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0775" windowHeight="9405"/>
  </bookViews>
  <sheets>
    <sheet name="DG" sheetId="1" r:id="rId1"/>
    <sheet name="Ob. 1" sheetId="2" r:id="rId2"/>
    <sheet name="Ob. 2" sheetId="3" r:id="rId3"/>
    <sheet name="Indicatori" sheetId="6" r:id="rId4"/>
    <sheet name="Indicatori economici" sheetId="8" r:id="rId5"/>
    <sheet name="Reconciliere" sheetId="9" r:id="rId6"/>
    <sheet name="Grafic F6" sheetId="10" r:id="rId7"/>
  </sheets>
  <calcPr calcId="145621"/>
</workbook>
</file>

<file path=xl/calcChain.xml><?xml version="1.0" encoding="utf-8"?>
<calcChain xmlns="http://schemas.openxmlformats.org/spreadsheetml/2006/main">
  <c r="T30" i="10" l="1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D20" i="8"/>
  <c r="F20" i="8" s="1"/>
  <c r="C20" i="8"/>
  <c r="C25" i="3"/>
  <c r="D24" i="3"/>
  <c r="D25" i="3" s="1"/>
  <c r="C23" i="3"/>
  <c r="E22" i="3"/>
  <c r="G22" i="3" s="1"/>
  <c r="D22" i="3"/>
  <c r="D21" i="3"/>
  <c r="E20" i="3"/>
  <c r="G20" i="3" s="1"/>
  <c r="D20" i="3"/>
  <c r="D19" i="3"/>
  <c r="G18" i="3"/>
  <c r="C17" i="3"/>
  <c r="D16" i="3"/>
  <c r="D17" i="3" s="1"/>
  <c r="C15" i="3"/>
  <c r="E14" i="3"/>
  <c r="G14" i="3" s="1"/>
  <c r="D14" i="3"/>
  <c r="D13" i="3"/>
  <c r="E12" i="3"/>
  <c r="G12" i="3" s="1"/>
  <c r="D12" i="3"/>
  <c r="D11" i="3"/>
  <c r="D10" i="3" s="1"/>
  <c r="D15" i="3" s="1"/>
  <c r="C10" i="3"/>
  <c r="G9" i="3"/>
  <c r="D25" i="2"/>
  <c r="C25" i="2"/>
  <c r="D24" i="2"/>
  <c r="E24" i="2" s="1"/>
  <c r="C23" i="2"/>
  <c r="D22" i="2"/>
  <c r="D21" i="2"/>
  <c r="D20" i="2"/>
  <c r="D19" i="2"/>
  <c r="G18" i="2"/>
  <c r="D17" i="2"/>
  <c r="C17" i="2"/>
  <c r="D16" i="2"/>
  <c r="E16" i="2" s="1"/>
  <c r="D14" i="2"/>
  <c r="D13" i="2"/>
  <c r="D12" i="2"/>
  <c r="D10" i="2" s="1"/>
  <c r="D15" i="2" s="1"/>
  <c r="C12" i="2"/>
  <c r="E11" i="2"/>
  <c r="D11" i="2"/>
  <c r="G11" i="2" s="1"/>
  <c r="G9" i="2"/>
  <c r="C76" i="1"/>
  <c r="W30" i="10" s="1"/>
  <c r="D75" i="1"/>
  <c r="C75" i="1"/>
  <c r="E75" i="1" s="1"/>
  <c r="H75" i="1" s="1"/>
  <c r="E74" i="1"/>
  <c r="H74" i="1" s="1"/>
  <c r="D74" i="1"/>
  <c r="D76" i="1" s="1"/>
  <c r="D71" i="1"/>
  <c r="E71" i="1" s="1"/>
  <c r="H71" i="1" s="1"/>
  <c r="D69" i="1"/>
  <c r="E69" i="1" s="1"/>
  <c r="H69" i="1" s="1"/>
  <c r="D65" i="1"/>
  <c r="E63" i="1"/>
  <c r="H63" i="1" s="1"/>
  <c r="D63" i="1"/>
  <c r="E62" i="1"/>
  <c r="H62" i="1" s="1"/>
  <c r="D62" i="1"/>
  <c r="D61" i="1" s="1"/>
  <c r="C61" i="1"/>
  <c r="W6" i="10" s="1"/>
  <c r="D58" i="1"/>
  <c r="E58" i="1" s="1"/>
  <c r="H58" i="1" s="1"/>
  <c r="D57" i="1"/>
  <c r="C57" i="1"/>
  <c r="E15" i="9" s="1"/>
  <c r="F15" i="9" s="1"/>
  <c r="G15" i="9" s="1"/>
  <c r="E56" i="1"/>
  <c r="H56" i="1" s="1"/>
  <c r="D56" i="1"/>
  <c r="C56" i="1"/>
  <c r="E14" i="9" s="1"/>
  <c r="F14" i="9" s="1"/>
  <c r="G14" i="9" s="1"/>
  <c r="C55" i="1"/>
  <c r="D54" i="1"/>
  <c r="C54" i="1"/>
  <c r="E12" i="9" s="1"/>
  <c r="F12" i="9" s="1"/>
  <c r="G12" i="9" s="1"/>
  <c r="E53" i="1"/>
  <c r="H53" i="1" s="1"/>
  <c r="D53" i="1"/>
  <c r="C53" i="1"/>
  <c r="B53" i="1"/>
  <c r="B52" i="1"/>
  <c r="E48" i="1"/>
  <c r="H48" i="1" s="1"/>
  <c r="D48" i="1"/>
  <c r="E47" i="1"/>
  <c r="H47" i="1" s="1"/>
  <c r="D47" i="1"/>
  <c r="E46" i="1"/>
  <c r="H46" i="1" s="1"/>
  <c r="D46" i="1"/>
  <c r="D45" i="1" s="1"/>
  <c r="E45" i="1" s="1"/>
  <c r="H45" i="1" s="1"/>
  <c r="C45" i="1"/>
  <c r="H44" i="1"/>
  <c r="E44" i="1"/>
  <c r="D44" i="1"/>
  <c r="D43" i="1"/>
  <c r="E43" i="1" s="1"/>
  <c r="H43" i="1" s="1"/>
  <c r="C42" i="1"/>
  <c r="D41" i="1"/>
  <c r="E41" i="1" s="1"/>
  <c r="H41" i="1" s="1"/>
  <c r="D40" i="1"/>
  <c r="E40" i="1" s="1"/>
  <c r="H40" i="1" s="1"/>
  <c r="D39" i="1"/>
  <c r="E39" i="1" s="1"/>
  <c r="H39" i="1" s="1"/>
  <c r="D38" i="1"/>
  <c r="E38" i="1" s="1"/>
  <c r="H38" i="1" s="1"/>
  <c r="D37" i="1"/>
  <c r="E37" i="1" s="1"/>
  <c r="H37" i="1" s="1"/>
  <c r="D36" i="1"/>
  <c r="E36" i="1" s="1"/>
  <c r="H36" i="1" s="1"/>
  <c r="D35" i="1"/>
  <c r="E35" i="1" s="1"/>
  <c r="H35" i="1" s="1"/>
  <c r="D34" i="1"/>
  <c r="D33" i="1" s="1"/>
  <c r="C33" i="1"/>
  <c r="H32" i="1"/>
  <c r="H31" i="1"/>
  <c r="D30" i="1"/>
  <c r="E30" i="1" s="1"/>
  <c r="H30" i="1" s="1"/>
  <c r="H29" i="1"/>
  <c r="H28" i="1"/>
  <c r="D27" i="1"/>
  <c r="E27" i="1" s="1"/>
  <c r="H27" i="1" s="1"/>
  <c r="D26" i="1"/>
  <c r="E26" i="1" s="1"/>
  <c r="H26" i="1" s="1"/>
  <c r="D25" i="1"/>
  <c r="E25" i="1" s="1"/>
  <c r="H25" i="1" s="1"/>
  <c r="D24" i="1"/>
  <c r="E24" i="1" s="1"/>
  <c r="H24" i="1" s="1"/>
  <c r="D23" i="1"/>
  <c r="E23" i="1" s="1"/>
  <c r="H23" i="1" s="1"/>
  <c r="D22" i="1"/>
  <c r="C22" i="1"/>
  <c r="C49" i="1" s="1"/>
  <c r="C20" i="1"/>
  <c r="B21" i="8" s="1"/>
  <c r="E19" i="1"/>
  <c r="H19" i="1" s="1"/>
  <c r="D19" i="1"/>
  <c r="D18" i="1"/>
  <c r="D20" i="1" s="1"/>
  <c r="E17" i="1"/>
  <c r="H17" i="1" s="1"/>
  <c r="D17" i="1"/>
  <c r="C15" i="1"/>
  <c r="D14" i="1"/>
  <c r="E14" i="1" s="1"/>
  <c r="H14" i="1" s="1"/>
  <c r="D13" i="1"/>
  <c r="E13" i="1" s="1"/>
  <c r="H13" i="1" s="1"/>
  <c r="D12" i="1"/>
  <c r="E12" i="1" s="1"/>
  <c r="H12" i="1" s="1"/>
  <c r="D11" i="1"/>
  <c r="E11" i="1" s="1"/>
  <c r="H11" i="1" s="1"/>
  <c r="E55" i="1" l="1"/>
  <c r="H55" i="1" s="1"/>
  <c r="G24" i="2"/>
  <c r="E25" i="2"/>
  <c r="G17" i="3"/>
  <c r="C21" i="8"/>
  <c r="D21" i="8" s="1"/>
  <c r="F21" i="8" s="1"/>
  <c r="B22" i="8"/>
  <c r="E61" i="1"/>
  <c r="H61" i="1" s="1"/>
  <c r="G14" i="2"/>
  <c r="G20" i="2"/>
  <c r="G25" i="2"/>
  <c r="G13" i="3"/>
  <c r="E17" i="2"/>
  <c r="G16" i="2"/>
  <c r="G21" i="2"/>
  <c r="G19" i="3"/>
  <c r="G17" i="2"/>
  <c r="E34" i="1"/>
  <c r="D42" i="1"/>
  <c r="D49" i="1" s="1"/>
  <c r="E49" i="1" s="1"/>
  <c r="H49" i="1" s="1"/>
  <c r="E54" i="1"/>
  <c r="H54" i="1" s="1"/>
  <c r="E57" i="1"/>
  <c r="H57" i="1" s="1"/>
  <c r="E65" i="1"/>
  <c r="H65" i="1" s="1"/>
  <c r="C10" i="2"/>
  <c r="E13" i="2"/>
  <c r="G13" i="2" s="1"/>
  <c r="E19" i="2"/>
  <c r="E23" i="2" s="1"/>
  <c r="G23" i="2" s="1"/>
  <c r="E21" i="2"/>
  <c r="D23" i="2"/>
  <c r="D26" i="2" s="1"/>
  <c r="E16" i="3"/>
  <c r="E17" i="3" s="1"/>
  <c r="E24" i="3"/>
  <c r="E25" i="3" s="1"/>
  <c r="G25" i="3" s="1"/>
  <c r="C26" i="3"/>
  <c r="B7" i="6"/>
  <c r="E76" i="1"/>
  <c r="H76" i="1" s="1"/>
  <c r="G16" i="3"/>
  <c r="G24" i="3"/>
  <c r="B25" i="8"/>
  <c r="E11" i="9"/>
  <c r="F11" i="9" s="1"/>
  <c r="G11" i="9" s="1"/>
  <c r="E13" i="9"/>
  <c r="F13" i="9" s="1"/>
  <c r="G13" i="9" s="1"/>
  <c r="W29" i="10"/>
  <c r="D15" i="1"/>
  <c r="E22" i="1"/>
  <c r="H22" i="1" s="1"/>
  <c r="E18" i="1"/>
  <c r="H18" i="1" s="1"/>
  <c r="E11" i="3"/>
  <c r="E13" i="3"/>
  <c r="E19" i="3"/>
  <c r="E21" i="3"/>
  <c r="G21" i="3" s="1"/>
  <c r="D23" i="3"/>
  <c r="B9" i="6"/>
  <c r="E20" i="1"/>
  <c r="H20" i="1" s="1"/>
  <c r="D55" i="1"/>
  <c r="E12" i="2"/>
  <c r="E10" i="2" s="1"/>
  <c r="E15" i="2" s="1"/>
  <c r="E26" i="2" s="1"/>
  <c r="E14" i="2"/>
  <c r="E20" i="2"/>
  <c r="E22" i="2"/>
  <c r="G22" i="2" s="1"/>
  <c r="G11" i="3"/>
  <c r="C25" i="8" l="1"/>
  <c r="D25" i="8" s="1"/>
  <c r="F25" i="8" s="1"/>
  <c r="D7" i="6"/>
  <c r="G7" i="6" s="1"/>
  <c r="C7" i="6"/>
  <c r="W25" i="10"/>
  <c r="D26" i="3"/>
  <c r="E23" i="3"/>
  <c r="G23" i="3" s="1"/>
  <c r="G10" i="2"/>
  <c r="C15" i="2"/>
  <c r="E33" i="1"/>
  <c r="H33" i="1" s="1"/>
  <c r="H34" i="1"/>
  <c r="G12" i="2"/>
  <c r="D22" i="8"/>
  <c r="F22" i="8" s="1"/>
  <c r="C22" i="8"/>
  <c r="E42" i="1"/>
  <c r="H42" i="1" s="1"/>
  <c r="G19" i="2"/>
  <c r="E15" i="1"/>
  <c r="H15" i="1" s="1"/>
  <c r="E10" i="3"/>
  <c r="D9" i="6"/>
  <c r="G9" i="6" s="1"/>
  <c r="C9" i="6"/>
  <c r="E15" i="3" l="1"/>
  <c r="G10" i="3"/>
  <c r="E10" i="9"/>
  <c r="F10" i="9" s="1"/>
  <c r="G10" i="9" s="1"/>
  <c r="C26" i="2"/>
  <c r="G15" i="2"/>
  <c r="C52" i="1"/>
  <c r="G26" i="2" l="1"/>
  <c r="W7" i="10"/>
  <c r="D52" i="1"/>
  <c r="D51" i="1" s="1"/>
  <c r="C51" i="1"/>
  <c r="E26" i="3"/>
  <c r="G26" i="3" s="1"/>
  <c r="G15" i="3"/>
  <c r="E51" i="1" l="1"/>
  <c r="H51" i="1" s="1"/>
  <c r="C59" i="1"/>
  <c r="E9" i="9"/>
  <c r="F9" i="9" s="1"/>
  <c r="G9" i="9" s="1"/>
  <c r="C82" i="1"/>
  <c r="D59" i="1"/>
  <c r="D82" i="1"/>
  <c r="E52" i="1"/>
  <c r="H52" i="1" s="1"/>
  <c r="E16" i="9" l="1"/>
  <c r="F16" i="9" s="1"/>
  <c r="G16" i="9" s="1"/>
  <c r="B8" i="6"/>
  <c r="E59" i="1"/>
  <c r="H59" i="1" s="1"/>
  <c r="B23" i="8"/>
  <c r="C70" i="1"/>
  <c r="C78" i="1"/>
  <c r="C79" i="1"/>
  <c r="C68" i="1"/>
  <c r="C36" i="10"/>
  <c r="E82" i="1"/>
  <c r="H82" i="1" s="1"/>
  <c r="B14" i="8"/>
  <c r="B6" i="6"/>
  <c r="C66" i="1"/>
  <c r="E17" i="9"/>
  <c r="F17" i="9" s="1"/>
  <c r="G17" i="9" s="1"/>
  <c r="C67" i="1"/>
  <c r="D68" i="1" l="1"/>
  <c r="E68" i="1"/>
  <c r="H68" i="1" s="1"/>
  <c r="D23" i="8"/>
  <c r="F23" i="8" s="1"/>
  <c r="C23" i="8"/>
  <c r="E66" i="1"/>
  <c r="H66" i="1" s="1"/>
  <c r="D66" i="1"/>
  <c r="C64" i="1"/>
  <c r="C6" i="6"/>
  <c r="D6" i="6" s="1"/>
  <c r="G6" i="6" s="1"/>
  <c r="C8" i="6"/>
  <c r="D8" i="6" s="1"/>
  <c r="G8" i="6" s="1"/>
  <c r="D78" i="1"/>
  <c r="E78" i="1"/>
  <c r="H78" i="1" s="1"/>
  <c r="C80" i="1"/>
  <c r="E67" i="1"/>
  <c r="H67" i="1" s="1"/>
  <c r="D67" i="1"/>
  <c r="E70" i="1"/>
  <c r="H70" i="1" s="1"/>
  <c r="D70" i="1"/>
  <c r="C14" i="8"/>
  <c r="D14" i="8" s="1"/>
  <c r="B37" i="8"/>
  <c r="D79" i="1"/>
  <c r="E79" i="1" s="1"/>
  <c r="H79" i="1" s="1"/>
  <c r="C37" i="8" l="1"/>
  <c r="F37" i="8" s="1"/>
  <c r="F14" i="8"/>
  <c r="B26" i="8"/>
  <c r="B10" i="6"/>
  <c r="E64" i="1"/>
  <c r="H64" i="1" s="1"/>
  <c r="C72" i="1"/>
  <c r="D80" i="1"/>
  <c r="E80" i="1" s="1"/>
  <c r="H80" i="1" s="1"/>
  <c r="D64" i="1"/>
  <c r="C10" i="6" l="1"/>
  <c r="D10" i="6" s="1"/>
  <c r="G10" i="6" s="1"/>
  <c r="E18" i="9"/>
  <c r="F18" i="9" s="1"/>
  <c r="G18" i="9" s="1"/>
  <c r="D72" i="1"/>
  <c r="D81" i="1" s="1"/>
  <c r="C26" i="8"/>
  <c r="D26" i="8" s="1"/>
  <c r="F26" i="8" s="1"/>
  <c r="B24" i="8"/>
  <c r="C81" i="1"/>
  <c r="C37" i="10" l="1"/>
  <c r="B13" i="8"/>
  <c r="B5" i="6"/>
  <c r="B27" i="8"/>
  <c r="E81" i="1"/>
  <c r="E19" i="9"/>
  <c r="F19" i="9" s="1"/>
  <c r="G19" i="9" s="1"/>
  <c r="E20" i="9"/>
  <c r="F20" i="9" s="1"/>
  <c r="G20" i="9" s="1"/>
  <c r="C27" i="8"/>
  <c r="C5" i="6"/>
  <c r="C13" i="8"/>
  <c r="E72" i="1"/>
  <c r="H72" i="1" s="1"/>
  <c r="C24" i="8"/>
  <c r="D24" i="8"/>
  <c r="F24" i="8" s="1"/>
  <c r="D27" i="8" l="1"/>
  <c r="F27" i="8" s="1"/>
  <c r="E21" i="9"/>
  <c r="F21" i="9" s="1"/>
  <c r="G21" i="9" s="1"/>
  <c r="B6" i="9" s="1"/>
  <c r="D13" i="8"/>
  <c r="D5" i="6"/>
  <c r="G5" i="6" s="1"/>
  <c r="H81" i="1"/>
  <c r="H3" i="1" s="1"/>
  <c r="H4" i="1" s="1"/>
  <c r="B36" i="8"/>
  <c r="B34" i="8"/>
  <c r="B35" i="8"/>
  <c r="B33" i="8"/>
  <c r="F36" i="8" l="1"/>
  <c r="C35" i="8"/>
  <c r="C33" i="8"/>
  <c r="C34" i="8"/>
  <c r="F34" i="8" s="1"/>
  <c r="F13" i="8"/>
  <c r="C36" i="8"/>
  <c r="F33" i="8"/>
  <c r="F35" i="8"/>
  <c r="B41" i="8" l="1"/>
  <c r="B42" i="8" s="1"/>
</calcChain>
</file>

<file path=xl/sharedStrings.xml><?xml version="1.0" encoding="utf-8"?>
<sst xmlns="http://schemas.openxmlformats.org/spreadsheetml/2006/main" count="465" uniqueCount="337">
  <si>
    <t>DEVIZ GENERAL - ACTUALIZAT</t>
  </si>
  <si>
    <t>CONTROL DEVIZ</t>
  </si>
  <si>
    <t>al obiectivului de investiţii</t>
  </si>
  <si>
    <t>Erori identificate</t>
  </si>
  <si>
    <t>Status</t>
  </si>
  <si>
    <t>CONSTRUIRE CORP C3 LICEU TEORETIC MIHAIL KOGALNICEANU</t>
  </si>
  <si>
    <t>Notă</t>
  </si>
  <si>
    <t>Completează doar celulele galbene din coloana C.</t>
  </si>
  <si>
    <t>Nr. crt.</t>
  </si>
  <si>
    <t>Denumirea capitolelor şi subcapitolelor de cheltuieli</t>
  </si>
  <si>
    <t xml:space="preserve">Valoare </t>
  </si>
  <si>
    <t>TVA</t>
  </si>
  <si>
    <t>Valoare</t>
  </si>
  <si>
    <t>Cotă TVA</t>
  </si>
  <si>
    <t>Verificare</t>
  </si>
  <si>
    <t>(fără TVA)</t>
  </si>
  <si>
    <t>( cu TVA)</t>
  </si>
  <si>
    <t>(tehnic)</t>
  </si>
  <si>
    <t>automat</t>
  </si>
  <si>
    <t>1</t>
  </si>
  <si>
    <t>2</t>
  </si>
  <si>
    <t>3</t>
  </si>
  <si>
    <t>4</t>
  </si>
  <si>
    <t>5</t>
  </si>
  <si>
    <t>CAPITOLUL 1 Cheltuieli pentru obţinerea şi amenajarea terenului</t>
  </si>
  <si>
    <t>1.1</t>
  </si>
  <si>
    <t>Obţinerea terenului</t>
  </si>
  <si>
    <t>1.2</t>
  </si>
  <si>
    <t>Amenajarea terenului</t>
  </si>
  <si>
    <t>1.3</t>
  </si>
  <si>
    <t>Amenajări pentru protecţia mediului şi aducerea terenului la starea iniţială</t>
  </si>
  <si>
    <t>1.4</t>
  </si>
  <si>
    <t>Cheltuieli pentru relocarea/protecţia utilităţilor</t>
  </si>
  <si>
    <t>Total capitol 1</t>
  </si>
  <si>
    <t>CAPITOLUL 2 Cheltuieli pentru asigurarea utilităţilor necesare obiectivului de investiţii</t>
  </si>
  <si>
    <t>2.1</t>
  </si>
  <si>
    <t>Alimentare cu apa</t>
  </si>
  <si>
    <t>2.2</t>
  </si>
  <si>
    <t>Alimentare cu energie electrica</t>
  </si>
  <si>
    <t>2.3</t>
  </si>
  <si>
    <t>Alimentare cu gaz</t>
  </si>
  <si>
    <t>Total capitol 2</t>
  </si>
  <si>
    <t>CAPITOLUL 3 Cheltuieli pentru proiectare şi asistenţă tehnică</t>
  </si>
  <si>
    <t>3.1</t>
  </si>
  <si>
    <t>Studii</t>
  </si>
  <si>
    <t>3.1.1. Studii de teren</t>
  </si>
  <si>
    <t>3.1.2. Raport privind impactul asupra mediului</t>
  </si>
  <si>
    <t>3.1.3. Alte studii specifice - Studiu energii alternative</t>
  </si>
  <si>
    <t>3.2</t>
  </si>
  <si>
    <t>Documentaţii-suport şi cheltuieli pentru obţinerea de avize,
acorduri şi autorizaţii - avize conform certificat urbanism</t>
  </si>
  <si>
    <t>3.3</t>
  </si>
  <si>
    <t>Expertizare tehnică</t>
  </si>
  <si>
    <t>3.4</t>
  </si>
  <si>
    <t>Certificarea performanţei energetice şi auditul energetic al clădirilor</t>
  </si>
  <si>
    <t>3.5</t>
  </si>
  <si>
    <t>Proiectare</t>
  </si>
  <si>
    <t>3.5.1. Temă de proiectare</t>
  </si>
  <si>
    <t>3.5.2. Studiu de prefezabilitate</t>
  </si>
  <si>
    <t xml:space="preserve">3.5.3. Studiu de fezabilitate/documentaţie de avizare a lucrărilor de
intervenţii şi deviz general </t>
  </si>
  <si>
    <t>3.5.4. Documentaţiile tehnice necesare în vederea obţinerii
avizelor/acordurilor/autorizaţiilor - documentatie DTAC si DTOE</t>
  </si>
  <si>
    <t>3.5.5. Verificarea tehnică de calitate a proiectului tehnic şi a
detaliilor de execuţie</t>
  </si>
  <si>
    <t>3.5.6. Proiect tehnic şi detalii de execuţie</t>
  </si>
  <si>
    <t>3.5.7. Actualizari deviz, grafic executie, AS-BUILT</t>
  </si>
  <si>
    <t>3.6</t>
  </si>
  <si>
    <t>Organizarea procedurilor de achiziţie</t>
  </si>
  <si>
    <t>3.7</t>
  </si>
  <si>
    <t>Consultanţă</t>
  </si>
  <si>
    <t>3.7.1. Managementul de proiect pentru obiectivul de investiţii</t>
  </si>
  <si>
    <t>3.7.2. Auditul financiar</t>
  </si>
  <si>
    <t>3.8</t>
  </si>
  <si>
    <t>Asistenţă tehnică</t>
  </si>
  <si>
    <t>3.8.1. Asistenţă tehnică din partea proiectantului</t>
  </si>
  <si>
    <t>3.8.2. Dirigenţie de şantier</t>
  </si>
  <si>
    <t>3.8.3 Coordonator în materie de securitate și sănătate - conf. H. G. 300/2006, cu modificările și completările ulterioare</t>
  </si>
  <si>
    <t>Total capitol 3</t>
  </si>
  <si>
    <t>CAPITOLUL 4 Cheltuieli pentru investiţia de bază</t>
  </si>
  <si>
    <t>4.1</t>
  </si>
  <si>
    <t>Construcţii şi instalaţii</t>
  </si>
  <si>
    <t>4.1.1.</t>
  </si>
  <si>
    <t>4.1.2.</t>
  </si>
  <si>
    <t>4.2</t>
  </si>
  <si>
    <t>Montaj utilaje, echipamente tehnologice şi funcţionale</t>
  </si>
  <si>
    <t>4.3</t>
  </si>
  <si>
    <t>Utilaje, echipamente tehnologice şi funcţionale care necesită montaj</t>
  </si>
  <si>
    <t>4.4</t>
  </si>
  <si>
    <t>Utilaje, echipamente tehnologice şi funcţionale care nu necesită
montaj şi echipamente de transport</t>
  </si>
  <si>
    <t>4.5</t>
  </si>
  <si>
    <t xml:space="preserve">Dotări </t>
  </si>
  <si>
    <t>4.6</t>
  </si>
  <si>
    <t>Active necorporale</t>
  </si>
  <si>
    <t>Total capitol 4</t>
  </si>
  <si>
    <t>CAPITOLUL 5 Alte cheltuieli</t>
  </si>
  <si>
    <t>5.1</t>
  </si>
  <si>
    <t xml:space="preserve">Organizare de şantier </t>
  </si>
  <si>
    <t>5.1.1.</t>
  </si>
  <si>
    <t xml:space="preserve"> Lucrări de construcţii şi instalaţii aferente organizării de şantier</t>
  </si>
  <si>
    <t>5.1.2.</t>
  </si>
  <si>
    <t xml:space="preserve">Cheltuieli conexe organizării şantierului </t>
  </si>
  <si>
    <t>5.2</t>
  </si>
  <si>
    <t>Comisioane, cote, taxe, costul creditului</t>
  </si>
  <si>
    <t>5.2.1. Comisioanele şi dobânzile aferente creditului băncii
finanţatoare</t>
  </si>
  <si>
    <t>5.2.2. Cota aferentă ISC pentru controlul calităţii lucrărilor de
construcţii</t>
  </si>
  <si>
    <t>5.2.3. Cota aferentă ISC pentru controlul statului în amenajarea
teritoriului, urbanism şi pentru autorizarea lucrărilor de construcţii</t>
  </si>
  <si>
    <t>5.2.4. Cota aferentă Casei Sociale a Constructorilor - CSC</t>
  </si>
  <si>
    <t>5.2.5. Taxe pentru acorduri, avize conforme şi autorizaţia de
construire/desfiinţare</t>
  </si>
  <si>
    <t>5.3</t>
  </si>
  <si>
    <t xml:space="preserve">Cheltuieli diverse şi neprevăzute  (1.2+1.3+1.4+2+3.5+3.8+4) </t>
  </si>
  <si>
    <t>5.4</t>
  </si>
  <si>
    <t>Cheltuieli pentru informare şi publicitate</t>
  </si>
  <si>
    <t>Total capitol 5</t>
  </si>
  <si>
    <t>CAPITOLUL 6 Cheltuieli pentru probe tehnologice şi teste</t>
  </si>
  <si>
    <t>6.1</t>
  </si>
  <si>
    <t>Pregătirea personalului de exploatare</t>
  </si>
  <si>
    <t>6.2</t>
  </si>
  <si>
    <t>Probe tehnologice şi teste</t>
  </si>
  <si>
    <t>Total capitol 6</t>
  </si>
  <si>
    <t>CAPITOLUL 7 Cheltuieli aferente marjei de buget și pentru constituirea rezervei de implementare pentru ajustarea de preț</t>
  </si>
  <si>
    <t>Cheltuieli aferente marjei de buget 10% din (1.2+1.3+1.4+2+3.1+3.2+3.3+3.5+3.7+3.8+4+5.1.1)</t>
  </si>
  <si>
    <t>Cheltuieli pentru constituirea rezervei de implementare pentru ajustarea de preț 5% din (1.2+1.3+1.4+2+3.1+3.2+3.3+3.5+3.7+3.8+4+5.1.1)</t>
  </si>
  <si>
    <t>Total capitol 7</t>
  </si>
  <si>
    <t>TOTAL GENERAL</t>
  </si>
  <si>
    <t>din care: C + M (1.2 + 1.3 +1.4 + 2 + 4.1 + 4.2 + 5.1.1)</t>
  </si>
  <si>
    <t>Data,</t>
  </si>
  <si>
    <t>Intocmit,</t>
  </si>
  <si>
    <t>16.07.2026</t>
  </si>
  <si>
    <t>Ing. Bogorodea Lucian</t>
  </si>
  <si>
    <t>Beneficiar,</t>
  </si>
  <si>
    <t>Comuna Mihail Kogalniceanu</t>
  </si>
  <si>
    <t>PROIECTANT: EL PDB S.R.L.</t>
  </si>
  <si>
    <t>DEVIZUL OBIECTULUI - CONSTRUIRE CORP C3 LICEU TEORETIC MIHAIL KOGALNICEANU</t>
  </si>
  <si>
    <t>Obiectul: Ob. 1 - Construire Corp C3</t>
  </si>
  <si>
    <t>D.O. conform anexei nr. 8 la HG nr. 907/2016</t>
  </si>
  <si>
    <t>Denumirea capitolelor și subcapitolelor de cheltuieli</t>
  </si>
  <si>
    <t>Valoare fără TVA</t>
  </si>
  <si>
    <t>Valoare cu TVA</t>
  </si>
  <si>
    <t>lei</t>
  </si>
  <si>
    <t>tehnic</t>
  </si>
  <si>
    <t>Cap. 4 - Cheltuieli pentru investiția de bază</t>
  </si>
  <si>
    <t>Construcții și instalații</t>
  </si>
  <si>
    <t>4.1.1</t>
  </si>
  <si>
    <t>Terasamente, sistematizare pe verticală și amenajări exterioare</t>
  </si>
  <si>
    <t>4.1.2</t>
  </si>
  <si>
    <t>Rezistență</t>
  </si>
  <si>
    <t>4.1.3</t>
  </si>
  <si>
    <t>Arhitectură</t>
  </si>
  <si>
    <t>4.1.4</t>
  </si>
  <si>
    <t>Instalații</t>
  </si>
  <si>
    <t>TOTAL I</t>
  </si>
  <si>
    <t>Total subcap. 4.1</t>
  </si>
  <si>
    <t>Montaj utilaje, echipamente tehnologice și funcționale</t>
  </si>
  <si>
    <t>TOTAL II</t>
  </si>
  <si>
    <t>Total subcap. 4.2</t>
  </si>
  <si>
    <t>Procurare</t>
  </si>
  <si>
    <t>Utilaje, echipamente tehnologice și funcționale care necesită montaj</t>
  </si>
  <si>
    <t>Utilaje, echipamente tehnologice și funcționale care nu necesită montaj și echipamente de transport</t>
  </si>
  <si>
    <t>Dotări</t>
  </si>
  <si>
    <t>TOTAL III</t>
  </si>
  <si>
    <t>Total subcap. 4.3 + 4.4 + 4.5 + 4.6</t>
  </si>
  <si>
    <t>Probe tehnologice și teste</t>
  </si>
  <si>
    <t>TOTAL IV</t>
  </si>
  <si>
    <t>Total subcap. 6.2</t>
  </si>
  <si>
    <t>TOTAL</t>
  </si>
  <si>
    <t>Total deviz pe obiect (Total I + Total II + Total III + Total IV)</t>
  </si>
  <si>
    <t>Proiectant - Bogorodea Lucian</t>
  </si>
  <si>
    <t>Notă:</t>
  </si>
  <si>
    <t>Toate pozițiile sunt setate implicit cu TVA 21%.</t>
  </si>
  <si>
    <t>Pozițiile fără TVA vor fi modificate punctual după identificarea lor.</t>
  </si>
  <si>
    <t>Obiectul: Ob. 2 - Amenajari exterioare</t>
  </si>
  <si>
    <t>INDICATORI ECONOMICI AI INVESTIȚIEI</t>
  </si>
  <si>
    <t>Indicator</t>
  </si>
  <si>
    <t>Valoare totală investiție</t>
  </si>
  <si>
    <t>Valoare C+M</t>
  </si>
  <si>
    <t>Cheltuieli utilități necesare obiectivului</t>
  </si>
  <si>
    <t>Investiția de bază</t>
  </si>
  <si>
    <t>Organizare de șantier</t>
  </si>
  <si>
    <t>Rezervă de implementare / diverse și neprevăzute</t>
  </si>
  <si>
    <t>PARAMETRI DE CALCUL</t>
  </si>
  <si>
    <t>Număr elevi</t>
  </si>
  <si>
    <t>Număr utilizatori direcți</t>
  </si>
  <si>
    <t>Număr săli de clasă</t>
  </si>
  <si>
    <t>Suprafață desfășurată (mp)</t>
  </si>
  <si>
    <t>Tabel 4.6.1 – Valoarea totală a investiției</t>
  </si>
  <si>
    <t>Control</t>
  </si>
  <si>
    <t>C + M</t>
  </si>
  <si>
    <t>Tabel 4.6.2 – Structura valorii investiției pe capitole de cheltuieli</t>
  </si>
  <si>
    <t>Capitol de cheltuieli</t>
  </si>
  <si>
    <t>1. Cheltuieli pentru obținerea și amenajarea terenului</t>
  </si>
  <si>
    <t>2. Cheltuieli pentru asigurarea utilităților necesare obiectivului</t>
  </si>
  <si>
    <t>3. Cheltuieli pentru proiectare și asistență tehnică</t>
  </si>
  <si>
    <t>4. Cheltuieli pentru investiția de bază</t>
  </si>
  <si>
    <t>5. Alte cheltuieli</t>
  </si>
  <si>
    <t>6. Cheltuieli pentru probe tehnologice și teste</t>
  </si>
  <si>
    <t>7. Cheltuieli aferente marjei de buget și rezervei de implementare</t>
  </si>
  <si>
    <t>Tabel 4.6.3 – Indicatori financiari specifici investiției</t>
  </si>
  <si>
    <t>Unitate</t>
  </si>
  <si>
    <t>Cost investiție / elev</t>
  </si>
  <si>
    <t>lei/elev</t>
  </si>
  <si>
    <t>Cost investiție / utilizator direct</t>
  </si>
  <si>
    <t>lei/utilizator</t>
  </si>
  <si>
    <t>Cost investiție / sală de clasă</t>
  </si>
  <si>
    <t>lei/sală</t>
  </si>
  <si>
    <t>Cost investiție / mp suprafață desfășurată</t>
  </si>
  <si>
    <t>lei/mp</t>
  </si>
  <si>
    <t>Cost C+M / mp suprafață desfășurată</t>
  </si>
  <si>
    <t>CONTROL GENERAL</t>
  </si>
  <si>
    <t>Număr erori</t>
  </si>
  <si>
    <t>Status general</t>
  </si>
  <si>
    <t>Instrucțiune</t>
  </si>
  <si>
    <t>Completează doar celulele galbene.</t>
  </si>
  <si>
    <t>RECONCILIERE DEVIZ GENERAL – F1 – MEMORIU SF</t>
  </si>
  <si>
    <t>Obiectiv: CONSTRUIRE CORP C3 LICEU TEORETIC MIHAIL KOGĂLNICEANU</t>
  </si>
  <si>
    <t>Sursă economică</t>
  </si>
  <si>
    <t>Corp C3 MK cu valori 14.07.2026 – F1, pag. 1–2</t>
  </si>
  <si>
    <t>Sursă SF</t>
  </si>
  <si>
    <t>01_Memoriu_general_faza_SF_FINAL – deviz general, indicatori și grafic de implementare</t>
  </si>
  <si>
    <t>Status corelare</t>
  </si>
  <si>
    <t>Element verificat</t>
  </si>
  <si>
    <t>F1 tipărit</t>
  </si>
  <si>
    <t>F1 recalculat</t>
  </si>
  <si>
    <t>Memoriu SF</t>
  </si>
  <si>
    <t>Excel actualizat</t>
  </si>
  <si>
    <t>Dif. vs SF</t>
  </si>
  <si>
    <t>Observații</t>
  </si>
  <si>
    <t>4.1 Construcții și instalații</t>
  </si>
  <si>
    <t>Corelat integral.</t>
  </si>
  <si>
    <t>Obiect 1 – Construire Corp C3</t>
  </si>
  <si>
    <t>Rezistență, arhitectură și instalații corelate cu pozițiile F1.</t>
  </si>
  <si>
    <t>Obiect 2 – Amenajări exterioare</t>
  </si>
  <si>
    <t>F1 tipărește 943.826,65 lei; suma celor 3 poziții este 943.826,64 lei, valoare folosită și în SF.</t>
  </si>
  <si>
    <t>4.2 Montaj utilaje și echipamente</t>
  </si>
  <si>
    <t>Corelat cu F1 și devizul obiectului 1.</t>
  </si>
  <si>
    <t>4.3 Echipamente care necesită montaj</t>
  </si>
  <si>
    <t>Corelat cu F1.</t>
  </si>
  <si>
    <t>4.4 Echipamente fără montaj</t>
  </si>
  <si>
    <t>4.5 Dotări</t>
  </si>
  <si>
    <t>F1 totalizează cu 0,01 lei peste suma pozițiilor tipărite; SF folosește suma recalculată.</t>
  </si>
  <si>
    <t>C+M</t>
  </si>
  <si>
    <t>SF include 200.000 lei la cap. 2 – alimentare cu energie electrică; F1 are cap. 2 cu valoare zero.</t>
  </si>
  <si>
    <t>TVA cap. 5.2</t>
  </si>
  <si>
    <t>Comisioanele, cotele și taxele sunt fără TVA în devizul general din SF.</t>
  </si>
  <si>
    <t>Total investiție fără TVA</t>
  </si>
  <si>
    <t>Valoare maximală aprobată în SF.</t>
  </si>
  <si>
    <t>TVA total</t>
  </si>
  <si>
    <t>TVA mixt: 21% pentru pozițiile taxabile și 0% pentru cap. 5.2.</t>
  </si>
  <si>
    <t>Total investiție cu TVA</t>
  </si>
  <si>
    <t>Corelat cu indicatorii economici din SF.</t>
  </si>
  <si>
    <t>CONCLUZIILE VERIFICĂRII</t>
  </si>
  <si>
    <t>1. Devizele pe obiect sunt corelate cu pozițiile din F1; diferențele de 0,01 lei provin din rotunjirile raportului F1.</t>
  </si>
  <si>
    <t>2. Devizul general rămâne la 14.131.654,80 lei fără TVA și 17.076.548,07 lei cu TVA, conform SF.</t>
  </si>
  <si>
    <t>3. Corecția aplicată este TVA 0% la cap. 5.2; TVA total scade cu 22.754,25 lei față de versiunea inițială a fișierului Excel.</t>
  </si>
  <si>
    <t>4. Graficul F6 acoperă 18 luni de execuție, corespunzătoare lunilor 7–24 din graficul de implementare SF.</t>
  </si>
  <si>
    <t>Referință HG 907/2016 – formular F6: https://legislatie.just.ro/Public/FormaPrintabila/00000G2JBBI6JDG6RFZ1LOA78M6AV1SU</t>
  </si>
  <si>
    <t>GRAFICUL GENERAL DE REALIZARE A INVESTIȚIEI PUBLICE – FORMULAR F6</t>
  </si>
  <si>
    <t>CONSTRUIRE CORP C3 LICEU TEORETIC MIHAIL KOGĂLNICEANU</t>
  </si>
  <si>
    <t>Durata execuției: 18 luni. Luna 1 din prezentul grafic corespunde lunii 7 din graficul de implementare al SF.</t>
  </si>
  <si>
    <t>Denumirea obiectului / categoriei de lucrări</t>
  </si>
  <si>
    <t>ANUL 1</t>
  </si>
  <si>
    <t>ANUL 2</t>
  </si>
  <si>
    <t>PARAMETRI DE PROGRAMARE ȘI CORELARE</t>
  </si>
  <si>
    <t>Început</t>
  </si>
  <si>
    <t>Durată</t>
  </si>
  <si>
    <t>Valoare ref. fără TVA</t>
  </si>
  <si>
    <t>Sursă</t>
  </si>
  <si>
    <t>I</t>
  </si>
  <si>
    <t>DG 5.1</t>
  </si>
  <si>
    <t>OBIECTUL 1 – CONSTRUIRE CORP C3</t>
  </si>
  <si>
    <t>Deviz obiect 1</t>
  </si>
  <si>
    <t>Infrastructură</t>
  </si>
  <si>
    <t>F1 4.1.1.1</t>
  </si>
  <si>
    <t>Suprastructură din beton armat</t>
  </si>
  <si>
    <t>F1 4.1.1.2</t>
  </si>
  <si>
    <t>Arhitectură: închideri, terasă, tâmplării, compartimentări și finisaje</t>
  </si>
  <si>
    <t>F1 4.1.1.3</t>
  </si>
  <si>
    <t>Instalații sanitare</t>
  </si>
  <si>
    <t>F1 4.1.1.4</t>
  </si>
  <si>
    <t>1.5</t>
  </si>
  <si>
    <t>Instalații termice</t>
  </si>
  <si>
    <t>F1 4.1.1.6</t>
  </si>
  <si>
    <t>1.6</t>
  </si>
  <si>
    <t>Instalații de ventilare și climatizare</t>
  </si>
  <si>
    <t>F1 4.1.1.7</t>
  </si>
  <si>
    <t>1.7</t>
  </si>
  <si>
    <t>Rețele exterioare de încălzire</t>
  </si>
  <si>
    <t>F1 4.1.1.8</t>
  </si>
  <si>
    <t>1.8</t>
  </si>
  <si>
    <t>Instalații electrice</t>
  </si>
  <si>
    <t>F1 4.1.1.10</t>
  </si>
  <si>
    <t>1.9</t>
  </si>
  <si>
    <t>Instalații electrice – curenți slabi</t>
  </si>
  <si>
    <t>F1 4.1.1.12</t>
  </si>
  <si>
    <t>1.10</t>
  </si>
  <si>
    <t>Montaj echipamente sanitare</t>
  </si>
  <si>
    <t>F1 4.2.1.5</t>
  </si>
  <si>
    <t>1.11</t>
  </si>
  <si>
    <t>Montaj echipamente termice, ventilare și climatizare</t>
  </si>
  <si>
    <t>F1 4.2.1.9</t>
  </si>
  <si>
    <t>1.12</t>
  </si>
  <si>
    <t>Montaj echipamente electrice și curenți slabi</t>
  </si>
  <si>
    <t>F1 4.2.1.11</t>
  </si>
  <si>
    <t>1.13</t>
  </si>
  <si>
    <t>Echipamente instalații sanitare</t>
  </si>
  <si>
    <t>F1 4.3.1.5</t>
  </si>
  <si>
    <t>1.14</t>
  </si>
  <si>
    <t>Echipamente termice, ventilare și climatizare</t>
  </si>
  <si>
    <t>F1 4.3.1.9</t>
  </si>
  <si>
    <t>1.15</t>
  </si>
  <si>
    <t>Echipamente electrice și curenți slabi</t>
  </si>
  <si>
    <t>F1 4.3.1.11</t>
  </si>
  <si>
    <t>1.16</t>
  </si>
  <si>
    <t>Echipamente fără montaj</t>
  </si>
  <si>
    <t>F1 4.4.1.3</t>
  </si>
  <si>
    <t>1.17</t>
  </si>
  <si>
    <t>F1 4.5.1.3</t>
  </si>
  <si>
    <t>OBIECTUL 2 – AMENAJĂRI EXTERIOARE</t>
  </si>
  <si>
    <t>Deviz obiect 2</t>
  </si>
  <si>
    <t>Terenuri de sport, alei pietonale/carosabile și spații verzi</t>
  </si>
  <si>
    <t>F1 4.1.2.1</t>
  </si>
  <si>
    <t>Zid de sprijin și împrejmuire</t>
  </si>
  <si>
    <t>F1 4.1.2.2</t>
  </si>
  <si>
    <t>Rezervor pentru ape pluviale</t>
  </si>
  <si>
    <t>F1 4.1.2.3</t>
  </si>
  <si>
    <t>Asigurarea utilităților – branșament energie electrică</t>
  </si>
  <si>
    <t>DG cap. 2 / SF</t>
  </si>
  <si>
    <t>Pregătirea personalului, probe, recepție și punere în funcțiune</t>
  </si>
  <si>
    <t>DG cap. 6 / SF</t>
  </si>
  <si>
    <t>CORELARE CU STUDIUL DE FEZABILITATE ȘI DEVIZUL GENERAL</t>
  </si>
  <si>
    <t>Durata totală de implementare SF</t>
  </si>
  <si>
    <t>24 luni calendaristice, conform SF.</t>
  </si>
  <si>
    <t>Proiectare, verificare și avizare</t>
  </si>
  <si>
    <t>Lunile 1–6 din SF.</t>
  </si>
  <si>
    <t>Execuția lucrărilor – formular F6</t>
  </si>
  <si>
    <t>Lunile 7–24 din SF; luna 1 F6 = luna 7 SF.</t>
  </si>
  <si>
    <t>C+M fără TVA</t>
  </si>
  <si>
    <t>Include utilitățile în definiția C+M din devizul general.</t>
  </si>
  <si>
    <t>Total general fără TVA</t>
  </si>
  <si>
    <t>Valoare maximală fără TVA conform SF.</t>
  </si>
  <si>
    <t>Graficul are caracter orientativ și se detaliază de executant prin programul de lucrări, fără depășirea duratei de 18 luni și cu respectarea succesiunii tehnologice.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</si>
</sst>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(#,##0.00\);\-"/>
    <numFmt numFmtId="165" formatCode="#,##0.00\ &quot;lei&quot;"/>
    <numFmt numFmtId="166" formatCode="#,##0.00\ &quot;mp&quot;"/>
    <numFmt numFmtId="167" formatCode="#,##0.00\ &quot;lei&quot;;[Red]\(#,##0.00\ &quot;lei&quot;\);\-"/>
  </numFmts>
  <fonts count="64">
    <font>
      <sz val="11"/>
      <color indexed="8"/>
      <name val="Calibri"/>
    </font>
    <font>
      <sz val="11"/>
      <color indexed="60"/>
      <name val="Calibri"/>
    </font>
    <font>
      <b/>
      <sz val="11"/>
      <color indexed="8"/>
      <name val="Calibri"/>
    </font>
    <font>
      <b/>
      <sz val="18"/>
      <color indexed="56"/>
      <name val="Cambria"/>
    </font>
    <font>
      <sz val="11"/>
      <color indexed="10"/>
      <name val="Calibri"/>
    </font>
    <font>
      <sz val="11"/>
      <color indexed="52"/>
      <name val="Calibri"/>
    </font>
    <font>
      <sz val="11"/>
      <color indexed="20"/>
      <name val="Calibri"/>
    </font>
    <font>
      <sz val="11"/>
      <color indexed="9"/>
      <name val="Calibri"/>
    </font>
    <font>
      <i/>
      <sz val="11"/>
      <color indexed="23"/>
      <name val="Calibri"/>
    </font>
    <font>
      <b/>
      <sz val="11"/>
      <color indexed="52"/>
      <name val="Calibri"/>
    </font>
    <font>
      <sz val="11"/>
      <color indexed="17"/>
      <name val="Calibri"/>
    </font>
    <font>
      <b/>
      <sz val="11"/>
      <color indexed="63"/>
      <name val="Calibri"/>
    </font>
    <font>
      <b/>
      <sz val="15"/>
      <color indexed="56"/>
      <name val="Calibri"/>
    </font>
    <font>
      <b/>
      <sz val="11"/>
      <color indexed="9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sz val="11"/>
      <color indexed="62"/>
      <name val="Calibri"/>
    </font>
    <font>
      <sz val="11"/>
      <name val="Calibri"/>
    </font>
    <font>
      <b/>
      <sz val="11"/>
      <name val="Calibri"/>
    </font>
    <font>
      <sz val="12"/>
      <color indexed="8"/>
      <name val="Times New Roman"/>
    </font>
    <font>
      <b/>
      <sz val="12"/>
      <name val="Times New Roman"/>
    </font>
    <font>
      <b/>
      <sz val="14"/>
      <color indexed="8"/>
      <name val="Calibri"/>
    </font>
    <font>
      <sz val="11"/>
      <color indexed="8"/>
      <name val="Calibri"/>
    </font>
    <font>
      <sz val="11"/>
      <name val="Calibri"/>
    </font>
    <font>
      <b/>
      <sz val="11"/>
      <color rgb="FF1F1F1F"/>
      <name val="Calibri"/>
    </font>
    <font>
      <sz val="11"/>
      <color rgb="FF0000FF"/>
      <name val="Calibri"/>
    </font>
    <font>
      <b/>
      <sz val="11"/>
      <color rgb="FF0000FF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000000"/>
      <name val="Carlito"/>
    </font>
    <font>
      <sz val="11"/>
      <color rgb="FF0000FF"/>
      <name val="Carlito"/>
    </font>
    <font>
      <b/>
      <sz val="11"/>
      <color rgb="FF000000"/>
      <name val="Times New Roman"/>
    </font>
    <font>
      <sz val="11"/>
      <color rgb="FF0000FF"/>
      <name val="Times New Roman"/>
    </font>
    <font>
      <sz val="11"/>
      <color rgb="FF000000"/>
      <name val="Times New Roman"/>
    </font>
    <font>
      <sz val="11"/>
      <name val="Times New Roman"/>
    </font>
    <font>
      <b/>
      <sz val="14"/>
      <name val="Carlito"/>
    </font>
    <font>
      <b/>
      <sz val="12"/>
      <name val="Times New Roman"/>
    </font>
    <font>
      <sz val="12"/>
      <name val="Times New Roman"/>
    </font>
    <font>
      <b/>
      <sz val="15"/>
      <color rgb="FFFFFFFF"/>
      <name val="Times New Roman"/>
    </font>
    <font>
      <sz val="11"/>
      <color indexed="8"/>
      <name val="Times New Roman"/>
    </font>
    <font>
      <b/>
      <sz val="11"/>
      <color rgb="FFFFFFFF"/>
      <name val="Times New Roman"/>
    </font>
    <font>
      <b/>
      <sz val="11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b/>
      <sz val="10"/>
      <color rgb="FF274E13"/>
      <name val="Times New Roman"/>
    </font>
    <font>
      <b/>
      <sz val="11"/>
      <color rgb="FF274E13"/>
      <name val="Times New Roman"/>
    </font>
    <font>
      <i/>
      <sz val="9"/>
      <color rgb="FF1F4E78"/>
      <name val="Times New Roman"/>
    </font>
    <font>
      <b/>
      <sz val="12"/>
      <color indexed="8"/>
      <name val="Times New Roman"/>
    </font>
    <font>
      <i/>
      <sz val="10"/>
      <color indexed="8"/>
      <name val="Times New Roman"/>
    </font>
    <font>
      <b/>
      <sz val="10"/>
      <color rgb="FFFFFFFF"/>
      <name val="Times New Roman"/>
    </font>
    <font>
      <b/>
      <sz val="9"/>
      <color rgb="FFFFFFFF"/>
      <name val="Times New Roman"/>
    </font>
    <font>
      <sz val="9"/>
      <color indexed="8"/>
      <name val="Times New Roman"/>
    </font>
    <font>
      <b/>
      <sz val="11"/>
      <color rgb="FF5B9BD5"/>
      <name val="Times New Roman"/>
    </font>
    <font>
      <sz val="9"/>
      <color rgb="FF0000FF"/>
      <name val="Times New Roman"/>
    </font>
    <font>
      <sz val="9"/>
      <color rgb="FF008000"/>
      <name val="Times New Roman"/>
    </font>
    <font>
      <sz val="8"/>
      <color indexed="8"/>
      <name val="Times New Roman"/>
    </font>
    <font>
      <b/>
      <sz val="9"/>
      <color rgb="FF1F4E78"/>
      <name val="Times New Roman"/>
    </font>
    <font>
      <b/>
      <sz val="10"/>
      <color indexed="8"/>
      <name val="Times New Roman"/>
    </font>
    <font>
      <i/>
      <sz val="9"/>
      <color indexed="8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D9EAD3"/>
      </patternFill>
    </fill>
    <fill>
      <patternFill patternType="solid">
        <fgColor rgb="FFEAF2F8"/>
      </patternFill>
    </fill>
    <fill>
      <patternFill patternType="solid">
        <fgColor rgb="FFFFF2CC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42">
    <xf numFmtId="0" fontId="0" fillId="0" borderId="47"/>
    <xf numFmtId="0" fontId="22" fillId="2" borderId="47"/>
    <xf numFmtId="0" fontId="22" fillId="3" borderId="47"/>
    <xf numFmtId="0" fontId="22" fillId="4" borderId="47"/>
    <xf numFmtId="0" fontId="22" fillId="5" borderId="47"/>
    <xf numFmtId="0" fontId="22" fillId="6" borderId="47"/>
    <xf numFmtId="0" fontId="22" fillId="7" borderId="47"/>
    <xf numFmtId="0" fontId="22" fillId="8" borderId="47"/>
    <xf numFmtId="0" fontId="22" fillId="9" borderId="47"/>
    <xf numFmtId="0" fontId="22" fillId="10" borderId="47"/>
    <xf numFmtId="0" fontId="22" fillId="5" borderId="47"/>
    <xf numFmtId="0" fontId="22" fillId="8" borderId="47"/>
    <xf numFmtId="0" fontId="22" fillId="11" borderId="47"/>
    <xf numFmtId="0" fontId="7" fillId="12" borderId="47"/>
    <xf numFmtId="0" fontId="7" fillId="9" borderId="47"/>
    <xf numFmtId="0" fontId="7" fillId="10" borderId="47"/>
    <xf numFmtId="0" fontId="7" fillId="13" borderId="47"/>
    <xf numFmtId="0" fontId="7" fillId="14" borderId="47"/>
    <xf numFmtId="0" fontId="7" fillId="15" borderId="47"/>
    <xf numFmtId="0" fontId="7" fillId="16" borderId="47"/>
    <xf numFmtId="0" fontId="7" fillId="17" borderId="47"/>
    <xf numFmtId="0" fontId="7" fillId="18" borderId="47"/>
    <xf numFmtId="0" fontId="7" fillId="13" borderId="47"/>
    <xf numFmtId="0" fontId="7" fillId="14" borderId="47"/>
    <xf numFmtId="0" fontId="7" fillId="19" borderId="47"/>
    <xf numFmtId="0" fontId="6" fillId="3" borderId="47"/>
    <xf numFmtId="0" fontId="9" fillId="20" borderId="1"/>
    <xf numFmtId="0" fontId="13" fillId="21" borderId="2"/>
    <xf numFmtId="0" fontId="8" fillId="0" borderId="47"/>
    <xf numFmtId="0" fontId="10" fillId="4" borderId="47"/>
    <xf numFmtId="0" fontId="12" fillId="0" borderId="3"/>
    <xf numFmtId="0" fontId="14" fillId="0" borderId="4"/>
    <xf numFmtId="0" fontId="15" fillId="0" borderId="5"/>
    <xf numFmtId="0" fontId="15" fillId="0" borderId="47"/>
    <xf numFmtId="0" fontId="16" fillId="7" borderId="1"/>
    <xf numFmtId="0" fontId="5" fillId="0" borderId="6"/>
    <xf numFmtId="0" fontId="1" fillId="22" borderId="47"/>
    <xf numFmtId="0" fontId="22" fillId="24" borderId="7"/>
    <xf numFmtId="0" fontId="11" fillId="20" borderId="8"/>
    <xf numFmtId="0" fontId="3" fillId="0" borderId="47"/>
    <xf numFmtId="0" fontId="2" fillId="0" borderId="9"/>
    <xf numFmtId="0" fontId="4" fillId="0" borderId="47"/>
  </cellStyleXfs>
  <cellXfs count="252"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/>
    <xf numFmtId="0" fontId="17" fillId="0" borderId="13" xfId="0" applyFont="1" applyBorder="1"/>
    <xf numFmtId="0" fontId="17" fillId="0" borderId="13" xfId="0" applyFont="1" applyBorder="1" applyAlignment="1">
      <alignment wrapText="1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7" fillId="0" borderId="18" xfId="0" applyFont="1" applyBorder="1" applyAlignment="1">
      <alignment wrapText="1"/>
    </xf>
    <xf numFmtId="0" fontId="17" fillId="0" borderId="22" xfId="0" applyFont="1" applyBorder="1"/>
    <xf numFmtId="0" fontId="17" fillId="0" borderId="11" xfId="0" applyFont="1" applyBorder="1" applyAlignment="1">
      <alignment wrapText="1"/>
    </xf>
    <xf numFmtId="0" fontId="17" fillId="0" borderId="22" xfId="0" applyFont="1" applyBorder="1" applyAlignment="1">
      <alignment wrapText="1"/>
    </xf>
    <xf numFmtId="0" fontId="17" fillId="0" borderId="24" xfId="0" applyFont="1" applyBorder="1" applyAlignment="1">
      <alignment wrapText="1"/>
    </xf>
    <xf numFmtId="0" fontId="17" fillId="0" borderId="29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2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4" fontId="0" fillId="0" borderId="0" xfId="0" applyNumberFormat="1" applyBorder="1"/>
    <xf numFmtId="0" fontId="18" fillId="0" borderId="2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9" fontId="18" fillId="0" borderId="20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0" fontId="23" fillId="0" borderId="18" xfId="0" applyFont="1" applyBorder="1"/>
    <xf numFmtId="0" fontId="17" fillId="0" borderId="44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13" xfId="0" applyFont="1" applyBorder="1" applyAlignment="1">
      <alignment wrapText="1"/>
    </xf>
    <xf numFmtId="0" fontId="18" fillId="0" borderId="13" xfId="0" applyFont="1" applyBorder="1"/>
    <xf numFmtId="0" fontId="17" fillId="0" borderId="17" xfId="0" applyFont="1" applyBorder="1" applyAlignment="1">
      <alignment horizontal="right" vertical="center"/>
    </xf>
    <xf numFmtId="0" fontId="17" fillId="0" borderId="46" xfId="0" applyFont="1" applyBorder="1" applyAlignment="1">
      <alignment horizontal="right" vertical="center"/>
    </xf>
    <xf numFmtId="0" fontId="21" fillId="0" borderId="0" xfId="0" applyFont="1" applyBorder="1" applyAlignment="1">
      <alignment horizontal="center"/>
    </xf>
    <xf numFmtId="0" fontId="18" fillId="0" borderId="47" xfId="0" applyFont="1" applyAlignment="1">
      <alignment vertical="center"/>
    </xf>
    <xf numFmtId="0" fontId="24" fillId="25" borderId="0" xfId="0" applyFont="1" applyFill="1" applyBorder="1" applyAlignment="1">
      <alignment horizontal="center" vertical="center"/>
    </xf>
    <xf numFmtId="9" fontId="0" fillId="0" borderId="0" xfId="0" applyNumberFormat="1" applyBorder="1"/>
    <xf numFmtId="164" fontId="27" fillId="0" borderId="15" xfId="0" applyNumberFormat="1" applyFont="1" applyBorder="1"/>
    <xf numFmtId="164" fontId="27" fillId="0" borderId="20" xfId="0" applyNumberFormat="1" applyFont="1" applyBorder="1"/>
    <xf numFmtId="164" fontId="27" fillId="0" borderId="18" xfId="0" applyNumberFormat="1" applyFont="1" applyBorder="1"/>
    <xf numFmtId="164" fontId="27" fillId="23" borderId="13" xfId="0" applyNumberFormat="1" applyFont="1" applyFill="1" applyBorder="1"/>
    <xf numFmtId="164" fontId="27" fillId="0" borderId="22" xfId="0" applyNumberFormat="1" applyFont="1" applyBorder="1"/>
    <xf numFmtId="164" fontId="27" fillId="23" borderId="22" xfId="0" applyNumberFormat="1" applyFont="1" applyFill="1" applyBorder="1"/>
    <xf numFmtId="164" fontId="28" fillId="23" borderId="18" xfId="0" applyNumberFormat="1" applyFont="1" applyFill="1" applyBorder="1"/>
    <xf numFmtId="164" fontId="27" fillId="0" borderId="26" xfId="0" applyNumberFormat="1" applyFont="1" applyBorder="1"/>
    <xf numFmtId="164" fontId="27" fillId="0" borderId="31" xfId="0" applyNumberFormat="1" applyFont="1" applyBorder="1"/>
    <xf numFmtId="164" fontId="28" fillId="0" borderId="11" xfId="0" applyNumberFormat="1" applyFont="1" applyBorder="1"/>
    <xf numFmtId="164" fontId="28" fillId="0" borderId="12" xfId="0" applyNumberFormat="1" applyFont="1" applyBorder="1"/>
    <xf numFmtId="164" fontId="28" fillId="0" borderId="14" xfId="0" applyNumberFormat="1" applyFont="1" applyBorder="1"/>
    <xf numFmtId="164" fontId="27" fillId="0" borderId="11" xfId="0" applyNumberFormat="1" applyFont="1" applyBorder="1"/>
    <xf numFmtId="164" fontId="27" fillId="0" borderId="16" xfId="0" applyNumberFormat="1" applyFont="1" applyBorder="1"/>
    <xf numFmtId="164" fontId="28" fillId="0" borderId="18" xfId="0" applyNumberFormat="1" applyFont="1" applyBorder="1"/>
    <xf numFmtId="164" fontId="28" fillId="0" borderId="19" xfId="0" applyNumberFormat="1" applyFont="1" applyBorder="1"/>
    <xf numFmtId="164" fontId="27" fillId="0" borderId="21" xfId="0" applyNumberFormat="1" applyFont="1" applyBorder="1"/>
    <xf numFmtId="164" fontId="27" fillId="0" borderId="19" xfId="0" applyNumberFormat="1" applyFont="1" applyBorder="1"/>
    <xf numFmtId="164" fontId="27" fillId="0" borderId="34" xfId="0" applyNumberFormat="1" applyFont="1" applyBorder="1"/>
    <xf numFmtId="164" fontId="27" fillId="0" borderId="14" xfId="0" applyNumberFormat="1" applyFont="1" applyBorder="1"/>
    <xf numFmtId="164" fontId="28" fillId="0" borderId="34" xfId="0" applyNumberFormat="1" applyFont="1" applyBorder="1"/>
    <xf numFmtId="164" fontId="28" fillId="0" borderId="13" xfId="0" applyNumberFormat="1" applyFont="1" applyBorder="1"/>
    <xf numFmtId="164" fontId="27" fillId="0" borderId="23" xfId="0" applyNumberFormat="1" applyFont="1" applyBorder="1"/>
    <xf numFmtId="164" fontId="27" fillId="0" borderId="28" xfId="0" applyNumberFormat="1" applyFont="1" applyBorder="1"/>
    <xf numFmtId="164" fontId="28" fillId="23" borderId="11" xfId="0" applyNumberFormat="1" applyFont="1" applyFill="1" applyBorder="1"/>
    <xf numFmtId="164" fontId="27" fillId="0" borderId="13" xfId="0" applyNumberFormat="1" applyFont="1" applyBorder="1"/>
    <xf numFmtId="164" fontId="27" fillId="0" borderId="47" xfId="0" applyNumberFormat="1" applyFont="1"/>
    <xf numFmtId="164" fontId="25" fillId="26" borderId="11" xfId="0" applyNumberFormat="1" applyFont="1" applyFill="1" applyBorder="1"/>
    <xf numFmtId="164" fontId="25" fillId="26" borderId="13" xfId="0" applyNumberFormat="1" applyFont="1" applyFill="1" applyBorder="1"/>
    <xf numFmtId="164" fontId="25" fillId="26" borderId="18" xfId="0" applyNumberFormat="1" applyFont="1" applyFill="1" applyBorder="1"/>
    <xf numFmtId="164" fontId="26" fillId="26" borderId="13" xfId="0" applyNumberFormat="1" applyFont="1" applyFill="1" applyBorder="1"/>
    <xf numFmtId="164" fontId="26" fillId="26" borderId="18" xfId="0" applyNumberFormat="1" applyFont="1" applyFill="1" applyBorder="1"/>
    <xf numFmtId="164" fontId="25" fillId="26" borderId="24" xfId="0" applyNumberFormat="1" applyFont="1" applyFill="1" applyBorder="1"/>
    <xf numFmtId="164" fontId="26" fillId="26" borderId="24" xfId="0" applyNumberFormat="1" applyFont="1" applyFill="1" applyBorder="1"/>
    <xf numFmtId="0" fontId="29" fillId="27" borderId="0" xfId="0" applyFont="1" applyFill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9" fontId="2" fillId="0" borderId="0" xfId="0" applyNumberFormat="1" applyFont="1" applyBorder="1" applyAlignment="1">
      <alignment wrapText="1"/>
    </xf>
    <xf numFmtId="0" fontId="20" fillId="0" borderId="47" xfId="0" applyFont="1" applyAlignment="1">
      <alignment horizontal="center" vertical="center" wrapText="1"/>
    </xf>
    <xf numFmtId="0" fontId="18" fillId="0" borderId="47" xfId="0" applyFont="1" applyAlignment="1">
      <alignment horizontal="center" vertical="center" wrapText="1"/>
    </xf>
    <xf numFmtId="0" fontId="23" fillId="0" borderId="47" xfId="0" applyFont="1" applyAlignment="1">
      <alignment horizontal="center" vertical="center"/>
    </xf>
    <xf numFmtId="164" fontId="28" fillId="0" borderId="47" xfId="0" applyNumberFormat="1" applyFont="1"/>
    <xf numFmtId="164" fontId="27" fillId="0" borderId="47" xfId="0" applyNumberFormat="1" applyFont="1" applyAlignment="1">
      <alignment vertical="center"/>
    </xf>
    <xf numFmtId="164" fontId="27" fillId="23" borderId="47" xfId="0" applyNumberFormat="1" applyFont="1" applyFill="1"/>
    <xf numFmtId="164" fontId="27" fillId="0" borderId="47" xfId="0" applyNumberFormat="1" applyFont="1" applyAlignment="1">
      <alignment vertical="center" wrapText="1"/>
    </xf>
    <xf numFmtId="164" fontId="30" fillId="28" borderId="13" xfId="0" applyNumberFormat="1" applyFont="1" applyFill="1" applyBorder="1"/>
    <xf numFmtId="164" fontId="27" fillId="23" borderId="14" xfId="0" applyNumberFormat="1" applyFont="1" applyFill="1" applyBorder="1"/>
    <xf numFmtId="0" fontId="17" fillId="0" borderId="46" xfId="0" applyFont="1" applyBorder="1" applyAlignment="1">
      <alignment vertical="center"/>
    </xf>
    <xf numFmtId="164" fontId="27" fillId="0" borderId="27" xfId="0" applyNumberFormat="1" applyFont="1" applyBorder="1"/>
    <xf numFmtId="0" fontId="17" fillId="0" borderId="47" xfId="0" applyFont="1" applyBorder="1" applyAlignment="1">
      <alignment wrapText="1"/>
    </xf>
    <xf numFmtId="164" fontId="27" fillId="0" borderId="57" xfId="0" applyNumberFormat="1" applyFont="1" applyBorder="1"/>
    <xf numFmtId="0" fontId="23" fillId="0" borderId="54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0" fillId="0" borderId="47" xfId="0" applyAlignment="1">
      <alignment wrapText="1"/>
    </xf>
    <xf numFmtId="0" fontId="0" fillId="0" borderId="47" xfId="0"/>
    <xf numFmtId="0" fontId="31" fillId="0" borderId="47" xfId="0" applyFont="1" applyAlignment="1">
      <alignment horizontal="center" wrapText="1"/>
    </xf>
    <xf numFmtId="0" fontId="0" fillId="0" borderId="18" xfId="0" applyBorder="1"/>
    <xf numFmtId="0" fontId="32" fillId="29" borderId="18" xfId="0" applyFont="1" applyFill="1" applyBorder="1" applyAlignment="1">
      <alignment horizontal="center" vertical="center" wrapText="1"/>
    </xf>
    <xf numFmtId="0" fontId="32" fillId="0" borderId="47" xfId="0" applyFont="1" applyAlignment="1">
      <alignment horizontal="center" vertical="center" wrapText="1"/>
    </xf>
    <xf numFmtId="0" fontId="32" fillId="27" borderId="47" xfId="0" applyFont="1" applyFill="1" applyAlignment="1">
      <alignment horizontal="center"/>
    </xf>
    <xf numFmtId="0" fontId="33" fillId="25" borderId="47" xfId="0" applyFont="1" applyFill="1" applyAlignment="1">
      <alignment horizontal="center"/>
    </xf>
    <xf numFmtId="0" fontId="33" fillId="25" borderId="18" xfId="0" applyFont="1" applyFill="1" applyBorder="1" applyAlignment="1">
      <alignment wrapText="1"/>
    </xf>
    <xf numFmtId="164" fontId="33" fillId="25" borderId="18" xfId="0" applyNumberFormat="1" applyFont="1" applyFill="1" applyBorder="1"/>
    <xf numFmtId="164" fontId="33" fillId="0" borderId="47" xfId="0" applyNumberFormat="1" applyFont="1"/>
    <xf numFmtId="0" fontId="0" fillId="0" borderId="18" xfId="0" applyBorder="1" applyAlignment="1">
      <alignment wrapText="1"/>
    </xf>
    <xf numFmtId="164" fontId="34" fillId="0" borderId="18" xfId="0" applyNumberFormat="1" applyFont="1" applyBorder="1"/>
    <xf numFmtId="164" fontId="34" fillId="0" borderId="47" xfId="0" applyNumberFormat="1" applyFont="1"/>
    <xf numFmtId="164" fontId="35" fillId="28" borderId="18" xfId="0" applyNumberFormat="1" applyFont="1" applyFill="1" applyBorder="1"/>
    <xf numFmtId="164" fontId="0" fillId="0" borderId="18" xfId="0" applyNumberFormat="1" applyBorder="1"/>
    <xf numFmtId="164" fontId="0" fillId="0" borderId="47" xfId="0" applyNumberFormat="1"/>
    <xf numFmtId="9" fontId="0" fillId="0" borderId="47" xfId="0" applyNumberFormat="1"/>
    <xf numFmtId="0" fontId="34" fillId="25" borderId="18" xfId="0" applyFont="1" applyFill="1" applyBorder="1" applyAlignment="1">
      <alignment wrapText="1"/>
    </xf>
    <xf numFmtId="164" fontId="34" fillId="25" borderId="18" xfId="0" applyNumberFormat="1" applyFont="1" applyFill="1" applyBorder="1"/>
    <xf numFmtId="0" fontId="32" fillId="27" borderId="18" xfId="0" applyFont="1" applyFill="1" applyBorder="1" applyAlignment="1">
      <alignment wrapText="1"/>
    </xf>
    <xf numFmtId="164" fontId="32" fillId="27" borderId="18" xfId="0" applyNumberFormat="1" applyFont="1" applyFill="1" applyBorder="1"/>
    <xf numFmtId="164" fontId="32" fillId="0" borderId="47" xfId="0" applyNumberFormat="1" applyFont="1"/>
    <xf numFmtId="0" fontId="33" fillId="0" borderId="47" xfId="0" applyFont="1" applyAlignment="1">
      <alignment wrapText="1"/>
    </xf>
    <xf numFmtId="0" fontId="0" fillId="0" borderId="17" xfId="0" applyBorder="1"/>
    <xf numFmtId="0" fontId="0" fillId="0" borderId="19" xfId="0" applyBorder="1"/>
    <xf numFmtId="0" fontId="36" fillId="25" borderId="17" xfId="0" applyFont="1" applyFill="1" applyBorder="1" applyAlignment="1">
      <alignment horizontal="center" vertical="center"/>
    </xf>
    <xf numFmtId="0" fontId="36" fillId="25" borderId="18" xfId="0" applyFont="1" applyFill="1" applyBorder="1" applyAlignment="1">
      <alignment horizontal="center" vertical="center" wrapText="1"/>
    </xf>
    <xf numFmtId="0" fontId="36" fillId="25" borderId="19" xfId="0" applyFont="1" applyFill="1" applyBorder="1" applyAlignment="1">
      <alignment horizontal="center" vertical="center" wrapText="1"/>
    </xf>
    <xf numFmtId="0" fontId="36" fillId="31" borderId="17" xfId="0" applyFont="1" applyFill="1" applyBorder="1" applyAlignment="1">
      <alignment vertical="center"/>
    </xf>
    <xf numFmtId="0" fontId="36" fillId="30" borderId="17" xfId="0" applyFont="1" applyFill="1" applyBorder="1" applyAlignment="1">
      <alignment vertical="center"/>
    </xf>
    <xf numFmtId="0" fontId="38" fillId="32" borderId="17" xfId="0" applyFont="1" applyFill="1" applyBorder="1" applyAlignment="1">
      <alignment vertical="center"/>
    </xf>
    <xf numFmtId="0" fontId="38" fillId="32" borderId="53" xfId="0" applyFont="1" applyFill="1" applyBorder="1" applyAlignment="1">
      <alignment vertical="center"/>
    </xf>
    <xf numFmtId="164" fontId="39" fillId="31" borderId="18" xfId="0" applyNumberFormat="1" applyFont="1" applyFill="1" applyBorder="1"/>
    <xf numFmtId="164" fontId="39" fillId="31" borderId="19" xfId="0" applyNumberFormat="1" applyFont="1" applyFill="1" applyBorder="1"/>
    <xf numFmtId="165" fontId="39" fillId="32" borderId="18" xfId="0" applyNumberFormat="1" applyFont="1" applyFill="1" applyBorder="1" applyAlignment="1">
      <alignment horizontal="right" vertical="center"/>
    </xf>
    <xf numFmtId="164" fontId="39" fillId="32" borderId="18" xfId="0" applyNumberFormat="1" applyFont="1" applyFill="1" applyBorder="1"/>
    <xf numFmtId="164" fontId="39" fillId="32" borderId="19" xfId="0" applyNumberFormat="1" applyFont="1" applyFill="1" applyBorder="1"/>
    <xf numFmtId="165" fontId="39" fillId="32" borderId="20" xfId="0" applyNumberFormat="1" applyFont="1" applyFill="1" applyBorder="1" applyAlignment="1">
      <alignment horizontal="right" vertical="center"/>
    </xf>
    <xf numFmtId="164" fontId="39" fillId="32" borderId="20" xfId="0" applyNumberFormat="1" applyFont="1" applyFill="1" applyBorder="1"/>
    <xf numFmtId="164" fontId="39" fillId="32" borderId="21" xfId="0" applyNumberFormat="1" applyFont="1" applyFill="1" applyBorder="1"/>
    <xf numFmtId="0" fontId="42" fillId="0" borderId="0" xfId="0" applyFont="1" applyBorder="1" applyAlignment="1">
      <alignment horizontal="center" vertical="center" wrapText="1"/>
    </xf>
    <xf numFmtId="14" fontId="39" fillId="0" borderId="0" xfId="0" applyNumberFormat="1" applyFont="1" applyBorder="1" applyAlignment="1">
      <alignment horizontal="center" vertical="center"/>
    </xf>
    <xf numFmtId="0" fontId="43" fillId="0" borderId="47" xfId="0" applyFont="1" applyAlignment="1">
      <alignment vertical="center"/>
    </xf>
    <xf numFmtId="0" fontId="44" fillId="0" borderId="47" xfId="0" applyFont="1"/>
    <xf numFmtId="0" fontId="44" fillId="0" borderId="47" xfId="0" applyFont="1" applyAlignment="1">
      <alignment vertical="center"/>
    </xf>
    <xf numFmtId="0" fontId="45" fillId="27" borderId="47" xfId="0" applyFont="1" applyFill="1" applyAlignment="1">
      <alignment vertical="center"/>
    </xf>
    <xf numFmtId="0" fontId="46" fillId="25" borderId="61" xfId="0" applyFont="1" applyFill="1" applyBorder="1" applyAlignment="1">
      <alignment vertical="center"/>
    </xf>
    <xf numFmtId="9" fontId="37" fillId="28" borderId="61" xfId="0" applyNumberFormat="1" applyFont="1" applyFill="1" applyBorder="1" applyAlignment="1">
      <alignment horizontal="right" vertical="center"/>
    </xf>
    <xf numFmtId="0" fontId="46" fillId="25" borderId="62" xfId="0" applyFont="1" applyFill="1" applyBorder="1" applyAlignment="1">
      <alignment vertical="center"/>
    </xf>
    <xf numFmtId="1" fontId="37" fillId="28" borderId="62" xfId="0" applyNumberFormat="1" applyFont="1" applyFill="1" applyBorder="1" applyAlignment="1">
      <alignment horizontal="right" vertical="center"/>
    </xf>
    <xf numFmtId="0" fontId="46" fillId="25" borderId="63" xfId="0" applyFont="1" applyFill="1" applyBorder="1" applyAlignment="1">
      <alignment vertical="center"/>
    </xf>
    <xf numFmtId="166" fontId="37" fillId="28" borderId="63" xfId="0" applyNumberFormat="1" applyFont="1" applyFill="1" applyBorder="1" applyAlignment="1">
      <alignment horizontal="right" vertical="center"/>
    </xf>
    <xf numFmtId="0" fontId="45" fillId="0" borderId="47" xfId="0" applyFont="1" applyAlignment="1">
      <alignment vertical="center"/>
    </xf>
    <xf numFmtId="0" fontId="45" fillId="27" borderId="64" xfId="0" applyFont="1" applyFill="1" applyBorder="1" applyAlignment="1">
      <alignment vertical="center"/>
    </xf>
    <xf numFmtId="0" fontId="45" fillId="29" borderId="17" xfId="0" applyFont="1" applyFill="1" applyBorder="1" applyAlignment="1">
      <alignment horizontal="center" vertical="center" wrapText="1"/>
    </xf>
    <xf numFmtId="0" fontId="45" fillId="29" borderId="18" xfId="0" applyFont="1" applyFill="1" applyBorder="1" applyAlignment="1">
      <alignment horizontal="center" vertical="center" wrapText="1"/>
    </xf>
    <xf numFmtId="0" fontId="45" fillId="29" borderId="19" xfId="0" applyFont="1" applyFill="1" applyBorder="1" applyAlignment="1">
      <alignment horizontal="center" vertical="center" wrapText="1"/>
    </xf>
    <xf numFmtId="0" fontId="45" fillId="0" borderId="47" xfId="0" applyFont="1" applyAlignment="1">
      <alignment horizontal="center" vertical="center" wrapText="1"/>
    </xf>
    <xf numFmtId="0" fontId="45" fillId="29" borderId="65" xfId="0" applyFont="1" applyFill="1" applyBorder="1" applyAlignment="1">
      <alignment horizontal="center" vertical="center" wrapText="1"/>
    </xf>
    <xf numFmtId="0" fontId="45" fillId="29" borderId="66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vertical="center"/>
    </xf>
    <xf numFmtId="167" fontId="44" fillId="0" borderId="18" xfId="0" applyNumberFormat="1" applyFont="1" applyBorder="1" applyAlignment="1">
      <alignment vertical="center"/>
    </xf>
    <xf numFmtId="167" fontId="44" fillId="0" borderId="19" xfId="0" applyNumberFormat="1" applyFont="1" applyBorder="1" applyAlignment="1">
      <alignment vertical="center"/>
    </xf>
    <xf numFmtId="167" fontId="44" fillId="0" borderId="47" xfId="0" applyNumberFormat="1" applyFont="1" applyAlignment="1">
      <alignment vertical="center"/>
    </xf>
    <xf numFmtId="0" fontId="44" fillId="0" borderId="65" xfId="0" applyFont="1" applyBorder="1" applyAlignment="1">
      <alignment vertical="center"/>
    </xf>
    <xf numFmtId="0" fontId="46" fillId="0" borderId="53" xfId="0" applyFont="1" applyBorder="1" applyAlignment="1">
      <alignment vertical="center"/>
    </xf>
    <xf numFmtId="167" fontId="37" fillId="28" borderId="20" xfId="0" applyNumberFormat="1" applyFont="1" applyFill="1" applyBorder="1" applyAlignment="1">
      <alignment vertical="center"/>
    </xf>
    <xf numFmtId="167" fontId="44" fillId="0" borderId="20" xfId="0" applyNumberFormat="1" applyFont="1" applyBorder="1" applyAlignment="1">
      <alignment vertical="center"/>
    </xf>
    <xf numFmtId="167" fontId="44" fillId="0" borderId="21" xfId="0" applyNumberFormat="1" applyFont="1" applyBorder="1" applyAlignment="1">
      <alignment vertical="center"/>
    </xf>
    <xf numFmtId="0" fontId="44" fillId="0" borderId="66" xfId="0" applyFont="1" applyBorder="1" applyAlignment="1">
      <alignment vertical="center"/>
    </xf>
    <xf numFmtId="0" fontId="44" fillId="0" borderId="17" xfId="0" applyFont="1" applyBorder="1" applyAlignment="1">
      <alignment vertical="center" wrapText="1"/>
    </xf>
    <xf numFmtId="167" fontId="37" fillId="28" borderId="18" xfId="0" applyNumberFormat="1" applyFont="1" applyFill="1" applyBorder="1" applyAlignment="1">
      <alignment vertical="center"/>
    </xf>
    <xf numFmtId="0" fontId="44" fillId="0" borderId="67" xfId="0" applyFont="1" applyBorder="1" applyAlignment="1">
      <alignment vertical="center"/>
    </xf>
    <xf numFmtId="0" fontId="46" fillId="25" borderId="53" xfId="0" applyFont="1" applyFill="1" applyBorder="1" applyAlignment="1">
      <alignment vertical="center" wrapText="1"/>
    </xf>
    <xf numFmtId="167" fontId="46" fillId="25" borderId="20" xfId="0" applyNumberFormat="1" applyFont="1" applyFill="1" applyBorder="1" applyAlignment="1">
      <alignment vertical="center"/>
    </xf>
    <xf numFmtId="167" fontId="46" fillId="25" borderId="21" xfId="0" applyNumberFormat="1" applyFont="1" applyFill="1" applyBorder="1" applyAlignment="1">
      <alignment vertical="center"/>
    </xf>
    <xf numFmtId="167" fontId="46" fillId="0" borderId="47" xfId="0" applyNumberFormat="1" applyFont="1" applyAlignment="1">
      <alignment vertical="center"/>
    </xf>
    <xf numFmtId="0" fontId="46" fillId="25" borderId="68" xfId="0" applyFont="1" applyFill="1" applyBorder="1" applyAlignment="1">
      <alignment vertical="center"/>
    </xf>
    <xf numFmtId="164" fontId="44" fillId="0" borderId="18" xfId="0" applyNumberFormat="1" applyFont="1" applyBorder="1" applyAlignment="1">
      <alignment vertical="center"/>
    </xf>
    <xf numFmtId="0" fontId="44" fillId="0" borderId="19" xfId="0" applyFont="1" applyBorder="1" applyAlignment="1">
      <alignment horizontal="center" vertical="center"/>
    </xf>
    <xf numFmtId="0" fontId="44" fillId="0" borderId="47" xfId="0" applyFont="1" applyAlignment="1">
      <alignment horizontal="center" vertical="center"/>
    </xf>
    <xf numFmtId="0" fontId="44" fillId="0" borderId="53" xfId="0" applyFont="1" applyBorder="1" applyAlignment="1">
      <alignment vertical="center" wrapText="1"/>
    </xf>
    <xf numFmtId="164" fontId="44" fillId="0" borderId="20" xfId="0" applyNumberFormat="1" applyFont="1" applyBorder="1" applyAlignment="1">
      <alignment vertical="center"/>
    </xf>
    <xf numFmtId="0" fontId="44" fillId="0" borderId="21" xfId="0" applyFont="1" applyBorder="1" applyAlignment="1">
      <alignment horizontal="center" vertical="center"/>
    </xf>
    <xf numFmtId="0" fontId="44" fillId="0" borderId="61" xfId="0" applyFont="1" applyBorder="1" applyAlignment="1">
      <alignment vertical="center" wrapText="1"/>
    </xf>
    <xf numFmtId="0" fontId="44" fillId="0" borderId="62" xfId="0" applyFont="1" applyBorder="1" applyAlignment="1">
      <alignment vertical="center" wrapText="1"/>
    </xf>
    <xf numFmtId="0" fontId="44" fillId="0" borderId="63" xfId="0" applyFont="1" applyBorder="1" applyAlignment="1">
      <alignment vertical="center" wrapText="1"/>
    </xf>
    <xf numFmtId="0" fontId="47" fillId="35" borderId="0" xfId="0" applyNumberFormat="1" applyFont="1" applyFill="1" applyBorder="1"/>
    <xf numFmtId="0" fontId="45" fillId="36" borderId="69" xfId="0" applyNumberFormat="1" applyFont="1" applyFill="1" applyBorder="1" applyAlignment="1">
      <alignment horizontal="center" vertical="center" wrapText="1"/>
    </xf>
    <xf numFmtId="0" fontId="48" fillId="0" borderId="69" xfId="0" applyNumberFormat="1" applyFont="1" applyFill="1" applyBorder="1" applyAlignment="1">
      <alignment vertical="center" wrapText="1"/>
    </xf>
    <xf numFmtId="164" fontId="48" fillId="0" borderId="69" xfId="0" applyNumberFormat="1" applyFont="1" applyFill="1" applyBorder="1" applyAlignment="1">
      <alignment horizontal="right" vertical="center"/>
    </xf>
    <xf numFmtId="0" fontId="49" fillId="37" borderId="69" xfId="0" applyNumberFormat="1" applyFont="1" applyFill="1" applyBorder="1" applyAlignment="1">
      <alignment horizontal="center" vertical="center"/>
    </xf>
    <xf numFmtId="0" fontId="55" fillId="36" borderId="69" xfId="0" applyNumberFormat="1" applyFont="1" applyFill="1" applyBorder="1" applyAlignment="1">
      <alignment horizontal="center" vertical="center" wrapText="1"/>
    </xf>
    <xf numFmtId="49" fontId="56" fillId="0" borderId="70" xfId="0" applyNumberFormat="1" applyFont="1" applyFill="1" applyBorder="1" applyAlignment="1">
      <alignment vertical="center"/>
    </xf>
    <xf numFmtId="0" fontId="56" fillId="0" borderId="70" xfId="0" applyNumberFormat="1" applyFont="1" applyFill="1" applyBorder="1" applyAlignment="1">
      <alignment vertical="center" wrapText="1"/>
    </xf>
    <xf numFmtId="0" fontId="57" fillId="0" borderId="71" xfId="0" applyNumberFormat="1" applyFont="1" applyFill="1" applyBorder="1" applyAlignment="1">
      <alignment horizontal="center" vertical="center"/>
    </xf>
    <xf numFmtId="0" fontId="58" fillId="39" borderId="69" xfId="0" applyNumberFormat="1" applyFont="1" applyFill="1" applyBorder="1" applyAlignment="1">
      <alignment horizontal="center" vertical="center"/>
    </xf>
    <xf numFmtId="164" fontId="59" fillId="0" borderId="69" xfId="0" applyNumberFormat="1" applyFont="1" applyFill="1" applyBorder="1" applyAlignment="1">
      <alignment horizontal="right" vertical="center"/>
    </xf>
    <xf numFmtId="0" fontId="60" fillId="0" borderId="69" xfId="0" applyNumberFormat="1" applyFont="1" applyFill="1" applyBorder="1" applyAlignment="1">
      <alignment vertical="center" wrapText="1"/>
    </xf>
    <xf numFmtId="0" fontId="61" fillId="35" borderId="69" xfId="0" applyNumberFormat="1" applyFont="1" applyFill="1" applyBorder="1" applyAlignment="1">
      <alignment horizontal="center" vertical="center"/>
    </xf>
    <xf numFmtId="164" fontId="61" fillId="35" borderId="69" xfId="0" applyNumberFormat="1" applyFont="1" applyFill="1" applyBorder="1" applyAlignment="1">
      <alignment horizontal="right" vertical="center"/>
    </xf>
    <xf numFmtId="0" fontId="61" fillId="35" borderId="69" xfId="0" applyNumberFormat="1" applyFont="1" applyFill="1" applyBorder="1" applyAlignment="1">
      <alignment vertical="center" wrapText="1"/>
    </xf>
    <xf numFmtId="49" fontId="61" fillId="35" borderId="69" xfId="0" applyNumberFormat="1" applyFont="1" applyFill="1" applyBorder="1" applyAlignment="1">
      <alignment vertical="center"/>
    </xf>
    <xf numFmtId="0" fontId="0" fillId="0" borderId="47" xfId="0" applyAlignment="1">
      <alignment horizontal="center"/>
    </xf>
    <xf numFmtId="0" fontId="0" fillId="0" borderId="0" xfId="0" applyBorder="1"/>
    <xf numFmtId="0" fontId="18" fillId="0" borderId="53" xfId="0" applyFont="1" applyBorder="1" applyAlignment="1">
      <alignment vertical="center"/>
    </xf>
    <xf numFmtId="0" fontId="0" fillId="0" borderId="41" xfId="0" applyBorder="1"/>
    <xf numFmtId="0" fontId="18" fillId="0" borderId="39" xfId="0" applyFont="1" applyBorder="1" applyAlignment="1">
      <alignment vertical="center"/>
    </xf>
    <xf numFmtId="0" fontId="0" fillId="0" borderId="56" xfId="0" applyBorder="1"/>
    <xf numFmtId="0" fontId="18" fillId="0" borderId="42" xfId="0" applyFont="1" applyBorder="1" applyAlignment="1">
      <alignment vertical="center"/>
    </xf>
    <xf numFmtId="0" fontId="0" fillId="0" borderId="38" xfId="0" applyBorder="1"/>
    <xf numFmtId="0" fontId="18" fillId="0" borderId="48" xfId="0" applyFont="1" applyBorder="1" applyAlignment="1">
      <alignment vertical="center" wrapText="1"/>
    </xf>
    <xf numFmtId="0" fontId="0" fillId="0" borderId="35" xfId="0" applyBorder="1"/>
    <xf numFmtId="0" fontId="0" fillId="0" borderId="36" xfId="0" applyBorder="1"/>
    <xf numFmtId="0" fontId="18" fillId="0" borderId="52" xfId="0" applyFont="1" applyBorder="1" applyAlignment="1">
      <alignment vertical="center" wrapText="1"/>
    </xf>
    <xf numFmtId="0" fontId="0" fillId="0" borderId="25" xfId="0" applyBorder="1"/>
    <xf numFmtId="0" fontId="0" fillId="0" borderId="40" xfId="0" applyBorder="1"/>
    <xf numFmtId="0" fontId="18" fillId="0" borderId="48" xfId="0" applyFont="1" applyBorder="1" applyAlignment="1">
      <alignment vertical="center"/>
    </xf>
    <xf numFmtId="0" fontId="18" fillId="0" borderId="15" xfId="0" applyFont="1" applyBorder="1" applyAlignment="1">
      <alignment horizontal="center" vertical="center"/>
    </xf>
    <xf numFmtId="0" fontId="0" fillId="0" borderId="15" xfId="0" applyBorder="1"/>
    <xf numFmtId="0" fontId="29" fillId="27" borderId="47" xfId="0" applyFont="1" applyFill="1" applyAlignment="1">
      <alignment horizontal="center"/>
    </xf>
    <xf numFmtId="0" fontId="18" fillId="0" borderId="42" xfId="0" applyFont="1" applyBorder="1" applyAlignment="1">
      <alignment horizontal="center" vertical="center" wrapText="1"/>
    </xf>
    <xf numFmtId="0" fontId="0" fillId="0" borderId="42" xfId="0" applyBorder="1"/>
    <xf numFmtId="0" fontId="41" fillId="0" borderId="55" xfId="0" applyFont="1" applyBorder="1" applyAlignment="1">
      <alignment horizontal="center" vertical="center" wrapText="1"/>
    </xf>
    <xf numFmtId="0" fontId="0" fillId="0" borderId="49" xfId="0" applyBorder="1"/>
    <xf numFmtId="0" fontId="0" fillId="0" borderId="50" xfId="0" applyBorder="1"/>
    <xf numFmtId="0" fontId="0" fillId="0" borderId="37" xfId="0" applyBorder="1"/>
    <xf numFmtId="0" fontId="0" fillId="0" borderId="32" xfId="0" applyBorder="1"/>
    <xf numFmtId="0" fontId="0" fillId="0" borderId="43" xfId="0" applyBorder="1"/>
    <xf numFmtId="0" fontId="18" fillId="0" borderId="51" xfId="0" applyFont="1" applyBorder="1" applyAlignment="1">
      <alignment vertical="center"/>
    </xf>
    <xf numFmtId="0" fontId="0" fillId="0" borderId="33" xfId="0" applyBorder="1"/>
    <xf numFmtId="0" fontId="21" fillId="0" borderId="47" xfId="0" applyFont="1" applyAlignment="1">
      <alignment horizontal="center"/>
    </xf>
    <xf numFmtId="0" fontId="0" fillId="0" borderId="18" xfId="0" applyBorder="1" applyAlignment="1">
      <alignment wrapText="1"/>
    </xf>
    <xf numFmtId="0" fontId="31" fillId="27" borderId="18" xfId="0" applyFont="1" applyFill="1" applyBorder="1" applyAlignment="1">
      <alignment horizontal="center" wrapText="1"/>
    </xf>
    <xf numFmtId="0" fontId="0" fillId="0" borderId="47" xfId="0"/>
    <xf numFmtId="0" fontId="40" fillId="33" borderId="58" xfId="0" applyFont="1" applyFill="1" applyBorder="1" applyAlignment="1">
      <alignment horizontal="center" vertical="center"/>
    </xf>
    <xf numFmtId="0" fontId="40" fillId="33" borderId="59" xfId="0" applyFont="1" applyFill="1" applyBorder="1" applyAlignment="1">
      <alignment horizontal="center" vertical="center"/>
    </xf>
    <xf numFmtId="0" fontId="40" fillId="33" borderId="60" xfId="0" applyFont="1" applyFill="1" applyBorder="1" applyAlignment="1">
      <alignment horizontal="center" vertical="center"/>
    </xf>
    <xf numFmtId="0" fontId="43" fillId="27" borderId="47" xfId="0" applyFont="1" applyFill="1" applyAlignment="1">
      <alignment horizontal="center" vertical="center"/>
    </xf>
    <xf numFmtId="0" fontId="45" fillId="27" borderId="58" xfId="0" applyFont="1" applyFill="1" applyBorder="1" applyAlignment="1">
      <alignment horizontal="center" vertical="center"/>
    </xf>
    <xf numFmtId="0" fontId="45" fillId="27" borderId="59" xfId="0" applyFont="1" applyFill="1" applyBorder="1" applyAlignment="1">
      <alignment horizontal="center" vertical="center"/>
    </xf>
    <xf numFmtId="0" fontId="45" fillId="27" borderId="60" xfId="0" applyFont="1" applyFill="1" applyBorder="1" applyAlignment="1">
      <alignment horizontal="center" vertical="center"/>
    </xf>
    <xf numFmtId="0" fontId="45" fillId="27" borderId="47" xfId="0" applyFont="1" applyFill="1" applyAlignment="1">
      <alignment horizontal="center" vertical="center"/>
    </xf>
    <xf numFmtId="0" fontId="43" fillId="34" borderId="0" xfId="0" applyNumberFormat="1" applyFont="1" applyFill="1" applyBorder="1" applyAlignment="1">
      <alignment horizontal="center" vertical="center"/>
    </xf>
    <xf numFmtId="0" fontId="47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wrapText="1"/>
    </xf>
    <xf numFmtId="0" fontId="50" fillId="37" borderId="0" xfId="0" applyNumberFormat="1" applyFont="1" applyFill="1" applyBorder="1" applyAlignment="1">
      <alignment wrapText="1"/>
    </xf>
    <xf numFmtId="0" fontId="45" fillId="34" borderId="0" xfId="0" applyNumberFormat="1" applyFont="1" applyFill="1" applyBorder="1" applyAlignment="1">
      <alignment horizontal="center"/>
    </xf>
    <xf numFmtId="0" fontId="48" fillId="38" borderId="69" xfId="0" applyNumberFormat="1" applyFont="1" applyFill="1" applyBorder="1" applyAlignment="1">
      <alignment wrapText="1"/>
    </xf>
    <xf numFmtId="0" fontId="51" fillId="0" borderId="0" xfId="0" applyNumberFormat="1" applyFont="1" applyFill="1" applyBorder="1" applyAlignment="1">
      <alignment wrapText="1"/>
    </xf>
    <xf numFmtId="0" fontId="52" fillId="0" borderId="0" xfId="0" applyNumberFormat="1" applyFont="1" applyFill="1" applyBorder="1" applyAlignment="1">
      <alignment horizontal="center"/>
    </xf>
    <xf numFmtId="0" fontId="53" fillId="38" borderId="0" xfId="0" applyNumberFormat="1" applyFont="1" applyFill="1" applyBorder="1" applyAlignment="1">
      <alignment horizontal="center" wrapText="1"/>
    </xf>
    <xf numFmtId="0" fontId="54" fillId="34" borderId="69" xfId="0" applyNumberFormat="1" applyFont="1" applyFill="1" applyBorder="1" applyAlignment="1">
      <alignment horizontal="center" vertical="center" wrapText="1"/>
    </xf>
    <xf numFmtId="0" fontId="54" fillId="34" borderId="0" xfId="0" applyNumberFormat="1" applyFont="1" applyFill="1" applyBorder="1" applyAlignment="1">
      <alignment horizontal="center"/>
    </xf>
    <xf numFmtId="0" fontId="62" fillId="35" borderId="69" xfId="0" applyNumberFormat="1" applyFont="1" applyFill="1" applyBorder="1" applyAlignment="1">
      <alignment wrapText="1"/>
    </xf>
    <xf numFmtId="1" fontId="48" fillId="0" borderId="69" xfId="0" applyNumberFormat="1" applyFont="1" applyFill="1" applyBorder="1" applyAlignment="1">
      <alignment wrapText="1"/>
    </xf>
    <xf numFmtId="0" fontId="48" fillId="0" borderId="69" xfId="0" applyNumberFormat="1" applyFont="1" applyFill="1" applyBorder="1" applyAlignment="1">
      <alignment wrapText="1"/>
    </xf>
    <xf numFmtId="164" fontId="48" fillId="0" borderId="69" xfId="0" applyNumberFormat="1" applyFont="1" applyFill="1" applyBorder="1" applyAlignment="1">
      <alignment wrapText="1"/>
    </xf>
    <xf numFmtId="0" fontId="63" fillId="38" borderId="0" xfId="0" applyNumberFormat="1" applyFont="1" applyFill="1" applyBorder="1" applyAlignment="1">
      <alignment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18"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274E13"/>
      </font>
      <fill>
        <patternFill>
          <bgColor rgb="FFD9EAD3"/>
        </patternFill>
      </fill>
    </dxf>
    <dxf>
      <font>
        <b/>
        <color rgb="FF9C0006"/>
      </font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tabSelected="1" workbookViewId="0"/>
  </sheetViews>
  <sheetFormatPr defaultColWidth="10.28515625" defaultRowHeight="15"/>
  <cols>
    <col min="1" max="1" width="7" style="1" customWidth="1"/>
    <col min="2" max="2" width="61.42578125" customWidth="1"/>
    <col min="3" max="3" width="13.140625" customWidth="1"/>
    <col min="4" max="4" width="13" customWidth="1"/>
    <col min="5" max="6" width="13.42578125" customWidth="1"/>
    <col min="7" max="7" width="11" customWidth="1"/>
    <col min="8" max="8" width="39.7109375" customWidth="1"/>
  </cols>
  <sheetData>
    <row r="2" spans="1:8" ht="18.75" customHeight="1">
      <c r="A2" s="224" t="s">
        <v>0</v>
      </c>
      <c r="B2" s="197"/>
      <c r="C2" s="197"/>
      <c r="D2" s="197"/>
      <c r="E2" s="197"/>
      <c r="F2" s="33"/>
      <c r="G2" s="213" t="s">
        <v>1</v>
      </c>
      <c r="H2" s="197"/>
    </row>
    <row r="3" spans="1:8">
      <c r="A3" s="196" t="s">
        <v>2</v>
      </c>
      <c r="B3" s="197"/>
      <c r="C3" s="197"/>
      <c r="D3" s="197"/>
      <c r="E3" s="197"/>
      <c r="F3" s="2"/>
      <c r="G3" s="72" t="s">
        <v>3</v>
      </c>
      <c r="H3">
        <f>COUNTIF(H9:H82,"EROARE")</f>
        <v>0</v>
      </c>
    </row>
    <row r="4" spans="1:8">
      <c r="A4" s="2"/>
      <c r="B4" s="2"/>
      <c r="C4" s="2"/>
      <c r="D4" s="2"/>
      <c r="E4" s="2"/>
      <c r="F4" s="2"/>
      <c r="G4" s="72" t="s">
        <v>4</v>
      </c>
      <c r="H4" t="str">
        <f>IF(H3=0,"VERIFICARE OK","EXISTĂ ERORI")</f>
        <v>VERIFICARE OK</v>
      </c>
    </row>
    <row r="5" spans="1:8" ht="30">
      <c r="A5" s="216" t="s">
        <v>5</v>
      </c>
      <c r="B5" s="217"/>
      <c r="C5" s="217"/>
      <c r="D5" s="217"/>
      <c r="E5" s="218"/>
      <c r="F5" s="75"/>
      <c r="G5" s="72" t="s">
        <v>6</v>
      </c>
      <c r="H5" s="73" t="s">
        <v>7</v>
      </c>
    </row>
    <row r="6" spans="1:8" ht="15.75" customHeight="1">
      <c r="A6" s="219"/>
      <c r="B6" s="220"/>
      <c r="C6" s="220"/>
      <c r="D6" s="220"/>
      <c r="E6" s="221"/>
      <c r="F6" s="75"/>
    </row>
    <row r="7" spans="1:8">
      <c r="A7" s="214" t="s">
        <v>8</v>
      </c>
      <c r="B7" s="211" t="s">
        <v>9</v>
      </c>
      <c r="C7" s="19" t="s">
        <v>10</v>
      </c>
      <c r="D7" s="20" t="s">
        <v>11</v>
      </c>
      <c r="E7" s="21" t="s">
        <v>12</v>
      </c>
      <c r="F7" s="76"/>
      <c r="G7" s="35" t="s">
        <v>13</v>
      </c>
      <c r="H7" s="71" t="s">
        <v>14</v>
      </c>
    </row>
    <row r="8" spans="1:8">
      <c r="A8" s="215"/>
      <c r="B8" s="212"/>
      <c r="C8" s="22" t="s">
        <v>15</v>
      </c>
      <c r="D8" s="23">
        <v>0.21</v>
      </c>
      <c r="E8" s="24" t="s">
        <v>16</v>
      </c>
      <c r="F8" s="76"/>
      <c r="G8" s="35" t="s">
        <v>17</v>
      </c>
      <c r="H8" s="71" t="s">
        <v>18</v>
      </c>
    </row>
    <row r="9" spans="1:8">
      <c r="A9" s="88" t="s">
        <v>19</v>
      </c>
      <c r="B9" s="89" t="s">
        <v>20</v>
      </c>
      <c r="C9" s="90" t="s">
        <v>21</v>
      </c>
      <c r="D9" s="90" t="s">
        <v>22</v>
      </c>
      <c r="E9" s="91" t="s">
        <v>23</v>
      </c>
      <c r="F9" s="77"/>
      <c r="G9" s="36"/>
    </row>
    <row r="10" spans="1:8">
      <c r="A10" s="210" t="s">
        <v>24</v>
      </c>
      <c r="B10" s="205"/>
      <c r="C10" s="205"/>
      <c r="D10" s="205"/>
      <c r="E10" s="206"/>
      <c r="F10" s="34"/>
      <c r="G10" s="36"/>
    </row>
    <row r="11" spans="1:8">
      <c r="A11" s="3" t="s">
        <v>25</v>
      </c>
      <c r="B11" s="4" t="s">
        <v>26</v>
      </c>
      <c r="C11" s="64">
        <v>0</v>
      </c>
      <c r="D11" s="46">
        <f>ROUND(C11*G11,2)</f>
        <v>0</v>
      </c>
      <c r="E11" s="47">
        <f>ROUND(C11+D11,2)</f>
        <v>0</v>
      </c>
      <c r="F11" s="78"/>
      <c r="G11" s="36">
        <v>0.21</v>
      </c>
      <c r="H11" t="str">
        <f>IF(ABS(E11-C11-D11)&lt;0.01,"OK","EROARE")</f>
        <v>OK</v>
      </c>
    </row>
    <row r="12" spans="1:8">
      <c r="A12" s="14" t="s">
        <v>27</v>
      </c>
      <c r="B12" s="5" t="s">
        <v>28</v>
      </c>
      <c r="C12" s="65">
        <v>0</v>
      </c>
      <c r="D12" s="46">
        <f>ROUND(C12*G12,2)</f>
        <v>0</v>
      </c>
      <c r="E12" s="48">
        <f>ROUND(C12+D12,2)</f>
        <v>0</v>
      </c>
      <c r="F12" s="78"/>
      <c r="G12" s="36">
        <v>0.21</v>
      </c>
      <c r="H12" t="str">
        <f>IF(ABS(E12-C12-D12)&lt;0.01,"OK","EROARE")</f>
        <v>OK</v>
      </c>
    </row>
    <row r="13" spans="1:8" ht="30" customHeight="1">
      <c r="A13" s="14" t="s">
        <v>29</v>
      </c>
      <c r="B13" s="6" t="s">
        <v>30</v>
      </c>
      <c r="C13" s="65">
        <v>0</v>
      </c>
      <c r="D13" s="46">
        <f>ROUND(C13*G13,2)</f>
        <v>0</v>
      </c>
      <c r="E13" s="48">
        <f>ROUND(C13+D13,2)</f>
        <v>0</v>
      </c>
      <c r="F13" s="78"/>
      <c r="G13" s="36">
        <v>0.21</v>
      </c>
      <c r="H13" t="str">
        <f>IF(ABS(E13-C13-D13)&lt;0.01,"OK","EROARE")</f>
        <v>OK</v>
      </c>
    </row>
    <row r="14" spans="1:8">
      <c r="A14" s="14" t="s">
        <v>31</v>
      </c>
      <c r="B14" s="5" t="s">
        <v>32</v>
      </c>
      <c r="C14" s="65">
        <v>0</v>
      </c>
      <c r="D14" s="46">
        <f>ROUND(C14*G14,2)</f>
        <v>0</v>
      </c>
      <c r="E14" s="48">
        <f>ROUND(C14+D14,2)</f>
        <v>0</v>
      </c>
      <c r="F14" s="78"/>
      <c r="G14" s="36">
        <v>0.21</v>
      </c>
      <c r="H14" t="str">
        <f>IF(ABS(E14-C14-D14)&lt;0.01,"OK","EROARE")</f>
        <v>OK</v>
      </c>
    </row>
    <row r="15" spans="1:8">
      <c r="A15" s="202" t="s">
        <v>33</v>
      </c>
      <c r="B15" s="203"/>
      <c r="C15" s="37">
        <f>SUM(C11:C14)</f>
        <v>0</v>
      </c>
      <c r="D15" s="49">
        <f>SUM(D11:D14)</f>
        <v>0</v>
      </c>
      <c r="E15" s="50">
        <f>ROUND(C15+D15,2)</f>
        <v>0</v>
      </c>
      <c r="F15" s="63"/>
      <c r="G15" s="36"/>
      <c r="H15" t="str">
        <f>IF(ABS(E15-C15-D15)&lt;0.01,"OK","EROARE")</f>
        <v>OK</v>
      </c>
    </row>
    <row r="16" spans="1:8">
      <c r="A16" s="204" t="s">
        <v>34</v>
      </c>
      <c r="B16" s="205"/>
      <c r="C16" s="205"/>
      <c r="D16" s="205"/>
      <c r="E16" s="206"/>
      <c r="F16" s="79"/>
      <c r="G16" s="36"/>
    </row>
    <row r="17" spans="1:8">
      <c r="A17" s="7" t="s">
        <v>35</v>
      </c>
      <c r="B17" s="25" t="s">
        <v>36</v>
      </c>
      <c r="C17" s="66">
        <v>0</v>
      </c>
      <c r="D17" s="51">
        <f>ROUND(C17*G17,2)</f>
        <v>0</v>
      </c>
      <c r="E17" s="52">
        <f>ROUND(C17+D17,2)</f>
        <v>0</v>
      </c>
      <c r="F17" s="78"/>
      <c r="G17" s="36">
        <v>0.21</v>
      </c>
      <c r="H17" t="str">
        <f>IF(ABS(E17-C17-D17)&lt;0.01,"OK","EROARE")</f>
        <v>OK</v>
      </c>
    </row>
    <row r="18" spans="1:8">
      <c r="A18" s="7" t="s">
        <v>37</v>
      </c>
      <c r="B18" s="8" t="s">
        <v>38</v>
      </c>
      <c r="C18" s="66">
        <v>200000</v>
      </c>
      <c r="D18" s="51">
        <f>ROUND(C18*G18,2)</f>
        <v>42000</v>
      </c>
      <c r="E18" s="52">
        <f>ROUND(C18+D18,2)</f>
        <v>242000</v>
      </c>
      <c r="F18" s="78"/>
      <c r="G18" s="36">
        <v>0.21</v>
      </c>
      <c r="H18" t="str">
        <f>IF(ABS(E18-C18-D18)&lt;0.01,"OK","EROARE")</f>
        <v>OK</v>
      </c>
    </row>
    <row r="19" spans="1:8">
      <c r="A19" s="7" t="s">
        <v>39</v>
      </c>
      <c r="B19" s="9" t="s">
        <v>40</v>
      </c>
      <c r="C19" s="66">
        <v>0</v>
      </c>
      <c r="D19" s="51">
        <f>ROUND(C19*G19,2)</f>
        <v>0</v>
      </c>
      <c r="E19" s="52">
        <f>ROUND(C19+D19,2)</f>
        <v>0</v>
      </c>
      <c r="F19" s="78"/>
      <c r="G19" s="36">
        <v>0.21</v>
      </c>
      <c r="H19" t="str">
        <f>IF(ABS(E19-C19-D19)&lt;0.01,"OK","EROARE")</f>
        <v>OK</v>
      </c>
    </row>
    <row r="20" spans="1:8">
      <c r="A20" s="198" t="s">
        <v>41</v>
      </c>
      <c r="B20" s="199"/>
      <c r="C20" s="38">
        <f>SUM(C17:C19)</f>
        <v>200000</v>
      </c>
      <c r="D20" s="38">
        <f>SUM(D17:D19)</f>
        <v>42000</v>
      </c>
      <c r="E20" s="53">
        <f>ROUND(C20+D20,2)</f>
        <v>242000</v>
      </c>
      <c r="F20" s="63"/>
      <c r="G20" s="36"/>
      <c r="H20" t="str">
        <f>IF(ABS(E20-C20-D20)&lt;0.01,"OK","EROARE")</f>
        <v>OK</v>
      </c>
    </row>
    <row r="21" spans="1:8">
      <c r="A21" s="204" t="s">
        <v>42</v>
      </c>
      <c r="B21" s="205"/>
      <c r="C21" s="205"/>
      <c r="D21" s="205"/>
      <c r="E21" s="206"/>
      <c r="F21" s="79"/>
      <c r="G21" s="36"/>
    </row>
    <row r="22" spans="1:8">
      <c r="A22" s="7" t="s">
        <v>43</v>
      </c>
      <c r="B22" s="8" t="s">
        <v>44</v>
      </c>
      <c r="C22" s="39">
        <f>SUM(C23:C25)</f>
        <v>9500</v>
      </c>
      <c r="D22" s="39">
        <f>SUM(D23:D25)</f>
        <v>1995</v>
      </c>
      <c r="E22" s="54">
        <f t="shared" ref="E22:E27" si="0">ROUND(C22+D22,2)</f>
        <v>11495</v>
      </c>
      <c r="F22" s="63"/>
      <c r="G22" s="36"/>
      <c r="H22" t="str">
        <f t="shared" ref="H22:H49" si="1">IF(ABS(E22-C22-D22)&lt;0.01,"OK","EROARE")</f>
        <v>OK</v>
      </c>
    </row>
    <row r="23" spans="1:8">
      <c r="A23" s="7"/>
      <c r="B23" s="8" t="s">
        <v>45</v>
      </c>
      <c r="C23" s="66">
        <v>6000</v>
      </c>
      <c r="D23" s="51">
        <f>ROUND(C23*G23,2)</f>
        <v>1260</v>
      </c>
      <c r="E23" s="52">
        <f t="shared" si="0"/>
        <v>7260</v>
      </c>
      <c r="F23" s="78"/>
      <c r="G23" s="36">
        <v>0.21</v>
      </c>
      <c r="H23" t="str">
        <f t="shared" si="1"/>
        <v>OK</v>
      </c>
    </row>
    <row r="24" spans="1:8">
      <c r="A24" s="7"/>
      <c r="B24" s="8" t="s">
        <v>46</v>
      </c>
      <c r="C24" s="66">
        <v>0</v>
      </c>
      <c r="D24" s="51">
        <f>ROUND(C24*G24,2)</f>
        <v>0</v>
      </c>
      <c r="E24" s="52">
        <f t="shared" si="0"/>
        <v>0</v>
      </c>
      <c r="F24" s="78"/>
      <c r="G24" s="36">
        <v>0.21</v>
      </c>
      <c r="H24" t="str">
        <f t="shared" si="1"/>
        <v>OK</v>
      </c>
    </row>
    <row r="25" spans="1:8">
      <c r="A25" s="3"/>
      <c r="B25" s="4" t="s">
        <v>47</v>
      </c>
      <c r="C25" s="64">
        <v>3500</v>
      </c>
      <c r="D25" s="46">
        <f>ROUND(C25*G25,2)</f>
        <v>735</v>
      </c>
      <c r="E25" s="47">
        <f t="shared" si="0"/>
        <v>4235</v>
      </c>
      <c r="F25" s="78"/>
      <c r="G25" s="36">
        <v>0.21</v>
      </c>
      <c r="H25" t="str">
        <f t="shared" si="1"/>
        <v>OK</v>
      </c>
    </row>
    <row r="26" spans="1:8" ht="30" customHeight="1">
      <c r="A26" s="28" t="s">
        <v>48</v>
      </c>
      <c r="B26" s="29" t="s">
        <v>49</v>
      </c>
      <c r="C26" s="67">
        <v>20000</v>
      </c>
      <c r="D26" s="55">
        <f>ROUND(C26*G26,2)</f>
        <v>4200</v>
      </c>
      <c r="E26" s="56">
        <f t="shared" si="0"/>
        <v>24200</v>
      </c>
      <c r="F26" s="63"/>
      <c r="G26" s="36">
        <v>0.21</v>
      </c>
      <c r="H26" t="str">
        <f t="shared" si="1"/>
        <v>OK</v>
      </c>
    </row>
    <row r="27" spans="1:8" ht="16.5" customHeight="1">
      <c r="A27" s="28" t="s">
        <v>50</v>
      </c>
      <c r="B27" s="30" t="s">
        <v>51</v>
      </c>
      <c r="C27" s="82">
        <v>0</v>
      </c>
      <c r="D27" s="55">
        <f>ROUND(C27*21%,2)</f>
        <v>0</v>
      </c>
      <c r="E27" s="56">
        <f t="shared" si="0"/>
        <v>0</v>
      </c>
      <c r="F27" s="63"/>
      <c r="G27" s="36">
        <v>0.21</v>
      </c>
      <c r="H27" t="str">
        <f t="shared" si="1"/>
        <v>OK</v>
      </c>
    </row>
    <row r="28" spans="1:8" ht="15" hidden="1" customHeight="1">
      <c r="A28" s="14"/>
      <c r="B28" s="5"/>
      <c r="C28" s="65"/>
      <c r="D28" s="57"/>
      <c r="E28" s="48"/>
      <c r="F28" s="78"/>
      <c r="G28" s="36"/>
      <c r="H28" t="str">
        <f t="shared" si="1"/>
        <v>OK</v>
      </c>
    </row>
    <row r="29" spans="1:8" ht="15" hidden="1" customHeight="1">
      <c r="A29" s="14"/>
      <c r="B29" s="5"/>
      <c r="C29" s="65"/>
      <c r="D29" s="57"/>
      <c r="E29" s="48"/>
      <c r="F29" s="78"/>
      <c r="G29" s="36"/>
      <c r="H29" t="str">
        <f t="shared" si="1"/>
        <v>OK</v>
      </c>
    </row>
    <row r="30" spans="1:8" ht="16.5" customHeight="1">
      <c r="A30" s="28" t="s">
        <v>52</v>
      </c>
      <c r="B30" s="30" t="s">
        <v>53</v>
      </c>
      <c r="C30" s="82">
        <v>7000</v>
      </c>
      <c r="D30" s="40">
        <f>ROUND(C30*21%,2)</f>
        <v>1470</v>
      </c>
      <c r="E30" s="83">
        <f>ROUND(C30+D30,2)</f>
        <v>8470</v>
      </c>
      <c r="F30" s="80"/>
      <c r="G30" s="36">
        <v>0.21</v>
      </c>
      <c r="H30" t="str">
        <f t="shared" si="1"/>
        <v>OK</v>
      </c>
    </row>
    <row r="31" spans="1:8" ht="15" hidden="1" customHeight="1">
      <c r="A31" s="14"/>
      <c r="B31" s="6"/>
      <c r="C31" s="65"/>
      <c r="D31" s="57"/>
      <c r="E31" s="48"/>
      <c r="F31" s="78"/>
      <c r="G31" s="36"/>
      <c r="H31" t="str">
        <f t="shared" si="1"/>
        <v>OK</v>
      </c>
    </row>
    <row r="32" spans="1:8" ht="15" hidden="1" customHeight="1">
      <c r="A32" s="14"/>
      <c r="B32" s="6"/>
      <c r="C32" s="65"/>
      <c r="D32" s="57"/>
      <c r="E32" s="48"/>
      <c r="F32" s="78"/>
      <c r="G32" s="36"/>
      <c r="H32" t="str">
        <f t="shared" si="1"/>
        <v>OK</v>
      </c>
    </row>
    <row r="33" spans="1:8">
      <c r="A33" s="15" t="s">
        <v>54</v>
      </c>
      <c r="B33" s="10" t="s">
        <v>55</v>
      </c>
      <c r="C33" s="41">
        <f>SUM(C34:C40)</f>
        <v>227500</v>
      </c>
      <c r="D33" s="41">
        <f>SUM(D34:D40)</f>
        <v>47775</v>
      </c>
      <c r="E33" s="59">
        <f>SUM(E34:E40)</f>
        <v>275275</v>
      </c>
      <c r="F33" s="63"/>
      <c r="G33" s="36"/>
      <c r="H33" t="str">
        <f t="shared" si="1"/>
        <v>OK</v>
      </c>
    </row>
    <row r="34" spans="1:8">
      <c r="A34" s="7"/>
      <c r="B34" s="9" t="s">
        <v>56</v>
      </c>
      <c r="C34" s="66">
        <v>0</v>
      </c>
      <c r="D34" s="51">
        <f t="shared" ref="D34:D41" si="2">ROUND(C34*G34,2)</f>
        <v>0</v>
      </c>
      <c r="E34" s="52">
        <f t="shared" ref="E34:E49" si="3">ROUND(C34+D34,2)</f>
        <v>0</v>
      </c>
      <c r="F34" s="78"/>
      <c r="G34" s="36">
        <v>0.21</v>
      </c>
      <c r="H34" t="str">
        <f t="shared" si="1"/>
        <v>OK</v>
      </c>
    </row>
    <row r="35" spans="1:8">
      <c r="A35" s="7"/>
      <c r="B35" s="9" t="s">
        <v>57</v>
      </c>
      <c r="C35" s="66">
        <v>0</v>
      </c>
      <c r="D35" s="51">
        <f t="shared" si="2"/>
        <v>0</v>
      </c>
      <c r="E35" s="52">
        <f t="shared" si="3"/>
        <v>0</v>
      </c>
      <c r="F35" s="78"/>
      <c r="G35" s="36">
        <v>0.21</v>
      </c>
      <c r="H35" t="str">
        <f t="shared" si="1"/>
        <v>OK</v>
      </c>
    </row>
    <row r="36" spans="1:8" ht="30" customHeight="1">
      <c r="A36" s="7"/>
      <c r="B36" s="9" t="s">
        <v>58</v>
      </c>
      <c r="C36" s="66">
        <v>60000</v>
      </c>
      <c r="D36" s="51">
        <f t="shared" si="2"/>
        <v>12600</v>
      </c>
      <c r="E36" s="52">
        <f t="shared" si="3"/>
        <v>72600</v>
      </c>
      <c r="F36" s="78"/>
      <c r="G36" s="36">
        <v>0.21</v>
      </c>
      <c r="H36" t="str">
        <f t="shared" si="1"/>
        <v>OK</v>
      </c>
    </row>
    <row r="37" spans="1:8" ht="30" customHeight="1">
      <c r="A37" s="7"/>
      <c r="B37" s="9" t="s">
        <v>59</v>
      </c>
      <c r="C37" s="66">
        <v>50000</v>
      </c>
      <c r="D37" s="51">
        <f t="shared" si="2"/>
        <v>10500</v>
      </c>
      <c r="E37" s="52">
        <f t="shared" si="3"/>
        <v>60500</v>
      </c>
      <c r="F37" s="78"/>
      <c r="G37" s="36">
        <v>0.21</v>
      </c>
      <c r="H37" t="str">
        <f t="shared" si="1"/>
        <v>OK</v>
      </c>
    </row>
    <row r="38" spans="1:8" ht="30" customHeight="1">
      <c r="A38" s="7"/>
      <c r="B38" s="9" t="s">
        <v>60</v>
      </c>
      <c r="C38" s="66">
        <v>30000</v>
      </c>
      <c r="D38" s="51">
        <f t="shared" si="2"/>
        <v>6300</v>
      </c>
      <c r="E38" s="52">
        <f t="shared" si="3"/>
        <v>36300</v>
      </c>
      <c r="F38" s="78"/>
      <c r="G38" s="36">
        <v>0.21</v>
      </c>
      <c r="H38" t="str">
        <f t="shared" si="1"/>
        <v>OK</v>
      </c>
    </row>
    <row r="39" spans="1:8">
      <c r="A39" s="3"/>
      <c r="B39" s="11" t="s">
        <v>61</v>
      </c>
      <c r="C39" s="64">
        <v>83500</v>
      </c>
      <c r="D39" s="51">
        <f t="shared" si="2"/>
        <v>17535</v>
      </c>
      <c r="E39" s="47">
        <f t="shared" si="3"/>
        <v>101035</v>
      </c>
      <c r="F39" s="78"/>
      <c r="G39" s="36">
        <v>0.21</v>
      </c>
      <c r="H39" t="str">
        <f t="shared" si="1"/>
        <v>OK</v>
      </c>
    </row>
    <row r="40" spans="1:8">
      <c r="A40" s="26"/>
      <c r="B40" s="11" t="s">
        <v>62</v>
      </c>
      <c r="C40" s="64">
        <v>4000</v>
      </c>
      <c r="D40" s="51">
        <f t="shared" si="2"/>
        <v>840</v>
      </c>
      <c r="E40" s="47">
        <f t="shared" si="3"/>
        <v>4840</v>
      </c>
      <c r="F40" s="78"/>
      <c r="G40" s="36">
        <v>0.21</v>
      </c>
      <c r="H40" t="str">
        <f t="shared" si="1"/>
        <v>OK</v>
      </c>
    </row>
    <row r="41" spans="1:8">
      <c r="A41" s="14" t="s">
        <v>63</v>
      </c>
      <c r="B41" s="6" t="s">
        <v>64</v>
      </c>
      <c r="C41" s="65">
        <v>0</v>
      </c>
      <c r="D41" s="58">
        <f t="shared" si="2"/>
        <v>0</v>
      </c>
      <c r="E41" s="48">
        <f t="shared" si="3"/>
        <v>0</v>
      </c>
      <c r="F41" s="78"/>
      <c r="G41" s="36">
        <v>0.21</v>
      </c>
      <c r="H41" t="str">
        <f t="shared" si="1"/>
        <v>OK</v>
      </c>
    </row>
    <row r="42" spans="1:8">
      <c r="A42" s="15" t="s">
        <v>65</v>
      </c>
      <c r="B42" s="12" t="s">
        <v>66</v>
      </c>
      <c r="C42" s="41">
        <f>SUM(C43:C44)</f>
        <v>390000</v>
      </c>
      <c r="D42" s="41">
        <f>SUM(D43:D44)</f>
        <v>81900</v>
      </c>
      <c r="E42" s="59">
        <f t="shared" si="3"/>
        <v>471900</v>
      </c>
      <c r="F42" s="63"/>
      <c r="G42" s="36"/>
      <c r="H42" t="str">
        <f t="shared" si="1"/>
        <v>OK</v>
      </c>
    </row>
    <row r="43" spans="1:8">
      <c r="A43" s="7"/>
      <c r="B43" s="9" t="s">
        <v>67</v>
      </c>
      <c r="C43" s="66">
        <v>390000</v>
      </c>
      <c r="D43" s="51">
        <f>ROUND(C43*G43,2)</f>
        <v>81900</v>
      </c>
      <c r="E43" s="52">
        <f t="shared" si="3"/>
        <v>471900</v>
      </c>
      <c r="F43" s="78"/>
      <c r="G43" s="36">
        <v>0.21</v>
      </c>
      <c r="H43" t="str">
        <f t="shared" si="1"/>
        <v>OK</v>
      </c>
    </row>
    <row r="44" spans="1:8">
      <c r="A44" s="3"/>
      <c r="B44" s="11" t="s">
        <v>68</v>
      </c>
      <c r="C44" s="64">
        <v>0</v>
      </c>
      <c r="D44" s="46">
        <f>ROUND(C44*G44,2)</f>
        <v>0</v>
      </c>
      <c r="E44" s="47">
        <f t="shared" si="3"/>
        <v>0</v>
      </c>
      <c r="F44" s="78"/>
      <c r="G44" s="36">
        <v>0.21</v>
      </c>
      <c r="H44" t="str">
        <f t="shared" si="1"/>
        <v>OK</v>
      </c>
    </row>
    <row r="45" spans="1:8">
      <c r="A45" s="15" t="s">
        <v>69</v>
      </c>
      <c r="B45" s="12" t="s">
        <v>70</v>
      </c>
      <c r="C45" s="42">
        <f>SUM(C46:C48)</f>
        <v>223000</v>
      </c>
      <c r="D45" s="41">
        <f>SUM(D46:D48)</f>
        <v>46830</v>
      </c>
      <c r="E45" s="59">
        <f t="shared" si="3"/>
        <v>269830</v>
      </c>
      <c r="F45" s="63"/>
      <c r="G45" s="36"/>
      <c r="H45" t="str">
        <f t="shared" si="1"/>
        <v>OK</v>
      </c>
    </row>
    <row r="46" spans="1:8">
      <c r="A46" s="7"/>
      <c r="B46" s="8" t="s">
        <v>71</v>
      </c>
      <c r="C46" s="68">
        <v>36000</v>
      </c>
      <c r="D46" s="39">
        <f>ROUND(C46*G46,2)</f>
        <v>7560</v>
      </c>
      <c r="E46" s="54">
        <f t="shared" si="3"/>
        <v>43560</v>
      </c>
      <c r="F46" s="63"/>
      <c r="G46" s="36">
        <v>0.21</v>
      </c>
      <c r="H46" t="str">
        <f t="shared" si="1"/>
        <v>OK</v>
      </c>
    </row>
    <row r="47" spans="1:8">
      <c r="A47" s="3"/>
      <c r="B47" s="11" t="s">
        <v>72</v>
      </c>
      <c r="C47" s="64">
        <v>142000</v>
      </c>
      <c r="D47" s="46">
        <f>ROUND(C47*G47,2)</f>
        <v>29820</v>
      </c>
      <c r="E47" s="47">
        <f t="shared" si="3"/>
        <v>171820</v>
      </c>
      <c r="F47" s="78"/>
      <c r="G47" s="36">
        <v>0.21</v>
      </c>
      <c r="H47" t="str">
        <f t="shared" si="1"/>
        <v>OK</v>
      </c>
    </row>
    <row r="48" spans="1:8" ht="30" customHeight="1">
      <c r="A48" s="27"/>
      <c r="B48" s="11" t="s">
        <v>73</v>
      </c>
      <c r="C48" s="64">
        <v>45000</v>
      </c>
      <c r="D48" s="46">
        <f>ROUND(C48*G48,2)</f>
        <v>9450</v>
      </c>
      <c r="E48" s="47">
        <f t="shared" si="3"/>
        <v>54450</v>
      </c>
      <c r="F48" s="78"/>
      <c r="G48" s="36">
        <v>0.21</v>
      </c>
      <c r="H48" t="str">
        <f t="shared" si="1"/>
        <v>OK</v>
      </c>
    </row>
    <row r="49" spans="1:8">
      <c r="A49" s="202" t="s">
        <v>74</v>
      </c>
      <c r="B49" s="203"/>
      <c r="C49" s="37">
        <f>C22+C26+C27+C30+C33+C41+C42+C45</f>
        <v>877000</v>
      </c>
      <c r="D49" s="37">
        <f>D22+D26+D27+D30+D33+D41+D42+D45</f>
        <v>184170</v>
      </c>
      <c r="E49" s="50">
        <f t="shared" si="3"/>
        <v>1061170</v>
      </c>
      <c r="F49" s="63"/>
      <c r="G49" s="36"/>
      <c r="H49" t="str">
        <f t="shared" si="1"/>
        <v>OK</v>
      </c>
    </row>
    <row r="50" spans="1:8">
      <c r="A50" s="210" t="s">
        <v>75</v>
      </c>
      <c r="B50" s="205"/>
      <c r="C50" s="205"/>
      <c r="D50" s="205"/>
      <c r="E50" s="206"/>
      <c r="F50" s="79"/>
      <c r="G50" s="36"/>
    </row>
    <row r="51" spans="1:8">
      <c r="A51" s="7" t="s">
        <v>76</v>
      </c>
      <c r="B51" s="8" t="s">
        <v>77</v>
      </c>
      <c r="C51" s="43">
        <f>SUM(C52:C53)</f>
        <v>9494509.620000001</v>
      </c>
      <c r="D51" s="51">
        <f>SUM(D52:D53)</f>
        <v>1993847.02</v>
      </c>
      <c r="E51" s="52">
        <f t="shared" ref="E51:E59" si="4">ROUND(C51+D51,2)</f>
        <v>11488356.640000001</v>
      </c>
      <c r="F51" s="78"/>
      <c r="G51" s="36"/>
      <c r="H51" t="str">
        <f t="shared" ref="H51:H59" si="5">IF(ABS(E51-C51-D51)&lt;0.01,"OK","EROARE")</f>
        <v>OK</v>
      </c>
    </row>
    <row r="52" spans="1:8">
      <c r="A52" s="31" t="s">
        <v>78</v>
      </c>
      <c r="B52" s="8" t="str">
        <f>'Ob. 1'!A3</f>
        <v>Obiectul: Ob. 1 - Construire Corp C3</v>
      </c>
      <c r="C52" s="66">
        <f>'Ob. 1'!C15</f>
        <v>8550682.9800000004</v>
      </c>
      <c r="D52" s="51">
        <f t="shared" ref="D52:D58" si="6">ROUND(C52*G52,2)</f>
        <v>1795643.43</v>
      </c>
      <c r="E52" s="52">
        <f t="shared" si="4"/>
        <v>10346326.41</v>
      </c>
      <c r="F52" s="78"/>
      <c r="G52" s="36">
        <v>0.21</v>
      </c>
      <c r="H52" t="str">
        <f t="shared" si="5"/>
        <v>OK</v>
      </c>
    </row>
    <row r="53" spans="1:8">
      <c r="A53" s="31" t="s">
        <v>79</v>
      </c>
      <c r="B53" s="8" t="str">
        <f>'Ob. 2'!A3</f>
        <v>Obiectul: Ob. 2 - Amenajari exterioare</v>
      </c>
      <c r="C53" s="66">
        <f>'Ob. 2'!C15</f>
        <v>943826.64</v>
      </c>
      <c r="D53" s="51">
        <f t="shared" si="6"/>
        <v>198203.59</v>
      </c>
      <c r="E53" s="52">
        <f t="shared" si="4"/>
        <v>1142030.23</v>
      </c>
      <c r="F53" s="78"/>
      <c r="G53" s="36">
        <v>0.21</v>
      </c>
      <c r="H53" t="str">
        <f t="shared" si="5"/>
        <v>OK</v>
      </c>
    </row>
    <row r="54" spans="1:8">
      <c r="A54" s="7" t="s">
        <v>80</v>
      </c>
      <c r="B54" s="8" t="s">
        <v>81</v>
      </c>
      <c r="C54" s="66">
        <f>'Ob. 1'!C17+'Ob. 2'!C17</f>
        <v>155812.32999999999</v>
      </c>
      <c r="D54" s="51">
        <f t="shared" si="6"/>
        <v>32720.59</v>
      </c>
      <c r="E54" s="52">
        <f t="shared" si="4"/>
        <v>188532.92</v>
      </c>
      <c r="F54" s="78"/>
      <c r="G54" s="36">
        <v>0.21</v>
      </c>
      <c r="H54" t="str">
        <f t="shared" si="5"/>
        <v>OK</v>
      </c>
    </row>
    <row r="55" spans="1:8">
      <c r="A55" s="7" t="s">
        <v>82</v>
      </c>
      <c r="B55" s="8" t="s">
        <v>83</v>
      </c>
      <c r="C55" s="66">
        <f>'Ob. 1'!C19+'Ob. 2'!C19</f>
        <v>1316434.3899999999</v>
      </c>
      <c r="D55" s="51">
        <f t="shared" si="6"/>
        <v>276451.21999999997</v>
      </c>
      <c r="E55" s="52">
        <f t="shared" si="4"/>
        <v>1592885.61</v>
      </c>
      <c r="F55" s="78"/>
      <c r="G55" s="36">
        <v>0.21</v>
      </c>
      <c r="H55" t="str">
        <f t="shared" si="5"/>
        <v>OK</v>
      </c>
    </row>
    <row r="56" spans="1:8" ht="30" customHeight="1">
      <c r="A56" s="7" t="s">
        <v>84</v>
      </c>
      <c r="B56" s="9" t="s">
        <v>85</v>
      </c>
      <c r="C56" s="66">
        <f>'Ob. 1'!C20+'Ob. 2'!C20</f>
        <v>15900</v>
      </c>
      <c r="D56" s="51">
        <f t="shared" si="6"/>
        <v>3339</v>
      </c>
      <c r="E56" s="52">
        <f t="shared" si="4"/>
        <v>19239</v>
      </c>
      <c r="F56" s="78"/>
      <c r="G56" s="36">
        <v>0.21</v>
      </c>
      <c r="H56" t="str">
        <f t="shared" si="5"/>
        <v>OK</v>
      </c>
    </row>
    <row r="57" spans="1:8">
      <c r="A57" s="7" t="s">
        <v>86</v>
      </c>
      <c r="B57" s="9" t="s">
        <v>87</v>
      </c>
      <c r="C57" s="66">
        <f>'Ob. 1'!C21+'Ob. 2'!C21</f>
        <v>52388.23</v>
      </c>
      <c r="D57" s="51">
        <f t="shared" si="6"/>
        <v>11001.53</v>
      </c>
      <c r="E57" s="52">
        <f t="shared" si="4"/>
        <v>63389.760000000002</v>
      </c>
      <c r="F57" s="78"/>
      <c r="G57" s="36">
        <v>0.21</v>
      </c>
      <c r="H57" t="str">
        <f t="shared" si="5"/>
        <v>OK</v>
      </c>
    </row>
    <row r="58" spans="1:8">
      <c r="A58" s="7" t="s">
        <v>88</v>
      </c>
      <c r="B58" s="9" t="s">
        <v>89</v>
      </c>
      <c r="C58" s="66">
        <v>0</v>
      </c>
      <c r="D58" s="51">
        <f t="shared" si="6"/>
        <v>0</v>
      </c>
      <c r="E58" s="52">
        <f t="shared" si="4"/>
        <v>0</v>
      </c>
      <c r="F58" s="78"/>
      <c r="G58" s="36">
        <v>0.21</v>
      </c>
      <c r="H58" t="str">
        <f t="shared" si="5"/>
        <v>OK</v>
      </c>
    </row>
    <row r="59" spans="1:8">
      <c r="A59" s="222" t="s">
        <v>90</v>
      </c>
      <c r="B59" s="223"/>
      <c r="C59" s="44">
        <f>C51+C54+C55+C56+C57+C58</f>
        <v>11035044.570000002</v>
      </c>
      <c r="D59" s="44">
        <f>D51+D55+D54+D56+D57+D58</f>
        <v>2317359.36</v>
      </c>
      <c r="E59" s="60">
        <f t="shared" si="4"/>
        <v>13352403.93</v>
      </c>
      <c r="F59" s="63"/>
      <c r="G59" s="36"/>
      <c r="H59" t="str">
        <f t="shared" si="5"/>
        <v>OK</v>
      </c>
    </row>
    <row r="60" spans="1:8">
      <c r="A60" s="210" t="s">
        <v>91</v>
      </c>
      <c r="B60" s="205"/>
      <c r="C60" s="205"/>
      <c r="D60" s="205"/>
      <c r="E60" s="206"/>
      <c r="F60" s="79"/>
      <c r="G60" s="36"/>
    </row>
    <row r="61" spans="1:8">
      <c r="A61" s="7" t="s">
        <v>92</v>
      </c>
      <c r="B61" s="9" t="s">
        <v>93</v>
      </c>
      <c r="C61" s="39">
        <f>SUM(C62:C63)</f>
        <v>75500</v>
      </c>
      <c r="D61" s="39">
        <f>SUM(D62:D63)</f>
        <v>15855</v>
      </c>
      <c r="E61" s="54">
        <f t="shared" ref="E61:E72" si="7">ROUND(C61+D61,2)</f>
        <v>91355</v>
      </c>
      <c r="F61" s="63"/>
      <c r="G61" s="36"/>
      <c r="H61" t="str">
        <f t="shared" ref="H61:H72" si="8">IF(ABS(E61-C61-D61)&lt;0.01,"OK","EROARE")</f>
        <v>OK</v>
      </c>
    </row>
    <row r="62" spans="1:8">
      <c r="A62" s="32" t="s">
        <v>94</v>
      </c>
      <c r="B62" s="9" t="s">
        <v>95</v>
      </c>
      <c r="C62" s="69">
        <v>0</v>
      </c>
      <c r="D62" s="51">
        <f>ROUND(C62*G62,2)</f>
        <v>0</v>
      </c>
      <c r="E62" s="52">
        <f t="shared" si="7"/>
        <v>0</v>
      </c>
      <c r="F62" s="78"/>
      <c r="G62" s="36">
        <v>0.21</v>
      </c>
      <c r="H62" t="str">
        <f t="shared" si="8"/>
        <v>OK</v>
      </c>
    </row>
    <row r="63" spans="1:8">
      <c r="A63" s="32" t="s">
        <v>96</v>
      </c>
      <c r="B63" s="9" t="s">
        <v>97</v>
      </c>
      <c r="C63" s="69">
        <v>75500</v>
      </c>
      <c r="D63" s="51">
        <f>ROUND(C63*G63,2)</f>
        <v>15855</v>
      </c>
      <c r="E63" s="52">
        <f t="shared" si="7"/>
        <v>91355</v>
      </c>
      <c r="F63" s="78"/>
      <c r="G63" s="36">
        <v>0.21</v>
      </c>
      <c r="H63" t="str">
        <f t="shared" si="8"/>
        <v>OK</v>
      </c>
    </row>
    <row r="64" spans="1:8">
      <c r="A64" s="15" t="s">
        <v>98</v>
      </c>
      <c r="B64" s="13" t="s">
        <v>99</v>
      </c>
      <c r="C64" s="42">
        <f>SUM(C65:C69)</f>
        <v>108353.54145</v>
      </c>
      <c r="D64" s="41">
        <f>SUM(D65:D69)</f>
        <v>0</v>
      </c>
      <c r="E64" s="59">
        <f t="shared" si="7"/>
        <v>108353.54</v>
      </c>
      <c r="F64" s="63"/>
      <c r="G64" s="36"/>
      <c r="H64" t="str">
        <f t="shared" si="8"/>
        <v>OK</v>
      </c>
    </row>
    <row r="65" spans="1:9" ht="30" customHeight="1">
      <c r="A65" s="7"/>
      <c r="B65" s="9" t="s">
        <v>100</v>
      </c>
      <c r="C65" s="66">
        <v>0</v>
      </c>
      <c r="D65" s="43">
        <f t="shared" ref="D65:D71" si="9">ROUND(C65*G65,2)</f>
        <v>0</v>
      </c>
      <c r="E65" s="52">
        <f t="shared" si="7"/>
        <v>0</v>
      </c>
      <c r="F65" s="78"/>
      <c r="G65" s="36">
        <v>0</v>
      </c>
      <c r="H65" t="str">
        <f t="shared" si="8"/>
        <v>OK</v>
      </c>
      <c r="I65" s="18"/>
    </row>
    <row r="66" spans="1:9" ht="30" customHeight="1">
      <c r="A66" s="7"/>
      <c r="B66" s="9" t="s">
        <v>101</v>
      </c>
      <c r="C66" s="43">
        <f>0.1%*C82</f>
        <v>9850.3219500000014</v>
      </c>
      <c r="D66" s="43">
        <f t="shared" si="9"/>
        <v>0</v>
      </c>
      <c r="E66" s="52">
        <f t="shared" si="7"/>
        <v>9850.32</v>
      </c>
      <c r="F66" s="78"/>
      <c r="G66" s="36">
        <v>0</v>
      </c>
      <c r="H66" t="str">
        <f t="shared" si="8"/>
        <v>OK</v>
      </c>
    </row>
    <row r="67" spans="1:9" ht="30" customHeight="1">
      <c r="A67" s="7"/>
      <c r="B67" s="9" t="s">
        <v>102</v>
      </c>
      <c r="C67" s="43">
        <f>0.5%*C82</f>
        <v>49251.609750000003</v>
      </c>
      <c r="D67" s="43">
        <f t="shared" si="9"/>
        <v>0</v>
      </c>
      <c r="E67" s="52">
        <f t="shared" si="7"/>
        <v>49251.61</v>
      </c>
      <c r="F67" s="78"/>
      <c r="G67" s="36">
        <v>0</v>
      </c>
      <c r="H67" t="str">
        <f t="shared" si="8"/>
        <v>OK</v>
      </c>
      <c r="I67" s="18"/>
    </row>
    <row r="68" spans="1:9">
      <c r="A68" s="7"/>
      <c r="B68" s="9" t="s">
        <v>103</v>
      </c>
      <c r="C68" s="43">
        <f>0.5%*C82</f>
        <v>49251.609750000003</v>
      </c>
      <c r="D68" s="43">
        <f t="shared" si="9"/>
        <v>0</v>
      </c>
      <c r="E68" s="52">
        <f t="shared" si="7"/>
        <v>49251.61</v>
      </c>
      <c r="F68" s="78"/>
      <c r="G68" s="36">
        <v>0</v>
      </c>
      <c r="H68" t="str">
        <f t="shared" si="8"/>
        <v>OK</v>
      </c>
    </row>
    <row r="69" spans="1:9" ht="30" customHeight="1">
      <c r="A69" s="3"/>
      <c r="B69" s="11" t="s">
        <v>104</v>
      </c>
      <c r="C69" s="64">
        <v>0</v>
      </c>
      <c r="D69" s="61">
        <f t="shared" si="9"/>
        <v>0</v>
      </c>
      <c r="E69" s="47">
        <f t="shared" si="7"/>
        <v>0</v>
      </c>
      <c r="F69" s="78"/>
      <c r="G69" s="36">
        <v>0</v>
      </c>
      <c r="H69" t="str">
        <f t="shared" si="8"/>
        <v>OK</v>
      </c>
    </row>
    <row r="70" spans="1:9">
      <c r="A70" s="14" t="s">
        <v>105</v>
      </c>
      <c r="B70" s="6" t="s">
        <v>106</v>
      </c>
      <c r="C70" s="40">
        <f>0*(C12+C13+C14+C20+C33+C45+C59)</f>
        <v>0</v>
      </c>
      <c r="D70" s="62">
        <f t="shared" si="9"/>
        <v>0</v>
      </c>
      <c r="E70" s="56">
        <f t="shared" si="7"/>
        <v>0</v>
      </c>
      <c r="F70" s="63"/>
      <c r="G70" s="36">
        <v>0.21</v>
      </c>
      <c r="H70" t="str">
        <f t="shared" si="8"/>
        <v>OK</v>
      </c>
    </row>
    <row r="71" spans="1:9">
      <c r="A71" s="84" t="s">
        <v>107</v>
      </c>
      <c r="B71" s="13" t="s">
        <v>108</v>
      </c>
      <c r="C71" s="70">
        <v>0</v>
      </c>
      <c r="D71" s="62">
        <f t="shared" si="9"/>
        <v>0</v>
      </c>
      <c r="E71" s="85">
        <f t="shared" si="7"/>
        <v>0</v>
      </c>
      <c r="F71" s="63"/>
      <c r="G71" s="36">
        <v>0.21</v>
      </c>
      <c r="H71" t="str">
        <f t="shared" si="8"/>
        <v>OK</v>
      </c>
    </row>
    <row r="72" spans="1:9">
      <c r="A72" s="202" t="s">
        <v>109</v>
      </c>
      <c r="B72" s="203"/>
      <c r="C72" s="37">
        <f>C61+C64+C70+C71</f>
        <v>183853.54145000002</v>
      </c>
      <c r="D72" s="37">
        <f>D61+D64+D70+D71</f>
        <v>15855</v>
      </c>
      <c r="E72" s="50">
        <f t="shared" si="7"/>
        <v>199708.54</v>
      </c>
      <c r="F72" s="63"/>
      <c r="G72" s="36"/>
      <c r="H72" t="str">
        <f t="shared" si="8"/>
        <v>OK</v>
      </c>
    </row>
    <row r="73" spans="1:9">
      <c r="A73" s="207" t="s">
        <v>110</v>
      </c>
      <c r="B73" s="208"/>
      <c r="C73" s="208"/>
      <c r="D73" s="208"/>
      <c r="E73" s="209"/>
      <c r="F73" s="79"/>
      <c r="G73" s="36"/>
    </row>
    <row r="74" spans="1:9">
      <c r="A74" s="7" t="s">
        <v>111</v>
      </c>
      <c r="B74" s="86" t="s">
        <v>112</v>
      </c>
      <c r="C74" s="66">
        <v>5000</v>
      </c>
      <c r="D74" s="51">
        <f>ROUND(C74*G74,2)</f>
        <v>1050</v>
      </c>
      <c r="E74" s="52">
        <f>ROUND(C74+D74,2)</f>
        <v>6050</v>
      </c>
      <c r="F74" s="78"/>
      <c r="G74" s="36">
        <v>0.21</v>
      </c>
      <c r="H74" t="str">
        <f>IF(ABS(E74-C74-D74)&lt;0.01,"OK","EROARE")</f>
        <v>OK</v>
      </c>
    </row>
    <row r="75" spans="1:9">
      <c r="A75" s="7" t="s">
        <v>113</v>
      </c>
      <c r="B75" s="9" t="s">
        <v>114</v>
      </c>
      <c r="C75" s="66">
        <f>'Ob. 1'!C25</f>
        <v>15000</v>
      </c>
      <c r="D75" s="51">
        <f>ROUND(C75*G75,2)</f>
        <v>3150</v>
      </c>
      <c r="E75" s="52">
        <f>ROUND(C75+D75,2)</f>
        <v>18150</v>
      </c>
      <c r="F75" s="78"/>
      <c r="G75" s="36">
        <v>0.21</v>
      </c>
      <c r="H75" t="str">
        <f>IF(ABS(E75-C75-D75)&lt;0.01,"OK","EROARE")</f>
        <v>OK</v>
      </c>
    </row>
    <row r="76" spans="1:9">
      <c r="A76" s="198" t="s">
        <v>115</v>
      </c>
      <c r="B76" s="199"/>
      <c r="C76" s="38">
        <f>SUM(C74:C75)</f>
        <v>20000</v>
      </c>
      <c r="D76" s="38">
        <f>SUM(D74:D75)</f>
        <v>4200</v>
      </c>
      <c r="E76" s="53">
        <f>ROUND(C76+D76,2)</f>
        <v>24200</v>
      </c>
      <c r="F76" s="63"/>
      <c r="G76" s="36"/>
      <c r="H76" t="str">
        <f>IF(ABS(E76-C76-D76)&lt;0.01,"OK","EROARE")</f>
        <v>OK</v>
      </c>
    </row>
    <row r="77" spans="1:9" ht="31.5" customHeight="1">
      <c r="A77" s="207" t="s">
        <v>116</v>
      </c>
      <c r="B77" s="208"/>
      <c r="C77" s="208"/>
      <c r="D77" s="208"/>
      <c r="E77" s="209"/>
      <c r="F77" s="81"/>
      <c r="G77" s="36"/>
    </row>
    <row r="78" spans="1:9" ht="30" customHeight="1">
      <c r="A78" s="7">
        <v>7.1</v>
      </c>
      <c r="B78" s="86" t="s">
        <v>117</v>
      </c>
      <c r="C78" s="43">
        <f>10%*(C12+C13+C14+C20+C22+C26+C27+C33+C42+C45+C59+C62)</f>
        <v>1210504.4570000002</v>
      </c>
      <c r="D78" s="51">
        <f>ROUND(C78*G78,2)</f>
        <v>254205.94</v>
      </c>
      <c r="E78" s="52">
        <f>ROUND(C78+D78,2)</f>
        <v>1464710.4</v>
      </c>
      <c r="F78" s="78"/>
      <c r="G78" s="36">
        <v>0.21</v>
      </c>
      <c r="H78" t="str">
        <f>IF(ABS(E78-C78-D78)&lt;0.01,"OK","EROARE")</f>
        <v>OK</v>
      </c>
    </row>
    <row r="79" spans="1:9" ht="45" customHeight="1">
      <c r="A79" s="7">
        <v>7.2</v>
      </c>
      <c r="B79" s="9" t="s">
        <v>118</v>
      </c>
      <c r="C79" s="43">
        <f>5%*(C12+C13+C14+C20+C22+C26+C27+C33+C42+C45+C59+C62)</f>
        <v>605252.22850000008</v>
      </c>
      <c r="D79" s="51">
        <f>ROUND(C79*G79,2)</f>
        <v>127102.97</v>
      </c>
      <c r="E79" s="52">
        <f>ROUND(C79+D79,2)</f>
        <v>732355.2</v>
      </c>
      <c r="F79" s="78"/>
      <c r="G79" s="36">
        <v>0.21</v>
      </c>
      <c r="H79" t="str">
        <f>IF(ABS(E79-C79-D79)&lt;0.01,"OK","EROARE")</f>
        <v>OK</v>
      </c>
    </row>
    <row r="80" spans="1:9">
      <c r="A80" s="198" t="s">
        <v>119</v>
      </c>
      <c r="B80" s="199"/>
      <c r="C80" s="38">
        <f>SUM(C78:C79)</f>
        <v>1815756.6855000001</v>
      </c>
      <c r="D80" s="53">
        <f>SUM(D78:D79)</f>
        <v>381308.91000000003</v>
      </c>
      <c r="E80" s="53">
        <f>ROUND(C80+D80,2)</f>
        <v>2197065.6</v>
      </c>
      <c r="F80" s="63"/>
      <c r="G80" s="36"/>
      <c r="H80" t="str">
        <f>IF(ABS(E80-C80-D80)&lt;0.01,"OK","EROARE")</f>
        <v>OK</v>
      </c>
    </row>
    <row r="81" spans="1:8">
      <c r="A81" s="200" t="s">
        <v>120</v>
      </c>
      <c r="B81" s="201"/>
      <c r="C81" s="45">
        <f>C15+C20+C49+C59+C72+C76+C80</f>
        <v>14131654.796950001</v>
      </c>
      <c r="D81" s="45">
        <f>D15+D20+D49+D59+D72+D76+D80</f>
        <v>2944893.27</v>
      </c>
      <c r="E81" s="87">
        <f>ROUND(C81+D81,2)</f>
        <v>17076548.07</v>
      </c>
      <c r="F81" s="63"/>
      <c r="G81" s="36"/>
      <c r="H81" t="str">
        <f>IF(ABS(E81-C81-D81)&lt;0.01,"OK","EROARE")</f>
        <v>OK</v>
      </c>
    </row>
    <row r="82" spans="1:8">
      <c r="A82" s="200" t="s">
        <v>121</v>
      </c>
      <c r="B82" s="201"/>
      <c r="C82" s="45">
        <f>C12+C13+C14+C20+C51+C54+C62</f>
        <v>9850321.9500000011</v>
      </c>
      <c r="D82" s="45">
        <f>D12+D13+D14+D20+D51+D54+D62</f>
        <v>2068567.61</v>
      </c>
      <c r="E82" s="87">
        <f>ROUND(C82+D82,2)</f>
        <v>11918889.560000001</v>
      </c>
      <c r="F82" s="63"/>
      <c r="G82" s="36"/>
      <c r="H82" t="str">
        <f>IF(ABS(E82-C82-D82)&lt;0.01,"OK","EROARE")</f>
        <v>OK</v>
      </c>
    </row>
    <row r="83" spans="1:8">
      <c r="G83" s="36"/>
    </row>
    <row r="84" spans="1:8">
      <c r="B84" s="2" t="s">
        <v>122</v>
      </c>
      <c r="C84" s="196" t="s">
        <v>123</v>
      </c>
      <c r="D84" s="197"/>
      <c r="G84" s="74"/>
      <c r="H84" s="73"/>
    </row>
    <row r="85" spans="1:8">
      <c r="B85" s="134" t="s">
        <v>124</v>
      </c>
      <c r="C85" s="196" t="s">
        <v>125</v>
      </c>
      <c r="D85" s="197"/>
      <c r="G85" s="74"/>
      <c r="H85" s="73"/>
    </row>
    <row r="86" spans="1:8">
      <c r="B86" s="16" t="s">
        <v>126</v>
      </c>
      <c r="G86" s="74"/>
      <c r="H86" s="73"/>
    </row>
    <row r="87" spans="1:8" ht="15.75">
      <c r="B87" s="133" t="s">
        <v>127</v>
      </c>
      <c r="C87" s="17"/>
      <c r="D87" s="17"/>
      <c r="G87" s="74"/>
      <c r="H87" s="73"/>
    </row>
    <row r="88" spans="1:8" ht="15" customHeight="1">
      <c r="C88" s="18"/>
      <c r="D88" s="18"/>
      <c r="E88" s="18"/>
      <c r="F88" s="18"/>
    </row>
  </sheetData>
  <mergeCells count="24">
    <mergeCell ref="G2:H2"/>
    <mergeCell ref="A49:B49"/>
    <mergeCell ref="A7:A8"/>
    <mergeCell ref="A80:B80"/>
    <mergeCell ref="A5:E6"/>
    <mergeCell ref="A59:B59"/>
    <mergeCell ref="A16:E16"/>
    <mergeCell ref="A2:E2"/>
    <mergeCell ref="C85:D85"/>
    <mergeCell ref="A76:B76"/>
    <mergeCell ref="A81:B81"/>
    <mergeCell ref="A72:B72"/>
    <mergeCell ref="A3:E3"/>
    <mergeCell ref="A21:E21"/>
    <mergeCell ref="A77:E77"/>
    <mergeCell ref="A20:B20"/>
    <mergeCell ref="A73:E73"/>
    <mergeCell ref="A50:E50"/>
    <mergeCell ref="A10:E10"/>
    <mergeCell ref="A60:E60"/>
    <mergeCell ref="B7:B8"/>
    <mergeCell ref="C84:D84"/>
    <mergeCell ref="A15:B15"/>
    <mergeCell ref="A82:B82"/>
  </mergeCells>
  <conditionalFormatting sqref="H4">
    <cfRule type="expression" dxfId="17" priority="3">
      <formula>H4="EXISTĂ ERORI"</formula>
    </cfRule>
    <cfRule type="expression" dxfId="16" priority="4">
      <formula>H4="VERIFICARE OK"</formula>
    </cfRule>
  </conditionalFormatting>
  <conditionalFormatting sqref="H9:H82">
    <cfRule type="expression" dxfId="15" priority="1">
      <formula>H9="EROARE"</formula>
    </cfRule>
    <cfRule type="expression" dxfId="14" priority="2">
      <formula>H9="OK"</formula>
    </cfRule>
  </conditionalFormatting>
  <pageMargins left="0.7" right="0.7" top="0.75" bottom="0.75" header="0.3" footer="0.3"/>
  <pageSetup paperSize="9" scale="5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defaultRowHeight="15"/>
  <cols>
    <col min="1" max="1" width="14.85546875" style="93" customWidth="1"/>
    <col min="2" max="2" width="66.28515625" style="93" customWidth="1"/>
    <col min="3" max="6" width="19.42578125" style="93" customWidth="1"/>
    <col min="7" max="7" width="16" style="93" customWidth="1"/>
    <col min="8" max="8" width="12.5703125" style="93" customWidth="1"/>
    <col min="9" max="16384" width="9.140625" style="93"/>
  </cols>
  <sheetData>
    <row r="1" spans="1:8">
      <c r="A1" s="225" t="s">
        <v>128</v>
      </c>
      <c r="B1" s="225"/>
      <c r="C1" s="225"/>
      <c r="D1" s="225"/>
      <c r="E1" s="225"/>
      <c r="F1" s="92"/>
    </row>
    <row r="2" spans="1:8" ht="19.5">
      <c r="A2" s="226" t="s">
        <v>129</v>
      </c>
      <c r="B2" s="226"/>
      <c r="C2" s="226"/>
      <c r="D2" s="226"/>
      <c r="E2" s="226"/>
      <c r="F2" s="94"/>
    </row>
    <row r="3" spans="1:8">
      <c r="A3" s="225" t="s">
        <v>130</v>
      </c>
      <c r="B3" s="225"/>
      <c r="C3" s="225"/>
      <c r="D3" s="225"/>
      <c r="E3" s="225"/>
      <c r="F3" s="92"/>
    </row>
    <row r="4" spans="1:8">
      <c r="A4" s="225" t="s">
        <v>131</v>
      </c>
      <c r="B4" s="225"/>
      <c r="C4" s="225"/>
      <c r="D4" s="225"/>
      <c r="E4" s="225"/>
      <c r="F4" s="92"/>
    </row>
    <row r="5" spans="1:8">
      <c r="A5" s="95"/>
      <c r="B5" s="95"/>
      <c r="C5" s="95"/>
      <c r="D5" s="95"/>
      <c r="E5" s="95"/>
    </row>
    <row r="6" spans="1:8">
      <c r="A6" s="96" t="s">
        <v>8</v>
      </c>
      <c r="B6" s="96" t="s">
        <v>132</v>
      </c>
      <c r="C6" s="96" t="s">
        <v>133</v>
      </c>
      <c r="D6" s="96" t="s">
        <v>11</v>
      </c>
      <c r="E6" s="96" t="s">
        <v>134</v>
      </c>
      <c r="F6" s="97"/>
      <c r="G6" s="98" t="s">
        <v>14</v>
      </c>
      <c r="H6" s="99" t="s">
        <v>13</v>
      </c>
    </row>
    <row r="7" spans="1:8">
      <c r="A7" s="96"/>
      <c r="B7" s="96"/>
      <c r="C7" s="96" t="s">
        <v>135</v>
      </c>
      <c r="D7" s="96" t="s">
        <v>135</v>
      </c>
      <c r="E7" s="96" t="s">
        <v>135</v>
      </c>
      <c r="F7" s="97"/>
      <c r="G7" s="98" t="s">
        <v>18</v>
      </c>
      <c r="H7" s="99" t="s">
        <v>136</v>
      </c>
    </row>
    <row r="8" spans="1:8">
      <c r="A8" s="96" t="s">
        <v>19</v>
      </c>
      <c r="B8" s="96" t="s">
        <v>20</v>
      </c>
      <c r="C8" s="96" t="s">
        <v>21</v>
      </c>
      <c r="D8" s="96" t="s">
        <v>22</v>
      </c>
      <c r="E8" s="96" t="s">
        <v>23</v>
      </c>
      <c r="F8" s="97"/>
      <c r="G8" s="98"/>
      <c r="H8" s="99"/>
    </row>
    <row r="9" spans="1:8">
      <c r="A9" s="100"/>
      <c r="B9" s="100" t="s">
        <v>137</v>
      </c>
      <c r="C9" s="101"/>
      <c r="D9" s="101"/>
      <c r="E9" s="101"/>
      <c r="F9" s="102"/>
      <c r="G9" s="93" t="str">
        <f t="shared" ref="G9:G26" si="0">IF(OR(C9="",D9="",E9=""),"",IF(ABS(E9-C9-D9)&lt;0.01,"OK","EROARE"))</f>
        <v/>
      </c>
    </row>
    <row r="10" spans="1:8">
      <c r="A10" s="103" t="s">
        <v>76</v>
      </c>
      <c r="B10" s="103" t="s">
        <v>138</v>
      </c>
      <c r="C10" s="104">
        <f>SUM(C11:C14)</f>
        <v>8550682.9800000004</v>
      </c>
      <c r="D10" s="104">
        <f>SUM(D11:D14)</f>
        <v>1795643.42</v>
      </c>
      <c r="E10" s="104">
        <f>SUM(E11:E14)</f>
        <v>10346326.4</v>
      </c>
      <c r="F10" s="105"/>
      <c r="G10" s="93" t="str">
        <f t="shared" si="0"/>
        <v>OK</v>
      </c>
    </row>
    <row r="11" spans="1:8">
      <c r="A11" s="103" t="s">
        <v>139</v>
      </c>
      <c r="B11" s="103" t="s">
        <v>140</v>
      </c>
      <c r="C11" s="106">
        <v>0</v>
      </c>
      <c r="D11" s="107">
        <f>ROUND(C11*H11,2)</f>
        <v>0</v>
      </c>
      <c r="E11" s="107">
        <f>ROUND(C11+D11,2)</f>
        <v>0</v>
      </c>
      <c r="F11" s="108"/>
      <c r="G11" s="93" t="str">
        <f t="shared" si="0"/>
        <v>OK</v>
      </c>
      <c r="H11" s="109">
        <v>0.21</v>
      </c>
    </row>
    <row r="12" spans="1:8">
      <c r="A12" s="103" t="s">
        <v>141</v>
      </c>
      <c r="B12" s="103" t="s">
        <v>142</v>
      </c>
      <c r="C12" s="106">
        <f>2247978.72</f>
        <v>2247978.7200000002</v>
      </c>
      <c r="D12" s="107">
        <f>ROUND(C12*H12,2)</f>
        <v>472075.53</v>
      </c>
      <c r="E12" s="107">
        <f>ROUND(C12+D12,2)</f>
        <v>2720054.25</v>
      </c>
      <c r="F12" s="108"/>
      <c r="G12" s="93" t="str">
        <f t="shared" si="0"/>
        <v>OK</v>
      </c>
      <c r="H12" s="109">
        <v>0.21</v>
      </c>
    </row>
    <row r="13" spans="1:8">
      <c r="A13" s="103" t="s">
        <v>143</v>
      </c>
      <c r="B13" s="103" t="s">
        <v>144</v>
      </c>
      <c r="C13" s="106">
        <v>3987467.35</v>
      </c>
      <c r="D13" s="107">
        <f>ROUND(C13*H13,2)</f>
        <v>837368.14</v>
      </c>
      <c r="E13" s="107">
        <f>ROUND(C13+D13,2)</f>
        <v>4824835.49</v>
      </c>
      <c r="F13" s="108"/>
      <c r="G13" s="93" t="str">
        <f t="shared" si="0"/>
        <v>OK</v>
      </c>
      <c r="H13" s="109">
        <v>0.21</v>
      </c>
    </row>
    <row r="14" spans="1:8">
      <c r="A14" s="103" t="s">
        <v>145</v>
      </c>
      <c r="B14" s="103" t="s">
        <v>146</v>
      </c>
      <c r="C14" s="106">
        <v>2315236.91</v>
      </c>
      <c r="D14" s="107">
        <f>ROUND(C14*H14,2)</f>
        <v>486199.75</v>
      </c>
      <c r="E14" s="107">
        <f>ROUND(C14+D14,2)</f>
        <v>2801436.66</v>
      </c>
      <c r="F14" s="108"/>
      <c r="G14" s="93" t="str">
        <f t="shared" si="0"/>
        <v>OK</v>
      </c>
      <c r="H14" s="109">
        <v>0.21</v>
      </c>
    </row>
    <row r="15" spans="1:8">
      <c r="A15" s="110" t="s">
        <v>147</v>
      </c>
      <c r="B15" s="110" t="s">
        <v>148</v>
      </c>
      <c r="C15" s="111">
        <f>C10</f>
        <v>8550682.9800000004</v>
      </c>
      <c r="D15" s="111">
        <f>D10</f>
        <v>1795643.42</v>
      </c>
      <c r="E15" s="111">
        <f>E10</f>
        <v>10346326.4</v>
      </c>
      <c r="F15" s="105"/>
      <c r="G15" s="93" t="str">
        <f t="shared" si="0"/>
        <v>OK</v>
      </c>
    </row>
    <row r="16" spans="1:8">
      <c r="A16" s="103" t="s">
        <v>80</v>
      </c>
      <c r="B16" s="103" t="s">
        <v>149</v>
      </c>
      <c r="C16" s="106">
        <v>155812.32999999999</v>
      </c>
      <c r="D16" s="107">
        <f>ROUND(C16*H16,2)</f>
        <v>32720.59</v>
      </c>
      <c r="E16" s="107">
        <f>ROUND(C16+D16,2)</f>
        <v>188532.92</v>
      </c>
      <c r="F16" s="108"/>
      <c r="G16" s="93" t="str">
        <f t="shared" si="0"/>
        <v>OK</v>
      </c>
      <c r="H16" s="109">
        <v>0.21</v>
      </c>
    </row>
    <row r="17" spans="1:8">
      <c r="A17" s="110" t="s">
        <v>150</v>
      </c>
      <c r="B17" s="110" t="s">
        <v>151</v>
      </c>
      <c r="C17" s="111">
        <f>C16</f>
        <v>155812.32999999999</v>
      </c>
      <c r="D17" s="111">
        <f>D16</f>
        <v>32720.59</v>
      </c>
      <c r="E17" s="111">
        <f>E16</f>
        <v>188532.92</v>
      </c>
      <c r="F17" s="105"/>
      <c r="G17" s="93" t="str">
        <f t="shared" si="0"/>
        <v>OK</v>
      </c>
    </row>
    <row r="18" spans="1:8">
      <c r="A18" s="103"/>
      <c r="B18" s="103" t="s">
        <v>152</v>
      </c>
      <c r="C18" s="107"/>
      <c r="D18" s="107"/>
      <c r="E18" s="107"/>
      <c r="F18" s="108"/>
      <c r="G18" s="93" t="str">
        <f t="shared" si="0"/>
        <v/>
      </c>
    </row>
    <row r="19" spans="1:8">
      <c r="A19" s="103" t="s">
        <v>82</v>
      </c>
      <c r="B19" s="103" t="s">
        <v>153</v>
      </c>
      <c r="C19" s="106">
        <v>1316434.3899999999</v>
      </c>
      <c r="D19" s="107">
        <f>ROUND(C19*H19,2)</f>
        <v>276451.21999999997</v>
      </c>
      <c r="E19" s="107">
        <f>ROUND(C19+D19,2)</f>
        <v>1592885.61</v>
      </c>
      <c r="F19" s="108"/>
      <c r="G19" s="93" t="str">
        <f t="shared" si="0"/>
        <v>OK</v>
      </c>
      <c r="H19" s="109">
        <v>0.21</v>
      </c>
    </row>
    <row r="20" spans="1:8" ht="30">
      <c r="A20" s="103" t="s">
        <v>84</v>
      </c>
      <c r="B20" s="103" t="s">
        <v>154</v>
      </c>
      <c r="C20" s="106">
        <v>15900</v>
      </c>
      <c r="D20" s="107">
        <f>ROUND(C20*H20,2)</f>
        <v>3339</v>
      </c>
      <c r="E20" s="107">
        <f>ROUND(C20+D20,2)</f>
        <v>19239</v>
      </c>
      <c r="F20" s="108"/>
      <c r="G20" s="93" t="str">
        <f t="shared" si="0"/>
        <v>OK</v>
      </c>
      <c r="H20" s="109">
        <v>0.21</v>
      </c>
    </row>
    <row r="21" spans="1:8">
      <c r="A21" s="103" t="s">
        <v>86</v>
      </c>
      <c r="B21" s="103" t="s">
        <v>155</v>
      </c>
      <c r="C21" s="106">
        <v>52388.23</v>
      </c>
      <c r="D21" s="107">
        <f>ROUND(C21*H21,2)</f>
        <v>11001.53</v>
      </c>
      <c r="E21" s="107">
        <f>ROUND(C21+D21,2)</f>
        <v>63389.760000000002</v>
      </c>
      <c r="F21" s="108"/>
      <c r="G21" s="93" t="str">
        <f t="shared" si="0"/>
        <v>OK</v>
      </c>
      <c r="H21" s="109">
        <v>0.21</v>
      </c>
    </row>
    <row r="22" spans="1:8">
      <c r="A22" s="103" t="s">
        <v>88</v>
      </c>
      <c r="B22" s="103" t="s">
        <v>89</v>
      </c>
      <c r="C22" s="106">
        <v>0</v>
      </c>
      <c r="D22" s="107">
        <f>ROUND(C22*H22,2)</f>
        <v>0</v>
      </c>
      <c r="E22" s="107">
        <f>ROUND(C22+D22,2)</f>
        <v>0</v>
      </c>
      <c r="F22" s="108"/>
      <c r="G22" s="93" t="str">
        <f t="shared" si="0"/>
        <v>OK</v>
      </c>
      <c r="H22" s="109">
        <v>0.21</v>
      </c>
    </row>
    <row r="23" spans="1:8">
      <c r="A23" s="110" t="s">
        <v>156</v>
      </c>
      <c r="B23" s="110" t="s">
        <v>157</v>
      </c>
      <c r="C23" s="111">
        <f>SUM(C19:C22)</f>
        <v>1384722.6199999999</v>
      </c>
      <c r="D23" s="111">
        <f>SUM(D19:D22)</f>
        <v>290791.75</v>
      </c>
      <c r="E23" s="111">
        <f>SUM(E19:E22)</f>
        <v>1675514.37</v>
      </c>
      <c r="F23" s="105"/>
      <c r="G23" s="93" t="str">
        <f t="shared" si="0"/>
        <v>OK</v>
      </c>
    </row>
    <row r="24" spans="1:8">
      <c r="A24" s="103" t="s">
        <v>113</v>
      </c>
      <c r="B24" s="103" t="s">
        <v>158</v>
      </c>
      <c r="C24" s="106">
        <v>15000</v>
      </c>
      <c r="D24" s="107">
        <f>ROUND(C24*H24,2)</f>
        <v>3150</v>
      </c>
      <c r="E24" s="107">
        <f>ROUND(C24+D24,2)</f>
        <v>18150</v>
      </c>
      <c r="F24" s="108"/>
      <c r="G24" s="93" t="str">
        <f t="shared" si="0"/>
        <v>OK</v>
      </c>
      <c r="H24" s="109">
        <v>0.21</v>
      </c>
    </row>
    <row r="25" spans="1:8">
      <c r="A25" s="110" t="s">
        <v>159</v>
      </c>
      <c r="B25" s="110" t="s">
        <v>160</v>
      </c>
      <c r="C25" s="111">
        <f>C24</f>
        <v>15000</v>
      </c>
      <c r="D25" s="111">
        <f>D24</f>
        <v>3150</v>
      </c>
      <c r="E25" s="111">
        <f>E24</f>
        <v>18150</v>
      </c>
      <c r="F25" s="105"/>
      <c r="G25" s="93" t="str">
        <f t="shared" si="0"/>
        <v>OK</v>
      </c>
    </row>
    <row r="26" spans="1:8">
      <c r="A26" s="112" t="s">
        <v>161</v>
      </c>
      <c r="B26" s="112" t="s">
        <v>162</v>
      </c>
      <c r="C26" s="113">
        <f>C15+C17+C23+C25</f>
        <v>10106217.93</v>
      </c>
      <c r="D26" s="113">
        <f>D15+D17+D23+D25</f>
        <v>2122305.7599999998</v>
      </c>
      <c r="E26" s="113">
        <f>E15+E17+E23+E25</f>
        <v>12228523.690000001</v>
      </c>
      <c r="F26" s="114"/>
      <c r="G26" s="93" t="str">
        <f t="shared" si="0"/>
        <v>OK</v>
      </c>
    </row>
    <row r="29" spans="1:8">
      <c r="A29" s="227" t="s">
        <v>163</v>
      </c>
      <c r="B29" s="227"/>
      <c r="C29" s="227"/>
      <c r="D29" s="227"/>
      <c r="E29" s="227"/>
    </row>
    <row r="31" spans="1:8">
      <c r="A31" s="115" t="s">
        <v>164</v>
      </c>
      <c r="B31" s="92"/>
      <c r="C31" s="92"/>
      <c r="D31" s="92"/>
      <c r="E31" s="92"/>
      <c r="F31" s="92"/>
    </row>
    <row r="32" spans="1:8" ht="60">
      <c r="A32" s="92" t="s">
        <v>7</v>
      </c>
      <c r="B32" s="92"/>
      <c r="C32" s="92"/>
      <c r="D32" s="92"/>
      <c r="E32" s="92"/>
      <c r="F32" s="92"/>
    </row>
    <row r="33" spans="1:6" ht="60">
      <c r="A33" s="92" t="s">
        <v>165</v>
      </c>
      <c r="B33" s="92"/>
      <c r="C33" s="92"/>
      <c r="D33" s="92"/>
      <c r="E33" s="92"/>
      <c r="F33" s="92"/>
    </row>
    <row r="34" spans="1:6" ht="90">
      <c r="A34" s="92" t="s">
        <v>166</v>
      </c>
      <c r="B34" s="92"/>
      <c r="C34" s="92"/>
      <c r="D34" s="92"/>
      <c r="E34" s="92"/>
      <c r="F34" s="92"/>
    </row>
  </sheetData>
  <mergeCells count="5">
    <mergeCell ref="A1:E1"/>
    <mergeCell ref="A2:E2"/>
    <mergeCell ref="A3:E3"/>
    <mergeCell ref="A4:E4"/>
    <mergeCell ref="A29:E29"/>
  </mergeCells>
  <conditionalFormatting sqref="G9:G26">
    <cfRule type="expression" dxfId="13" priority="1">
      <formula>G9="EROARE"</formula>
    </cfRule>
    <cfRule type="expression" dxfId="12" priority="2">
      <formula>G9="OK"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defaultRowHeight="15"/>
  <cols>
    <col min="1" max="1" width="14.85546875" style="93" customWidth="1"/>
    <col min="2" max="2" width="66.28515625" style="93" customWidth="1"/>
    <col min="3" max="6" width="19.42578125" style="93" customWidth="1"/>
    <col min="7" max="7" width="16" style="93" customWidth="1"/>
    <col min="8" max="8" width="12.5703125" style="93" customWidth="1"/>
    <col min="9" max="16384" width="9.140625" style="93"/>
  </cols>
  <sheetData>
    <row r="1" spans="1:8">
      <c r="A1" s="225" t="s">
        <v>128</v>
      </c>
      <c r="B1" s="225"/>
      <c r="C1" s="225"/>
      <c r="D1" s="225"/>
      <c r="E1" s="225"/>
      <c r="F1" s="92"/>
    </row>
    <row r="2" spans="1:8" ht="19.5">
      <c r="A2" s="226" t="s">
        <v>129</v>
      </c>
      <c r="B2" s="226"/>
      <c r="C2" s="226"/>
      <c r="D2" s="226"/>
      <c r="E2" s="226"/>
      <c r="F2" s="94"/>
    </row>
    <row r="3" spans="1:8">
      <c r="A3" s="225" t="s">
        <v>167</v>
      </c>
      <c r="B3" s="225"/>
      <c r="C3" s="225"/>
      <c r="D3" s="225"/>
      <c r="E3" s="225"/>
      <c r="F3" s="92"/>
    </row>
    <row r="4" spans="1:8">
      <c r="A4" s="225" t="s">
        <v>131</v>
      </c>
      <c r="B4" s="225"/>
      <c r="C4" s="225"/>
      <c r="D4" s="225"/>
      <c r="E4" s="225"/>
      <c r="F4" s="92"/>
    </row>
    <row r="5" spans="1:8">
      <c r="A5" s="95"/>
      <c r="B5" s="95"/>
      <c r="C5" s="95"/>
      <c r="D5" s="95"/>
      <c r="E5" s="95"/>
    </row>
    <row r="6" spans="1:8">
      <c r="A6" s="96" t="s">
        <v>8</v>
      </c>
      <c r="B6" s="96" t="s">
        <v>132</v>
      </c>
      <c r="C6" s="96" t="s">
        <v>133</v>
      </c>
      <c r="D6" s="96" t="s">
        <v>11</v>
      </c>
      <c r="E6" s="96" t="s">
        <v>134</v>
      </c>
      <c r="F6" s="97"/>
      <c r="G6" s="98" t="s">
        <v>14</v>
      </c>
      <c r="H6" s="99" t="s">
        <v>13</v>
      </c>
    </row>
    <row r="7" spans="1:8">
      <c r="A7" s="96"/>
      <c r="B7" s="96"/>
      <c r="C7" s="96" t="s">
        <v>135</v>
      </c>
      <c r="D7" s="96" t="s">
        <v>135</v>
      </c>
      <c r="E7" s="96" t="s">
        <v>135</v>
      </c>
      <c r="F7" s="97"/>
      <c r="G7" s="98" t="s">
        <v>18</v>
      </c>
      <c r="H7" s="99" t="s">
        <v>136</v>
      </c>
    </row>
    <row r="8" spans="1:8">
      <c r="A8" s="96" t="s">
        <v>19</v>
      </c>
      <c r="B8" s="96" t="s">
        <v>20</v>
      </c>
      <c r="C8" s="96" t="s">
        <v>21</v>
      </c>
      <c r="D8" s="96" t="s">
        <v>22</v>
      </c>
      <c r="E8" s="96" t="s">
        <v>23</v>
      </c>
      <c r="F8" s="97"/>
      <c r="G8" s="98"/>
      <c r="H8" s="99"/>
    </row>
    <row r="9" spans="1:8">
      <c r="A9" s="100"/>
      <c r="B9" s="100" t="s">
        <v>137</v>
      </c>
      <c r="C9" s="101"/>
      <c r="D9" s="101"/>
      <c r="E9" s="101"/>
      <c r="F9" s="102"/>
      <c r="G9" s="93" t="str">
        <f t="shared" ref="G9:G26" si="0">IF(OR(C9="",D9="",E9=""),"",IF(ABS(E9-C9-D9)&lt;0.01,"OK","EROARE"))</f>
        <v/>
      </c>
    </row>
    <row r="10" spans="1:8">
      <c r="A10" s="103" t="s">
        <v>76</v>
      </c>
      <c r="B10" s="103" t="s">
        <v>138</v>
      </c>
      <c r="C10" s="104">
        <f>SUM(C11:C14)</f>
        <v>943826.64</v>
      </c>
      <c r="D10" s="104">
        <f>SUM(D11:D14)</f>
        <v>198203.59</v>
      </c>
      <c r="E10" s="104">
        <f>SUM(E11:E14)</f>
        <v>1142030.23</v>
      </c>
      <c r="F10" s="105"/>
      <c r="G10" s="93" t="str">
        <f t="shared" si="0"/>
        <v>OK</v>
      </c>
    </row>
    <row r="11" spans="1:8">
      <c r="A11" s="103" t="s">
        <v>139</v>
      </c>
      <c r="B11" s="103" t="s">
        <v>140</v>
      </c>
      <c r="C11" s="106">
        <v>561001.25</v>
      </c>
      <c r="D11" s="107">
        <f>ROUND(C11*H11,2)</f>
        <v>117810.26</v>
      </c>
      <c r="E11" s="107">
        <f>ROUND(C11+D11,2)</f>
        <v>678811.51</v>
      </c>
      <c r="F11" s="108"/>
      <c r="G11" s="93" t="str">
        <f t="shared" si="0"/>
        <v>OK</v>
      </c>
      <c r="H11" s="109">
        <v>0.21</v>
      </c>
    </row>
    <row r="12" spans="1:8">
      <c r="A12" s="103" t="s">
        <v>141</v>
      </c>
      <c r="B12" s="103" t="s">
        <v>142</v>
      </c>
      <c r="C12" s="106">
        <v>382825.39</v>
      </c>
      <c r="D12" s="107">
        <f>ROUND(C12*H12,2)</f>
        <v>80393.33</v>
      </c>
      <c r="E12" s="107">
        <f>ROUND(C12+D12,2)</f>
        <v>463218.72</v>
      </c>
      <c r="F12" s="108"/>
      <c r="G12" s="93" t="str">
        <f t="shared" si="0"/>
        <v>OK</v>
      </c>
      <c r="H12" s="109">
        <v>0.21</v>
      </c>
    </row>
    <row r="13" spans="1:8">
      <c r="A13" s="103" t="s">
        <v>143</v>
      </c>
      <c r="B13" s="103" t="s">
        <v>144</v>
      </c>
      <c r="C13" s="106">
        <v>0</v>
      </c>
      <c r="D13" s="107">
        <f>ROUND(C13*H13,2)</f>
        <v>0</v>
      </c>
      <c r="E13" s="107">
        <f>ROUND(C13+D13,2)</f>
        <v>0</v>
      </c>
      <c r="F13" s="108"/>
      <c r="G13" s="93" t="str">
        <f t="shared" si="0"/>
        <v>OK</v>
      </c>
      <c r="H13" s="109">
        <v>0.21</v>
      </c>
    </row>
    <row r="14" spans="1:8">
      <c r="A14" s="103" t="s">
        <v>145</v>
      </c>
      <c r="B14" s="103" t="s">
        <v>146</v>
      </c>
      <c r="C14" s="106">
        <v>0</v>
      </c>
      <c r="D14" s="107">
        <f>ROUND(C14*H14,2)</f>
        <v>0</v>
      </c>
      <c r="E14" s="107">
        <f>ROUND(C14+D14,2)</f>
        <v>0</v>
      </c>
      <c r="F14" s="108"/>
      <c r="G14" s="93" t="str">
        <f t="shared" si="0"/>
        <v>OK</v>
      </c>
      <c r="H14" s="109">
        <v>0.21</v>
      </c>
    </row>
    <row r="15" spans="1:8">
      <c r="A15" s="110" t="s">
        <v>147</v>
      </c>
      <c r="B15" s="110" t="s">
        <v>148</v>
      </c>
      <c r="C15" s="111">
        <f>C10</f>
        <v>943826.64</v>
      </c>
      <c r="D15" s="111">
        <f>D10</f>
        <v>198203.59</v>
      </c>
      <c r="E15" s="111">
        <f>E10</f>
        <v>1142030.23</v>
      </c>
      <c r="F15" s="105"/>
      <c r="G15" s="93" t="str">
        <f t="shared" si="0"/>
        <v>OK</v>
      </c>
    </row>
    <row r="16" spans="1:8">
      <c r="A16" s="103" t="s">
        <v>80</v>
      </c>
      <c r="B16" s="103" t="s">
        <v>149</v>
      </c>
      <c r="C16" s="106">
        <v>0</v>
      </c>
      <c r="D16" s="107">
        <f>ROUND(C16*H16,2)</f>
        <v>0</v>
      </c>
      <c r="E16" s="107">
        <f>ROUND(C16+D16,2)</f>
        <v>0</v>
      </c>
      <c r="F16" s="108"/>
      <c r="G16" s="93" t="str">
        <f t="shared" si="0"/>
        <v>OK</v>
      </c>
      <c r="H16" s="109">
        <v>0.21</v>
      </c>
    </row>
    <row r="17" spans="1:8">
      <c r="A17" s="110" t="s">
        <v>150</v>
      </c>
      <c r="B17" s="110" t="s">
        <v>151</v>
      </c>
      <c r="C17" s="111">
        <f>C16</f>
        <v>0</v>
      </c>
      <c r="D17" s="111">
        <f>D16</f>
        <v>0</v>
      </c>
      <c r="E17" s="111">
        <f>E16</f>
        <v>0</v>
      </c>
      <c r="F17" s="105"/>
      <c r="G17" s="93" t="str">
        <f t="shared" si="0"/>
        <v>OK</v>
      </c>
    </row>
    <row r="18" spans="1:8">
      <c r="A18" s="103"/>
      <c r="B18" s="103" t="s">
        <v>152</v>
      </c>
      <c r="C18" s="107"/>
      <c r="D18" s="107"/>
      <c r="E18" s="107"/>
      <c r="F18" s="108"/>
      <c r="G18" s="93" t="str">
        <f t="shared" si="0"/>
        <v/>
      </c>
    </row>
    <row r="19" spans="1:8">
      <c r="A19" s="103" t="s">
        <v>82</v>
      </c>
      <c r="B19" s="103" t="s">
        <v>153</v>
      </c>
      <c r="C19" s="106">
        <v>0</v>
      </c>
      <c r="D19" s="107">
        <f>ROUND(C19*H19,2)</f>
        <v>0</v>
      </c>
      <c r="E19" s="107">
        <f>ROUND(C19+D19,2)</f>
        <v>0</v>
      </c>
      <c r="F19" s="108"/>
      <c r="G19" s="93" t="str">
        <f t="shared" si="0"/>
        <v>OK</v>
      </c>
      <c r="H19" s="109">
        <v>0.21</v>
      </c>
    </row>
    <row r="20" spans="1:8" ht="30">
      <c r="A20" s="103" t="s">
        <v>84</v>
      </c>
      <c r="B20" s="103" t="s">
        <v>154</v>
      </c>
      <c r="C20" s="106">
        <v>0</v>
      </c>
      <c r="D20" s="107">
        <f>ROUND(C20*H20,2)</f>
        <v>0</v>
      </c>
      <c r="E20" s="107">
        <f>ROUND(C20+D20,2)</f>
        <v>0</v>
      </c>
      <c r="F20" s="108"/>
      <c r="G20" s="93" t="str">
        <f t="shared" si="0"/>
        <v>OK</v>
      </c>
      <c r="H20" s="109">
        <v>0.21</v>
      </c>
    </row>
    <row r="21" spans="1:8">
      <c r="A21" s="103" t="s">
        <v>86</v>
      </c>
      <c r="B21" s="103" t="s">
        <v>155</v>
      </c>
      <c r="C21" s="106">
        <v>0</v>
      </c>
      <c r="D21" s="107">
        <f>ROUND(C21*H21,2)</f>
        <v>0</v>
      </c>
      <c r="E21" s="107">
        <f>ROUND(C21+D21,2)</f>
        <v>0</v>
      </c>
      <c r="F21" s="108"/>
      <c r="G21" s="93" t="str">
        <f t="shared" si="0"/>
        <v>OK</v>
      </c>
      <c r="H21" s="109">
        <v>0.21</v>
      </c>
    </row>
    <row r="22" spans="1:8">
      <c r="A22" s="103" t="s">
        <v>88</v>
      </c>
      <c r="B22" s="103" t="s">
        <v>89</v>
      </c>
      <c r="C22" s="106">
        <v>0</v>
      </c>
      <c r="D22" s="107">
        <f>ROUND(C22*H22,2)</f>
        <v>0</v>
      </c>
      <c r="E22" s="107">
        <f>ROUND(C22+D22,2)</f>
        <v>0</v>
      </c>
      <c r="F22" s="108"/>
      <c r="G22" s="93" t="str">
        <f t="shared" si="0"/>
        <v>OK</v>
      </c>
      <c r="H22" s="109">
        <v>0.21</v>
      </c>
    </row>
    <row r="23" spans="1:8">
      <c r="A23" s="110" t="s">
        <v>156</v>
      </c>
      <c r="B23" s="110" t="s">
        <v>157</v>
      </c>
      <c r="C23" s="111">
        <f>SUM(C19:C22)</f>
        <v>0</v>
      </c>
      <c r="D23" s="111">
        <f>SUM(D19:D22)</f>
        <v>0</v>
      </c>
      <c r="E23" s="111">
        <f>SUM(E19:E22)</f>
        <v>0</v>
      </c>
      <c r="F23" s="105"/>
      <c r="G23" s="93" t="str">
        <f t="shared" si="0"/>
        <v>OK</v>
      </c>
    </row>
    <row r="24" spans="1:8">
      <c r="A24" s="103" t="s">
        <v>113</v>
      </c>
      <c r="B24" s="103" t="s">
        <v>158</v>
      </c>
      <c r="C24" s="106">
        <v>0</v>
      </c>
      <c r="D24" s="107">
        <f>ROUND(C24*H24,2)</f>
        <v>0</v>
      </c>
      <c r="E24" s="107">
        <f>ROUND(C24+D24,2)</f>
        <v>0</v>
      </c>
      <c r="F24" s="108"/>
      <c r="G24" s="93" t="str">
        <f t="shared" si="0"/>
        <v>OK</v>
      </c>
      <c r="H24" s="109">
        <v>0.21</v>
      </c>
    </row>
    <row r="25" spans="1:8">
      <c r="A25" s="110" t="s">
        <v>159</v>
      </c>
      <c r="B25" s="110" t="s">
        <v>160</v>
      </c>
      <c r="C25" s="111">
        <f>C24</f>
        <v>0</v>
      </c>
      <c r="D25" s="111">
        <f>D24</f>
        <v>0</v>
      </c>
      <c r="E25" s="111">
        <f>E24</f>
        <v>0</v>
      </c>
      <c r="F25" s="105"/>
      <c r="G25" s="93" t="str">
        <f t="shared" si="0"/>
        <v>OK</v>
      </c>
    </row>
    <row r="26" spans="1:8">
      <c r="A26" s="112" t="s">
        <v>161</v>
      </c>
      <c r="B26" s="112" t="s">
        <v>162</v>
      </c>
      <c r="C26" s="113">
        <f>C15+C17+C23+C25</f>
        <v>943826.64</v>
      </c>
      <c r="D26" s="113">
        <f>D15+D17+D23+D25</f>
        <v>198203.59</v>
      </c>
      <c r="E26" s="113">
        <f>E15+E17+E23+E25</f>
        <v>1142030.23</v>
      </c>
      <c r="F26" s="114"/>
      <c r="G26" s="93" t="str">
        <f t="shared" si="0"/>
        <v>OK</v>
      </c>
    </row>
    <row r="29" spans="1:8">
      <c r="A29" s="227" t="s">
        <v>163</v>
      </c>
      <c r="B29" s="227"/>
      <c r="C29" s="227"/>
      <c r="D29" s="227"/>
      <c r="E29" s="227"/>
    </row>
    <row r="31" spans="1:8">
      <c r="A31" s="115" t="s">
        <v>164</v>
      </c>
      <c r="B31" s="92"/>
      <c r="C31" s="92"/>
      <c r="D31" s="92"/>
      <c r="E31" s="92"/>
      <c r="F31" s="92"/>
    </row>
    <row r="32" spans="1:8" ht="60">
      <c r="A32" s="92" t="s">
        <v>7</v>
      </c>
      <c r="B32" s="92"/>
      <c r="C32" s="92"/>
      <c r="D32" s="92"/>
      <c r="E32" s="92"/>
      <c r="F32" s="92"/>
    </row>
    <row r="33" spans="1:6" ht="60">
      <c r="A33" s="92" t="s">
        <v>165</v>
      </c>
      <c r="B33" s="92"/>
      <c r="C33" s="92"/>
      <c r="D33" s="92"/>
      <c r="E33" s="92"/>
      <c r="F33" s="92"/>
    </row>
    <row r="34" spans="1:6" ht="90">
      <c r="A34" s="92" t="s">
        <v>166</v>
      </c>
      <c r="B34" s="92"/>
      <c r="C34" s="92"/>
      <c r="D34" s="92"/>
      <c r="E34" s="92"/>
      <c r="F34" s="92"/>
    </row>
  </sheetData>
  <mergeCells count="5">
    <mergeCell ref="A1:E1"/>
    <mergeCell ref="A2:E2"/>
    <mergeCell ref="A3:E3"/>
    <mergeCell ref="A4:E4"/>
    <mergeCell ref="A29:E29"/>
  </mergeCells>
  <conditionalFormatting sqref="G9:G26">
    <cfRule type="expression" dxfId="11" priority="1">
      <formula>G9="EROARE"</formula>
    </cfRule>
    <cfRule type="expression" dxfId="10" priority="2">
      <formula>G9="OK"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/>
  <cols>
    <col min="1" max="1" width="48.85546875" customWidth="1"/>
    <col min="2" max="2" width="17.42578125" customWidth="1"/>
    <col min="3" max="3" width="16.140625" customWidth="1"/>
    <col min="4" max="4" width="17.42578125" customWidth="1"/>
  </cols>
  <sheetData>
    <row r="1" spans="1:7" ht="18">
      <c r="A1" s="228" t="s">
        <v>168</v>
      </c>
      <c r="B1" s="229"/>
      <c r="C1" s="229"/>
      <c r="D1" s="230"/>
    </row>
    <row r="2" spans="1:7">
      <c r="A2" s="116"/>
      <c r="B2" s="95"/>
      <c r="C2" s="95"/>
      <c r="D2" s="117"/>
    </row>
    <row r="3" spans="1:7">
      <c r="A3" s="118" t="s">
        <v>169</v>
      </c>
      <c r="B3" s="119" t="s">
        <v>133</v>
      </c>
      <c r="C3" s="119" t="s">
        <v>11</v>
      </c>
      <c r="D3" s="120" t="s">
        <v>134</v>
      </c>
    </row>
    <row r="4" spans="1:7">
      <c r="A4" s="118"/>
      <c r="B4" s="119" t="s">
        <v>135</v>
      </c>
      <c r="C4" s="119" t="s">
        <v>135</v>
      </c>
      <c r="D4" s="120" t="s">
        <v>135</v>
      </c>
    </row>
    <row r="5" spans="1:7">
      <c r="A5" s="121" t="s">
        <v>170</v>
      </c>
      <c r="B5" s="125">
        <f>DG!C81</f>
        <v>14131654.796950001</v>
      </c>
      <c r="C5" s="125">
        <f>DG!D81</f>
        <v>2944893.27</v>
      </c>
      <c r="D5" s="126">
        <f>DG!E81</f>
        <v>17076548.07</v>
      </c>
      <c r="E5" s="78"/>
      <c r="F5" s="36"/>
      <c r="G5" t="str">
        <f>IF(ABS(D5-B5-C5)&lt;0.01,"OK","EROARE")</f>
        <v>OK</v>
      </c>
    </row>
    <row r="6" spans="1:7">
      <c r="A6" s="122" t="s">
        <v>171</v>
      </c>
      <c r="B6" s="125">
        <f>DG!C82</f>
        <v>9850321.9500000011</v>
      </c>
      <c r="C6" s="125">
        <f t="shared" ref="C6:C10" si="0">ROUND(B6*F6,2)</f>
        <v>2068567.61</v>
      </c>
      <c r="D6" s="126">
        <f t="shared" ref="D6:D10" si="1">ROUND(B6+C6,2)</f>
        <v>11918889.560000001</v>
      </c>
      <c r="E6" s="78"/>
      <c r="F6" s="36">
        <v>0.21</v>
      </c>
      <c r="G6" t="str">
        <f t="shared" ref="G6:G10" si="2">IF(ABS(D6-B6-C6)&lt;0.01,"OK","EROARE")</f>
        <v>OK</v>
      </c>
    </row>
    <row r="7" spans="1:7">
      <c r="A7" s="123" t="s">
        <v>172</v>
      </c>
      <c r="B7" s="127">
        <f>DG!C20</f>
        <v>200000</v>
      </c>
      <c r="C7" s="128">
        <f t="shared" si="0"/>
        <v>42000</v>
      </c>
      <c r="D7" s="129">
        <f t="shared" si="1"/>
        <v>242000</v>
      </c>
      <c r="E7" s="78"/>
      <c r="F7" s="36">
        <v>0.21</v>
      </c>
      <c r="G7" t="str">
        <f t="shared" si="2"/>
        <v>OK</v>
      </c>
    </row>
    <row r="8" spans="1:7">
      <c r="A8" s="123" t="s">
        <v>173</v>
      </c>
      <c r="B8" s="127">
        <f>DG!C59</f>
        <v>11035044.570000002</v>
      </c>
      <c r="C8" s="128">
        <f t="shared" si="0"/>
        <v>2317359.36</v>
      </c>
      <c r="D8" s="129">
        <f t="shared" si="1"/>
        <v>13352403.93</v>
      </c>
      <c r="E8" s="78"/>
      <c r="F8" s="36">
        <v>0.21</v>
      </c>
      <c r="G8" t="str">
        <f t="shared" si="2"/>
        <v>OK</v>
      </c>
    </row>
    <row r="9" spans="1:7">
      <c r="A9" s="123" t="s">
        <v>174</v>
      </c>
      <c r="B9" s="127">
        <f>DG!C61</f>
        <v>75500</v>
      </c>
      <c r="C9" s="128">
        <f t="shared" si="0"/>
        <v>15855</v>
      </c>
      <c r="D9" s="129">
        <f t="shared" si="1"/>
        <v>91355</v>
      </c>
      <c r="E9" s="78"/>
      <c r="F9" s="36">
        <v>0.21</v>
      </c>
      <c r="G9" t="str">
        <f t="shared" si="2"/>
        <v>OK</v>
      </c>
    </row>
    <row r="10" spans="1:7">
      <c r="A10" s="124" t="s">
        <v>175</v>
      </c>
      <c r="B10" s="130">
        <f>DG!C80</f>
        <v>1815756.6855000001</v>
      </c>
      <c r="C10" s="131">
        <f t="shared" si="0"/>
        <v>381308.9</v>
      </c>
      <c r="D10" s="132">
        <f t="shared" si="1"/>
        <v>2197065.59</v>
      </c>
      <c r="E10" s="78"/>
      <c r="F10" s="36">
        <v>0.21</v>
      </c>
      <c r="G10" t="str">
        <f t="shared" si="2"/>
        <v>OK</v>
      </c>
    </row>
  </sheetData>
  <mergeCells count="1">
    <mergeCell ref="A1:D1"/>
  </mergeCells>
  <conditionalFormatting sqref="G5:G10">
    <cfRule type="expression" dxfId="9" priority="1">
      <formula>G5="EROARE"</formula>
    </cfRule>
    <cfRule type="expression" dxfId="8" priority="2">
      <formula>G5="OK"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/>
  </sheetViews>
  <sheetFormatPr defaultRowHeight="15"/>
  <cols>
    <col min="1" max="1" width="70.85546875" style="136" customWidth="1"/>
    <col min="2" max="5" width="24" style="136" customWidth="1"/>
    <col min="6" max="6" width="17.140625" style="136" customWidth="1"/>
    <col min="7" max="16384" width="9.140625" style="136"/>
  </cols>
  <sheetData>
    <row r="1" spans="1:6" ht="19.5">
      <c r="A1" s="231" t="s">
        <v>168</v>
      </c>
      <c r="B1" s="231"/>
      <c r="C1" s="231"/>
      <c r="D1" s="231"/>
      <c r="E1" s="135"/>
      <c r="F1" s="135"/>
    </row>
    <row r="2" spans="1:6">
      <c r="A2" s="137"/>
      <c r="B2" s="137"/>
      <c r="C2" s="137"/>
      <c r="D2" s="137"/>
      <c r="E2" s="137"/>
      <c r="F2" s="137"/>
    </row>
    <row r="3" spans="1:6">
      <c r="A3" s="138" t="s">
        <v>176</v>
      </c>
      <c r="B3" s="138"/>
      <c r="C3" s="137"/>
      <c r="D3" s="137"/>
      <c r="E3" s="137"/>
      <c r="F3" s="137"/>
    </row>
    <row r="4" spans="1:6">
      <c r="A4" s="139" t="s">
        <v>13</v>
      </c>
      <c r="B4" s="140">
        <v>0.21</v>
      </c>
      <c r="C4" s="137"/>
      <c r="D4" s="137"/>
      <c r="E4" s="137"/>
      <c r="F4" s="137"/>
    </row>
    <row r="5" spans="1:6">
      <c r="A5" s="141" t="s">
        <v>177</v>
      </c>
      <c r="B5" s="142">
        <v>270</v>
      </c>
      <c r="C5" s="137"/>
      <c r="D5" s="137"/>
      <c r="E5" s="137"/>
      <c r="F5" s="137"/>
    </row>
    <row r="6" spans="1:6">
      <c r="A6" s="141" t="s">
        <v>178</v>
      </c>
      <c r="B6" s="142">
        <v>281</v>
      </c>
      <c r="C6" s="137"/>
      <c r="D6" s="137"/>
      <c r="E6" s="137"/>
      <c r="F6" s="137"/>
    </row>
    <row r="7" spans="1:6">
      <c r="A7" s="141" t="s">
        <v>179</v>
      </c>
      <c r="B7" s="142">
        <v>9</v>
      </c>
      <c r="C7" s="137"/>
      <c r="D7" s="137"/>
      <c r="E7" s="137"/>
      <c r="F7" s="137"/>
    </row>
    <row r="8" spans="1:6">
      <c r="A8" s="143" t="s">
        <v>180</v>
      </c>
      <c r="B8" s="144">
        <v>1431.6</v>
      </c>
      <c r="C8" s="137"/>
      <c r="D8" s="137"/>
      <c r="E8" s="137"/>
      <c r="F8" s="137"/>
    </row>
    <row r="9" spans="1:6">
      <c r="A9" s="137"/>
      <c r="B9" s="137"/>
      <c r="C9" s="137"/>
      <c r="D9" s="137"/>
      <c r="E9" s="137"/>
      <c r="F9" s="137"/>
    </row>
    <row r="10" spans="1:6">
      <c r="A10" s="232" t="s">
        <v>181</v>
      </c>
      <c r="B10" s="233"/>
      <c r="C10" s="233"/>
      <c r="D10" s="234"/>
      <c r="E10" s="145"/>
      <c r="F10" s="146"/>
    </row>
    <row r="11" spans="1:6">
      <c r="A11" s="147" t="s">
        <v>169</v>
      </c>
      <c r="B11" s="148" t="s">
        <v>133</v>
      </c>
      <c r="C11" s="148" t="s">
        <v>11</v>
      </c>
      <c r="D11" s="149" t="s">
        <v>134</v>
      </c>
      <c r="E11" s="150"/>
      <c r="F11" s="151" t="s">
        <v>182</v>
      </c>
    </row>
    <row r="12" spans="1:6">
      <c r="A12" s="147"/>
      <c r="B12" s="148" t="s">
        <v>135</v>
      </c>
      <c r="C12" s="148" t="s">
        <v>135</v>
      </c>
      <c r="D12" s="149" t="s">
        <v>135</v>
      </c>
      <c r="E12" s="150"/>
      <c r="F12" s="152"/>
    </row>
    <row r="13" spans="1:6">
      <c r="A13" s="153" t="s">
        <v>170</v>
      </c>
      <c r="B13" s="159">
        <f>DG!C81</f>
        <v>14131654.796950001</v>
      </c>
      <c r="C13" s="154">
        <f>DG!D81</f>
        <v>2944893.27</v>
      </c>
      <c r="D13" s="155">
        <f>DG!E81</f>
        <v>17076548.07</v>
      </c>
      <c r="E13" s="156"/>
      <c r="F13" s="157" t="str">
        <f>IF(ABS(D13-B13-C13)&lt;0.01,"OK","EROARE")</f>
        <v>OK</v>
      </c>
    </row>
    <row r="14" spans="1:6">
      <c r="A14" s="158" t="s">
        <v>183</v>
      </c>
      <c r="B14" s="159">
        <f>DG!C82</f>
        <v>9850321.9500000011</v>
      </c>
      <c r="C14" s="160">
        <f>ROUND(B14*$B$4,2)</f>
        <v>2068567.61</v>
      </c>
      <c r="D14" s="161">
        <f>ROUND(B14+C14,2)</f>
        <v>11918889.560000001</v>
      </c>
      <c r="E14" s="156"/>
      <c r="F14" s="162" t="str">
        <f>IF(ABS(D14-B14-C14)&lt;0.01,"OK","EROARE")</f>
        <v>OK</v>
      </c>
    </row>
    <row r="15" spans="1:6">
      <c r="A15" s="137"/>
      <c r="B15" s="137"/>
      <c r="C15" s="137"/>
      <c r="D15" s="137"/>
      <c r="E15" s="137"/>
      <c r="F15" s="137"/>
    </row>
    <row r="16" spans="1:6">
      <c r="A16" s="137"/>
      <c r="B16" s="137"/>
      <c r="C16" s="137"/>
      <c r="D16" s="137"/>
      <c r="E16" s="137"/>
      <c r="F16" s="137"/>
    </row>
    <row r="17" spans="1:6">
      <c r="A17" s="232" t="s">
        <v>184</v>
      </c>
      <c r="B17" s="233"/>
      <c r="C17" s="233"/>
      <c r="D17" s="234"/>
      <c r="E17" s="145"/>
      <c r="F17" s="138"/>
    </row>
    <row r="18" spans="1:6">
      <c r="A18" s="147" t="s">
        <v>185</v>
      </c>
      <c r="B18" s="148" t="s">
        <v>133</v>
      </c>
      <c r="C18" s="148" t="s">
        <v>11</v>
      </c>
      <c r="D18" s="149" t="s">
        <v>134</v>
      </c>
      <c r="E18" s="150"/>
      <c r="F18" s="151" t="s">
        <v>182</v>
      </c>
    </row>
    <row r="19" spans="1:6">
      <c r="A19" s="147"/>
      <c r="B19" s="148" t="s">
        <v>135</v>
      </c>
      <c r="C19" s="148" t="s">
        <v>135</v>
      </c>
      <c r="D19" s="149" t="s">
        <v>135</v>
      </c>
      <c r="E19" s="150"/>
      <c r="F19" s="152"/>
    </row>
    <row r="20" spans="1:6">
      <c r="A20" s="163" t="s">
        <v>186</v>
      </c>
      <c r="B20" s="164">
        <v>0</v>
      </c>
      <c r="C20" s="154">
        <f t="shared" ref="C20:C26" si="0">ROUND(B20*$B$4,2)</f>
        <v>0</v>
      </c>
      <c r="D20" s="155">
        <f t="shared" ref="D20:D26" si="1">ROUND(B20+C20,2)</f>
        <v>0</v>
      </c>
      <c r="E20" s="156"/>
      <c r="F20" s="157" t="str">
        <f t="shared" ref="F20:F26" si="2">IF(ABS(D20-B20-C20)&lt;0.01,"OK","EROARE")</f>
        <v>OK</v>
      </c>
    </row>
    <row r="21" spans="1:6">
      <c r="A21" s="163" t="s">
        <v>187</v>
      </c>
      <c r="B21" s="164">
        <f>DG!C20</f>
        <v>200000</v>
      </c>
      <c r="C21" s="154">
        <f t="shared" si="0"/>
        <v>42000</v>
      </c>
      <c r="D21" s="155">
        <f t="shared" si="1"/>
        <v>242000</v>
      </c>
      <c r="E21" s="156"/>
      <c r="F21" s="165" t="str">
        <f t="shared" si="2"/>
        <v>OK</v>
      </c>
    </row>
    <row r="22" spans="1:6">
      <c r="A22" s="163" t="s">
        <v>188</v>
      </c>
      <c r="B22" s="164">
        <f>DG!C49</f>
        <v>877000</v>
      </c>
      <c r="C22" s="154">
        <f t="shared" si="0"/>
        <v>184170</v>
      </c>
      <c r="D22" s="155">
        <f t="shared" si="1"/>
        <v>1061170</v>
      </c>
      <c r="E22" s="156"/>
      <c r="F22" s="165" t="str">
        <f t="shared" si="2"/>
        <v>OK</v>
      </c>
    </row>
    <row r="23" spans="1:6">
      <c r="A23" s="163" t="s">
        <v>189</v>
      </c>
      <c r="B23" s="164">
        <f>DG!C59</f>
        <v>11035044.570000002</v>
      </c>
      <c r="C23" s="154">
        <f t="shared" si="0"/>
        <v>2317359.36</v>
      </c>
      <c r="D23" s="155">
        <f t="shared" si="1"/>
        <v>13352403.93</v>
      </c>
      <c r="E23" s="156"/>
      <c r="F23" s="165" t="str">
        <f t="shared" si="2"/>
        <v>OK</v>
      </c>
    </row>
    <row r="24" spans="1:6">
      <c r="A24" s="163" t="s">
        <v>190</v>
      </c>
      <c r="B24" s="164">
        <f>DG!C72</f>
        <v>183853.54145000002</v>
      </c>
      <c r="C24" s="154">
        <f t="shared" si="0"/>
        <v>38609.24</v>
      </c>
      <c r="D24" s="155">
        <f t="shared" si="1"/>
        <v>222462.78</v>
      </c>
      <c r="E24" s="156"/>
      <c r="F24" s="165" t="str">
        <f t="shared" si="2"/>
        <v>OK</v>
      </c>
    </row>
    <row r="25" spans="1:6">
      <c r="A25" s="163" t="s">
        <v>191</v>
      </c>
      <c r="B25" s="164">
        <f>DG!C76</f>
        <v>20000</v>
      </c>
      <c r="C25" s="154">
        <f t="shared" si="0"/>
        <v>4200</v>
      </c>
      <c r="D25" s="155">
        <f t="shared" si="1"/>
        <v>24200</v>
      </c>
      <c r="E25" s="156"/>
      <c r="F25" s="165" t="str">
        <f t="shared" si="2"/>
        <v>OK</v>
      </c>
    </row>
    <row r="26" spans="1:6">
      <c r="A26" s="163" t="s">
        <v>192</v>
      </c>
      <c r="B26" s="164">
        <f>DG!C80</f>
        <v>1815756.6855000001</v>
      </c>
      <c r="C26" s="154">
        <f t="shared" si="0"/>
        <v>381308.9</v>
      </c>
      <c r="D26" s="155">
        <f t="shared" si="1"/>
        <v>2197065.59</v>
      </c>
      <c r="E26" s="156"/>
      <c r="F26" s="165" t="str">
        <f t="shared" si="2"/>
        <v>OK</v>
      </c>
    </row>
    <row r="27" spans="1:6">
      <c r="A27" s="166" t="s">
        <v>120</v>
      </c>
      <c r="B27" s="167">
        <f>DG!C81</f>
        <v>14131654.796950001</v>
      </c>
      <c r="C27" s="167">
        <f>DG!D81</f>
        <v>2944893.27</v>
      </c>
      <c r="D27" s="168">
        <f>DG!E81</f>
        <v>17076548.07</v>
      </c>
      <c r="E27" s="169"/>
      <c r="F27" s="170" t="str">
        <f>IF(AND(ABS(D27-B27-C27)&lt;0.01,ABS(B27-B13)&lt;0.01),"OK","EROARE")</f>
        <v>OK</v>
      </c>
    </row>
    <row r="28" spans="1:6">
      <c r="A28" s="137"/>
      <c r="B28" s="137"/>
      <c r="C28" s="137"/>
      <c r="D28" s="137"/>
      <c r="E28" s="137"/>
      <c r="F28" s="137"/>
    </row>
    <row r="29" spans="1:6">
      <c r="A29" s="137"/>
      <c r="B29" s="137"/>
      <c r="C29" s="137"/>
      <c r="D29" s="137"/>
      <c r="E29" s="137"/>
      <c r="F29" s="137"/>
    </row>
    <row r="30" spans="1:6">
      <c r="A30" s="232" t="s">
        <v>193</v>
      </c>
      <c r="B30" s="233"/>
      <c r="C30" s="233"/>
      <c r="D30" s="234"/>
      <c r="E30" s="145"/>
      <c r="F30" s="138"/>
    </row>
    <row r="31" spans="1:6">
      <c r="A31" s="147" t="s">
        <v>169</v>
      </c>
      <c r="B31" s="148" t="s">
        <v>133</v>
      </c>
      <c r="C31" s="148" t="s">
        <v>134</v>
      </c>
      <c r="D31" s="149" t="s">
        <v>194</v>
      </c>
      <c r="E31" s="150"/>
      <c r="F31" s="151" t="s">
        <v>182</v>
      </c>
    </row>
    <row r="32" spans="1:6">
      <c r="A32" s="147"/>
      <c r="B32" s="148"/>
      <c r="C32" s="148"/>
      <c r="D32" s="149"/>
      <c r="E32" s="150"/>
      <c r="F32" s="152"/>
    </row>
    <row r="33" spans="1:6">
      <c r="A33" s="163" t="s">
        <v>195</v>
      </c>
      <c r="B33" s="171">
        <f>IFERROR(B13/$B$5,0)</f>
        <v>52339.462210925929</v>
      </c>
      <c r="C33" s="171">
        <f>IFERROR(D13/$B$5,0)</f>
        <v>63246.474333333332</v>
      </c>
      <c r="D33" s="172" t="s">
        <v>196</v>
      </c>
      <c r="E33" s="173"/>
      <c r="F33" s="157" t="str">
        <f>IF(AND(B33&gt;=0,C33&gt;=B33),"OK","EROARE")</f>
        <v>OK</v>
      </c>
    </row>
    <row r="34" spans="1:6">
      <c r="A34" s="163" t="s">
        <v>197</v>
      </c>
      <c r="B34" s="171">
        <f>IFERROR(B13/$B$6,0)</f>
        <v>50290.58646601424</v>
      </c>
      <c r="C34" s="171">
        <f>IFERROR(D13/$B$6,0)</f>
        <v>60770.633701067614</v>
      </c>
      <c r="D34" s="172" t="s">
        <v>198</v>
      </c>
      <c r="E34" s="173"/>
      <c r="F34" s="165" t="str">
        <f>IF(AND(B34&gt;=0,C34&gt;=B34),"OK","EROARE")</f>
        <v>OK</v>
      </c>
    </row>
    <row r="35" spans="1:6">
      <c r="A35" s="163" t="s">
        <v>199</v>
      </c>
      <c r="B35" s="171">
        <f>IFERROR(B13/$B$7,0)</f>
        <v>1570183.866327778</v>
      </c>
      <c r="C35" s="171">
        <f>IFERROR(D13/$B$7,0)</f>
        <v>1897394.23</v>
      </c>
      <c r="D35" s="172" t="s">
        <v>200</v>
      </c>
      <c r="E35" s="173"/>
      <c r="F35" s="165" t="str">
        <f>IF(AND(B35&gt;=0,C35&gt;=B35),"OK","EROARE")</f>
        <v>OK</v>
      </c>
    </row>
    <row r="36" spans="1:6">
      <c r="A36" s="163" t="s">
        <v>201</v>
      </c>
      <c r="B36" s="171">
        <f>IFERROR(B13/$B$8,0)</f>
        <v>9871.2313474084949</v>
      </c>
      <c r="C36" s="171">
        <f>IFERROR(D13/$B$8,0)</f>
        <v>11928.295662196146</v>
      </c>
      <c r="D36" s="172" t="s">
        <v>202</v>
      </c>
      <c r="E36" s="173"/>
      <c r="F36" s="165" t="str">
        <f>IF(AND(B36&gt;=0,C36&gt;=B36),"OK","EROARE")</f>
        <v>OK</v>
      </c>
    </row>
    <row r="37" spans="1:6">
      <c r="A37" s="174" t="s">
        <v>203</v>
      </c>
      <c r="B37" s="175">
        <f>IFERROR(B14/$B$8,0)</f>
        <v>6880.6384115674782</v>
      </c>
      <c r="C37" s="175">
        <f>IFERROR(D14/$B$8,0)</f>
        <v>8325.5724783459082</v>
      </c>
      <c r="D37" s="176" t="s">
        <v>202</v>
      </c>
      <c r="E37" s="173"/>
      <c r="F37" s="162" t="str">
        <f>IF(AND(B37&gt;=0,C37&gt;=B37),"OK","EROARE")</f>
        <v>OK</v>
      </c>
    </row>
    <row r="38" spans="1:6">
      <c r="A38" s="137"/>
      <c r="B38" s="137"/>
      <c r="C38" s="137"/>
      <c r="D38" s="137"/>
      <c r="E38" s="137"/>
      <c r="F38" s="137"/>
    </row>
    <row r="39" spans="1:6">
      <c r="A39" s="137"/>
      <c r="B39" s="137"/>
      <c r="C39" s="137"/>
      <c r="D39" s="137"/>
      <c r="E39" s="137"/>
      <c r="F39" s="137"/>
    </row>
    <row r="40" spans="1:6">
      <c r="A40" s="235" t="s">
        <v>204</v>
      </c>
      <c r="B40" s="235"/>
      <c r="C40" s="235"/>
      <c r="D40" s="235"/>
      <c r="E40" s="145"/>
      <c r="F40" s="145"/>
    </row>
    <row r="41" spans="1:6">
      <c r="A41" s="139" t="s">
        <v>205</v>
      </c>
      <c r="B41" s="177">
        <f>COUNTIF(F13:F14,"EROARE")+COUNTIF(F20:F27,"EROARE")+COUNTIF(F33:F37,"EROARE")</f>
        <v>0</v>
      </c>
      <c r="C41" s="137"/>
      <c r="D41" s="137"/>
      <c r="E41" s="137"/>
      <c r="F41" s="137"/>
    </row>
    <row r="42" spans="1:6">
      <c r="A42" s="141" t="s">
        <v>206</v>
      </c>
      <c r="B42" s="178" t="str">
        <f>IF(B41=0,"VERIFICARE OK","EXISTĂ ERORI")</f>
        <v>VERIFICARE OK</v>
      </c>
      <c r="C42" s="137"/>
      <c r="D42" s="137"/>
      <c r="E42" s="137"/>
      <c r="F42" s="137"/>
    </row>
    <row r="43" spans="1:6" ht="30">
      <c r="A43" s="143" t="s">
        <v>207</v>
      </c>
      <c r="B43" s="179" t="s">
        <v>208</v>
      </c>
      <c r="C43" s="137"/>
      <c r="D43" s="137"/>
      <c r="E43" s="137"/>
      <c r="F43" s="137"/>
    </row>
  </sheetData>
  <mergeCells count="5">
    <mergeCell ref="A1:D1"/>
    <mergeCell ref="A10:D10"/>
    <mergeCell ref="A17:D17"/>
    <mergeCell ref="A30:D30"/>
    <mergeCell ref="A40:D40"/>
  </mergeCells>
  <conditionalFormatting sqref="B42">
    <cfRule type="expression" dxfId="7" priority="7">
      <formula>B42="VERIFICARE OK"</formula>
    </cfRule>
    <cfRule type="expression" dxfId="6" priority="8">
      <formula>B42="EXISTĂ ERORI"</formula>
    </cfRule>
  </conditionalFormatting>
  <conditionalFormatting sqref="F13:F14">
    <cfRule type="expression" dxfId="5" priority="1">
      <formula>F13="OK"</formula>
    </cfRule>
    <cfRule type="expression" dxfId="4" priority="2">
      <formula>F13="EROARE"</formula>
    </cfRule>
  </conditionalFormatting>
  <conditionalFormatting sqref="F20:F27">
    <cfRule type="expression" dxfId="3" priority="3">
      <formula>F20="OK"</formula>
    </cfRule>
    <cfRule type="expression" dxfId="2" priority="4">
      <formula>F20="EROARE"</formula>
    </cfRule>
  </conditionalFormatting>
  <conditionalFormatting sqref="F33:F37">
    <cfRule type="expression" dxfId="1" priority="5">
      <formula>F33="OK"</formula>
    </cfRule>
    <cfRule type="expression" dxfId="0" priority="6">
      <formula>F33="EROARE"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workbookViewId="0"/>
  </sheetViews>
  <sheetFormatPr defaultRowHeight="15"/>
  <cols>
    <col min="1" max="1" width="31" customWidth="1"/>
    <col min="2" max="7" width="16" customWidth="1"/>
    <col min="8" max="8" width="56" customWidth="1"/>
  </cols>
  <sheetData>
    <row r="1" spans="1:8" ht="24.95" customHeight="1">
      <c r="A1" s="236" t="s">
        <v>209</v>
      </c>
      <c r="B1" s="236"/>
      <c r="C1" s="236"/>
      <c r="D1" s="236"/>
      <c r="E1" s="236"/>
      <c r="F1" s="236"/>
      <c r="G1" s="236"/>
      <c r="H1" s="236"/>
    </row>
    <row r="2" spans="1:8" ht="24.95" customHeight="1">
      <c r="A2" s="237" t="s">
        <v>210</v>
      </c>
      <c r="B2" s="237"/>
      <c r="C2" s="237"/>
      <c r="D2" s="237"/>
      <c r="E2" s="237"/>
      <c r="F2" s="237"/>
      <c r="G2" s="237"/>
      <c r="H2" s="237"/>
    </row>
    <row r="3" spans="1:8" ht="18.95" customHeight="1"/>
    <row r="4" spans="1:8" ht="24.95" customHeight="1">
      <c r="A4" s="180" t="s">
        <v>211</v>
      </c>
      <c r="B4" s="238" t="s">
        <v>212</v>
      </c>
      <c r="C4" s="238"/>
      <c r="D4" s="238"/>
      <c r="E4" s="238"/>
      <c r="F4" s="238"/>
      <c r="G4" s="238"/>
      <c r="H4" s="238"/>
    </row>
    <row r="5" spans="1:8" ht="24.95" customHeight="1">
      <c r="A5" s="180" t="s">
        <v>213</v>
      </c>
      <c r="B5" s="238" t="s">
        <v>214</v>
      </c>
      <c r="C5" s="238"/>
      <c r="D5" s="238"/>
      <c r="E5" s="238"/>
      <c r="F5" s="238"/>
      <c r="G5" s="238"/>
      <c r="H5" s="238"/>
    </row>
    <row r="6" spans="1:8" ht="24.95" customHeight="1">
      <c r="A6" s="180" t="s">
        <v>215</v>
      </c>
      <c r="B6" s="239" t="str">
        <f>IF(COUNTIF(G9:G21,"NECORELAT")=0,"CORELARE OK","NECORELĂRI IDENTIFICATE")</f>
        <v>CORELARE OK</v>
      </c>
      <c r="C6" s="238"/>
      <c r="D6" s="238"/>
      <c r="E6" s="238"/>
      <c r="F6" s="238"/>
      <c r="G6" s="238"/>
      <c r="H6" s="238"/>
    </row>
    <row r="7" spans="1:8" ht="18.95" customHeight="1"/>
    <row r="8" spans="1:8" ht="33.950000000000003" customHeight="1">
      <c r="A8" s="181" t="s">
        <v>216</v>
      </c>
      <c r="B8" s="181" t="s">
        <v>217</v>
      </c>
      <c r="C8" s="181" t="s">
        <v>218</v>
      </c>
      <c r="D8" s="181" t="s">
        <v>219</v>
      </c>
      <c r="E8" s="181" t="s">
        <v>220</v>
      </c>
      <c r="F8" s="181" t="s">
        <v>221</v>
      </c>
      <c r="G8" s="181" t="s">
        <v>4</v>
      </c>
      <c r="H8" s="181" t="s">
        <v>222</v>
      </c>
    </row>
    <row r="9" spans="1:8" ht="32.1" customHeight="1">
      <c r="A9" s="182" t="s">
        <v>223</v>
      </c>
      <c r="B9" s="183">
        <v>9494509.6199999992</v>
      </c>
      <c r="C9" s="183">
        <v>9494509.6199999992</v>
      </c>
      <c r="D9" s="183">
        <v>9494509.6199999992</v>
      </c>
      <c r="E9" s="183">
        <f>DG!C51</f>
        <v>9494509.620000001</v>
      </c>
      <c r="F9" s="183">
        <f t="shared" ref="F9:F21" si="0">ROUND(E9-D9,2)</f>
        <v>0</v>
      </c>
      <c r="G9" s="184" t="str">
        <f t="shared" ref="G9:G21" si="1">IF(ABS(F9)&lt;=0.01,"OK","NECORELAT")</f>
        <v>OK</v>
      </c>
      <c r="H9" s="182" t="s">
        <v>224</v>
      </c>
    </row>
    <row r="10" spans="1:8" ht="32.1" customHeight="1">
      <c r="A10" s="182" t="s">
        <v>225</v>
      </c>
      <c r="B10" s="183">
        <v>8550682.9800000004</v>
      </c>
      <c r="C10" s="183">
        <v>8550682.9800000004</v>
      </c>
      <c r="D10" s="183">
        <v>8550682.9800000004</v>
      </c>
      <c r="E10" s="183">
        <f>'Ob. 1'!C15</f>
        <v>8550682.9800000004</v>
      </c>
      <c r="F10" s="183">
        <f t="shared" si="0"/>
        <v>0</v>
      </c>
      <c r="G10" s="184" t="str">
        <f t="shared" si="1"/>
        <v>OK</v>
      </c>
      <c r="H10" s="182" t="s">
        <v>226</v>
      </c>
    </row>
    <row r="11" spans="1:8" ht="32.1" customHeight="1">
      <c r="A11" s="182" t="s">
        <v>227</v>
      </c>
      <c r="B11" s="183">
        <v>943826.65</v>
      </c>
      <c r="C11" s="183">
        <v>943826.64</v>
      </c>
      <c r="D11" s="183">
        <v>943826.64</v>
      </c>
      <c r="E11" s="183">
        <f>'Ob. 2'!C15</f>
        <v>943826.64</v>
      </c>
      <c r="F11" s="183">
        <f t="shared" si="0"/>
        <v>0</v>
      </c>
      <c r="G11" s="184" t="str">
        <f t="shared" si="1"/>
        <v>OK</v>
      </c>
      <c r="H11" s="182" t="s">
        <v>228</v>
      </c>
    </row>
    <row r="12" spans="1:8" ht="32.1" customHeight="1">
      <c r="A12" s="182" t="s">
        <v>229</v>
      </c>
      <c r="B12" s="183">
        <v>155812.32999999999</v>
      </c>
      <c r="C12" s="183">
        <v>155812.32999999999</v>
      </c>
      <c r="D12" s="183">
        <v>155812.32999999999</v>
      </c>
      <c r="E12" s="183">
        <f>DG!C54</f>
        <v>155812.32999999999</v>
      </c>
      <c r="F12" s="183">
        <f t="shared" si="0"/>
        <v>0</v>
      </c>
      <c r="G12" s="184" t="str">
        <f t="shared" si="1"/>
        <v>OK</v>
      </c>
      <c r="H12" s="182" t="s">
        <v>230</v>
      </c>
    </row>
    <row r="13" spans="1:8" ht="32.1" customHeight="1">
      <c r="A13" s="182" t="s">
        <v>231</v>
      </c>
      <c r="B13" s="183">
        <v>1316434.3899999999</v>
      </c>
      <c r="C13" s="183">
        <v>1316434.3899999999</v>
      </c>
      <c r="D13" s="183">
        <v>1316434.3899999999</v>
      </c>
      <c r="E13" s="183">
        <f>DG!C55</f>
        <v>1316434.3899999999</v>
      </c>
      <c r="F13" s="183">
        <f t="shared" si="0"/>
        <v>0</v>
      </c>
      <c r="G13" s="184" t="str">
        <f t="shared" si="1"/>
        <v>OK</v>
      </c>
      <c r="H13" s="182" t="s">
        <v>232</v>
      </c>
    </row>
    <row r="14" spans="1:8" ht="32.1" customHeight="1">
      <c r="A14" s="182" t="s">
        <v>233</v>
      </c>
      <c r="B14" s="183">
        <v>15900</v>
      </c>
      <c r="C14" s="183">
        <v>15900</v>
      </c>
      <c r="D14" s="183">
        <v>15900</v>
      </c>
      <c r="E14" s="183">
        <f>DG!C56</f>
        <v>15900</v>
      </c>
      <c r="F14" s="183">
        <f t="shared" si="0"/>
        <v>0</v>
      </c>
      <c r="G14" s="184" t="str">
        <f t="shared" si="1"/>
        <v>OK</v>
      </c>
      <c r="H14" s="182" t="s">
        <v>232</v>
      </c>
    </row>
    <row r="15" spans="1:8" ht="32.1" customHeight="1">
      <c r="A15" s="182" t="s">
        <v>234</v>
      </c>
      <c r="B15" s="183">
        <v>52388.23</v>
      </c>
      <c r="C15" s="183">
        <v>52388.23</v>
      </c>
      <c r="D15" s="183">
        <v>52388.23</v>
      </c>
      <c r="E15" s="183">
        <f>DG!C57</f>
        <v>52388.23</v>
      </c>
      <c r="F15" s="183">
        <f t="shared" si="0"/>
        <v>0</v>
      </c>
      <c r="G15" s="184" t="str">
        <f t="shared" si="1"/>
        <v>OK</v>
      </c>
      <c r="H15" s="182" t="s">
        <v>232</v>
      </c>
    </row>
    <row r="16" spans="1:8" ht="32.1" customHeight="1">
      <c r="A16" s="182" t="s">
        <v>90</v>
      </c>
      <c r="B16" s="183">
        <v>11035044.58</v>
      </c>
      <c r="C16" s="183">
        <v>11035044.57</v>
      </c>
      <c r="D16" s="183">
        <v>11035044.57</v>
      </c>
      <c r="E16" s="183">
        <f>DG!C59</f>
        <v>11035044.570000002</v>
      </c>
      <c r="F16" s="183">
        <f t="shared" si="0"/>
        <v>0</v>
      </c>
      <c r="G16" s="184" t="str">
        <f t="shared" si="1"/>
        <v>OK</v>
      </c>
      <c r="H16" s="182" t="s">
        <v>235</v>
      </c>
    </row>
    <row r="17" spans="1:8" ht="32.1" customHeight="1">
      <c r="A17" s="182" t="s">
        <v>236</v>
      </c>
      <c r="B17" s="183">
        <v>9650321.9600000009</v>
      </c>
      <c r="C17" s="183">
        <v>9650321.9499999993</v>
      </c>
      <c r="D17" s="183">
        <v>9850321.9499999993</v>
      </c>
      <c r="E17" s="183">
        <f>DG!C82</f>
        <v>9850321.9500000011</v>
      </c>
      <c r="F17" s="183">
        <f t="shared" si="0"/>
        <v>0</v>
      </c>
      <c r="G17" s="184" t="str">
        <f t="shared" si="1"/>
        <v>OK</v>
      </c>
      <c r="H17" s="182" t="s">
        <v>237</v>
      </c>
    </row>
    <row r="18" spans="1:8" ht="32.1" customHeight="1">
      <c r="A18" s="182" t="s">
        <v>238</v>
      </c>
      <c r="B18" s="183"/>
      <c r="C18" s="183"/>
      <c r="D18" s="183">
        <v>0</v>
      </c>
      <c r="E18" s="183">
        <f>DG!D64</f>
        <v>0</v>
      </c>
      <c r="F18" s="183">
        <f t="shared" si="0"/>
        <v>0</v>
      </c>
      <c r="G18" s="184" t="str">
        <f t="shared" si="1"/>
        <v>OK</v>
      </c>
      <c r="H18" s="182" t="s">
        <v>239</v>
      </c>
    </row>
    <row r="19" spans="1:8" ht="32.1" customHeight="1">
      <c r="A19" s="182" t="s">
        <v>240</v>
      </c>
      <c r="B19" s="183"/>
      <c r="C19" s="183"/>
      <c r="D19" s="183">
        <v>14131654.800000001</v>
      </c>
      <c r="E19" s="183">
        <f>DG!C81</f>
        <v>14131654.796950001</v>
      </c>
      <c r="F19" s="183">
        <f t="shared" si="0"/>
        <v>0</v>
      </c>
      <c r="G19" s="184" t="str">
        <f t="shared" si="1"/>
        <v>OK</v>
      </c>
      <c r="H19" s="182" t="s">
        <v>241</v>
      </c>
    </row>
    <row r="20" spans="1:8" ht="32.1" customHeight="1">
      <c r="A20" s="182" t="s">
        <v>242</v>
      </c>
      <c r="B20" s="183"/>
      <c r="C20" s="183"/>
      <c r="D20" s="183">
        <v>2944893.27</v>
      </c>
      <c r="E20" s="183">
        <f>DG!D81</f>
        <v>2944893.27</v>
      </c>
      <c r="F20" s="183">
        <f t="shared" si="0"/>
        <v>0</v>
      </c>
      <c r="G20" s="184" t="str">
        <f t="shared" si="1"/>
        <v>OK</v>
      </c>
      <c r="H20" s="182" t="s">
        <v>243</v>
      </c>
    </row>
    <row r="21" spans="1:8" ht="32.1" customHeight="1">
      <c r="A21" s="182" t="s">
        <v>244</v>
      </c>
      <c r="B21" s="183"/>
      <c r="C21" s="183"/>
      <c r="D21" s="183">
        <v>17076548.07</v>
      </c>
      <c r="E21" s="183">
        <f>DG!E81</f>
        <v>17076548.07</v>
      </c>
      <c r="F21" s="183">
        <f t="shared" si="0"/>
        <v>0</v>
      </c>
      <c r="G21" s="184" t="str">
        <f t="shared" si="1"/>
        <v>OK</v>
      </c>
      <c r="H21" s="182" t="s">
        <v>245</v>
      </c>
    </row>
    <row r="22" spans="1:8" ht="18.95" customHeight="1"/>
    <row r="23" spans="1:8" ht="18.95" customHeight="1"/>
    <row r="24" spans="1:8" ht="18.95" customHeight="1">
      <c r="A24" s="240" t="s">
        <v>246</v>
      </c>
      <c r="B24" s="240"/>
      <c r="C24" s="240"/>
      <c r="D24" s="240"/>
      <c r="E24" s="240"/>
      <c r="F24" s="240"/>
      <c r="G24" s="240"/>
      <c r="H24" s="240"/>
    </row>
    <row r="25" spans="1:8" ht="29.1" customHeight="1">
      <c r="A25" s="241" t="s">
        <v>247</v>
      </c>
      <c r="B25" s="241"/>
      <c r="C25" s="241"/>
      <c r="D25" s="241"/>
      <c r="E25" s="241"/>
      <c r="F25" s="241"/>
      <c r="G25" s="241"/>
      <c r="H25" s="241"/>
    </row>
    <row r="26" spans="1:8" ht="29.1" customHeight="1">
      <c r="A26" s="241" t="s">
        <v>248</v>
      </c>
      <c r="B26" s="241"/>
      <c r="C26" s="241"/>
      <c r="D26" s="241"/>
      <c r="E26" s="241"/>
      <c r="F26" s="241"/>
      <c r="G26" s="241"/>
      <c r="H26" s="241"/>
    </row>
    <row r="27" spans="1:8" ht="29.1" customHeight="1">
      <c r="A27" s="241" t="s">
        <v>249</v>
      </c>
      <c r="B27" s="241"/>
      <c r="C27" s="241"/>
      <c r="D27" s="241"/>
      <c r="E27" s="241"/>
      <c r="F27" s="241"/>
      <c r="G27" s="241"/>
      <c r="H27" s="241"/>
    </row>
    <row r="28" spans="1:8" ht="29.1" customHeight="1">
      <c r="A28" s="241" t="s">
        <v>250</v>
      </c>
      <c r="B28" s="241"/>
      <c r="C28" s="241"/>
      <c r="D28" s="241"/>
      <c r="E28" s="241"/>
      <c r="F28" s="241"/>
      <c r="G28" s="241"/>
      <c r="H28" s="241"/>
    </row>
    <row r="29" spans="1:8" ht="18.95" customHeight="1"/>
    <row r="30" spans="1:8" ht="18.95" customHeight="1">
      <c r="A30" s="242" t="s">
        <v>251</v>
      </c>
      <c r="B30" s="242"/>
      <c r="C30" s="242"/>
      <c r="D30" s="242"/>
      <c r="E30" s="242"/>
      <c r="F30" s="242"/>
      <c r="G30" s="242"/>
      <c r="H30" s="242"/>
    </row>
  </sheetData>
  <mergeCells count="11">
    <mergeCell ref="A30:H30"/>
    <mergeCell ref="A24:H24"/>
    <mergeCell ref="A25:H25"/>
    <mergeCell ref="A26:H26"/>
    <mergeCell ref="A27:H27"/>
    <mergeCell ref="A28:H28"/>
    <mergeCell ref="A1:H1"/>
    <mergeCell ref="A2:H2"/>
    <mergeCell ref="B4:H4"/>
    <mergeCell ref="B5:H5"/>
    <mergeCell ref="B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showGridLines="0" workbookViewId="0"/>
  </sheetViews>
  <sheetFormatPr defaultRowHeight="15"/>
  <cols>
    <col min="1" max="1" width="9" customWidth="1"/>
    <col min="2" max="2" width="56" customWidth="1"/>
    <col min="3" max="20" width="4.28515625" customWidth="1"/>
    <col min="21" max="22" width="9" customWidth="1"/>
    <col min="23" max="23" width="18" customWidth="1"/>
    <col min="24" max="24" width="20" customWidth="1"/>
  </cols>
  <sheetData>
    <row r="1" spans="1:24" ht="24" customHeight="1">
      <c r="A1" s="236" t="s">
        <v>252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</row>
    <row r="2" spans="1:24" ht="24" customHeight="1">
      <c r="A2" s="243" t="s">
        <v>253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</row>
    <row r="3" spans="1:24" ht="24" customHeight="1">
      <c r="A3" s="244" t="s">
        <v>254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</row>
    <row r="4" spans="1:24" ht="24" customHeight="1">
      <c r="A4" s="245" t="s">
        <v>255</v>
      </c>
      <c r="B4" s="245"/>
      <c r="C4" s="245" t="s">
        <v>256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 t="s">
        <v>257</v>
      </c>
      <c r="P4" s="245"/>
      <c r="Q4" s="245"/>
      <c r="R4" s="245"/>
      <c r="S4" s="245"/>
      <c r="T4" s="245"/>
      <c r="U4" s="245" t="s">
        <v>258</v>
      </c>
      <c r="V4" s="245"/>
      <c r="W4" s="245"/>
      <c r="X4" s="245"/>
    </row>
    <row r="5" spans="1:24" ht="24" customHeight="1">
      <c r="A5" s="185" t="s">
        <v>8</v>
      </c>
      <c r="B5" s="185" t="s">
        <v>255</v>
      </c>
      <c r="C5" s="185">
        <v>1</v>
      </c>
      <c r="D5" s="185">
        <v>2</v>
      </c>
      <c r="E5" s="185">
        <v>3</v>
      </c>
      <c r="F5" s="185">
        <v>4</v>
      </c>
      <c r="G5" s="185">
        <v>5</v>
      </c>
      <c r="H5" s="185">
        <v>6</v>
      </c>
      <c r="I5" s="185">
        <v>7</v>
      </c>
      <c r="J5" s="185">
        <v>8</v>
      </c>
      <c r="K5" s="185">
        <v>9</v>
      </c>
      <c r="L5" s="185">
        <v>10</v>
      </c>
      <c r="M5" s="185">
        <v>11</v>
      </c>
      <c r="N5" s="185">
        <v>12</v>
      </c>
      <c r="O5" s="185">
        <v>13</v>
      </c>
      <c r="P5" s="185">
        <v>14</v>
      </c>
      <c r="Q5" s="185">
        <v>15</v>
      </c>
      <c r="R5" s="185">
        <v>16</v>
      </c>
      <c r="S5" s="185">
        <v>17</v>
      </c>
      <c r="T5" s="185">
        <v>18</v>
      </c>
      <c r="U5" s="185" t="s">
        <v>259</v>
      </c>
      <c r="V5" s="185" t="s">
        <v>260</v>
      </c>
      <c r="W5" s="185" t="s">
        <v>261</v>
      </c>
      <c r="X5" s="185" t="s">
        <v>262</v>
      </c>
    </row>
    <row r="6" spans="1:24" ht="27.95" customHeight="1">
      <c r="A6" s="186" t="s">
        <v>263</v>
      </c>
      <c r="B6" s="187" t="s">
        <v>174</v>
      </c>
      <c r="C6" s="188" t="str">
        <f t="shared" ref="C6:L15" si="0">IF(OR($U6="",$V6=""),"",IF(AND(C$5&gt;=$U6,C$5&lt;=$U6+$V6-1),"●",""))</f>
        <v>●</v>
      </c>
      <c r="D6" s="188" t="str">
        <f t="shared" si="0"/>
        <v>●</v>
      </c>
      <c r="E6" s="188" t="str">
        <f t="shared" si="0"/>
        <v>●</v>
      </c>
      <c r="F6" s="188" t="str">
        <f t="shared" si="0"/>
        <v>●</v>
      </c>
      <c r="G6" s="188" t="str">
        <f t="shared" si="0"/>
        <v>●</v>
      </c>
      <c r="H6" s="188" t="str">
        <f t="shared" si="0"/>
        <v>●</v>
      </c>
      <c r="I6" s="188" t="str">
        <f t="shared" si="0"/>
        <v>●</v>
      </c>
      <c r="J6" s="188" t="str">
        <f t="shared" si="0"/>
        <v>●</v>
      </c>
      <c r="K6" s="188" t="str">
        <f t="shared" si="0"/>
        <v>●</v>
      </c>
      <c r="L6" s="188" t="str">
        <f t="shared" si="0"/>
        <v>●</v>
      </c>
      <c r="M6" s="188" t="str">
        <f t="shared" ref="M6:T15" si="1">IF(OR($U6="",$V6=""),"",IF(AND(M$5&gt;=$U6,M$5&lt;=$U6+$V6-1),"●",""))</f>
        <v>●</v>
      </c>
      <c r="N6" s="188" t="str">
        <f t="shared" si="1"/>
        <v>●</v>
      </c>
      <c r="O6" s="188" t="str">
        <f t="shared" si="1"/>
        <v>●</v>
      </c>
      <c r="P6" s="188" t="str">
        <f t="shared" si="1"/>
        <v>●</v>
      </c>
      <c r="Q6" s="188" t="str">
        <f t="shared" si="1"/>
        <v>●</v>
      </c>
      <c r="R6" s="188" t="str">
        <f t="shared" si="1"/>
        <v>●</v>
      </c>
      <c r="S6" s="188" t="str">
        <f t="shared" si="1"/>
        <v>●</v>
      </c>
      <c r="T6" s="188" t="str">
        <f t="shared" si="1"/>
        <v>●</v>
      </c>
      <c r="U6" s="189">
        <v>1</v>
      </c>
      <c r="V6" s="189">
        <v>18</v>
      </c>
      <c r="W6" s="190">
        <f>DG!C61</f>
        <v>75500</v>
      </c>
      <c r="X6" s="191" t="s">
        <v>264</v>
      </c>
    </row>
    <row r="7" spans="1:24" ht="27.95" customHeight="1">
      <c r="A7" s="195" t="s">
        <v>19</v>
      </c>
      <c r="B7" s="194" t="s">
        <v>265</v>
      </c>
      <c r="C7" s="192" t="str">
        <f t="shared" si="0"/>
        <v/>
      </c>
      <c r="D7" s="192" t="str">
        <f t="shared" si="0"/>
        <v/>
      </c>
      <c r="E7" s="192" t="str">
        <f t="shared" si="0"/>
        <v/>
      </c>
      <c r="F7" s="192" t="str">
        <f t="shared" si="0"/>
        <v/>
      </c>
      <c r="G7" s="192" t="str">
        <f t="shared" si="0"/>
        <v/>
      </c>
      <c r="H7" s="192" t="str">
        <f t="shared" si="0"/>
        <v/>
      </c>
      <c r="I7" s="192" t="str">
        <f t="shared" si="0"/>
        <v/>
      </c>
      <c r="J7" s="192" t="str">
        <f t="shared" si="0"/>
        <v/>
      </c>
      <c r="K7" s="192" t="str">
        <f t="shared" si="0"/>
        <v/>
      </c>
      <c r="L7" s="192" t="str">
        <f t="shared" si="0"/>
        <v/>
      </c>
      <c r="M7" s="192" t="str">
        <f t="shared" si="1"/>
        <v/>
      </c>
      <c r="N7" s="192" t="str">
        <f t="shared" si="1"/>
        <v/>
      </c>
      <c r="O7" s="192" t="str">
        <f t="shared" si="1"/>
        <v/>
      </c>
      <c r="P7" s="192" t="str">
        <f t="shared" si="1"/>
        <v/>
      </c>
      <c r="Q7" s="192" t="str">
        <f t="shared" si="1"/>
        <v/>
      </c>
      <c r="R7" s="192" t="str">
        <f t="shared" si="1"/>
        <v/>
      </c>
      <c r="S7" s="192" t="str">
        <f t="shared" si="1"/>
        <v/>
      </c>
      <c r="T7" s="192" t="str">
        <f t="shared" si="1"/>
        <v/>
      </c>
      <c r="U7" s="192"/>
      <c r="V7" s="192"/>
      <c r="W7" s="193">
        <f>'Ob. 1'!C26</f>
        <v>10106217.93</v>
      </c>
      <c r="X7" s="194" t="s">
        <v>266</v>
      </c>
    </row>
    <row r="8" spans="1:24" ht="27.95" customHeight="1">
      <c r="A8" s="186" t="s">
        <v>25</v>
      </c>
      <c r="B8" s="187" t="s">
        <v>267</v>
      </c>
      <c r="C8" s="188" t="str">
        <f t="shared" si="0"/>
        <v>●</v>
      </c>
      <c r="D8" s="188" t="str">
        <f t="shared" si="0"/>
        <v>●</v>
      </c>
      <c r="E8" s="188" t="str">
        <f t="shared" si="0"/>
        <v>●</v>
      </c>
      <c r="F8" s="188" t="str">
        <f t="shared" si="0"/>
        <v/>
      </c>
      <c r="G8" s="188" t="str">
        <f t="shared" si="0"/>
        <v/>
      </c>
      <c r="H8" s="188" t="str">
        <f t="shared" si="0"/>
        <v/>
      </c>
      <c r="I8" s="188" t="str">
        <f t="shared" si="0"/>
        <v/>
      </c>
      <c r="J8" s="188" t="str">
        <f t="shared" si="0"/>
        <v/>
      </c>
      <c r="K8" s="188" t="str">
        <f t="shared" si="0"/>
        <v/>
      </c>
      <c r="L8" s="188" t="str">
        <f t="shared" si="0"/>
        <v/>
      </c>
      <c r="M8" s="188" t="str">
        <f t="shared" si="1"/>
        <v/>
      </c>
      <c r="N8" s="188" t="str">
        <f t="shared" si="1"/>
        <v/>
      </c>
      <c r="O8" s="188" t="str">
        <f t="shared" si="1"/>
        <v/>
      </c>
      <c r="P8" s="188" t="str">
        <f t="shared" si="1"/>
        <v/>
      </c>
      <c r="Q8" s="188" t="str">
        <f t="shared" si="1"/>
        <v/>
      </c>
      <c r="R8" s="188" t="str">
        <f t="shared" si="1"/>
        <v/>
      </c>
      <c r="S8" s="188" t="str">
        <f t="shared" si="1"/>
        <v/>
      </c>
      <c r="T8" s="188" t="str">
        <f t="shared" si="1"/>
        <v/>
      </c>
      <c r="U8" s="189">
        <v>1</v>
      </c>
      <c r="V8" s="189">
        <v>3</v>
      </c>
      <c r="W8" s="190">
        <v>863841.02</v>
      </c>
      <c r="X8" s="191" t="s">
        <v>268</v>
      </c>
    </row>
    <row r="9" spans="1:24" ht="27.95" customHeight="1">
      <c r="A9" s="186" t="s">
        <v>27</v>
      </c>
      <c r="B9" s="187" t="s">
        <v>269</v>
      </c>
      <c r="C9" s="188" t="str">
        <f t="shared" si="0"/>
        <v/>
      </c>
      <c r="D9" s="188" t="str">
        <f t="shared" si="0"/>
        <v>●</v>
      </c>
      <c r="E9" s="188" t="str">
        <f t="shared" si="0"/>
        <v>●</v>
      </c>
      <c r="F9" s="188" t="str">
        <f t="shared" si="0"/>
        <v>●</v>
      </c>
      <c r="G9" s="188" t="str">
        <f t="shared" si="0"/>
        <v>●</v>
      </c>
      <c r="H9" s="188" t="str">
        <f t="shared" si="0"/>
        <v>●</v>
      </c>
      <c r="I9" s="188" t="str">
        <f t="shared" si="0"/>
        <v/>
      </c>
      <c r="J9" s="188" t="str">
        <f t="shared" si="0"/>
        <v/>
      </c>
      <c r="K9" s="188" t="str">
        <f t="shared" si="0"/>
        <v/>
      </c>
      <c r="L9" s="188" t="str">
        <f t="shared" si="0"/>
        <v/>
      </c>
      <c r="M9" s="188" t="str">
        <f t="shared" si="1"/>
        <v/>
      </c>
      <c r="N9" s="188" t="str">
        <f t="shared" si="1"/>
        <v/>
      </c>
      <c r="O9" s="188" t="str">
        <f t="shared" si="1"/>
        <v/>
      </c>
      <c r="P9" s="188" t="str">
        <f t="shared" si="1"/>
        <v/>
      </c>
      <c r="Q9" s="188" t="str">
        <f t="shared" si="1"/>
        <v/>
      </c>
      <c r="R9" s="188" t="str">
        <f t="shared" si="1"/>
        <v/>
      </c>
      <c r="S9" s="188" t="str">
        <f t="shared" si="1"/>
        <v/>
      </c>
      <c r="T9" s="188" t="str">
        <f t="shared" si="1"/>
        <v/>
      </c>
      <c r="U9" s="189">
        <v>2</v>
      </c>
      <c r="V9" s="189">
        <v>5</v>
      </c>
      <c r="W9" s="190">
        <v>1384137.7</v>
      </c>
      <c r="X9" s="191" t="s">
        <v>270</v>
      </c>
    </row>
    <row r="10" spans="1:24" ht="27.95" customHeight="1">
      <c r="A10" s="186" t="s">
        <v>29</v>
      </c>
      <c r="B10" s="187" t="s">
        <v>271</v>
      </c>
      <c r="C10" s="188" t="str">
        <f t="shared" si="0"/>
        <v/>
      </c>
      <c r="D10" s="188" t="str">
        <f t="shared" si="0"/>
        <v/>
      </c>
      <c r="E10" s="188" t="str">
        <f t="shared" si="0"/>
        <v/>
      </c>
      <c r="F10" s="188" t="str">
        <f t="shared" si="0"/>
        <v>●</v>
      </c>
      <c r="G10" s="188" t="str">
        <f t="shared" si="0"/>
        <v>●</v>
      </c>
      <c r="H10" s="188" t="str">
        <f t="shared" si="0"/>
        <v>●</v>
      </c>
      <c r="I10" s="188" t="str">
        <f t="shared" si="0"/>
        <v>●</v>
      </c>
      <c r="J10" s="188" t="str">
        <f t="shared" si="0"/>
        <v>●</v>
      </c>
      <c r="K10" s="188" t="str">
        <f t="shared" si="0"/>
        <v>●</v>
      </c>
      <c r="L10" s="188" t="str">
        <f t="shared" si="0"/>
        <v>●</v>
      </c>
      <c r="M10" s="188" t="str">
        <f t="shared" si="1"/>
        <v>●</v>
      </c>
      <c r="N10" s="188" t="str">
        <f t="shared" si="1"/>
        <v>●</v>
      </c>
      <c r="O10" s="188" t="str">
        <f t="shared" si="1"/>
        <v>●</v>
      </c>
      <c r="P10" s="188" t="str">
        <f t="shared" si="1"/>
        <v>●</v>
      </c>
      <c r="Q10" s="188" t="str">
        <f t="shared" si="1"/>
        <v>●</v>
      </c>
      <c r="R10" s="188" t="str">
        <f t="shared" si="1"/>
        <v>●</v>
      </c>
      <c r="S10" s="188" t="str">
        <f t="shared" si="1"/>
        <v>●</v>
      </c>
      <c r="T10" s="188" t="str">
        <f t="shared" si="1"/>
        <v>●</v>
      </c>
      <c r="U10" s="189">
        <v>4</v>
      </c>
      <c r="V10" s="189">
        <v>15</v>
      </c>
      <c r="W10" s="190">
        <v>3987467.35</v>
      </c>
      <c r="X10" s="191" t="s">
        <v>272</v>
      </c>
    </row>
    <row r="11" spans="1:24" ht="27.95" customHeight="1">
      <c r="A11" s="186" t="s">
        <v>31</v>
      </c>
      <c r="B11" s="187" t="s">
        <v>273</v>
      </c>
      <c r="C11" s="188" t="str">
        <f t="shared" si="0"/>
        <v/>
      </c>
      <c r="D11" s="188" t="str">
        <f t="shared" si="0"/>
        <v/>
      </c>
      <c r="E11" s="188" t="str">
        <f t="shared" si="0"/>
        <v/>
      </c>
      <c r="F11" s="188" t="str">
        <f t="shared" si="0"/>
        <v>●</v>
      </c>
      <c r="G11" s="188" t="str">
        <f t="shared" si="0"/>
        <v>●</v>
      </c>
      <c r="H11" s="188" t="str">
        <f t="shared" si="0"/>
        <v>●</v>
      </c>
      <c r="I11" s="188" t="str">
        <f t="shared" si="0"/>
        <v>●</v>
      </c>
      <c r="J11" s="188" t="str">
        <f t="shared" si="0"/>
        <v>●</v>
      </c>
      <c r="K11" s="188" t="str">
        <f t="shared" si="0"/>
        <v>●</v>
      </c>
      <c r="L11" s="188" t="str">
        <f t="shared" si="0"/>
        <v>●</v>
      </c>
      <c r="M11" s="188" t="str">
        <f t="shared" si="1"/>
        <v>●</v>
      </c>
      <c r="N11" s="188" t="str">
        <f t="shared" si="1"/>
        <v>●</v>
      </c>
      <c r="O11" s="188" t="str">
        <f t="shared" si="1"/>
        <v>●</v>
      </c>
      <c r="P11" s="188" t="str">
        <f t="shared" si="1"/>
        <v>●</v>
      </c>
      <c r="Q11" s="188" t="str">
        <f t="shared" si="1"/>
        <v>●</v>
      </c>
      <c r="R11" s="188" t="str">
        <f t="shared" si="1"/>
        <v/>
      </c>
      <c r="S11" s="188" t="str">
        <f t="shared" si="1"/>
        <v/>
      </c>
      <c r="T11" s="188" t="str">
        <f t="shared" si="1"/>
        <v/>
      </c>
      <c r="U11" s="189">
        <v>4</v>
      </c>
      <c r="V11" s="189">
        <v>12</v>
      </c>
      <c r="W11" s="190">
        <v>379040.59</v>
      </c>
      <c r="X11" s="191" t="s">
        <v>274</v>
      </c>
    </row>
    <row r="12" spans="1:24" ht="27.95" customHeight="1">
      <c r="A12" s="186" t="s">
        <v>275</v>
      </c>
      <c r="B12" s="187" t="s">
        <v>276</v>
      </c>
      <c r="C12" s="188" t="str">
        <f t="shared" si="0"/>
        <v/>
      </c>
      <c r="D12" s="188" t="str">
        <f t="shared" si="0"/>
        <v/>
      </c>
      <c r="E12" s="188" t="str">
        <f t="shared" si="0"/>
        <v/>
      </c>
      <c r="F12" s="188" t="str">
        <f t="shared" si="0"/>
        <v>●</v>
      </c>
      <c r="G12" s="188" t="str">
        <f t="shared" si="0"/>
        <v>●</v>
      </c>
      <c r="H12" s="188" t="str">
        <f t="shared" si="0"/>
        <v>●</v>
      </c>
      <c r="I12" s="188" t="str">
        <f t="shared" si="0"/>
        <v>●</v>
      </c>
      <c r="J12" s="188" t="str">
        <f t="shared" si="0"/>
        <v>●</v>
      </c>
      <c r="K12" s="188" t="str">
        <f t="shared" si="0"/>
        <v>●</v>
      </c>
      <c r="L12" s="188" t="str">
        <f t="shared" si="0"/>
        <v>●</v>
      </c>
      <c r="M12" s="188" t="str">
        <f t="shared" si="1"/>
        <v>●</v>
      </c>
      <c r="N12" s="188" t="str">
        <f t="shared" si="1"/>
        <v>●</v>
      </c>
      <c r="O12" s="188" t="str">
        <f t="shared" si="1"/>
        <v>●</v>
      </c>
      <c r="P12" s="188" t="str">
        <f t="shared" si="1"/>
        <v>●</v>
      </c>
      <c r="Q12" s="188" t="str">
        <f t="shared" si="1"/>
        <v>●</v>
      </c>
      <c r="R12" s="188" t="str">
        <f t="shared" si="1"/>
        <v/>
      </c>
      <c r="S12" s="188" t="str">
        <f t="shared" si="1"/>
        <v/>
      </c>
      <c r="T12" s="188" t="str">
        <f t="shared" si="1"/>
        <v/>
      </c>
      <c r="U12" s="189">
        <v>4</v>
      </c>
      <c r="V12" s="189">
        <v>12</v>
      </c>
      <c r="W12" s="190">
        <v>505516.59</v>
      </c>
      <c r="X12" s="191" t="s">
        <v>277</v>
      </c>
    </row>
    <row r="13" spans="1:24" ht="27.95" customHeight="1">
      <c r="A13" s="186" t="s">
        <v>278</v>
      </c>
      <c r="B13" s="187" t="s">
        <v>279</v>
      </c>
      <c r="C13" s="188" t="str">
        <f t="shared" si="0"/>
        <v/>
      </c>
      <c r="D13" s="188" t="str">
        <f t="shared" si="0"/>
        <v/>
      </c>
      <c r="E13" s="188" t="str">
        <f t="shared" si="0"/>
        <v/>
      </c>
      <c r="F13" s="188" t="str">
        <f t="shared" si="0"/>
        <v>●</v>
      </c>
      <c r="G13" s="188" t="str">
        <f t="shared" si="0"/>
        <v>●</v>
      </c>
      <c r="H13" s="188" t="str">
        <f t="shared" si="0"/>
        <v>●</v>
      </c>
      <c r="I13" s="188" t="str">
        <f t="shared" si="0"/>
        <v>●</v>
      </c>
      <c r="J13" s="188" t="str">
        <f t="shared" si="0"/>
        <v>●</v>
      </c>
      <c r="K13" s="188" t="str">
        <f t="shared" si="0"/>
        <v>●</v>
      </c>
      <c r="L13" s="188" t="str">
        <f t="shared" si="0"/>
        <v>●</v>
      </c>
      <c r="M13" s="188" t="str">
        <f t="shared" si="1"/>
        <v>●</v>
      </c>
      <c r="N13" s="188" t="str">
        <f t="shared" si="1"/>
        <v>●</v>
      </c>
      <c r="O13" s="188" t="str">
        <f t="shared" si="1"/>
        <v>●</v>
      </c>
      <c r="P13" s="188" t="str">
        <f t="shared" si="1"/>
        <v>●</v>
      </c>
      <c r="Q13" s="188" t="str">
        <f t="shared" si="1"/>
        <v>●</v>
      </c>
      <c r="R13" s="188" t="str">
        <f t="shared" si="1"/>
        <v/>
      </c>
      <c r="S13" s="188" t="str">
        <f t="shared" si="1"/>
        <v/>
      </c>
      <c r="T13" s="188" t="str">
        <f t="shared" si="1"/>
        <v/>
      </c>
      <c r="U13" s="189">
        <v>4</v>
      </c>
      <c r="V13" s="189">
        <v>12</v>
      </c>
      <c r="W13" s="190">
        <v>646454.68000000005</v>
      </c>
      <c r="X13" s="191" t="s">
        <v>280</v>
      </c>
    </row>
    <row r="14" spans="1:24" ht="27.95" customHeight="1">
      <c r="A14" s="186" t="s">
        <v>281</v>
      </c>
      <c r="B14" s="187" t="s">
        <v>282</v>
      </c>
      <c r="C14" s="188" t="str">
        <f t="shared" si="0"/>
        <v/>
      </c>
      <c r="D14" s="188" t="str">
        <f t="shared" si="0"/>
        <v/>
      </c>
      <c r="E14" s="188" t="str">
        <f t="shared" si="0"/>
        <v/>
      </c>
      <c r="F14" s="188" t="str">
        <f t="shared" si="0"/>
        <v/>
      </c>
      <c r="G14" s="188" t="str">
        <f t="shared" si="0"/>
        <v/>
      </c>
      <c r="H14" s="188" t="str">
        <f t="shared" si="0"/>
        <v/>
      </c>
      <c r="I14" s="188" t="str">
        <f t="shared" si="0"/>
        <v/>
      </c>
      <c r="J14" s="188" t="str">
        <f t="shared" si="0"/>
        <v/>
      </c>
      <c r="K14" s="188" t="str">
        <f t="shared" si="0"/>
        <v/>
      </c>
      <c r="L14" s="188" t="str">
        <f t="shared" si="0"/>
        <v/>
      </c>
      <c r="M14" s="188" t="str">
        <f t="shared" si="1"/>
        <v/>
      </c>
      <c r="N14" s="188" t="str">
        <f t="shared" si="1"/>
        <v>●</v>
      </c>
      <c r="O14" s="188" t="str">
        <f t="shared" si="1"/>
        <v>●</v>
      </c>
      <c r="P14" s="188" t="str">
        <f t="shared" si="1"/>
        <v>●</v>
      </c>
      <c r="Q14" s="188" t="str">
        <f t="shared" si="1"/>
        <v>●</v>
      </c>
      <c r="R14" s="188" t="str">
        <f t="shared" si="1"/>
        <v/>
      </c>
      <c r="S14" s="188" t="str">
        <f t="shared" si="1"/>
        <v/>
      </c>
      <c r="T14" s="188" t="str">
        <f t="shared" si="1"/>
        <v/>
      </c>
      <c r="U14" s="189">
        <v>12</v>
      </c>
      <c r="V14" s="189">
        <v>4</v>
      </c>
      <c r="W14" s="190">
        <v>54500.7</v>
      </c>
      <c r="X14" s="191" t="s">
        <v>283</v>
      </c>
    </row>
    <row r="15" spans="1:24" ht="27.95" customHeight="1">
      <c r="A15" s="186" t="s">
        <v>284</v>
      </c>
      <c r="B15" s="187" t="s">
        <v>285</v>
      </c>
      <c r="C15" s="188" t="str">
        <f t="shared" si="0"/>
        <v/>
      </c>
      <c r="D15" s="188" t="str">
        <f t="shared" si="0"/>
        <v/>
      </c>
      <c r="E15" s="188" t="str">
        <f t="shared" si="0"/>
        <v/>
      </c>
      <c r="F15" s="188" t="str">
        <f t="shared" si="0"/>
        <v>●</v>
      </c>
      <c r="G15" s="188" t="str">
        <f t="shared" si="0"/>
        <v>●</v>
      </c>
      <c r="H15" s="188" t="str">
        <f t="shared" si="0"/>
        <v>●</v>
      </c>
      <c r="I15" s="188" t="str">
        <f t="shared" si="0"/>
        <v>●</v>
      </c>
      <c r="J15" s="188" t="str">
        <f t="shared" si="0"/>
        <v>●</v>
      </c>
      <c r="K15" s="188" t="str">
        <f t="shared" si="0"/>
        <v>●</v>
      </c>
      <c r="L15" s="188" t="str">
        <f t="shared" si="0"/>
        <v>●</v>
      </c>
      <c r="M15" s="188" t="str">
        <f t="shared" si="1"/>
        <v>●</v>
      </c>
      <c r="N15" s="188" t="str">
        <f t="shared" si="1"/>
        <v>●</v>
      </c>
      <c r="O15" s="188" t="str">
        <f t="shared" si="1"/>
        <v>●</v>
      </c>
      <c r="P15" s="188" t="str">
        <f t="shared" si="1"/>
        <v>●</v>
      </c>
      <c r="Q15" s="188" t="str">
        <f t="shared" si="1"/>
        <v>●</v>
      </c>
      <c r="R15" s="188" t="str">
        <f t="shared" si="1"/>
        <v/>
      </c>
      <c r="S15" s="188" t="str">
        <f t="shared" si="1"/>
        <v/>
      </c>
      <c r="T15" s="188" t="str">
        <f t="shared" si="1"/>
        <v/>
      </c>
      <c r="U15" s="189">
        <v>4</v>
      </c>
      <c r="V15" s="189">
        <v>12</v>
      </c>
      <c r="W15" s="190">
        <v>624028.14</v>
      </c>
      <c r="X15" s="191" t="s">
        <v>286</v>
      </c>
    </row>
    <row r="16" spans="1:24" ht="27.95" customHeight="1">
      <c r="A16" s="186" t="s">
        <v>287</v>
      </c>
      <c r="B16" s="187" t="s">
        <v>288</v>
      </c>
      <c r="C16" s="188" t="str">
        <f t="shared" ref="C16:L30" si="2">IF(OR($U16="",$V16=""),"",IF(AND(C$5&gt;=$U16,C$5&lt;=$U16+$V16-1),"●",""))</f>
        <v/>
      </c>
      <c r="D16" s="188" t="str">
        <f t="shared" si="2"/>
        <v/>
      </c>
      <c r="E16" s="188" t="str">
        <f t="shared" si="2"/>
        <v/>
      </c>
      <c r="F16" s="188" t="str">
        <f t="shared" si="2"/>
        <v/>
      </c>
      <c r="G16" s="188" t="str">
        <f t="shared" si="2"/>
        <v/>
      </c>
      <c r="H16" s="188" t="str">
        <f t="shared" si="2"/>
        <v/>
      </c>
      <c r="I16" s="188" t="str">
        <f t="shared" si="2"/>
        <v/>
      </c>
      <c r="J16" s="188" t="str">
        <f t="shared" si="2"/>
        <v/>
      </c>
      <c r="K16" s="188" t="str">
        <f t="shared" si="2"/>
        <v>●</v>
      </c>
      <c r="L16" s="188" t="str">
        <f t="shared" si="2"/>
        <v>●</v>
      </c>
      <c r="M16" s="188" t="str">
        <f t="shared" ref="M16:T30" si="3">IF(OR($U16="",$V16=""),"",IF(AND(M$5&gt;=$U16,M$5&lt;=$U16+$V16-1),"●",""))</f>
        <v>●</v>
      </c>
      <c r="N16" s="188" t="str">
        <f t="shared" si="3"/>
        <v>●</v>
      </c>
      <c r="O16" s="188" t="str">
        <f t="shared" si="3"/>
        <v>●</v>
      </c>
      <c r="P16" s="188" t="str">
        <f t="shared" si="3"/>
        <v>●</v>
      </c>
      <c r="Q16" s="188" t="str">
        <f t="shared" si="3"/>
        <v>●</v>
      </c>
      <c r="R16" s="188" t="str">
        <f t="shared" si="3"/>
        <v/>
      </c>
      <c r="S16" s="188" t="str">
        <f t="shared" si="3"/>
        <v/>
      </c>
      <c r="T16" s="188" t="str">
        <f t="shared" si="3"/>
        <v/>
      </c>
      <c r="U16" s="189">
        <v>9</v>
      </c>
      <c r="V16" s="189">
        <v>7</v>
      </c>
      <c r="W16" s="190">
        <v>105696.2</v>
      </c>
      <c r="X16" s="191" t="s">
        <v>289</v>
      </c>
    </row>
    <row r="17" spans="1:24" ht="27.95" customHeight="1">
      <c r="A17" s="186" t="s">
        <v>290</v>
      </c>
      <c r="B17" s="187" t="s">
        <v>291</v>
      </c>
      <c r="C17" s="188" t="str">
        <f t="shared" si="2"/>
        <v/>
      </c>
      <c r="D17" s="188" t="str">
        <f t="shared" si="2"/>
        <v/>
      </c>
      <c r="E17" s="188" t="str">
        <f t="shared" si="2"/>
        <v/>
      </c>
      <c r="F17" s="188" t="str">
        <f t="shared" si="2"/>
        <v/>
      </c>
      <c r="G17" s="188" t="str">
        <f t="shared" si="2"/>
        <v/>
      </c>
      <c r="H17" s="188" t="str">
        <f t="shared" si="2"/>
        <v/>
      </c>
      <c r="I17" s="188" t="str">
        <f t="shared" si="2"/>
        <v/>
      </c>
      <c r="J17" s="188" t="str">
        <f t="shared" si="2"/>
        <v/>
      </c>
      <c r="K17" s="188" t="str">
        <f t="shared" si="2"/>
        <v/>
      </c>
      <c r="L17" s="188" t="str">
        <f t="shared" si="2"/>
        <v/>
      </c>
      <c r="M17" s="188" t="str">
        <f t="shared" si="3"/>
        <v/>
      </c>
      <c r="N17" s="188" t="str">
        <f t="shared" si="3"/>
        <v>●</v>
      </c>
      <c r="O17" s="188" t="str">
        <f t="shared" si="3"/>
        <v>●</v>
      </c>
      <c r="P17" s="188" t="str">
        <f t="shared" si="3"/>
        <v>●</v>
      </c>
      <c r="Q17" s="188" t="str">
        <f t="shared" si="3"/>
        <v>●</v>
      </c>
      <c r="R17" s="188" t="str">
        <f t="shared" si="3"/>
        <v>●</v>
      </c>
      <c r="S17" s="188" t="str">
        <f t="shared" si="3"/>
        <v/>
      </c>
      <c r="T17" s="188" t="str">
        <f t="shared" si="3"/>
        <v/>
      </c>
      <c r="U17" s="189">
        <v>12</v>
      </c>
      <c r="V17" s="189">
        <v>5</v>
      </c>
      <c r="W17" s="190">
        <v>10111.35</v>
      </c>
      <c r="X17" s="191" t="s">
        <v>292</v>
      </c>
    </row>
    <row r="18" spans="1:24" ht="27.95" customHeight="1">
      <c r="A18" s="186" t="s">
        <v>293</v>
      </c>
      <c r="B18" s="187" t="s">
        <v>294</v>
      </c>
      <c r="C18" s="188" t="str">
        <f t="shared" si="2"/>
        <v/>
      </c>
      <c r="D18" s="188" t="str">
        <f t="shared" si="2"/>
        <v/>
      </c>
      <c r="E18" s="188" t="str">
        <f t="shared" si="2"/>
        <v/>
      </c>
      <c r="F18" s="188" t="str">
        <f t="shared" si="2"/>
        <v/>
      </c>
      <c r="G18" s="188" t="str">
        <f t="shared" si="2"/>
        <v/>
      </c>
      <c r="H18" s="188" t="str">
        <f t="shared" si="2"/>
        <v/>
      </c>
      <c r="I18" s="188" t="str">
        <f t="shared" si="2"/>
        <v/>
      </c>
      <c r="J18" s="188" t="str">
        <f t="shared" si="2"/>
        <v/>
      </c>
      <c r="K18" s="188" t="str">
        <f t="shared" si="2"/>
        <v/>
      </c>
      <c r="L18" s="188" t="str">
        <f t="shared" si="2"/>
        <v/>
      </c>
      <c r="M18" s="188" t="str">
        <f t="shared" si="3"/>
        <v/>
      </c>
      <c r="N18" s="188" t="str">
        <f t="shared" si="3"/>
        <v>●</v>
      </c>
      <c r="O18" s="188" t="str">
        <f t="shared" si="3"/>
        <v>●</v>
      </c>
      <c r="P18" s="188" t="str">
        <f t="shared" si="3"/>
        <v>●</v>
      </c>
      <c r="Q18" s="188" t="str">
        <f t="shared" si="3"/>
        <v>●</v>
      </c>
      <c r="R18" s="188" t="str">
        <f t="shared" si="3"/>
        <v>●</v>
      </c>
      <c r="S18" s="188" t="str">
        <f t="shared" si="3"/>
        <v>●</v>
      </c>
      <c r="T18" s="188" t="str">
        <f t="shared" si="3"/>
        <v/>
      </c>
      <c r="U18" s="189">
        <v>12</v>
      </c>
      <c r="V18" s="189">
        <v>6</v>
      </c>
      <c r="W18" s="190">
        <v>75708.17</v>
      </c>
      <c r="X18" s="191" t="s">
        <v>295</v>
      </c>
    </row>
    <row r="19" spans="1:24" ht="27.95" customHeight="1">
      <c r="A19" s="186" t="s">
        <v>296</v>
      </c>
      <c r="B19" s="187" t="s">
        <v>297</v>
      </c>
      <c r="C19" s="188" t="str">
        <f t="shared" si="2"/>
        <v/>
      </c>
      <c r="D19" s="188" t="str">
        <f t="shared" si="2"/>
        <v/>
      </c>
      <c r="E19" s="188" t="str">
        <f t="shared" si="2"/>
        <v/>
      </c>
      <c r="F19" s="188" t="str">
        <f t="shared" si="2"/>
        <v/>
      </c>
      <c r="G19" s="188" t="str">
        <f t="shared" si="2"/>
        <v/>
      </c>
      <c r="H19" s="188" t="str">
        <f t="shared" si="2"/>
        <v/>
      </c>
      <c r="I19" s="188" t="str">
        <f t="shared" si="2"/>
        <v/>
      </c>
      <c r="J19" s="188" t="str">
        <f t="shared" si="2"/>
        <v/>
      </c>
      <c r="K19" s="188" t="str">
        <f t="shared" si="2"/>
        <v/>
      </c>
      <c r="L19" s="188" t="str">
        <f t="shared" si="2"/>
        <v/>
      </c>
      <c r="M19" s="188" t="str">
        <f t="shared" si="3"/>
        <v/>
      </c>
      <c r="N19" s="188" t="str">
        <f t="shared" si="3"/>
        <v>●</v>
      </c>
      <c r="O19" s="188" t="str">
        <f t="shared" si="3"/>
        <v>●</v>
      </c>
      <c r="P19" s="188" t="str">
        <f t="shared" si="3"/>
        <v>●</v>
      </c>
      <c r="Q19" s="188" t="str">
        <f t="shared" si="3"/>
        <v>●</v>
      </c>
      <c r="R19" s="188" t="str">
        <f t="shared" si="3"/>
        <v>●</v>
      </c>
      <c r="S19" s="188" t="str">
        <f t="shared" si="3"/>
        <v>●</v>
      </c>
      <c r="T19" s="188" t="str">
        <f t="shared" si="3"/>
        <v/>
      </c>
      <c r="U19" s="189">
        <v>12</v>
      </c>
      <c r="V19" s="189">
        <v>6</v>
      </c>
      <c r="W19" s="190">
        <v>69992.81</v>
      </c>
      <c r="X19" s="191" t="s">
        <v>298</v>
      </c>
    </row>
    <row r="20" spans="1:24" ht="27.95" customHeight="1">
      <c r="A20" s="186" t="s">
        <v>299</v>
      </c>
      <c r="B20" s="187" t="s">
        <v>300</v>
      </c>
      <c r="C20" s="188" t="str">
        <f t="shared" si="2"/>
        <v/>
      </c>
      <c r="D20" s="188" t="str">
        <f t="shared" si="2"/>
        <v/>
      </c>
      <c r="E20" s="188" t="str">
        <f t="shared" si="2"/>
        <v/>
      </c>
      <c r="F20" s="188" t="str">
        <f t="shared" si="2"/>
        <v/>
      </c>
      <c r="G20" s="188" t="str">
        <f t="shared" si="2"/>
        <v/>
      </c>
      <c r="H20" s="188" t="str">
        <f t="shared" si="2"/>
        <v/>
      </c>
      <c r="I20" s="188" t="str">
        <f t="shared" si="2"/>
        <v/>
      </c>
      <c r="J20" s="188" t="str">
        <f t="shared" si="2"/>
        <v/>
      </c>
      <c r="K20" s="188" t="str">
        <f t="shared" si="2"/>
        <v/>
      </c>
      <c r="L20" s="188" t="str">
        <f t="shared" si="2"/>
        <v/>
      </c>
      <c r="M20" s="188" t="str">
        <f t="shared" si="3"/>
        <v/>
      </c>
      <c r="N20" s="188" t="str">
        <f t="shared" si="3"/>
        <v>●</v>
      </c>
      <c r="O20" s="188" t="str">
        <f t="shared" si="3"/>
        <v>●</v>
      </c>
      <c r="P20" s="188" t="str">
        <f t="shared" si="3"/>
        <v>●</v>
      </c>
      <c r="Q20" s="188" t="str">
        <f t="shared" si="3"/>
        <v>●</v>
      </c>
      <c r="R20" s="188" t="str">
        <f t="shared" si="3"/>
        <v>●</v>
      </c>
      <c r="S20" s="188" t="str">
        <f t="shared" si="3"/>
        <v/>
      </c>
      <c r="T20" s="188" t="str">
        <f t="shared" si="3"/>
        <v/>
      </c>
      <c r="U20" s="189">
        <v>12</v>
      </c>
      <c r="V20" s="189">
        <v>5</v>
      </c>
      <c r="W20" s="190">
        <v>103981.09</v>
      </c>
      <c r="X20" s="191" t="s">
        <v>301</v>
      </c>
    </row>
    <row r="21" spans="1:24" ht="27.95" customHeight="1">
      <c r="A21" s="186" t="s">
        <v>302</v>
      </c>
      <c r="B21" s="187" t="s">
        <v>303</v>
      </c>
      <c r="C21" s="188" t="str">
        <f t="shared" si="2"/>
        <v/>
      </c>
      <c r="D21" s="188" t="str">
        <f t="shared" si="2"/>
        <v/>
      </c>
      <c r="E21" s="188" t="str">
        <f t="shared" si="2"/>
        <v/>
      </c>
      <c r="F21" s="188" t="str">
        <f t="shared" si="2"/>
        <v/>
      </c>
      <c r="G21" s="188" t="str">
        <f t="shared" si="2"/>
        <v/>
      </c>
      <c r="H21" s="188" t="str">
        <f t="shared" si="2"/>
        <v/>
      </c>
      <c r="I21" s="188" t="str">
        <f t="shared" si="2"/>
        <v/>
      </c>
      <c r="J21" s="188" t="str">
        <f t="shared" si="2"/>
        <v/>
      </c>
      <c r="K21" s="188" t="str">
        <f t="shared" si="2"/>
        <v/>
      </c>
      <c r="L21" s="188" t="str">
        <f t="shared" si="2"/>
        <v/>
      </c>
      <c r="M21" s="188" t="str">
        <f t="shared" si="3"/>
        <v/>
      </c>
      <c r="N21" s="188" t="str">
        <f t="shared" si="3"/>
        <v>●</v>
      </c>
      <c r="O21" s="188" t="str">
        <f t="shared" si="3"/>
        <v>●</v>
      </c>
      <c r="P21" s="188" t="str">
        <f t="shared" si="3"/>
        <v>●</v>
      </c>
      <c r="Q21" s="188" t="str">
        <f t="shared" si="3"/>
        <v>●</v>
      </c>
      <c r="R21" s="188" t="str">
        <f t="shared" si="3"/>
        <v>●</v>
      </c>
      <c r="S21" s="188" t="str">
        <f t="shared" si="3"/>
        <v>●</v>
      </c>
      <c r="T21" s="188" t="str">
        <f t="shared" si="3"/>
        <v/>
      </c>
      <c r="U21" s="189">
        <v>12</v>
      </c>
      <c r="V21" s="189">
        <v>6</v>
      </c>
      <c r="W21" s="190">
        <v>824597.3</v>
      </c>
      <c r="X21" s="191" t="s">
        <v>304</v>
      </c>
    </row>
    <row r="22" spans="1:24" ht="27.95" customHeight="1">
      <c r="A22" s="186" t="s">
        <v>305</v>
      </c>
      <c r="B22" s="187" t="s">
        <v>306</v>
      </c>
      <c r="C22" s="188" t="str">
        <f t="shared" si="2"/>
        <v/>
      </c>
      <c r="D22" s="188" t="str">
        <f t="shared" si="2"/>
        <v/>
      </c>
      <c r="E22" s="188" t="str">
        <f t="shared" si="2"/>
        <v/>
      </c>
      <c r="F22" s="188" t="str">
        <f t="shared" si="2"/>
        <v/>
      </c>
      <c r="G22" s="188" t="str">
        <f t="shared" si="2"/>
        <v/>
      </c>
      <c r="H22" s="188" t="str">
        <f t="shared" si="2"/>
        <v/>
      </c>
      <c r="I22" s="188" t="str">
        <f t="shared" si="2"/>
        <v/>
      </c>
      <c r="J22" s="188" t="str">
        <f t="shared" si="2"/>
        <v/>
      </c>
      <c r="K22" s="188" t="str">
        <f t="shared" si="2"/>
        <v/>
      </c>
      <c r="L22" s="188" t="str">
        <f t="shared" si="2"/>
        <v/>
      </c>
      <c r="M22" s="188" t="str">
        <f t="shared" si="3"/>
        <v/>
      </c>
      <c r="N22" s="188" t="str">
        <f t="shared" si="3"/>
        <v>●</v>
      </c>
      <c r="O22" s="188" t="str">
        <f t="shared" si="3"/>
        <v>●</v>
      </c>
      <c r="P22" s="188" t="str">
        <f t="shared" si="3"/>
        <v>●</v>
      </c>
      <c r="Q22" s="188" t="str">
        <f t="shared" si="3"/>
        <v>●</v>
      </c>
      <c r="R22" s="188" t="str">
        <f t="shared" si="3"/>
        <v>●</v>
      </c>
      <c r="S22" s="188" t="str">
        <f t="shared" si="3"/>
        <v>●</v>
      </c>
      <c r="T22" s="188" t="str">
        <f t="shared" si="3"/>
        <v/>
      </c>
      <c r="U22" s="189">
        <v>12</v>
      </c>
      <c r="V22" s="189">
        <v>6</v>
      </c>
      <c r="W22" s="190">
        <v>387856</v>
      </c>
      <c r="X22" s="191" t="s">
        <v>307</v>
      </c>
    </row>
    <row r="23" spans="1:24" ht="27.95" customHeight="1">
      <c r="A23" s="186" t="s">
        <v>308</v>
      </c>
      <c r="B23" s="187" t="s">
        <v>309</v>
      </c>
      <c r="C23" s="188" t="str">
        <f t="shared" si="2"/>
        <v/>
      </c>
      <c r="D23" s="188" t="str">
        <f t="shared" si="2"/>
        <v/>
      </c>
      <c r="E23" s="188" t="str">
        <f t="shared" si="2"/>
        <v/>
      </c>
      <c r="F23" s="188" t="str">
        <f t="shared" si="2"/>
        <v/>
      </c>
      <c r="G23" s="188" t="str">
        <f t="shared" si="2"/>
        <v/>
      </c>
      <c r="H23" s="188" t="str">
        <f t="shared" si="2"/>
        <v/>
      </c>
      <c r="I23" s="188" t="str">
        <f t="shared" si="2"/>
        <v/>
      </c>
      <c r="J23" s="188" t="str">
        <f t="shared" si="2"/>
        <v/>
      </c>
      <c r="K23" s="188" t="str">
        <f t="shared" si="2"/>
        <v/>
      </c>
      <c r="L23" s="188" t="str">
        <f t="shared" si="2"/>
        <v/>
      </c>
      <c r="M23" s="188" t="str">
        <f t="shared" si="3"/>
        <v/>
      </c>
      <c r="N23" s="188" t="str">
        <f t="shared" si="3"/>
        <v/>
      </c>
      <c r="O23" s="188" t="str">
        <f t="shared" si="3"/>
        <v/>
      </c>
      <c r="P23" s="188" t="str">
        <f t="shared" si="3"/>
        <v/>
      </c>
      <c r="Q23" s="188" t="str">
        <f t="shared" si="3"/>
        <v>●</v>
      </c>
      <c r="R23" s="188" t="str">
        <f t="shared" si="3"/>
        <v>●</v>
      </c>
      <c r="S23" s="188" t="str">
        <f t="shared" si="3"/>
        <v>●</v>
      </c>
      <c r="T23" s="188" t="str">
        <f t="shared" si="3"/>
        <v>●</v>
      </c>
      <c r="U23" s="189">
        <v>15</v>
      </c>
      <c r="V23" s="189">
        <v>4</v>
      </c>
      <c r="W23" s="190">
        <v>15900</v>
      </c>
      <c r="X23" s="191" t="s">
        <v>310</v>
      </c>
    </row>
    <row r="24" spans="1:24" ht="27.95" customHeight="1">
      <c r="A24" s="186" t="s">
        <v>311</v>
      </c>
      <c r="B24" s="187" t="s">
        <v>155</v>
      </c>
      <c r="C24" s="188" t="str">
        <f t="shared" si="2"/>
        <v/>
      </c>
      <c r="D24" s="188" t="str">
        <f t="shared" si="2"/>
        <v/>
      </c>
      <c r="E24" s="188" t="str">
        <f t="shared" si="2"/>
        <v/>
      </c>
      <c r="F24" s="188" t="str">
        <f t="shared" si="2"/>
        <v/>
      </c>
      <c r="G24" s="188" t="str">
        <f t="shared" si="2"/>
        <v/>
      </c>
      <c r="H24" s="188" t="str">
        <f t="shared" si="2"/>
        <v/>
      </c>
      <c r="I24" s="188" t="str">
        <f t="shared" si="2"/>
        <v/>
      </c>
      <c r="J24" s="188" t="str">
        <f t="shared" si="2"/>
        <v/>
      </c>
      <c r="K24" s="188" t="str">
        <f t="shared" si="2"/>
        <v/>
      </c>
      <c r="L24" s="188" t="str">
        <f t="shared" si="2"/>
        <v/>
      </c>
      <c r="M24" s="188" t="str">
        <f t="shared" si="3"/>
        <v/>
      </c>
      <c r="N24" s="188" t="str">
        <f t="shared" si="3"/>
        <v/>
      </c>
      <c r="O24" s="188" t="str">
        <f t="shared" si="3"/>
        <v/>
      </c>
      <c r="P24" s="188" t="str">
        <f t="shared" si="3"/>
        <v/>
      </c>
      <c r="Q24" s="188" t="str">
        <f t="shared" si="3"/>
        <v/>
      </c>
      <c r="R24" s="188" t="str">
        <f t="shared" si="3"/>
        <v>●</v>
      </c>
      <c r="S24" s="188" t="str">
        <f t="shared" si="3"/>
        <v>●</v>
      </c>
      <c r="T24" s="188" t="str">
        <f t="shared" si="3"/>
        <v>●</v>
      </c>
      <c r="U24" s="189">
        <v>16</v>
      </c>
      <c r="V24" s="189">
        <v>3</v>
      </c>
      <c r="W24" s="190">
        <v>52388.23</v>
      </c>
      <c r="X24" s="191" t="s">
        <v>312</v>
      </c>
    </row>
    <row r="25" spans="1:24" ht="27.95" customHeight="1">
      <c r="A25" s="195" t="s">
        <v>20</v>
      </c>
      <c r="B25" s="194" t="s">
        <v>313</v>
      </c>
      <c r="C25" s="192" t="str">
        <f t="shared" si="2"/>
        <v/>
      </c>
      <c r="D25" s="192" t="str">
        <f t="shared" si="2"/>
        <v/>
      </c>
      <c r="E25" s="192" t="str">
        <f t="shared" si="2"/>
        <v/>
      </c>
      <c r="F25" s="192" t="str">
        <f t="shared" si="2"/>
        <v/>
      </c>
      <c r="G25" s="192" t="str">
        <f t="shared" si="2"/>
        <v/>
      </c>
      <c r="H25" s="192" t="str">
        <f t="shared" si="2"/>
        <v/>
      </c>
      <c r="I25" s="192" t="str">
        <f t="shared" si="2"/>
        <v/>
      </c>
      <c r="J25" s="192" t="str">
        <f t="shared" si="2"/>
        <v/>
      </c>
      <c r="K25" s="192" t="str">
        <f t="shared" si="2"/>
        <v/>
      </c>
      <c r="L25" s="192" t="str">
        <f t="shared" si="2"/>
        <v/>
      </c>
      <c r="M25" s="192" t="str">
        <f t="shared" si="3"/>
        <v/>
      </c>
      <c r="N25" s="192" t="str">
        <f t="shared" si="3"/>
        <v/>
      </c>
      <c r="O25" s="192" t="str">
        <f t="shared" si="3"/>
        <v/>
      </c>
      <c r="P25" s="192" t="str">
        <f t="shared" si="3"/>
        <v/>
      </c>
      <c r="Q25" s="192" t="str">
        <f t="shared" si="3"/>
        <v/>
      </c>
      <c r="R25" s="192" t="str">
        <f t="shared" si="3"/>
        <v/>
      </c>
      <c r="S25" s="192" t="str">
        <f t="shared" si="3"/>
        <v/>
      </c>
      <c r="T25" s="192" t="str">
        <f t="shared" si="3"/>
        <v/>
      </c>
      <c r="U25" s="192"/>
      <c r="V25" s="192"/>
      <c r="W25" s="193">
        <f>'Ob. 2'!C26</f>
        <v>943826.64</v>
      </c>
      <c r="X25" s="194" t="s">
        <v>314</v>
      </c>
    </row>
    <row r="26" spans="1:24" ht="27.95" customHeight="1">
      <c r="A26" s="186" t="s">
        <v>35</v>
      </c>
      <c r="B26" s="187" t="s">
        <v>315</v>
      </c>
      <c r="C26" s="188" t="str">
        <f t="shared" si="2"/>
        <v/>
      </c>
      <c r="D26" s="188" t="str">
        <f t="shared" si="2"/>
        <v/>
      </c>
      <c r="E26" s="188" t="str">
        <f t="shared" si="2"/>
        <v/>
      </c>
      <c r="F26" s="188" t="str">
        <f t="shared" si="2"/>
        <v/>
      </c>
      <c r="G26" s="188" t="str">
        <f t="shared" si="2"/>
        <v/>
      </c>
      <c r="H26" s="188" t="str">
        <f t="shared" si="2"/>
        <v/>
      </c>
      <c r="I26" s="188" t="str">
        <f t="shared" si="2"/>
        <v/>
      </c>
      <c r="J26" s="188" t="str">
        <f t="shared" si="2"/>
        <v/>
      </c>
      <c r="K26" s="188" t="str">
        <f t="shared" si="2"/>
        <v/>
      </c>
      <c r="L26" s="188" t="str">
        <f t="shared" si="2"/>
        <v/>
      </c>
      <c r="M26" s="188" t="str">
        <f t="shared" si="3"/>
        <v/>
      </c>
      <c r="N26" s="188" t="str">
        <f t="shared" si="3"/>
        <v/>
      </c>
      <c r="O26" s="188" t="str">
        <f t="shared" si="3"/>
        <v>●</v>
      </c>
      <c r="P26" s="188" t="str">
        <f t="shared" si="3"/>
        <v>●</v>
      </c>
      <c r="Q26" s="188" t="str">
        <f t="shared" si="3"/>
        <v>●</v>
      </c>
      <c r="R26" s="188" t="str">
        <f t="shared" si="3"/>
        <v>●</v>
      </c>
      <c r="S26" s="188" t="str">
        <f t="shared" si="3"/>
        <v>●</v>
      </c>
      <c r="T26" s="188" t="str">
        <f t="shared" si="3"/>
        <v>●</v>
      </c>
      <c r="U26" s="189">
        <v>13</v>
      </c>
      <c r="V26" s="189">
        <v>6</v>
      </c>
      <c r="W26" s="190">
        <v>561001.25</v>
      </c>
      <c r="X26" s="191" t="s">
        <v>316</v>
      </c>
    </row>
    <row r="27" spans="1:24" ht="27.95" customHeight="1">
      <c r="A27" s="186" t="s">
        <v>37</v>
      </c>
      <c r="B27" s="187" t="s">
        <v>317</v>
      </c>
      <c r="C27" s="188" t="str">
        <f t="shared" si="2"/>
        <v/>
      </c>
      <c r="D27" s="188" t="str">
        <f t="shared" si="2"/>
        <v>●</v>
      </c>
      <c r="E27" s="188" t="str">
        <f t="shared" si="2"/>
        <v>●</v>
      </c>
      <c r="F27" s="188" t="str">
        <f t="shared" si="2"/>
        <v>●</v>
      </c>
      <c r="G27" s="188" t="str">
        <f t="shared" si="2"/>
        <v>●</v>
      </c>
      <c r="H27" s="188" t="str">
        <f t="shared" si="2"/>
        <v>●</v>
      </c>
      <c r="I27" s="188" t="str">
        <f t="shared" si="2"/>
        <v/>
      </c>
      <c r="J27" s="188" t="str">
        <f t="shared" si="2"/>
        <v/>
      </c>
      <c r="K27" s="188" t="str">
        <f t="shared" si="2"/>
        <v/>
      </c>
      <c r="L27" s="188" t="str">
        <f t="shared" si="2"/>
        <v/>
      </c>
      <c r="M27" s="188" t="str">
        <f t="shared" si="3"/>
        <v/>
      </c>
      <c r="N27" s="188" t="str">
        <f t="shared" si="3"/>
        <v/>
      </c>
      <c r="O27" s="188" t="str">
        <f t="shared" si="3"/>
        <v/>
      </c>
      <c r="P27" s="188" t="str">
        <f t="shared" si="3"/>
        <v/>
      </c>
      <c r="Q27" s="188" t="str">
        <f t="shared" si="3"/>
        <v/>
      </c>
      <c r="R27" s="188" t="str">
        <f t="shared" si="3"/>
        <v/>
      </c>
      <c r="S27" s="188" t="str">
        <f t="shared" si="3"/>
        <v/>
      </c>
      <c r="T27" s="188" t="str">
        <f t="shared" si="3"/>
        <v/>
      </c>
      <c r="U27" s="189">
        <v>2</v>
      </c>
      <c r="V27" s="189">
        <v>5</v>
      </c>
      <c r="W27" s="190">
        <v>313540.84999999998</v>
      </c>
      <c r="X27" s="191" t="s">
        <v>318</v>
      </c>
    </row>
    <row r="28" spans="1:24" ht="27.95" customHeight="1">
      <c r="A28" s="186" t="s">
        <v>39</v>
      </c>
      <c r="B28" s="187" t="s">
        <v>319</v>
      </c>
      <c r="C28" s="188" t="str">
        <f t="shared" si="2"/>
        <v/>
      </c>
      <c r="D28" s="188" t="str">
        <f t="shared" si="2"/>
        <v>●</v>
      </c>
      <c r="E28" s="188" t="str">
        <f t="shared" si="2"/>
        <v>●</v>
      </c>
      <c r="F28" s="188" t="str">
        <f t="shared" si="2"/>
        <v>●</v>
      </c>
      <c r="G28" s="188" t="str">
        <f t="shared" si="2"/>
        <v>●</v>
      </c>
      <c r="H28" s="188" t="str">
        <f t="shared" si="2"/>
        <v/>
      </c>
      <c r="I28" s="188" t="str">
        <f t="shared" si="2"/>
        <v/>
      </c>
      <c r="J28" s="188" t="str">
        <f t="shared" si="2"/>
        <v/>
      </c>
      <c r="K28" s="188" t="str">
        <f t="shared" si="2"/>
        <v/>
      </c>
      <c r="L28" s="188" t="str">
        <f t="shared" si="2"/>
        <v/>
      </c>
      <c r="M28" s="188" t="str">
        <f t="shared" si="3"/>
        <v/>
      </c>
      <c r="N28" s="188" t="str">
        <f t="shared" si="3"/>
        <v/>
      </c>
      <c r="O28" s="188" t="str">
        <f t="shared" si="3"/>
        <v/>
      </c>
      <c r="P28" s="188" t="str">
        <f t="shared" si="3"/>
        <v/>
      </c>
      <c r="Q28" s="188" t="str">
        <f t="shared" si="3"/>
        <v/>
      </c>
      <c r="R28" s="188" t="str">
        <f t="shared" si="3"/>
        <v/>
      </c>
      <c r="S28" s="188" t="str">
        <f t="shared" si="3"/>
        <v/>
      </c>
      <c r="T28" s="188" t="str">
        <f t="shared" si="3"/>
        <v/>
      </c>
      <c r="U28" s="189">
        <v>2</v>
      </c>
      <c r="V28" s="189">
        <v>4</v>
      </c>
      <c r="W28" s="190">
        <v>69284.539999999994</v>
      </c>
      <c r="X28" s="191" t="s">
        <v>320</v>
      </c>
    </row>
    <row r="29" spans="1:24" ht="27.95" customHeight="1">
      <c r="A29" s="186" t="s">
        <v>21</v>
      </c>
      <c r="B29" s="187" t="s">
        <v>321</v>
      </c>
      <c r="C29" s="188" t="str">
        <f t="shared" si="2"/>
        <v/>
      </c>
      <c r="D29" s="188" t="str">
        <f t="shared" si="2"/>
        <v/>
      </c>
      <c r="E29" s="188" t="str">
        <f t="shared" si="2"/>
        <v/>
      </c>
      <c r="F29" s="188" t="str">
        <f t="shared" si="2"/>
        <v/>
      </c>
      <c r="G29" s="188" t="str">
        <f t="shared" si="2"/>
        <v/>
      </c>
      <c r="H29" s="188" t="str">
        <f t="shared" si="2"/>
        <v/>
      </c>
      <c r="I29" s="188" t="str">
        <f t="shared" si="2"/>
        <v/>
      </c>
      <c r="J29" s="188" t="str">
        <f t="shared" si="2"/>
        <v/>
      </c>
      <c r="K29" s="188" t="str">
        <f t="shared" si="2"/>
        <v/>
      </c>
      <c r="L29" s="188" t="str">
        <f t="shared" si="2"/>
        <v/>
      </c>
      <c r="M29" s="188" t="str">
        <f t="shared" si="3"/>
        <v/>
      </c>
      <c r="N29" s="188" t="str">
        <f t="shared" si="3"/>
        <v/>
      </c>
      <c r="O29" s="188" t="str">
        <f t="shared" si="3"/>
        <v/>
      </c>
      <c r="P29" s="188" t="str">
        <f t="shared" si="3"/>
        <v>●</v>
      </c>
      <c r="Q29" s="188" t="str">
        <f t="shared" si="3"/>
        <v>●</v>
      </c>
      <c r="R29" s="188" t="str">
        <f t="shared" si="3"/>
        <v>●</v>
      </c>
      <c r="S29" s="188" t="str">
        <f t="shared" si="3"/>
        <v>●</v>
      </c>
      <c r="T29" s="188" t="str">
        <f t="shared" si="3"/>
        <v>●</v>
      </c>
      <c r="U29" s="189">
        <v>14</v>
      </c>
      <c r="V29" s="189">
        <v>5</v>
      </c>
      <c r="W29" s="190">
        <f>DG!C20</f>
        <v>200000</v>
      </c>
      <c r="X29" s="191" t="s">
        <v>322</v>
      </c>
    </row>
    <row r="30" spans="1:24" ht="27.95" customHeight="1">
      <c r="A30" s="186" t="s">
        <v>22</v>
      </c>
      <c r="B30" s="187" t="s">
        <v>323</v>
      </c>
      <c r="C30" s="188" t="str">
        <f t="shared" si="2"/>
        <v/>
      </c>
      <c r="D30" s="188" t="str">
        <f t="shared" si="2"/>
        <v/>
      </c>
      <c r="E30" s="188" t="str">
        <f t="shared" si="2"/>
        <v/>
      </c>
      <c r="F30" s="188" t="str">
        <f t="shared" si="2"/>
        <v/>
      </c>
      <c r="G30" s="188" t="str">
        <f t="shared" si="2"/>
        <v/>
      </c>
      <c r="H30" s="188" t="str">
        <f t="shared" si="2"/>
        <v/>
      </c>
      <c r="I30" s="188" t="str">
        <f t="shared" si="2"/>
        <v/>
      </c>
      <c r="J30" s="188" t="str">
        <f t="shared" si="2"/>
        <v/>
      </c>
      <c r="K30" s="188" t="str">
        <f t="shared" si="2"/>
        <v/>
      </c>
      <c r="L30" s="188" t="str">
        <f t="shared" si="2"/>
        <v/>
      </c>
      <c r="M30" s="188" t="str">
        <f t="shared" si="3"/>
        <v/>
      </c>
      <c r="N30" s="188" t="str">
        <f t="shared" si="3"/>
        <v/>
      </c>
      <c r="O30" s="188" t="str">
        <f t="shared" si="3"/>
        <v/>
      </c>
      <c r="P30" s="188" t="str">
        <f t="shared" si="3"/>
        <v/>
      </c>
      <c r="Q30" s="188" t="str">
        <f t="shared" si="3"/>
        <v/>
      </c>
      <c r="R30" s="188" t="str">
        <f t="shared" si="3"/>
        <v>●</v>
      </c>
      <c r="S30" s="188" t="str">
        <f t="shared" si="3"/>
        <v>●</v>
      </c>
      <c r="T30" s="188" t="str">
        <f t="shared" si="3"/>
        <v>●</v>
      </c>
      <c r="U30" s="189">
        <v>16</v>
      </c>
      <c r="V30" s="189">
        <v>3</v>
      </c>
      <c r="W30" s="190">
        <f>DG!C76</f>
        <v>20000</v>
      </c>
      <c r="X30" s="191" t="s">
        <v>324</v>
      </c>
    </row>
    <row r="32" spans="1:24">
      <c r="A32" s="246" t="s">
        <v>325</v>
      </c>
      <c r="B32" s="246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  <c r="U32" s="246"/>
      <c r="V32" s="246"/>
      <c r="W32" s="246"/>
      <c r="X32" s="246"/>
    </row>
    <row r="33" spans="1:24">
      <c r="A33" s="247" t="s">
        <v>326</v>
      </c>
      <c r="B33" s="247"/>
      <c r="C33" s="248">
        <v>24</v>
      </c>
      <c r="D33" s="248"/>
      <c r="E33" s="248"/>
      <c r="F33" s="249" t="s">
        <v>327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</row>
    <row r="34" spans="1:24">
      <c r="A34" s="247" t="s">
        <v>328</v>
      </c>
      <c r="B34" s="247"/>
      <c r="C34" s="248">
        <v>6</v>
      </c>
      <c r="D34" s="248"/>
      <c r="E34" s="248"/>
      <c r="F34" s="249" t="s">
        <v>329</v>
      </c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249"/>
      <c r="U34" s="249"/>
      <c r="V34" s="249"/>
      <c r="W34" s="249"/>
      <c r="X34" s="249"/>
    </row>
    <row r="35" spans="1:24">
      <c r="A35" s="247" t="s">
        <v>330</v>
      </c>
      <c r="B35" s="247"/>
      <c r="C35" s="248">
        <v>18</v>
      </c>
      <c r="D35" s="248"/>
      <c r="E35" s="248"/>
      <c r="F35" s="249" t="s">
        <v>331</v>
      </c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49"/>
      <c r="S35" s="249"/>
      <c r="T35" s="249"/>
      <c r="U35" s="249"/>
      <c r="V35" s="249"/>
      <c r="W35" s="249"/>
      <c r="X35" s="249"/>
    </row>
    <row r="36" spans="1:24">
      <c r="A36" s="247" t="s">
        <v>332</v>
      </c>
      <c r="B36" s="247"/>
      <c r="C36" s="250">
        <f>DG!C82</f>
        <v>9850321.9500000011</v>
      </c>
      <c r="D36" s="250"/>
      <c r="E36" s="250"/>
      <c r="F36" s="249" t="s">
        <v>333</v>
      </c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49"/>
      <c r="R36" s="249"/>
      <c r="S36" s="249"/>
      <c r="T36" s="249"/>
      <c r="U36" s="249"/>
      <c r="V36" s="249"/>
      <c r="W36" s="249"/>
      <c r="X36" s="249"/>
    </row>
    <row r="37" spans="1:24">
      <c r="A37" s="247" t="s">
        <v>334</v>
      </c>
      <c r="B37" s="247"/>
      <c r="C37" s="250">
        <f>DG!C81</f>
        <v>14131654.796950001</v>
      </c>
      <c r="D37" s="250"/>
      <c r="E37" s="250"/>
      <c r="F37" s="249" t="s">
        <v>335</v>
      </c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249"/>
      <c r="W37" s="249"/>
      <c r="X37" s="249"/>
    </row>
    <row r="39" spans="1:24" ht="33.950000000000003" customHeight="1">
      <c r="A39" s="251" t="s">
        <v>336</v>
      </c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</row>
  </sheetData>
  <mergeCells count="24">
    <mergeCell ref="A37:B37"/>
    <mergeCell ref="C37:E37"/>
    <mergeCell ref="F37:X37"/>
    <mergeCell ref="A39:X39"/>
    <mergeCell ref="A35:B35"/>
    <mergeCell ref="C35:E35"/>
    <mergeCell ref="F35:X35"/>
    <mergeCell ref="A36:B36"/>
    <mergeCell ref="C36:E36"/>
    <mergeCell ref="F36:X36"/>
    <mergeCell ref="A32:X32"/>
    <mergeCell ref="A33:B33"/>
    <mergeCell ref="C33:E33"/>
    <mergeCell ref="F33:X33"/>
    <mergeCell ref="A34:B34"/>
    <mergeCell ref="C34:E34"/>
    <mergeCell ref="F34:X34"/>
    <mergeCell ref="A1:X1"/>
    <mergeCell ref="A2:X2"/>
    <mergeCell ref="A3:X3"/>
    <mergeCell ref="A4:B4"/>
    <mergeCell ref="C4:N4"/>
    <mergeCell ref="O4:T4"/>
    <mergeCell ref="U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DG</vt:lpstr>
      <vt:lpstr>Ob. 1</vt:lpstr>
      <vt:lpstr>Ob. 2</vt:lpstr>
      <vt:lpstr>Indicatori</vt:lpstr>
      <vt:lpstr>Indicatori economici</vt:lpstr>
      <vt:lpstr>Reconciliere</vt:lpstr>
      <vt:lpstr>Grafic F6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2026-07-21T13:04:39Z</cp:lastPrinted>
  <dcterms:modified xsi:type="dcterms:W3CDTF">2026-07-21T13:05:12Z</dcterms:modified>
</cp:coreProperties>
</file>