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piata\"/>
    </mc:Choice>
  </mc:AlternateContent>
  <xr:revisionPtr revIDLastSave="0" documentId="13_ncr:1_{AF361826-B77D-4565-BB08-6F71CD7DE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 RECTIFICATIV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8" i="2" l="1"/>
  <c r="S142" i="2"/>
  <c r="R142" i="2"/>
  <c r="Q142" i="2"/>
  <c r="P142" i="2"/>
  <c r="M142" i="2"/>
  <c r="L142" i="2"/>
  <c r="L103" i="2"/>
  <c r="Q103" i="2"/>
  <c r="Q104" i="2" s="1"/>
  <c r="S36" i="2"/>
  <c r="R36" i="2"/>
  <c r="Q36" i="2"/>
  <c r="S18" i="2"/>
  <c r="M17" i="2"/>
  <c r="M18" i="2"/>
  <c r="M36" i="2"/>
  <c r="L36" i="2"/>
  <c r="H142" i="2"/>
  <c r="H134" i="2" s="1"/>
  <c r="I142" i="2"/>
  <c r="I134" i="2" s="1"/>
  <c r="K142" i="2"/>
  <c r="P134" i="2"/>
  <c r="I104" i="2"/>
  <c r="S103" i="2"/>
  <c r="S104" i="2" s="1"/>
  <c r="R103" i="2"/>
  <c r="R104" i="2" s="1"/>
  <c r="P103" i="2"/>
  <c r="K103" i="2"/>
  <c r="K104" i="2" s="1"/>
  <c r="I103" i="2"/>
  <c r="S112" i="2"/>
  <c r="R112" i="2"/>
  <c r="Q112" i="2"/>
  <c r="P112" i="2"/>
  <c r="K112" i="2"/>
  <c r="I112" i="2"/>
  <c r="H112" i="2"/>
  <c r="K18" i="2"/>
  <c r="P28" i="2"/>
  <c r="O185" i="2"/>
  <c r="N135" i="2"/>
  <c r="M124" i="2"/>
  <c r="O129" i="2"/>
  <c r="O128" i="2"/>
  <c r="N129" i="2"/>
  <c r="N128" i="2"/>
  <c r="O117" i="2"/>
  <c r="O98" i="2"/>
  <c r="L93" i="2"/>
  <c r="N91" i="2"/>
  <c r="N86" i="2"/>
  <c r="N52" i="2"/>
  <c r="O52" i="2"/>
  <c r="L28" i="2"/>
  <c r="K124" i="2"/>
  <c r="G8" i="2"/>
  <c r="G42" i="2"/>
  <c r="G169" i="2"/>
  <c r="M151" i="2" l="1"/>
  <c r="O193" i="2" l="1"/>
  <c r="O195" i="2"/>
  <c r="O125" i="2"/>
  <c r="O126" i="2"/>
  <c r="O131" i="2"/>
  <c r="O133" i="2"/>
  <c r="O135" i="2"/>
  <c r="O140" i="2"/>
  <c r="O141" i="2"/>
  <c r="O143" i="2"/>
  <c r="O146" i="2"/>
  <c r="O147" i="2"/>
  <c r="O150" i="2"/>
  <c r="O160" i="2"/>
  <c r="O161" i="2"/>
  <c r="O162" i="2"/>
  <c r="O168" i="2"/>
  <c r="O171" i="2"/>
  <c r="O174" i="2"/>
  <c r="O175" i="2"/>
  <c r="O178" i="2"/>
  <c r="O179" i="2"/>
  <c r="O29" i="2"/>
  <c r="O30" i="2"/>
  <c r="O31" i="2"/>
  <c r="O40" i="2"/>
  <c r="O47" i="2"/>
  <c r="O48" i="2"/>
  <c r="O49" i="2"/>
  <c r="O50" i="2"/>
  <c r="O51" i="2"/>
  <c r="O53" i="2"/>
  <c r="O55" i="2"/>
  <c r="O59" i="2"/>
  <c r="O61" i="2"/>
  <c r="O64" i="2"/>
  <c r="O67" i="2"/>
  <c r="O70" i="2"/>
  <c r="O71" i="2"/>
  <c r="O72" i="2"/>
  <c r="O73" i="2"/>
  <c r="O75" i="2"/>
  <c r="O76" i="2"/>
  <c r="O77" i="2"/>
  <c r="O78" i="2"/>
  <c r="O79" i="2"/>
  <c r="O81" i="2"/>
  <c r="O82" i="2"/>
  <c r="O85" i="2"/>
  <c r="O86" i="2"/>
  <c r="O91" i="2"/>
  <c r="O92" i="2"/>
  <c r="O95" i="2"/>
  <c r="O97" i="2"/>
  <c r="O99" i="2"/>
  <c r="O105" i="2"/>
  <c r="O106" i="2"/>
  <c r="O107" i="2"/>
  <c r="O108" i="2"/>
  <c r="O109" i="2"/>
  <c r="O110" i="2"/>
  <c r="O116" i="2"/>
  <c r="O14" i="2"/>
  <c r="O15" i="2"/>
  <c r="O16" i="2"/>
  <c r="O19" i="2"/>
  <c r="O20" i="2"/>
  <c r="O21" i="2"/>
  <c r="N193" i="2"/>
  <c r="N195" i="2"/>
  <c r="N141" i="2"/>
  <c r="N161" i="2"/>
  <c r="N162" i="2"/>
  <c r="N174" i="2"/>
  <c r="N175" i="2"/>
  <c r="N178" i="2"/>
  <c r="N179" i="2"/>
  <c r="N95" i="2"/>
  <c r="N97" i="2"/>
  <c r="N99" i="2"/>
  <c r="N105" i="2"/>
  <c r="N106" i="2"/>
  <c r="N107" i="2"/>
  <c r="N108" i="2"/>
  <c r="N109" i="2"/>
  <c r="N110" i="2"/>
  <c r="N116" i="2"/>
  <c r="N117" i="2"/>
  <c r="N125" i="2"/>
  <c r="N126" i="2"/>
  <c r="N131" i="2"/>
  <c r="N133" i="2"/>
  <c r="N140" i="2"/>
  <c r="N14" i="2"/>
  <c r="N15" i="2"/>
  <c r="N16" i="2"/>
  <c r="N19" i="2"/>
  <c r="N20" i="2"/>
  <c r="N21" i="2"/>
  <c r="N29" i="2"/>
  <c r="N40" i="2"/>
  <c r="N47" i="2"/>
  <c r="N48" i="2"/>
  <c r="N49" i="2"/>
  <c r="N50" i="2"/>
  <c r="N51" i="2"/>
  <c r="N53" i="2"/>
  <c r="N55" i="2"/>
  <c r="N59" i="2"/>
  <c r="N61" i="2"/>
  <c r="N76" i="2"/>
  <c r="N77" i="2"/>
  <c r="N81" i="2"/>
  <c r="N82" i="2"/>
  <c r="N85" i="2"/>
  <c r="N92" i="2"/>
  <c r="M134" i="2" l="1"/>
  <c r="N134" i="2" s="1"/>
  <c r="M112" i="2"/>
  <c r="M103" i="2"/>
  <c r="M104" i="2" s="1"/>
  <c r="M93" i="2"/>
  <c r="M54" i="2"/>
  <c r="M60" i="2"/>
  <c r="M45" i="2"/>
  <c r="M28" i="2"/>
  <c r="M44" i="2" l="1"/>
  <c r="M177" i="2"/>
  <c r="M176" i="2"/>
  <c r="M101" i="2"/>
  <c r="M13" i="2"/>
  <c r="M102" i="2" l="1"/>
  <c r="M173" i="2" s="1"/>
  <c r="M183" i="2" s="1"/>
  <c r="M100" i="2"/>
  <c r="M43" i="2" s="1"/>
  <c r="M172" i="2"/>
  <c r="M10" i="2"/>
  <c r="M9" i="2" l="1"/>
  <c r="M169" i="2"/>
  <c r="M181" i="2"/>
  <c r="M42" i="2"/>
  <c r="L124" i="2"/>
  <c r="L112" i="2"/>
  <c r="L60" i="2"/>
  <c r="J83" i="2"/>
  <c r="J60" i="2" s="1"/>
  <c r="L54" i="2"/>
  <c r="L45" i="2"/>
  <c r="L18" i="2"/>
  <c r="L17" i="2" s="1"/>
  <c r="L13" i="2"/>
  <c r="J45" i="2"/>
  <c r="K45" i="2"/>
  <c r="O45" i="2" s="1"/>
  <c r="J142" i="2"/>
  <c r="J134" i="2" s="1"/>
  <c r="K134" i="2"/>
  <c r="J124" i="2"/>
  <c r="O124" i="2"/>
  <c r="J112" i="2"/>
  <c r="O112" i="2"/>
  <c r="J103" i="2"/>
  <c r="J177" i="2" s="1"/>
  <c r="J93" i="2"/>
  <c r="K93" i="2"/>
  <c r="O93" i="2" s="1"/>
  <c r="J54" i="2"/>
  <c r="K54" i="2"/>
  <c r="O54" i="2" s="1"/>
  <c r="J36" i="2"/>
  <c r="K36" i="2"/>
  <c r="O36" i="2" s="1"/>
  <c r="J28" i="2"/>
  <c r="K28" i="2"/>
  <c r="O28" i="2" s="1"/>
  <c r="J18" i="2"/>
  <c r="J17" i="2" s="1"/>
  <c r="K13" i="2"/>
  <c r="J13" i="2"/>
  <c r="L104" i="2" l="1"/>
  <c r="L102" i="2" s="1"/>
  <c r="L173" i="2" s="1"/>
  <c r="L183" i="2" s="1"/>
  <c r="M164" i="2"/>
  <c r="M184" i="2"/>
  <c r="J10" i="2"/>
  <c r="J9" i="2" s="1"/>
  <c r="J8" i="2" s="1"/>
  <c r="K60" i="2"/>
  <c r="O60" i="2" s="1"/>
  <c r="O83" i="2"/>
  <c r="J176" i="2"/>
  <c r="M8" i="2"/>
  <c r="M159" i="2" s="1"/>
  <c r="K176" i="2"/>
  <c r="O176" i="2" s="1"/>
  <c r="O103" i="2"/>
  <c r="O13" i="2"/>
  <c r="K17" i="2"/>
  <c r="O17" i="2" s="1"/>
  <c r="O18" i="2"/>
  <c r="O134" i="2"/>
  <c r="O142" i="2"/>
  <c r="L176" i="2"/>
  <c r="L10" i="2"/>
  <c r="L9" i="2" s="1"/>
  <c r="L184" i="2" s="1"/>
  <c r="L101" i="2"/>
  <c r="J44" i="2"/>
  <c r="L44" i="2"/>
  <c r="K102" i="2"/>
  <c r="K101" i="2"/>
  <c r="O101" i="2" s="1"/>
  <c r="J102" i="2"/>
  <c r="J173" i="2" s="1"/>
  <c r="J101" i="2"/>
  <c r="L177" i="2" l="1"/>
  <c r="L8" i="2"/>
  <c r="L164" i="2"/>
  <c r="K44" i="2"/>
  <c r="O44" i="2" s="1"/>
  <c r="K10" i="2"/>
  <c r="O104" i="2"/>
  <c r="K177" i="2"/>
  <c r="O177" i="2" s="1"/>
  <c r="K173" i="2"/>
  <c r="K183" i="2" s="1"/>
  <c r="O102" i="2"/>
  <c r="L100" i="2"/>
  <c r="L43" i="2" s="1"/>
  <c r="L169" i="2" s="1"/>
  <c r="L172" i="2"/>
  <c r="L181" i="2" s="1"/>
  <c r="J100" i="2"/>
  <c r="J43" i="2" s="1"/>
  <c r="J42" i="2" s="1"/>
  <c r="J159" i="2" s="1"/>
  <c r="J172" i="2"/>
  <c r="K100" i="2"/>
  <c r="K172" i="2"/>
  <c r="O183" i="2" l="1"/>
  <c r="O173" i="2"/>
  <c r="O10" i="2"/>
  <c r="K9" i="2"/>
  <c r="K184" i="2" s="1"/>
  <c r="O184" i="2" s="1"/>
  <c r="K181" i="2"/>
  <c r="O181" i="2" s="1"/>
  <c r="O172" i="2"/>
  <c r="K43" i="2"/>
  <c r="K42" i="2" s="1"/>
  <c r="O100" i="2"/>
  <c r="L42" i="2"/>
  <c r="L159" i="2" s="1"/>
  <c r="O42" i="2" l="1"/>
  <c r="K169" i="2"/>
  <c r="O169" i="2" s="1"/>
  <c r="O43" i="2"/>
  <c r="K164" i="2"/>
  <c r="O164" i="2" s="1"/>
  <c r="O9" i="2"/>
  <c r="K8" i="2"/>
  <c r="O8" i="2" s="1"/>
  <c r="H71" i="2"/>
  <c r="K159" i="2" l="1"/>
  <c r="O159" i="2" s="1"/>
  <c r="S175" i="2" l="1"/>
  <c r="S174" i="2"/>
  <c r="H151" i="2" l="1"/>
  <c r="H124" i="2"/>
  <c r="H103" i="2"/>
  <c r="H104" i="2" s="1"/>
  <c r="H93" i="2"/>
  <c r="H54" i="2"/>
  <c r="H45" i="2"/>
  <c r="H36" i="2"/>
  <c r="H28" i="2"/>
  <c r="H17" i="2"/>
  <c r="H13" i="2"/>
  <c r="H10" i="2" l="1"/>
  <c r="H9" i="2" s="1"/>
  <c r="H8" i="2" s="1"/>
  <c r="H101" i="2"/>
  <c r="H100" i="2" s="1"/>
  <c r="H60" i="2"/>
  <c r="H44" i="2" s="1"/>
  <c r="H177" i="2"/>
  <c r="H102" i="2"/>
  <c r="H173" i="2" s="1"/>
  <c r="H183" i="2" s="1"/>
  <c r="H176" i="2"/>
  <c r="H184" i="2" l="1"/>
  <c r="H164" i="2"/>
  <c r="H172" i="2"/>
  <c r="H181" i="2" s="1"/>
  <c r="H43" i="2"/>
  <c r="H42" i="2" l="1"/>
  <c r="H159" i="2" s="1"/>
  <c r="H169" i="2"/>
  <c r="I71" i="2" l="1"/>
  <c r="P71" i="2"/>
  <c r="N104" i="2" l="1"/>
  <c r="N103" i="2"/>
  <c r="Q124" i="2" l="1"/>
  <c r="R124" i="2"/>
  <c r="S28" i="2"/>
  <c r="R28" i="2"/>
  <c r="S124" i="2" l="1"/>
  <c r="I151" i="2" l="1"/>
  <c r="S102" i="2" l="1"/>
  <c r="P67" i="2"/>
  <c r="Q102" i="2" l="1"/>
  <c r="Q173" i="2" s="1"/>
  <c r="Q183" i="2" s="1"/>
  <c r="Q177" i="2"/>
  <c r="R102" i="2"/>
  <c r="R173" i="2" s="1"/>
  <c r="R183" i="2" s="1"/>
  <c r="R177" i="2"/>
  <c r="S177" i="2"/>
  <c r="S173" i="2"/>
  <c r="S183" i="2" s="1"/>
  <c r="I124" i="2"/>
  <c r="N124" i="2" s="1"/>
  <c r="N112" i="2"/>
  <c r="I93" i="2"/>
  <c r="N93" i="2" s="1"/>
  <c r="I54" i="2"/>
  <c r="N54" i="2" s="1"/>
  <c r="I45" i="2"/>
  <c r="N45" i="2" s="1"/>
  <c r="I36" i="2"/>
  <c r="N36" i="2" s="1"/>
  <c r="I28" i="2"/>
  <c r="N28" i="2" s="1"/>
  <c r="I18" i="2"/>
  <c r="I13" i="2"/>
  <c r="N13" i="2" s="1"/>
  <c r="I17" i="2" l="1"/>
  <c r="N17" i="2" s="1"/>
  <c r="N18" i="2"/>
  <c r="I60" i="2"/>
  <c r="N60" i="2" s="1"/>
  <c r="N83" i="2"/>
  <c r="I102" i="2"/>
  <c r="I176" i="2"/>
  <c r="N176" i="2" s="1"/>
  <c r="I101" i="2"/>
  <c r="I44" i="2" l="1"/>
  <c r="N44" i="2" s="1"/>
  <c r="I10" i="2"/>
  <c r="N10" i="2" s="1"/>
  <c r="I172" i="2"/>
  <c r="N101" i="2"/>
  <c r="I173" i="2"/>
  <c r="N102" i="2"/>
  <c r="N185" i="2"/>
  <c r="I177" i="2"/>
  <c r="N177" i="2" s="1"/>
  <c r="I100" i="2"/>
  <c r="S151" i="2"/>
  <c r="R151" i="2"/>
  <c r="Q151" i="2"/>
  <c r="P151" i="2"/>
  <c r="P124" i="2"/>
  <c r="S176" i="2"/>
  <c r="R176" i="2"/>
  <c r="P104" i="2"/>
  <c r="S93" i="2"/>
  <c r="R93" i="2"/>
  <c r="Q93" i="2"/>
  <c r="P93" i="2"/>
  <c r="R60" i="2"/>
  <c r="Q60" i="2"/>
  <c r="P83" i="2"/>
  <c r="P60" i="2" s="1"/>
  <c r="S54" i="2"/>
  <c r="R54" i="2"/>
  <c r="Q54" i="2"/>
  <c r="P54" i="2"/>
  <c r="S45" i="2"/>
  <c r="R45" i="2"/>
  <c r="Q45" i="2"/>
  <c r="P45" i="2"/>
  <c r="P36" i="2"/>
  <c r="Q28" i="2"/>
  <c r="R18" i="2"/>
  <c r="R17" i="2" s="1"/>
  <c r="Q18" i="2"/>
  <c r="Q17" i="2" s="1"/>
  <c r="P18" i="2"/>
  <c r="P17" i="2" s="1"/>
  <c r="S13" i="2"/>
  <c r="R13" i="2"/>
  <c r="Q13" i="2"/>
  <c r="P13" i="2"/>
  <c r="I9" i="2" l="1"/>
  <c r="I8" i="2"/>
  <c r="N8" i="2" s="1"/>
  <c r="I164" i="2"/>
  <c r="N164" i="2" s="1"/>
  <c r="I43" i="2"/>
  <c r="I42" i="2" s="1"/>
  <c r="N100" i="2"/>
  <c r="I183" i="2"/>
  <c r="N183" i="2" s="1"/>
  <c r="N173" i="2"/>
  <c r="I181" i="2"/>
  <c r="N181" i="2" s="1"/>
  <c r="N172" i="2"/>
  <c r="R10" i="2"/>
  <c r="R9" i="2" s="1"/>
  <c r="Q10" i="2"/>
  <c r="Q9" i="2" s="1"/>
  <c r="S60" i="2"/>
  <c r="S44" i="2" s="1"/>
  <c r="P101" i="2"/>
  <c r="P172" i="2" s="1"/>
  <c r="P181" i="2" s="1"/>
  <c r="S101" i="2"/>
  <c r="R101" i="2"/>
  <c r="R172" i="2" s="1"/>
  <c r="R181" i="2" s="1"/>
  <c r="P10" i="2"/>
  <c r="P44" i="2"/>
  <c r="Q101" i="2"/>
  <c r="Q100" i="2" s="1"/>
  <c r="Q44" i="2"/>
  <c r="R44" i="2"/>
  <c r="P176" i="2"/>
  <c r="S17" i="2"/>
  <c r="Q176" i="2"/>
  <c r="N9" i="2" l="1"/>
  <c r="I184" i="2"/>
  <c r="N184" i="2" s="1"/>
  <c r="I159" i="2"/>
  <c r="N159" i="2" s="1"/>
  <c r="N42" i="2"/>
  <c r="Q43" i="2"/>
  <c r="I169" i="2"/>
  <c r="N169" i="2" s="1"/>
  <c r="N43" i="2"/>
  <c r="R8" i="2"/>
  <c r="Q8" i="2"/>
  <c r="S100" i="2"/>
  <c r="P102" i="2"/>
  <c r="P173" i="2" s="1"/>
  <c r="P183" i="2" s="1"/>
  <c r="P177" i="2"/>
  <c r="Q164" i="2"/>
  <c r="P9" i="2"/>
  <c r="R164" i="2"/>
  <c r="P100" i="2"/>
  <c r="P43" i="2" s="1"/>
  <c r="S172" i="2"/>
  <c r="S181" i="2" s="1"/>
  <c r="R100" i="2"/>
  <c r="R43" i="2" s="1"/>
  <c r="Q172" i="2"/>
  <c r="Q181" i="2" s="1"/>
  <c r="S10" i="2"/>
  <c r="S9" i="2" s="1"/>
  <c r="S8" i="2" l="1"/>
  <c r="S184" i="2"/>
  <c r="S43" i="2"/>
  <c r="Q42" i="2"/>
  <c r="Q159" i="2" s="1"/>
  <c r="Q169" i="2"/>
  <c r="P42" i="2"/>
  <c r="P169" i="2"/>
  <c r="R42" i="2"/>
  <c r="R159" i="2" s="1"/>
  <c r="R169" i="2"/>
  <c r="P8" i="2"/>
  <c r="S169" i="2"/>
  <c r="P164" i="2"/>
  <c r="P159" i="2" l="1"/>
  <c r="S42" i="2"/>
  <c r="S159" i="2" s="1"/>
  <c r="S164" i="2"/>
</calcChain>
</file>

<file path=xl/sharedStrings.xml><?xml version="1.0" encoding="utf-8"?>
<sst xmlns="http://schemas.openxmlformats.org/spreadsheetml/2006/main" count="373" uniqueCount="289">
  <si>
    <t>- mii lei -</t>
  </si>
  <si>
    <t>INDICATORI</t>
  </si>
  <si>
    <t>Nr. rd.</t>
  </si>
  <si>
    <t>%</t>
  </si>
  <si>
    <t>a)</t>
  </si>
  <si>
    <t>subvenţii, cf. prevederilor legale în vigoare</t>
  </si>
  <si>
    <t>b)</t>
  </si>
  <si>
    <t>transferuri, cf. prevederilor legale în vigoare</t>
  </si>
  <si>
    <t>II</t>
  </si>
  <si>
    <t>C0</t>
  </si>
  <si>
    <t>C1</t>
  </si>
  <si>
    <t>C2</t>
  </si>
  <si>
    <t>C3</t>
  </si>
  <si>
    <t>C4</t>
  </si>
  <si>
    <t>C5</t>
  </si>
  <si>
    <t>D.</t>
  </si>
  <si>
    <t>III</t>
  </si>
  <si>
    <t>IV</t>
  </si>
  <si>
    <t>V</t>
  </si>
  <si>
    <t>c)</t>
  </si>
  <si>
    <t>d)</t>
  </si>
  <si>
    <t>e)</t>
  </si>
  <si>
    <t>alte cheltuieli</t>
  </si>
  <si>
    <t>DATE DE FUNDAMENTARE</t>
  </si>
  <si>
    <t>Nr. de personal prognozat la finele anului</t>
  </si>
  <si>
    <t>Plăţi restante</t>
  </si>
  <si>
    <t>din care:</t>
  </si>
  <si>
    <t>4a</t>
  </si>
  <si>
    <t>6a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</si>
  <si>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</si>
  <si>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</si>
  <si>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</si>
  <si>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</si>
  <si>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</si>
  <si>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</si>
  <si>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</si>
  <si>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</t>
  </si>
  <si>
    <t>din vânzarea mărfurilor</t>
  </si>
  <si>
    <t>c1</t>
  </si>
  <si>
    <t>c2</t>
  </si>
  <si>
    <t>din producţia de imobilizări</t>
  </si>
  <si>
    <t>venituri aferente costului producţiei în curs de execuţie</t>
  </si>
  <si>
    <t>f)</t>
  </si>
  <si>
    <t>f1)</t>
  </si>
  <si>
    <t>din amenzi şi penalităţi</t>
  </si>
  <si>
    <t>f2)</t>
  </si>
  <si>
    <t>- active necorporale</t>
  </si>
  <si>
    <t>f3)</t>
  </si>
  <si>
    <t>din subvenţii pentru investiţii</t>
  </si>
  <si>
    <t>f4)</t>
  </si>
  <si>
    <t>din valorificarea certificatelor CO2</t>
  </si>
  <si>
    <t>f5)</t>
  </si>
  <si>
    <t>din imobilizări financiare</t>
  </si>
  <si>
    <t>din investiţii financiare</t>
  </si>
  <si>
    <t>din diferenţe de curs</t>
  </si>
  <si>
    <t>din dobânzi</t>
  </si>
  <si>
    <t>alte venituri financiare</t>
  </si>
  <si>
    <t>A1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</si>
  <si>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</si>
  <si>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</si>
  <si>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</si>
  <si>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</si>
  <si>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</si>
  <si>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</si>
  <si>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</si>
  <si>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A2</t>
  </si>
  <si>
    <t>cheltuieli cu întreţinerea şi reparaţiile</t>
  </si>
  <si>
    <t>- către operatori cu capital integral/majoritar de stat</t>
  </si>
  <si>
    <t>- către operatori cu capital privat</t>
  </si>
  <si>
    <t>prime de asigurare</t>
  </si>
  <si>
    <t>A3</t>
  </si>
  <si>
    <t>cheltuieli cu colaboratorii</t>
  </si>
  <si>
    <t>cheltuieli privind consultanţa juridică</t>
  </si>
  <si>
    <t>c1)</t>
  </si>
  <si>
    <t>cheltuieli de protocol, din care:</t>
  </si>
  <si>
    <t>- tichete cadou potrivit Legii nr. 193/2006, cu modificările ulterioare</t>
  </si>
  <si>
    <t>c2)</t>
  </si>
  <si>
    <t>cheltuieli de reclamă şi publicitate, din care:</t>
  </si>
  <si>
    <t>- tichete cadou ptr. cheltuieli de reclamă şi publicitate, potrivit Legii nr. 193/2006, cu modificările ulterioare</t>
  </si>
  <si>
    <t>- tichete cadou ptr. campanii de marketing, studiul pieţei, promovarea pe pieţe existente sau noi, potrivit Legii nr. 193/2006, cu modificările ulterioare</t>
  </si>
  <si>
    <t>- ch.de promovare a produselor</t>
  </si>
  <si>
    <t>d1)</t>
  </si>
  <si>
    <t>d2)</t>
  </si>
  <si>
    <t>d3)</t>
  </si>
  <si>
    <t>- pentru cluburile sportive</t>
  </si>
  <si>
    <t>cheltuieli cu transportul de bunuri şi persoane</t>
  </si>
  <si>
    <t>cheltuieli de deplasare, detaşare, transfer,din care:</t>
  </si>
  <si>
    <t>-interna</t>
  </si>
  <si>
    <t>-externa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</si>
  <si>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</si>
  <si>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</si>
  <si>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</si>
  <si>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</si>
  <si>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</si>
  <si>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</si>
  <si>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</si>
  <si>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</si>
  <si>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</si>
  <si>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i3)</t>
  </si>
  <si>
    <t>cheltuieli cu pregătirea profesională</t>
  </si>
  <si>
    <t>i4)</t>
  </si>
  <si>
    <t>cheltuieli cu reevaluarea imobilizărilor corporale şi necorporale, din care: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</si>
  <si>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</si>
  <si>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</si>
  <si>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</si>
  <si>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</si>
  <si>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</si>
  <si>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</si>
  <si>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</si>
  <si>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ch. cu taxa pt.activitatea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</si>
  <si>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</si>
  <si>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</si>
  <si>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</si>
  <si>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</si>
  <si>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</si>
  <si>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c) alte bonificaţii (conform CCM)</t>
  </si>
  <si>
    <t>- tichete de creşă, cf. Legii nr. 193/2006, cu modificările ulterioare;</t>
  </si>
  <si>
    <t>- tichete cadou pentru cheltuieli sociale potrivit Legii nr. 193/2006, cu modificările ulterioare;</t>
  </si>
  <si>
    <t>b) tichete de masă;</t>
  </si>
  <si>
    <t>d) ch. privind participarea salariaţilor la profitul obtinut în anul precedent</t>
  </si>
  <si>
    <t>e) alte cheltuieli conform CCM.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</si>
  <si>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</si>
  <si>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</si>
  <si>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restructurarii, privatizarii, administrator special, alte comisii şi comitete</t>
  </si>
  <si>
    <t>a) pentru directori/directorat</t>
  </si>
  <si>
    <t>-componenta fixă</t>
  </si>
  <si>
    <t>-componenta variabilă</t>
  </si>
  <si>
    <t>d) pentru alte comisii şi comitete constituite potrivit legii</t>
  </si>
  <si>
    <t>- către bugetul general consolidat</t>
  </si>
  <si>
    <t>- către alţi creditori</t>
  </si>
  <si>
    <t>cheltuieli aferente transferurilor pentru plata personalului</t>
  </si>
  <si>
    <t>ch. cu amortizarea imobilizărilor corporale şi necorporale</t>
  </si>
  <si>
    <t>cheltuieli privind ajustările şi provizioanele</t>
  </si>
  <si>
    <t>f1.1)</t>
  </si>
  <si>
    <t>-provizioane privind participarea la profit a salariaţilor</t>
  </si>
  <si>
    <t>f1.2)</t>
  </si>
  <si>
    <t>- provizioane in legatura cu contractul de mandat</t>
  </si>
  <si>
    <t>venituri din provizioane şi ajustări pentru depreciere sau pierderi de valoare , din care:</t>
  </si>
  <si>
    <t>f2.1)</t>
  </si>
  <si>
    <t>- din participarea salariaţilor la profit</t>
  </si>
  <si>
    <t>- din deprecierea imobilizărilor corporale şi a activelor circulante</t>
  </si>
  <si>
    <t>- venituri din alte provizioane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</si>
  <si>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</si>
  <si>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</si>
  <si>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</si>
  <si>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</si>
  <si>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</si>
  <si>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Nr. mediu de salariaţi</t>
  </si>
  <si>
    <t>x</t>
  </si>
  <si>
    <t>Elemente de calcul a productivitatii muncii in unităţi fizice, din care</t>
  </si>
  <si>
    <t>- cantitatea de produse finite (QPF)</t>
  </si>
  <si>
    <t>- pret mediu (p)</t>
  </si>
  <si>
    <t>- valoare = QPF x p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</si>
  <si>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</si>
  <si>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</si>
  <si>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</si>
  <si>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</si>
  <si>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</si>
  <si>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entitati</t>
  </si>
  <si>
    <t>Credite pentru finanţarea activităţii curente (soldul rămas de rambursat)</t>
  </si>
  <si>
    <t>CONDUCĂTORUL UNITĂŢII,</t>
  </si>
  <si>
    <t>alte venituri din exploatare 
(rd. 15 + rd. 16 + rd. 19 + rd. 20 + rd. 21), 
din care:</t>
  </si>
  <si>
    <t>cheltuieli de protocol, reclamă şi publicitate 
(rd. 51 + rd. 53), din care:</t>
  </si>
  <si>
    <t>ANEXA  2</t>
  </si>
  <si>
    <t>taxe diverse ,din care:</t>
  </si>
  <si>
    <t>taxari zilnice:cantare,cazare,taxe auto TLF….</t>
  </si>
  <si>
    <t>taxe parcari</t>
  </si>
  <si>
    <t>inchirieri spatii com+teren amb.(inclusiv TLF)</t>
  </si>
  <si>
    <t>inchirieri zilnice/mese,vitrine…</t>
  </si>
  <si>
    <t>crestere sal minim brut MN</t>
  </si>
  <si>
    <t>a) salarii de bază din care:</t>
  </si>
  <si>
    <t>b) sporuri, prime şi alte bonificaţii aferente salariului de bază (conform CCM)din care;</t>
  </si>
  <si>
    <t>ch.de sponsorizare in domeniul medical şi sanatate(40%)</t>
  </si>
  <si>
    <t>ch. de sponsorizare in domeniile educatie, invatamant, social şi sport,(40%) din care:</t>
  </si>
  <si>
    <t>ch. de sponsorizare pentru alte actiuni şi activitati(20%)</t>
  </si>
  <si>
    <t>87a</t>
  </si>
  <si>
    <t>SC Piete Servicii Comunitare Muscel SRL</t>
  </si>
  <si>
    <t>c) vouchere de vacanta ;</t>
  </si>
  <si>
    <t xml:space="preserve">Cheltuieli cu contributiile datorate de angajator 
</t>
  </si>
  <si>
    <t>Venituri totale de exploatare din care:  (rd.2)</t>
  </si>
  <si>
    <t>Venituri din subventii si transferuri</t>
  </si>
  <si>
    <t>b) pentru consiliul de administraţie/consiliul de supraveghere,(secretariat) din care:</t>
  </si>
  <si>
    <t>c) pentru AGA şi cenzori,(secretariat AGA)</t>
  </si>
  <si>
    <r>
      <t>-</t>
    </r>
    <r>
      <rPr>
        <i/>
        <sz val="9"/>
        <color theme="1"/>
        <rFont val="Times New Roman"/>
        <family val="1"/>
        <charset val="238"/>
      </rPr>
      <t>aferente bunurilor de natura domeniului public</t>
    </r>
  </si>
  <si>
    <t>*) în limita prevazuta la art. 25 alin. 3 lit. b din Legea nr. 227/2015 privind Codul fiscal, cu modificarile si completarile ulterioare ;  (cf OG 26/2013)</t>
  </si>
  <si>
    <t>89a</t>
  </si>
  <si>
    <t>89b</t>
  </si>
  <si>
    <t>Nr. mediu de salariaţi recalculat  cf  LBS</t>
  </si>
  <si>
    <t>alte venituri(ct 703 )</t>
  </si>
  <si>
    <t>88a</t>
  </si>
  <si>
    <t>147a</t>
  </si>
  <si>
    <t>venituri neimpozabile(anularea provizioanelor)</t>
  </si>
  <si>
    <t>cheltuieli nedeductibile fiscal(amortizarea fiscala,cheltuiala cu impozit  pe profit...)</t>
  </si>
  <si>
    <t>IMPOZIT PE PROFIT CURENT</t>
  </si>
  <si>
    <t>C          conform HG/ Ordin comun</t>
  </si>
  <si>
    <t>E             Trim I</t>
  </si>
  <si>
    <t>F                Trim II</t>
  </si>
  <si>
    <t>G                   Trim III</t>
  </si>
  <si>
    <t>VENITURI TOTALE 
(rd. 1= rd.2 + rd. 22)</t>
  </si>
  <si>
    <t xml:space="preserve"> </t>
  </si>
  <si>
    <t>Venituri totale din exploatare 
(rd 2=rd. 3 + rd. 8 + rd. 9 + rd. 12 + rd. 13 + rd. 14), din care:</t>
  </si>
  <si>
    <t>din producţia vândută 
(rd.3=rd.4 + rd. 5 + rd. 6 + rd. 7), din care:</t>
  </si>
  <si>
    <t>din subvenţii şi transferuri de exploatare aferente cifrei de afaceri nete (rd.9= rd. 10 + rd. 11), din care:</t>
  </si>
  <si>
    <t>din vânzarea activelor şi alte operaţii de capital 
(rd.16= rd. 17 + rd. 18), din care:</t>
  </si>
  <si>
    <t>Venituri financiare 
(rd.22=rd. 23 + rd. 24 + rd. 25 + rd. 26 + rd. 27), din care:</t>
  </si>
  <si>
    <t>CHELTUIELI TOTALE (rd.28= rd. 29 + rd. 130)</t>
  </si>
  <si>
    <t>Cheltuieli de exploatare 
(rd.29=rd. 30 + rd. 78 + rd. 85 + rd. 113), din care:</t>
  </si>
  <si>
    <t>A. Cheltuieli cu bunuri şi servicii (rd.30 = rd. 31 + rd. 39 + rd. 45), din care:</t>
  </si>
  <si>
    <t>Cheltuieli privind stocurile 
(rd.31 = rd. 32 + rd.33 + rd.36 + rd. 37 + rd. 38), din care:</t>
  </si>
  <si>
    <t>Cheltuieli privind serviciile executate de terţi 
(rd.39 = rd. 40 + rd. 41 + rd. 44), din care:</t>
  </si>
  <si>
    <t>cheltuieli privind chiriile (rd 41=rd. 42 + rd. 43) din care:</t>
  </si>
  <si>
    <t>Cheltuieli cu alte servicii executate de terţi 
(rd.45 = rd.46+ rd. 47 + rd. 49 +  rd. 56 + rd. 61 + rd. 62 + rd.66 + rd. 67 + rd. 68  + rd. 77), din care:</t>
  </si>
  <si>
    <t>cheltuieli privind comisioanele şi onorariul, din care:</t>
  </si>
  <si>
    <t>Ch. cu sponsorizarea, potrivit O.U.G. nr. 2/2015 
(rd.56 =rd. 57 + rd. 58 + rd. 60), din care:</t>
  </si>
  <si>
    <t xml:space="preserve"> cheltuieli cu diurna (rd. 63 = rd. 64 + rd. 65)  din care:</t>
  </si>
  <si>
    <t>B Cheltuieli cu impozite, taxe şi vărsăminte asimilate (rd.78 = rd.79+rd. 80 + rd. 81 + rd. 82 + rd. 83 + rd. 84), din care:</t>
  </si>
  <si>
    <t>C. Cheltuieli cu personalul 
(rd. 85 = rd. 86 + rd. 99 + rd. 103 + rd. 112), din care:</t>
  </si>
  <si>
    <t>Cheltuieli de natură salarială (rd.86 = rd. 87 + rd. 91)</t>
  </si>
  <si>
    <t>86a</t>
  </si>
  <si>
    <t>Cheltuieli cu salariile 
(rd.87 = rd. 88 + rd. 89 + rd. 90), din care:</t>
  </si>
  <si>
    <t>88b</t>
  </si>
  <si>
    <t>Bonusuri (rd.91 =rd. 92 + rd. 95 + rd. 96 + rd. 97 + rd. 98), din care:</t>
  </si>
  <si>
    <t>Alte cheltuieli cu personalul 
(rd.99 = rd. 100 + rd. 101 + rd. 102), din care:</t>
  </si>
  <si>
    <t>Cheltuieli aferente contractului de mandat şi a altor organe de conducere şi control, comisii şi comitete 
(rd.103 =rd. 104 + rd. 107 + rd. 110 + rd. 111), din care:</t>
  </si>
  <si>
    <t xml:space="preserve"> Alte cheltuieli de exploatare 
(rd.113 = rd. 114 + rd. 117 + rd. 118 + rd. 119 + rd. 120 + rd. 121), din care:</t>
  </si>
  <si>
    <t>cheltuieli cu majorări şi penalităţi 
(rd 114 = rd. 115 + rd. 116), din care:</t>
  </si>
  <si>
    <t>ajustări şi deprecieri pentru pierdere de valoare şi provizioane 
(rd.121 = rd. 122-rd. 125), din care:</t>
  </si>
  <si>
    <t>din anularea provizioanelor 
(rd.126 = rd. 127 + rd. 128 + rd. 129), din care:</t>
  </si>
  <si>
    <t>Cheltuieli financiare 
(rd. 130 = rd. 131 + rd. 134 + rd. 137), din care:</t>
  </si>
  <si>
    <t>Alte Venituri care nu se iau in calcul la determinarea  productivitatii muncii,cf.Legii anuale a bugetului de stat</t>
  </si>
  <si>
    <t>Cheltuieli totale din exploatare,din care:rd.29</t>
  </si>
  <si>
    <t>alte cheltuieli  din exploatare  care nu se iau in calcul la determinarea rezultatului brut realizat in anul precedent,cf.Legii anuale a bugetului de stat</t>
  </si>
  <si>
    <t>Cheltuieli de natură salarială (rd. 86),din care**…)</t>
  </si>
  <si>
    <t>147A</t>
  </si>
  <si>
    <t>147b</t>
  </si>
  <si>
    <t xml:space="preserve">Castigul mediu lunar pe salariat(lei/persoana) determinat pe baza cheltuielilor de natura salariala 
[(rd. 147/rd 149]/12*1000      </t>
  </si>
  <si>
    <t>Câştigul mediu lunar pe salariat (lei/persoană) determinat pe baza cheltuielilor de natură salarială ,cf.OG 26/2013[ (rd 147-rd.92*-rd.97)/Rd.149 /12*1000</t>
  </si>
  <si>
    <t>Productivitatea muncii în unităţi valorice pe total personal mediu (mii lei/persoană) (rd. 2/rd. 149)</t>
  </si>
  <si>
    <t>Productivitatea muncii în unităţi valorice pe total personal mediu recalculata cf. Legi anuale a bugetului de stat</t>
  </si>
  <si>
    <t>Productivitatea muncii în unităţi fizice pe total personal mediu (cantitate produse finite/persoană) W = QPF/rd. 149</t>
  </si>
  <si>
    <t xml:space="preserve"> pondere in venituri totale de exploatare = rd. 157/rd. 2</t>
  </si>
  <si>
    <t>Redistribuiri/distribuiri totale cf.OUG nr. 29/2017 din;</t>
  </si>
  <si>
    <t>alte rezerve</t>
  </si>
  <si>
    <t>rezultatul reportat</t>
  </si>
  <si>
    <t>a) cheltuieli sociale in n limita  prevăzuta la art. 25 alin 3 lit.b din Legea nr. 227/2015 privind Codul fiscal*), cu modificările şi completările ulterioare, din care:</t>
  </si>
  <si>
    <t>cheltuieli privind întreţinerea şi funcţionarea tehnicii de calcul ct 6281+componente</t>
  </si>
  <si>
    <t>REZULTATUL BRUT (profit/pierdere) (rd. 138 = rd.1-rd. 28)</t>
  </si>
  <si>
    <t>Cheltuieli cu salariile (rd. 87)</t>
  </si>
  <si>
    <t>Cheltuieli cu salariile  recalculate(rd. 87a)</t>
  </si>
  <si>
    <t>Calcul Cheltuieli de natură salarială cf Legii Bugetului de  Stat  = Ch.Salariile - deduceri acordate cf LBS +Bonusuri (rd 87a+rd.91)</t>
  </si>
  <si>
    <t>Cheltuieli de natură salarială (rd. 86a) recalculate cf LBS /2020** :rd 147A = rd 86a</t>
  </si>
  <si>
    <t>sume reprezentand cresterea Cmbr, datorate majorarii Sal min brut /tara pt muncitorii necalificati =88a</t>
  </si>
  <si>
    <t>sume reprezentand reintregirea CNS aferente cresterii salariale  din anii anteriori / CIM per.determinata=88b</t>
  </si>
  <si>
    <t>Câştigul mediu lunar pe salariat (lei/persoană) determinat pe baza cheltuielilor de natură salarială recalculat cf.OG nr 26/2013 si Legii anuale a bugetului de stat= (rd 147A / rd 149)/12*1000</t>
  </si>
  <si>
    <t>Cheltuieli cu salariile recalculate cf Legii B S / 2020
{rd. 87 -deduceri( rd.88a+ rd. 88b+rd.88c+89a+89b)}, din care:</t>
  </si>
  <si>
    <t>inchirieri,bunuri  mobile/lunare</t>
  </si>
  <si>
    <t xml:space="preserve">D                      conform Hotararii  AGA/HCL </t>
  </si>
  <si>
    <t>D cf hot AGA/HCL</t>
  </si>
  <si>
    <t>9=8/5*100</t>
  </si>
  <si>
    <t xml:space="preserve">  %               9=8/5</t>
  </si>
  <si>
    <t xml:space="preserve">     %             10=8/6a</t>
  </si>
  <si>
    <t>10=8/6a*100</t>
  </si>
  <si>
    <t>H Trim IV</t>
  </si>
  <si>
    <t>active corporale- bunuri de retur cedate concendentului</t>
  </si>
  <si>
    <t>cheltuieli  cu cedarea activelor -bunuri de retur -care nu afecteaza rezultatul exercitiului financiar curent</t>
  </si>
  <si>
    <t>***</t>
  </si>
  <si>
    <t>Aprobat 2025</t>
  </si>
  <si>
    <t>cheltuieli privind energia şi apa din care</t>
  </si>
  <si>
    <t>energie electrica si gaze</t>
  </si>
  <si>
    <t xml:space="preserve">cheltuieli privind alte utilitati(serv. Salubrizare+ serv. Canalizare, ape meteo...etc)cont nou din 2023(6058) </t>
  </si>
  <si>
    <t xml:space="preserve">Venituri totale din expluatare ajustate(inchirieri care nu se mai regasesc in 2024
</t>
  </si>
  <si>
    <t>Venituri fara cedarea activelor-imobilizari corporale in curs cedate</t>
  </si>
  <si>
    <t xml:space="preserve"> reintregirea chelt. pv cresterea salariala acordata in 2024</t>
  </si>
  <si>
    <t>**)se vor evidentia distinct sumele care nu se iau in calcul la determinarea castigului mediu brut lunar,prevazute in Legea anuala a bugetului de stat /2025;</t>
  </si>
  <si>
    <t>b</t>
  </si>
  <si>
    <t>chelt. Privind activele imobilizate/scoatereadin evidenta</t>
  </si>
  <si>
    <t>Compartiment Economico-financiar</t>
  </si>
  <si>
    <t>Oancea Adelina Gina</t>
  </si>
  <si>
    <t xml:space="preserve">Detalierea indicatorilor economico-financiari prevăzuţi în Bugetul de venituri şi cheltuieli Rectificativ /2026
şi repartizarea pe trimestre a acestora </t>
  </si>
  <si>
    <t>An precedent                  (N-1)2025</t>
  </si>
  <si>
    <t>B    Preliminat/Realizat 2025</t>
  </si>
  <si>
    <t>An curent (N)2026</t>
  </si>
  <si>
    <t>Aprobat 2026</t>
  </si>
  <si>
    <t>B Realizat la  31.03. 2026</t>
  </si>
  <si>
    <t>Propuneri rectificare an curent (N) 2026</t>
  </si>
  <si>
    <t>Propuneri an curent (N)2026</t>
  </si>
  <si>
    <t>Hoaghea Mariana</t>
  </si>
  <si>
    <t xml:space="preserve">sporuri ,prime,bonificatii aferente cresterilor Smin baza </t>
  </si>
  <si>
    <t>sporuri ,prime,bonificatii aferente cresterii acordate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</si>
</sst>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b/>
      <sz val="9"/>
      <color rgb="FF666666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sz val="9"/>
      <color rgb="FFFF0000"/>
      <name val="Calibri"/>
      <family val="2"/>
      <scheme val="minor"/>
    </font>
    <font>
      <b/>
      <i/>
      <sz val="9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5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7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7"/>
      <color rgb="FFFF0000"/>
      <name val="Times New Roman"/>
      <family val="1"/>
      <charset val="238"/>
    </font>
    <font>
      <b/>
      <sz val="6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indexed="64"/>
      </top>
      <bottom/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333333"/>
      </right>
      <top style="medium">
        <color indexed="64"/>
      </top>
      <bottom/>
      <diagonal/>
    </border>
    <border>
      <left style="medium">
        <color rgb="FF333333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333333"/>
      </top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3" fillId="0" borderId="0" xfId="0" applyFont="1"/>
    <xf numFmtId="0" fontId="9" fillId="0" borderId="1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9" fillId="0" borderId="0" xfId="0" applyFont="1"/>
    <xf numFmtId="49" fontId="9" fillId="0" borderId="0" xfId="0" applyNumberFormat="1" applyFont="1"/>
    <xf numFmtId="0" fontId="9" fillId="0" borderId="1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2" fillId="0" borderId="0" xfId="0" applyFont="1"/>
    <xf numFmtId="0" fontId="13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1" fontId="13" fillId="0" borderId="0" xfId="0" applyNumberFormat="1" applyFont="1"/>
    <xf numFmtId="0" fontId="12" fillId="0" borderId="1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1" fillId="0" borderId="0" xfId="0" applyFont="1"/>
    <xf numFmtId="0" fontId="30" fillId="0" borderId="0" xfId="0" applyFont="1"/>
    <xf numFmtId="0" fontId="3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left"/>
    </xf>
    <xf numFmtId="0" fontId="10" fillId="0" borderId="39" xfId="0" applyFont="1" applyBorder="1" applyAlignment="1">
      <alignment horizontal="left" vertical="top" wrapText="1"/>
    </xf>
    <xf numFmtId="0" fontId="10" fillId="0" borderId="22" xfId="0" applyFont="1" applyBorder="1" applyAlignment="1">
      <alignment vertical="top" wrapText="1"/>
    </xf>
    <xf numFmtId="0" fontId="10" fillId="0" borderId="2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0" fillId="0" borderId="4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top" wrapText="1"/>
    </xf>
    <xf numFmtId="0" fontId="9" fillId="0" borderId="57" xfId="0" applyFont="1" applyBorder="1" applyAlignment="1">
      <alignment horizontal="center" vertical="top" wrapText="1"/>
    </xf>
    <xf numFmtId="0" fontId="25" fillId="0" borderId="58" xfId="0" applyFont="1" applyBorder="1" applyAlignment="1">
      <alignment horizontal="center" vertical="top" wrapText="1"/>
    </xf>
    <xf numFmtId="0" fontId="13" fillId="0" borderId="49" xfId="0" applyFont="1" applyBorder="1" applyAlignment="1">
      <alignment vertical="top" wrapText="1"/>
    </xf>
    <xf numFmtId="0" fontId="13" fillId="0" borderId="60" xfId="0" applyFont="1" applyBorder="1" applyAlignment="1">
      <alignment vertical="top" wrapText="1"/>
    </xf>
    <xf numFmtId="0" fontId="13" fillId="0" borderId="61" xfId="0" applyFont="1" applyBorder="1" applyAlignment="1">
      <alignment vertical="top" wrapText="1"/>
    </xf>
    <xf numFmtId="0" fontId="9" fillId="0" borderId="62" xfId="0" applyFont="1" applyBorder="1" applyAlignment="1">
      <alignment horizontal="center" vertical="top" wrapText="1"/>
    </xf>
    <xf numFmtId="0" fontId="13" fillId="0" borderId="63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10" fillId="0" borderId="34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0" fillId="0" borderId="8" xfId="0" applyFont="1" applyBorder="1" applyAlignment="1">
      <alignment horizontal="center" vertical="center" wrapText="1"/>
    </xf>
    <xf numFmtId="1" fontId="20" fillId="0" borderId="8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1" fontId="25" fillId="0" borderId="58" xfId="0" applyNumberFormat="1" applyFont="1" applyBorder="1" applyAlignment="1">
      <alignment horizontal="center" vertical="top" wrapText="1"/>
    </xf>
    <xf numFmtId="1" fontId="25" fillId="0" borderId="1" xfId="0" applyNumberFormat="1" applyFont="1" applyBorder="1" applyAlignment="1">
      <alignment horizontal="center" vertical="top" wrapText="1"/>
    </xf>
    <xf numFmtId="2" fontId="25" fillId="0" borderId="1" xfId="0" applyNumberFormat="1" applyFont="1" applyBorder="1" applyAlignment="1">
      <alignment horizontal="center" vertical="top" wrapText="1"/>
    </xf>
    <xf numFmtId="0" fontId="25" fillId="0" borderId="52" xfId="0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center" vertical="top" wrapText="1"/>
    </xf>
    <xf numFmtId="1" fontId="2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1" fontId="20" fillId="0" borderId="15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3" fontId="20" fillId="0" borderId="15" xfId="0" applyNumberFormat="1" applyFont="1" applyBorder="1" applyAlignment="1">
      <alignment horizontal="center" vertical="center" wrapText="1"/>
    </xf>
    <xf numFmtId="3" fontId="34" fillId="0" borderId="15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top" wrapText="1"/>
    </xf>
    <xf numFmtId="4" fontId="36" fillId="0" borderId="1" xfId="0" applyNumberFormat="1" applyFont="1" applyBorder="1" applyAlignment="1">
      <alignment horizontal="center" vertical="top" wrapText="1"/>
    </xf>
    <xf numFmtId="1" fontId="36" fillId="0" borderId="1" xfId="0" applyNumberFormat="1" applyFont="1" applyBorder="1" applyAlignment="1">
      <alignment horizontal="center" vertical="top" wrapText="1"/>
    </xf>
    <xf numFmtId="1" fontId="18" fillId="0" borderId="1" xfId="0" applyNumberFormat="1" applyFont="1" applyBorder="1" applyAlignment="1">
      <alignment horizontal="center" vertical="center" wrapText="1"/>
    </xf>
    <xf numFmtId="2" fontId="36" fillId="0" borderId="1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top" wrapText="1"/>
    </xf>
    <xf numFmtId="2" fontId="3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top"/>
    </xf>
    <xf numFmtId="1" fontId="18" fillId="0" borderId="15" xfId="0" applyNumberFormat="1" applyFont="1" applyBorder="1" applyAlignment="1">
      <alignment horizontal="center" vertical="top" wrapText="1"/>
    </xf>
    <xf numFmtId="0" fontId="36" fillId="0" borderId="2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4" fontId="18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top" wrapText="1"/>
    </xf>
    <xf numFmtId="3" fontId="18" fillId="0" borderId="15" xfId="0" applyNumberFormat="1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165" fontId="18" fillId="0" borderId="15" xfId="0" applyNumberFormat="1" applyFont="1" applyBorder="1" applyAlignment="1">
      <alignment horizontal="center" vertical="top" wrapText="1"/>
    </xf>
    <xf numFmtId="3" fontId="38" fillId="0" borderId="1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49" fontId="12" fillId="0" borderId="0" xfId="0" applyNumberFormat="1" applyFont="1"/>
    <xf numFmtId="0" fontId="19" fillId="0" borderId="66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 wrapText="1"/>
    </xf>
    <xf numFmtId="0" fontId="39" fillId="0" borderId="0" xfId="0" applyFont="1"/>
    <xf numFmtId="1" fontId="11" fillId="0" borderId="8" xfId="0" applyNumberFormat="1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21" fillId="3" borderId="0" xfId="0" applyFont="1" applyFill="1"/>
    <xf numFmtId="2" fontId="18" fillId="0" borderId="15" xfId="0" applyNumberFormat="1" applyFont="1" applyBorder="1" applyAlignment="1">
      <alignment horizontal="center" vertical="top" wrapText="1"/>
    </xf>
    <xf numFmtId="4" fontId="20" fillId="0" borderId="1" xfId="0" applyNumberFormat="1" applyFont="1" applyBorder="1" applyAlignment="1">
      <alignment horizontal="center" vertical="center" wrapText="1"/>
    </xf>
    <xf numFmtId="4" fontId="38" fillId="0" borderId="1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 wrapText="1"/>
    </xf>
    <xf numFmtId="3" fontId="11" fillId="0" borderId="32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top" wrapText="1"/>
    </xf>
    <xf numFmtId="2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top" wrapText="1"/>
    </xf>
    <xf numFmtId="0" fontId="17" fillId="3" borderId="58" xfId="0" applyFont="1" applyFill="1" applyBorder="1" applyAlignment="1">
      <alignment horizontal="center" vertical="top" wrapText="1"/>
    </xf>
    <xf numFmtId="0" fontId="11" fillId="3" borderId="5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4" fontId="11" fillId="3" borderId="58" xfId="0" applyNumberFormat="1" applyFont="1" applyFill="1" applyBorder="1" applyAlignment="1">
      <alignment horizontal="center" vertical="top" wrapText="1"/>
    </xf>
    <xf numFmtId="1" fontId="11" fillId="3" borderId="8" xfId="0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 wrapText="1"/>
    </xf>
    <xf numFmtId="4" fontId="11" fillId="2" borderId="58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" fontId="17" fillId="0" borderId="58" xfId="0" applyNumberFormat="1" applyFont="1" applyBorder="1" applyAlignment="1">
      <alignment horizontal="center" vertical="top" wrapText="1"/>
    </xf>
    <xf numFmtId="2" fontId="11" fillId="0" borderId="58" xfId="0" applyNumberFormat="1" applyFont="1" applyBorder="1" applyAlignment="1">
      <alignment horizontal="center" vertical="center" wrapText="1"/>
    </xf>
    <xf numFmtId="2" fontId="17" fillId="0" borderId="58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top" wrapText="1"/>
    </xf>
    <xf numFmtId="2" fontId="17" fillId="0" borderId="58" xfId="0" applyNumberFormat="1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top" wrapText="1"/>
    </xf>
    <xf numFmtId="1" fontId="17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wrapText="1"/>
    </xf>
    <xf numFmtId="1" fontId="11" fillId="0" borderId="8" xfId="0" applyNumberFormat="1" applyFont="1" applyBorder="1" applyAlignment="1">
      <alignment horizontal="center" wrapText="1"/>
    </xf>
    <xf numFmtId="0" fontId="11" fillId="0" borderId="58" xfId="0" applyFont="1" applyBorder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top" wrapText="1"/>
    </xf>
    <xf numFmtId="165" fontId="11" fillId="0" borderId="15" xfId="0" applyNumberFormat="1" applyFont="1" applyBorder="1" applyAlignment="1">
      <alignment horizontal="center" vertical="top" wrapText="1"/>
    </xf>
    <xf numFmtId="165" fontId="11" fillId="0" borderId="32" xfId="0" applyNumberFormat="1" applyFont="1" applyBorder="1" applyAlignment="1">
      <alignment horizontal="center" wrapText="1"/>
    </xf>
    <xf numFmtId="0" fontId="17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 wrapText="1"/>
    </xf>
    <xf numFmtId="0" fontId="29" fillId="0" borderId="32" xfId="0" applyFont="1" applyBorder="1" applyAlignment="1">
      <alignment horizontal="center" vertical="top" wrapText="1"/>
    </xf>
    <xf numFmtId="3" fontId="11" fillId="0" borderId="15" xfId="0" applyNumberFormat="1" applyFont="1" applyBorder="1" applyAlignment="1">
      <alignment horizontal="center" vertical="center" wrapText="1"/>
    </xf>
    <xf numFmtId="3" fontId="40" fillId="0" borderId="15" xfId="0" applyNumberFormat="1" applyFont="1" applyBorder="1" applyAlignment="1">
      <alignment horizontal="center" vertical="center" wrapText="1"/>
    </xf>
    <xf numFmtId="1" fontId="40" fillId="0" borderId="15" xfId="0" applyNumberFormat="1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1" fontId="11" fillId="0" borderId="38" xfId="0" applyNumberFormat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1" fontId="11" fillId="3" borderId="58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11" fillId="2" borderId="58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1" fillId="0" borderId="58" xfId="0" applyNumberFormat="1" applyFont="1" applyBorder="1" applyAlignment="1">
      <alignment horizontal="center" vertical="top" wrapText="1"/>
    </xf>
    <xf numFmtId="2" fontId="20" fillId="2" borderId="58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4" fillId="0" borderId="1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9" fillId="0" borderId="7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49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51" xfId="0" applyFont="1" applyBorder="1" applyAlignment="1">
      <alignment horizont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50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top" wrapText="1"/>
    </xf>
    <xf numFmtId="0" fontId="13" fillId="0" borderId="59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2"/>
  <sheetViews>
    <sheetView tabSelected="1" topLeftCell="A103" zoomScaleNormal="100" workbookViewId="0">
      <selection activeCell="V111" sqref="V111"/>
    </sheetView>
  </sheetViews>
  <sheetFormatPr defaultRowHeight="12" x14ac:dyDescent="0.2"/>
  <cols>
    <col min="1" max="2" width="3" style="1" customWidth="1"/>
    <col min="3" max="3" width="3.7109375" style="1" customWidth="1"/>
    <col min="4" max="4" width="5" style="1" customWidth="1"/>
    <col min="5" max="5" width="40.85546875" style="1" customWidth="1"/>
    <col min="6" max="6" width="4.140625" style="1" customWidth="1"/>
    <col min="7" max="7" width="2.140625" style="1" customWidth="1"/>
    <col min="8" max="8" width="6.28515625" style="1" customWidth="1"/>
    <col min="9" max="9" width="8" style="1" customWidth="1"/>
    <col min="10" max="10" width="4.85546875" style="1" customWidth="1"/>
    <col min="11" max="12" width="6.5703125" style="1" customWidth="1"/>
    <col min="13" max="13" width="6.7109375" style="1" customWidth="1"/>
    <col min="14" max="14" width="7.7109375" style="1" customWidth="1"/>
    <col min="15" max="15" width="6.7109375" style="1" customWidth="1"/>
    <col min="16" max="16" width="6" style="1" customWidth="1"/>
    <col min="17" max="17" width="6.5703125" style="1" bestFit="1" customWidth="1"/>
    <col min="18" max="19" width="6.42578125" style="1" customWidth="1"/>
    <col min="20" max="20" width="9.28515625" style="1" customWidth="1"/>
    <col min="21" max="16384" width="9.140625" style="1"/>
  </cols>
  <sheetData>
    <row r="1" spans="1:21" ht="19.5" customHeight="1" x14ac:dyDescent="0.25">
      <c r="A1" s="313" t="s">
        <v>176</v>
      </c>
      <c r="B1" s="313"/>
      <c r="C1" s="313"/>
      <c r="D1" s="313"/>
      <c r="E1" s="313"/>
      <c r="F1" s="115"/>
      <c r="G1" s="115"/>
      <c r="H1" s="115"/>
      <c r="I1" s="2"/>
      <c r="J1" s="2"/>
      <c r="K1" s="2"/>
      <c r="L1" s="2"/>
      <c r="M1" s="2"/>
      <c r="N1" s="2"/>
      <c r="O1" s="2"/>
      <c r="P1" s="2"/>
      <c r="Q1" s="285" t="s">
        <v>163</v>
      </c>
      <c r="R1" s="285"/>
      <c r="S1" s="285"/>
      <c r="T1" s="3"/>
    </row>
    <row r="2" spans="1:21" ht="36" customHeight="1" x14ac:dyDescent="0.2">
      <c r="A2" s="294" t="s">
        <v>278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114"/>
      <c r="U2" s="114"/>
    </row>
    <row r="3" spans="1:21" ht="12.75" customHeight="1" thickBot="1" x14ac:dyDescent="0.25">
      <c r="A3" s="284" t="s">
        <v>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21" ht="33.75" customHeight="1" thickBot="1" x14ac:dyDescent="0.25">
      <c r="A4" s="337"/>
      <c r="B4" s="338"/>
      <c r="C4" s="339"/>
      <c r="D4" s="344" t="s">
        <v>1</v>
      </c>
      <c r="E4" s="345"/>
      <c r="F4" s="348" t="s">
        <v>2</v>
      </c>
      <c r="G4" s="350" t="s">
        <v>279</v>
      </c>
      <c r="H4" s="351"/>
      <c r="I4" s="352"/>
      <c r="J4" s="370" t="s">
        <v>281</v>
      </c>
      <c r="K4" s="371"/>
      <c r="L4" s="372"/>
      <c r="M4" s="377" t="s">
        <v>284</v>
      </c>
      <c r="N4" s="94" t="s">
        <v>3</v>
      </c>
      <c r="O4" s="95" t="s">
        <v>3</v>
      </c>
      <c r="P4" s="353" t="s">
        <v>285</v>
      </c>
      <c r="Q4" s="353"/>
      <c r="R4" s="353"/>
      <c r="S4" s="354"/>
      <c r="T4" s="4"/>
    </row>
    <row r="5" spans="1:21" ht="21" customHeight="1" thickBot="1" x14ac:dyDescent="0.25">
      <c r="A5" s="340"/>
      <c r="B5" s="341"/>
      <c r="C5" s="342"/>
      <c r="D5" s="346"/>
      <c r="E5" s="347"/>
      <c r="F5" s="349"/>
      <c r="G5" s="355" t="s">
        <v>266</v>
      </c>
      <c r="H5" s="282"/>
      <c r="I5" s="367" t="s">
        <v>280</v>
      </c>
      <c r="J5" s="373" t="s">
        <v>282</v>
      </c>
      <c r="K5" s="374"/>
      <c r="L5" s="375" t="s">
        <v>283</v>
      </c>
      <c r="M5" s="378"/>
      <c r="N5" s="281" t="s">
        <v>259</v>
      </c>
      <c r="O5" s="283" t="s">
        <v>260</v>
      </c>
      <c r="P5" s="356" t="s">
        <v>26</v>
      </c>
      <c r="Q5" s="356"/>
      <c r="R5" s="356"/>
      <c r="S5" s="357"/>
      <c r="T5" s="4"/>
    </row>
    <row r="6" spans="1:21" ht="97.5" customHeight="1" thickBot="1" x14ac:dyDescent="0.25">
      <c r="A6" s="343"/>
      <c r="B6" s="341"/>
      <c r="C6" s="342"/>
      <c r="D6" s="346"/>
      <c r="E6" s="347"/>
      <c r="F6" s="349"/>
      <c r="G6" s="168" t="s">
        <v>194</v>
      </c>
      <c r="H6" s="169" t="s">
        <v>256</v>
      </c>
      <c r="I6" s="368"/>
      <c r="J6" s="190" t="s">
        <v>194</v>
      </c>
      <c r="K6" s="191" t="s">
        <v>257</v>
      </c>
      <c r="L6" s="376"/>
      <c r="M6" s="378"/>
      <c r="N6" s="379"/>
      <c r="O6" s="380"/>
      <c r="P6" s="62" t="s">
        <v>195</v>
      </c>
      <c r="Q6" s="63" t="s">
        <v>196</v>
      </c>
      <c r="R6" s="63" t="s">
        <v>197</v>
      </c>
      <c r="S6" s="96" t="s">
        <v>262</v>
      </c>
      <c r="T6" s="4"/>
    </row>
    <row r="7" spans="1:21" ht="21.75" thickBot="1" x14ac:dyDescent="0.25">
      <c r="A7" s="97">
        <v>0</v>
      </c>
      <c r="B7" s="358">
        <v>1</v>
      </c>
      <c r="C7" s="359"/>
      <c r="D7" s="360">
        <v>2</v>
      </c>
      <c r="E7" s="359"/>
      <c r="F7" s="64">
        <v>3</v>
      </c>
      <c r="G7" s="64">
        <v>4</v>
      </c>
      <c r="H7" s="64" t="s">
        <v>27</v>
      </c>
      <c r="I7" s="64">
        <v>5</v>
      </c>
      <c r="J7" s="189">
        <v>6</v>
      </c>
      <c r="K7" s="189" t="s">
        <v>28</v>
      </c>
      <c r="L7" s="189">
        <v>7</v>
      </c>
      <c r="M7" s="64">
        <v>8</v>
      </c>
      <c r="N7" s="64" t="s">
        <v>258</v>
      </c>
      <c r="O7" s="64" t="s">
        <v>261</v>
      </c>
      <c r="P7" s="64">
        <v>11</v>
      </c>
      <c r="Q7" s="64">
        <v>12</v>
      </c>
      <c r="R7" s="64">
        <v>13</v>
      </c>
      <c r="S7" s="98">
        <v>14</v>
      </c>
      <c r="T7" s="4"/>
    </row>
    <row r="8" spans="1:21" ht="24.75" customHeight="1" thickBot="1" x14ac:dyDescent="0.25">
      <c r="A8" s="99" t="s">
        <v>199</v>
      </c>
      <c r="B8" s="89"/>
      <c r="C8" s="89"/>
      <c r="D8" s="297" t="s">
        <v>198</v>
      </c>
      <c r="E8" s="298"/>
      <c r="F8" s="91">
        <v>1</v>
      </c>
      <c r="G8" s="59">
        <f t="shared" ref="G8:M8" si="0">SUM(G9+G36)</f>
        <v>0</v>
      </c>
      <c r="H8" s="158">
        <f t="shared" si="0"/>
        <v>1551.4</v>
      </c>
      <c r="I8" s="158">
        <f t="shared" si="0"/>
        <v>1558.62</v>
      </c>
      <c r="J8" s="116">
        <f t="shared" si="0"/>
        <v>0</v>
      </c>
      <c r="K8" s="158">
        <f t="shared" si="0"/>
        <v>1725</v>
      </c>
      <c r="L8" s="213">
        <f t="shared" si="0"/>
        <v>353.5</v>
      </c>
      <c r="M8" s="60">
        <f t="shared" si="0"/>
        <v>1729</v>
      </c>
      <c r="N8" s="193">
        <f>M8/I8*100</f>
        <v>110.93146501392258</v>
      </c>
      <c r="O8" s="193">
        <f>M8/K8*100</f>
        <v>100.23188405797102</v>
      </c>
      <c r="P8" s="60">
        <f>SUM(P9+P36)</f>
        <v>351.5</v>
      </c>
      <c r="Q8" s="60">
        <f>SUM(Q9+Q36)</f>
        <v>804.5</v>
      </c>
      <c r="R8" s="60">
        <f>SUM(R9+R36)</f>
        <v>1271</v>
      </c>
      <c r="S8" s="217">
        <f>SUM(S9+S36)</f>
        <v>1729</v>
      </c>
      <c r="T8" s="11"/>
      <c r="U8" s="24"/>
    </row>
    <row r="9" spans="1:21" ht="25.5" customHeight="1" thickBot="1" x14ac:dyDescent="0.25">
      <c r="A9" s="361"/>
      <c r="B9" s="5">
        <v>1</v>
      </c>
      <c r="C9" s="6"/>
      <c r="D9" s="303" t="s">
        <v>200</v>
      </c>
      <c r="E9" s="304"/>
      <c r="F9" s="90">
        <v>2</v>
      </c>
      <c r="G9" s="53"/>
      <c r="H9" s="156">
        <f t="shared" ref="H9" si="1">SUM(H10+H22+H23+H26+H27+H28)</f>
        <v>1550.4</v>
      </c>
      <c r="I9" s="156">
        <f t="shared" ref="I9:S9" si="2">SUM(I10+I22+I23+I26+I27+I28)</f>
        <v>1557.1399999999999</v>
      </c>
      <c r="J9" s="118">
        <f t="shared" si="2"/>
        <v>0</v>
      </c>
      <c r="K9" s="156">
        <f t="shared" si="2"/>
        <v>1724</v>
      </c>
      <c r="L9" s="214">
        <f t="shared" si="2"/>
        <v>353.14</v>
      </c>
      <c r="M9" s="214">
        <f t="shared" si="2"/>
        <v>1724</v>
      </c>
      <c r="N9" s="193">
        <f t="shared" ref="N9:N61" si="3">M9/I9*100</f>
        <v>110.71579947853117</v>
      </c>
      <c r="O9" s="193">
        <f t="shared" ref="O9:O70" si="4">M9/K9*100</f>
        <v>100</v>
      </c>
      <c r="P9" s="55">
        <f t="shared" si="2"/>
        <v>351.5</v>
      </c>
      <c r="Q9" s="55">
        <f t="shared" si="2"/>
        <v>801.5</v>
      </c>
      <c r="R9" s="55">
        <f t="shared" si="2"/>
        <v>1267</v>
      </c>
      <c r="S9" s="215">
        <f t="shared" si="2"/>
        <v>1724</v>
      </c>
      <c r="T9" s="11"/>
      <c r="U9" s="24"/>
    </row>
    <row r="10" spans="1:21" ht="23.25" customHeight="1" thickBot="1" x14ac:dyDescent="0.25">
      <c r="A10" s="362"/>
      <c r="B10" s="363"/>
      <c r="C10" s="30" t="s">
        <v>4</v>
      </c>
      <c r="D10" s="320" t="s">
        <v>201</v>
      </c>
      <c r="E10" s="321"/>
      <c r="F10" s="43">
        <v>3</v>
      </c>
      <c r="G10" s="53"/>
      <c r="H10" s="156">
        <f t="shared" ref="H10" si="5">SUM(H12+H13+H17)</f>
        <v>1546.4</v>
      </c>
      <c r="I10" s="156">
        <f t="shared" ref="I10:S10" si="6">SUM(I12+I13+I17)</f>
        <v>1551.8899999999999</v>
      </c>
      <c r="J10" s="118">
        <f t="shared" si="6"/>
        <v>0</v>
      </c>
      <c r="K10" s="156">
        <f t="shared" si="6"/>
        <v>1720</v>
      </c>
      <c r="L10" s="55">
        <f t="shared" si="6"/>
        <v>352.8</v>
      </c>
      <c r="M10" s="55">
        <f t="shared" si="6"/>
        <v>1720</v>
      </c>
      <c r="N10" s="193">
        <f>M10/I10*100</f>
        <v>110.83259767122671</v>
      </c>
      <c r="O10" s="193">
        <f t="shared" si="4"/>
        <v>100</v>
      </c>
      <c r="P10" s="55">
        <f t="shared" si="6"/>
        <v>351.5</v>
      </c>
      <c r="Q10" s="55">
        <f t="shared" si="6"/>
        <v>800</v>
      </c>
      <c r="R10" s="55">
        <f t="shared" si="6"/>
        <v>1264</v>
      </c>
      <c r="S10" s="215">
        <f t="shared" si="6"/>
        <v>1720</v>
      </c>
      <c r="T10" s="11"/>
      <c r="U10" s="24"/>
    </row>
    <row r="11" spans="1:21" ht="12.75" thickBot="1" x14ac:dyDescent="0.25">
      <c r="A11" s="362"/>
      <c r="B11" s="364"/>
      <c r="C11" s="6"/>
      <c r="D11" s="91" t="s">
        <v>29</v>
      </c>
      <c r="E11" s="32" t="s">
        <v>30</v>
      </c>
      <c r="F11" s="6">
        <v>4</v>
      </c>
      <c r="G11" s="23"/>
      <c r="H11" s="155">
        <v>0</v>
      </c>
      <c r="I11" s="155">
        <v>0</v>
      </c>
      <c r="J11" s="21"/>
      <c r="K11" s="21"/>
      <c r="L11" s="21"/>
      <c r="M11" s="18"/>
      <c r="N11" s="193">
        <v>0</v>
      </c>
      <c r="O11" s="193">
        <v>0</v>
      </c>
      <c r="P11" s="19">
        <v>0</v>
      </c>
      <c r="Q11" s="19">
        <v>0</v>
      </c>
      <c r="R11" s="19">
        <v>0</v>
      </c>
      <c r="S11" s="216">
        <v>0</v>
      </c>
      <c r="T11" s="11"/>
      <c r="U11" s="24"/>
    </row>
    <row r="12" spans="1:21" ht="12.75" thickBot="1" x14ac:dyDescent="0.25">
      <c r="A12" s="362"/>
      <c r="B12" s="364"/>
      <c r="C12" s="6"/>
      <c r="D12" s="6" t="s">
        <v>31</v>
      </c>
      <c r="E12" s="7" t="s">
        <v>32</v>
      </c>
      <c r="F12" s="6">
        <v>5</v>
      </c>
      <c r="G12" s="13"/>
      <c r="H12" s="155">
        <v>0</v>
      </c>
      <c r="I12" s="154">
        <v>0</v>
      </c>
      <c r="J12" s="66"/>
      <c r="K12" s="66"/>
      <c r="L12" s="66"/>
      <c r="M12" s="19"/>
      <c r="N12" s="193">
        <v>0</v>
      </c>
      <c r="O12" s="193">
        <v>0</v>
      </c>
      <c r="P12" s="19">
        <v>0</v>
      </c>
      <c r="Q12" s="19">
        <v>0</v>
      </c>
      <c r="R12" s="19">
        <v>0</v>
      </c>
      <c r="S12" s="216">
        <v>0</v>
      </c>
      <c r="T12" s="11"/>
      <c r="U12" s="24"/>
    </row>
    <row r="13" spans="1:21" ht="12.75" thickBot="1" x14ac:dyDescent="0.25">
      <c r="A13" s="362"/>
      <c r="B13" s="364"/>
      <c r="C13" s="6"/>
      <c r="D13" s="6" t="s">
        <v>33</v>
      </c>
      <c r="E13" s="7" t="s">
        <v>34</v>
      </c>
      <c r="F13" s="6">
        <v>6</v>
      </c>
      <c r="G13" s="23"/>
      <c r="H13" s="155">
        <f t="shared" ref="H13" si="7">SUM(H16++H15+H14)</f>
        <v>1370</v>
      </c>
      <c r="I13" s="155">
        <f t="shared" ref="I13:S13" si="8">SUM(I16++I15+I14)</f>
        <v>1369.07</v>
      </c>
      <c r="J13" s="21">
        <f t="shared" si="8"/>
        <v>0</v>
      </c>
      <c r="K13" s="155">
        <f t="shared" si="8"/>
        <v>1534</v>
      </c>
      <c r="L13" s="18">
        <f t="shared" si="8"/>
        <v>332.1</v>
      </c>
      <c r="M13" s="18">
        <f t="shared" si="8"/>
        <v>1534</v>
      </c>
      <c r="N13" s="193">
        <f t="shared" si="3"/>
        <v>112.04686392952881</v>
      </c>
      <c r="O13" s="193">
        <f t="shared" si="4"/>
        <v>100</v>
      </c>
      <c r="P13" s="18">
        <f t="shared" si="8"/>
        <v>331</v>
      </c>
      <c r="Q13" s="18">
        <f t="shared" si="8"/>
        <v>734.5</v>
      </c>
      <c r="R13" s="18">
        <f t="shared" si="8"/>
        <v>1191</v>
      </c>
      <c r="S13" s="216">
        <f t="shared" si="8"/>
        <v>1534</v>
      </c>
      <c r="T13" s="11"/>
      <c r="U13" s="24"/>
    </row>
    <row r="14" spans="1:21" ht="12.75" thickBot="1" x14ac:dyDescent="0.25">
      <c r="A14" s="362"/>
      <c r="B14" s="364"/>
      <c r="C14" s="6"/>
      <c r="D14" s="6"/>
      <c r="E14" s="8" t="s">
        <v>167</v>
      </c>
      <c r="F14" s="6"/>
      <c r="G14" s="13"/>
      <c r="H14" s="154">
        <v>1286</v>
      </c>
      <c r="I14" s="154">
        <v>1297.8599999999999</v>
      </c>
      <c r="J14" s="66"/>
      <c r="K14" s="154">
        <v>1464</v>
      </c>
      <c r="L14" s="19">
        <v>320.3</v>
      </c>
      <c r="M14" s="19">
        <v>1464</v>
      </c>
      <c r="N14" s="193">
        <f t="shared" si="3"/>
        <v>112.80107253478803</v>
      </c>
      <c r="O14" s="193">
        <f t="shared" si="4"/>
        <v>100</v>
      </c>
      <c r="P14" s="19">
        <v>320</v>
      </c>
      <c r="Q14" s="19">
        <v>703</v>
      </c>
      <c r="R14" s="19">
        <v>1140</v>
      </c>
      <c r="S14" s="194">
        <v>1464</v>
      </c>
      <c r="T14" s="11"/>
      <c r="U14" s="24"/>
    </row>
    <row r="15" spans="1:21" ht="12.75" thickBot="1" x14ac:dyDescent="0.25">
      <c r="A15" s="362"/>
      <c r="B15" s="364"/>
      <c r="C15" s="6"/>
      <c r="D15" s="6"/>
      <c r="E15" s="8" t="s">
        <v>255</v>
      </c>
      <c r="F15" s="6"/>
      <c r="G15" s="13"/>
      <c r="H15" s="154">
        <v>81</v>
      </c>
      <c r="I15" s="154">
        <v>67.58</v>
      </c>
      <c r="J15" s="66"/>
      <c r="K15" s="154">
        <v>65</v>
      </c>
      <c r="L15" s="19">
        <v>9.6999999999999993</v>
      </c>
      <c r="M15" s="19">
        <v>65</v>
      </c>
      <c r="N15" s="193">
        <f t="shared" si="3"/>
        <v>96.18230245634804</v>
      </c>
      <c r="O15" s="193">
        <f t="shared" si="4"/>
        <v>100</v>
      </c>
      <c r="P15" s="19">
        <v>9</v>
      </c>
      <c r="Q15" s="19">
        <v>27.5</v>
      </c>
      <c r="R15" s="19">
        <v>46</v>
      </c>
      <c r="S15" s="194">
        <v>65</v>
      </c>
      <c r="T15" s="11"/>
      <c r="U15" s="24"/>
    </row>
    <row r="16" spans="1:21" ht="12.75" thickBot="1" x14ac:dyDescent="0.25">
      <c r="A16" s="362"/>
      <c r="B16" s="364"/>
      <c r="C16" s="6"/>
      <c r="D16" s="6"/>
      <c r="E16" s="8" t="s">
        <v>168</v>
      </c>
      <c r="F16" s="6"/>
      <c r="G16" s="13"/>
      <c r="H16" s="154">
        <v>3</v>
      </c>
      <c r="I16" s="154">
        <v>3.63</v>
      </c>
      <c r="J16" s="66"/>
      <c r="K16" s="154">
        <v>5</v>
      </c>
      <c r="L16" s="19">
        <v>2.1</v>
      </c>
      <c r="M16" s="19">
        <v>5</v>
      </c>
      <c r="N16" s="193">
        <f t="shared" si="3"/>
        <v>137.74104683195594</v>
      </c>
      <c r="O16" s="193">
        <f t="shared" si="4"/>
        <v>100</v>
      </c>
      <c r="P16" s="19">
        <v>2</v>
      </c>
      <c r="Q16" s="19">
        <v>4</v>
      </c>
      <c r="R16" s="19">
        <v>5</v>
      </c>
      <c r="S16" s="194">
        <v>5</v>
      </c>
      <c r="T16" s="11"/>
      <c r="U16" s="24"/>
    </row>
    <row r="17" spans="1:21" ht="12.75" thickBot="1" x14ac:dyDescent="0.25">
      <c r="A17" s="362"/>
      <c r="B17" s="364"/>
      <c r="C17" s="6"/>
      <c r="D17" s="6" t="s">
        <v>35</v>
      </c>
      <c r="E17" s="7" t="s">
        <v>36</v>
      </c>
      <c r="F17" s="6">
        <v>7</v>
      </c>
      <c r="G17" s="23"/>
      <c r="H17" s="155">
        <f t="shared" ref="H17" si="9">SUM(H18+H21)</f>
        <v>176.4</v>
      </c>
      <c r="I17" s="155">
        <f t="shared" ref="I17:S17" si="10">SUM(I18+I21)</f>
        <v>182.82</v>
      </c>
      <c r="J17" s="21">
        <f t="shared" si="10"/>
        <v>0</v>
      </c>
      <c r="K17" s="155">
        <f t="shared" si="10"/>
        <v>186</v>
      </c>
      <c r="L17" s="212">
        <f t="shared" si="10"/>
        <v>20.7</v>
      </c>
      <c r="M17" s="155">
        <f t="shared" si="10"/>
        <v>186</v>
      </c>
      <c r="N17" s="193">
        <f t="shared" si="3"/>
        <v>101.73941581883821</v>
      </c>
      <c r="O17" s="193">
        <f t="shared" si="4"/>
        <v>100</v>
      </c>
      <c r="P17" s="18">
        <f t="shared" si="10"/>
        <v>20.5</v>
      </c>
      <c r="Q17" s="18">
        <f t="shared" si="10"/>
        <v>65.5</v>
      </c>
      <c r="R17" s="18">
        <f t="shared" si="10"/>
        <v>73</v>
      </c>
      <c r="S17" s="216">
        <f t="shared" si="10"/>
        <v>186</v>
      </c>
      <c r="T17" s="11"/>
      <c r="U17" s="24"/>
    </row>
    <row r="18" spans="1:21" ht="12.75" thickBot="1" x14ac:dyDescent="0.25">
      <c r="A18" s="362"/>
      <c r="B18" s="364"/>
      <c r="C18" s="6"/>
      <c r="D18" s="9"/>
      <c r="E18" s="84" t="s">
        <v>164</v>
      </c>
      <c r="F18" s="6"/>
      <c r="G18" s="23"/>
      <c r="H18" s="155">
        <v>176</v>
      </c>
      <c r="I18" s="155">
        <f t="shared" ref="I18:S18" si="11">SUM(I20+I19)</f>
        <v>182</v>
      </c>
      <c r="J18" s="21">
        <f t="shared" si="11"/>
        <v>0</v>
      </c>
      <c r="K18" s="155">
        <f t="shared" si="11"/>
        <v>185</v>
      </c>
      <c r="L18" s="18">
        <f t="shared" si="11"/>
        <v>20.3</v>
      </c>
      <c r="M18" s="155">
        <f t="shared" si="11"/>
        <v>185</v>
      </c>
      <c r="N18" s="193">
        <f t="shared" si="3"/>
        <v>101.64835164835165</v>
      </c>
      <c r="O18" s="193">
        <f t="shared" si="4"/>
        <v>100</v>
      </c>
      <c r="P18" s="18">
        <f t="shared" si="11"/>
        <v>20</v>
      </c>
      <c r="Q18" s="18">
        <f t="shared" si="11"/>
        <v>65</v>
      </c>
      <c r="R18" s="18">
        <f t="shared" si="11"/>
        <v>72</v>
      </c>
      <c r="S18" s="18">
        <f t="shared" si="11"/>
        <v>185</v>
      </c>
      <c r="T18" s="11"/>
      <c r="U18" s="24"/>
    </row>
    <row r="19" spans="1:21" ht="12.75" thickBot="1" x14ac:dyDescent="0.25">
      <c r="A19" s="362"/>
      <c r="B19" s="364"/>
      <c r="C19" s="6"/>
      <c r="D19" s="9"/>
      <c r="E19" s="85" t="s">
        <v>165</v>
      </c>
      <c r="F19" s="6"/>
      <c r="G19" s="13"/>
      <c r="H19" s="154">
        <v>175</v>
      </c>
      <c r="I19" s="154">
        <v>182</v>
      </c>
      <c r="J19" s="66"/>
      <c r="K19" s="154">
        <v>185</v>
      </c>
      <c r="L19" s="19">
        <v>20.3</v>
      </c>
      <c r="M19" s="19">
        <v>185</v>
      </c>
      <c r="N19" s="193">
        <f t="shared" si="3"/>
        <v>101.64835164835165</v>
      </c>
      <c r="O19" s="193">
        <f t="shared" si="4"/>
        <v>100</v>
      </c>
      <c r="P19" s="19">
        <v>20</v>
      </c>
      <c r="Q19" s="19">
        <v>65</v>
      </c>
      <c r="R19" s="19">
        <v>72</v>
      </c>
      <c r="S19" s="194">
        <v>185</v>
      </c>
      <c r="T19" s="11"/>
      <c r="U19" s="24"/>
    </row>
    <row r="20" spans="1:21" ht="12.75" thickBot="1" x14ac:dyDescent="0.25">
      <c r="A20" s="362"/>
      <c r="B20" s="364"/>
      <c r="C20" s="6"/>
      <c r="D20" s="9"/>
      <c r="E20" s="85" t="s">
        <v>166</v>
      </c>
      <c r="F20" s="6"/>
      <c r="G20" s="13"/>
      <c r="H20" s="154">
        <v>0</v>
      </c>
      <c r="I20" s="154">
        <v>0</v>
      </c>
      <c r="J20" s="66"/>
      <c r="K20" s="19">
        <v>0</v>
      </c>
      <c r="L20" s="19">
        <v>0</v>
      </c>
      <c r="M20" s="19">
        <v>0</v>
      </c>
      <c r="N20" s="193" t="e">
        <f t="shared" si="3"/>
        <v>#DIV/0!</v>
      </c>
      <c r="O20" s="193" t="e">
        <f t="shared" si="4"/>
        <v>#DIV/0!</v>
      </c>
      <c r="P20" s="19">
        <v>0</v>
      </c>
      <c r="Q20" s="19">
        <v>0</v>
      </c>
      <c r="R20" s="19">
        <v>0</v>
      </c>
      <c r="S20" s="194">
        <v>0</v>
      </c>
      <c r="T20" s="11"/>
      <c r="U20" s="24"/>
    </row>
    <row r="21" spans="1:21" ht="12.75" thickBot="1" x14ac:dyDescent="0.25">
      <c r="A21" s="362"/>
      <c r="B21" s="364"/>
      <c r="C21" s="6"/>
      <c r="D21" s="9"/>
      <c r="E21" s="84" t="s">
        <v>188</v>
      </c>
      <c r="F21" s="6"/>
      <c r="G21" s="23"/>
      <c r="H21" s="155">
        <v>0.4</v>
      </c>
      <c r="I21" s="155">
        <v>0.82</v>
      </c>
      <c r="J21" s="21"/>
      <c r="K21" s="155">
        <v>1</v>
      </c>
      <c r="L21" s="18">
        <v>0.4</v>
      </c>
      <c r="M21" s="18">
        <v>1</v>
      </c>
      <c r="N21" s="193">
        <f t="shared" si="3"/>
        <v>121.95121951219512</v>
      </c>
      <c r="O21" s="193">
        <f t="shared" si="4"/>
        <v>100</v>
      </c>
      <c r="P21" s="18">
        <v>0.5</v>
      </c>
      <c r="Q21" s="18">
        <v>0.5</v>
      </c>
      <c r="R21" s="18">
        <v>1</v>
      </c>
      <c r="S21" s="216">
        <v>1</v>
      </c>
      <c r="T21" s="11"/>
      <c r="U21" s="24"/>
    </row>
    <row r="22" spans="1:21" ht="12.75" customHeight="1" thickBot="1" x14ac:dyDescent="0.25">
      <c r="A22" s="362"/>
      <c r="B22" s="364"/>
      <c r="C22" s="5" t="s">
        <v>6</v>
      </c>
      <c r="D22" s="288" t="s">
        <v>37</v>
      </c>
      <c r="E22" s="289"/>
      <c r="F22" s="6">
        <v>8</v>
      </c>
      <c r="G22" s="23"/>
      <c r="H22" s="18">
        <v>0</v>
      </c>
      <c r="I22" s="18">
        <v>0</v>
      </c>
      <c r="J22" s="18"/>
      <c r="K22" s="18">
        <v>0</v>
      </c>
      <c r="L22" s="18">
        <v>0</v>
      </c>
      <c r="M22" s="18">
        <v>0</v>
      </c>
      <c r="N22" s="193">
        <v>0</v>
      </c>
      <c r="O22" s="193">
        <v>0</v>
      </c>
      <c r="P22" s="19">
        <v>0</v>
      </c>
      <c r="Q22" s="19">
        <v>0</v>
      </c>
      <c r="R22" s="19">
        <v>0</v>
      </c>
      <c r="S22" s="216">
        <v>0</v>
      </c>
      <c r="T22" s="11"/>
      <c r="U22" s="24"/>
    </row>
    <row r="23" spans="1:21" ht="23.25" customHeight="1" thickBot="1" x14ac:dyDescent="0.25">
      <c r="A23" s="362"/>
      <c r="B23" s="364"/>
      <c r="C23" s="5" t="s">
        <v>19</v>
      </c>
      <c r="D23" s="288" t="s">
        <v>202</v>
      </c>
      <c r="E23" s="289"/>
      <c r="F23" s="5">
        <v>9</v>
      </c>
      <c r="G23" s="54"/>
      <c r="H23" s="55">
        <v>0</v>
      </c>
      <c r="I23" s="55">
        <v>0</v>
      </c>
      <c r="J23" s="55"/>
      <c r="K23" s="55">
        <v>0</v>
      </c>
      <c r="L23" s="55">
        <v>0</v>
      </c>
      <c r="M23" s="55">
        <v>0</v>
      </c>
      <c r="N23" s="193">
        <v>0</v>
      </c>
      <c r="O23" s="193">
        <v>0</v>
      </c>
      <c r="P23" s="167">
        <v>0</v>
      </c>
      <c r="Q23" s="167">
        <v>0</v>
      </c>
      <c r="R23" s="167">
        <v>0</v>
      </c>
      <c r="S23" s="215">
        <v>0</v>
      </c>
      <c r="T23" s="11"/>
      <c r="U23" s="24"/>
    </row>
    <row r="24" spans="1:21" ht="15.75" customHeight="1" thickBot="1" x14ac:dyDescent="0.25">
      <c r="A24" s="362"/>
      <c r="B24" s="364"/>
      <c r="C24" s="363"/>
      <c r="D24" s="6" t="s">
        <v>38</v>
      </c>
      <c r="E24" s="8" t="s">
        <v>5</v>
      </c>
      <c r="F24" s="6">
        <v>10</v>
      </c>
      <c r="G24" s="13"/>
      <c r="H24" s="19"/>
      <c r="I24" s="19">
        <v>0</v>
      </c>
      <c r="J24" s="19"/>
      <c r="K24" s="19">
        <v>0</v>
      </c>
      <c r="L24" s="19">
        <v>0</v>
      </c>
      <c r="M24" s="19">
        <v>0</v>
      </c>
      <c r="N24" s="193">
        <v>0</v>
      </c>
      <c r="O24" s="193">
        <v>0</v>
      </c>
      <c r="P24" s="19">
        <v>0</v>
      </c>
      <c r="Q24" s="19">
        <v>0</v>
      </c>
      <c r="R24" s="19">
        <v>0</v>
      </c>
      <c r="S24" s="194">
        <v>0</v>
      </c>
      <c r="T24" s="11"/>
      <c r="U24" s="24"/>
    </row>
    <row r="25" spans="1:21" ht="12" customHeight="1" thickBot="1" x14ac:dyDescent="0.25">
      <c r="A25" s="362"/>
      <c r="B25" s="364"/>
      <c r="C25" s="365"/>
      <c r="D25" s="6" t="s">
        <v>39</v>
      </c>
      <c r="E25" s="8" t="s">
        <v>7</v>
      </c>
      <c r="F25" s="6">
        <v>11</v>
      </c>
      <c r="G25" s="13"/>
      <c r="H25" s="19"/>
      <c r="I25" s="19">
        <v>0</v>
      </c>
      <c r="J25" s="19"/>
      <c r="K25" s="19">
        <v>0</v>
      </c>
      <c r="L25" s="19">
        <v>0</v>
      </c>
      <c r="M25" s="19">
        <v>0</v>
      </c>
      <c r="N25" s="193">
        <v>0</v>
      </c>
      <c r="O25" s="193">
        <v>0</v>
      </c>
      <c r="P25" s="19">
        <v>0</v>
      </c>
      <c r="Q25" s="19">
        <v>0</v>
      </c>
      <c r="R25" s="19">
        <v>0</v>
      </c>
      <c r="S25" s="194">
        <v>0</v>
      </c>
      <c r="T25" s="11"/>
      <c r="U25" s="24"/>
    </row>
    <row r="26" spans="1:21" ht="12" customHeight="1" thickBot="1" x14ac:dyDescent="0.25">
      <c r="A26" s="362"/>
      <c r="B26" s="364"/>
      <c r="C26" s="5" t="s">
        <v>20</v>
      </c>
      <c r="D26" s="288" t="s">
        <v>40</v>
      </c>
      <c r="E26" s="289"/>
      <c r="F26" s="5">
        <v>12</v>
      </c>
      <c r="G26" s="23"/>
      <c r="H26" s="18">
        <v>0</v>
      </c>
      <c r="I26" s="18">
        <v>0</v>
      </c>
      <c r="J26" s="18"/>
      <c r="K26" s="18">
        <v>0</v>
      </c>
      <c r="L26" s="18">
        <v>0</v>
      </c>
      <c r="M26" s="18">
        <v>0</v>
      </c>
      <c r="N26" s="193">
        <v>0</v>
      </c>
      <c r="O26" s="193">
        <v>0</v>
      </c>
      <c r="P26" s="19">
        <v>0</v>
      </c>
      <c r="Q26" s="19">
        <v>0</v>
      </c>
      <c r="R26" s="19">
        <v>0</v>
      </c>
      <c r="S26" s="216">
        <v>0</v>
      </c>
      <c r="T26" s="11"/>
      <c r="U26" s="24"/>
    </row>
    <row r="27" spans="1:21" ht="12" customHeight="1" thickBot="1" x14ac:dyDescent="0.25">
      <c r="A27" s="362"/>
      <c r="B27" s="365"/>
      <c r="C27" s="5" t="s">
        <v>21</v>
      </c>
      <c r="D27" s="288" t="s">
        <v>41</v>
      </c>
      <c r="E27" s="289"/>
      <c r="F27" s="5">
        <v>13</v>
      </c>
      <c r="G27" s="23"/>
      <c r="H27" s="18">
        <v>0</v>
      </c>
      <c r="I27" s="18">
        <v>0</v>
      </c>
      <c r="J27" s="18"/>
      <c r="K27" s="18">
        <v>0</v>
      </c>
      <c r="L27" s="18">
        <v>0</v>
      </c>
      <c r="M27" s="18">
        <v>0</v>
      </c>
      <c r="N27" s="193">
        <v>0</v>
      </c>
      <c r="O27" s="193">
        <v>0</v>
      </c>
      <c r="P27" s="19">
        <v>0</v>
      </c>
      <c r="Q27" s="19">
        <v>0</v>
      </c>
      <c r="R27" s="19">
        <v>0</v>
      </c>
      <c r="S27" s="216">
        <v>0</v>
      </c>
      <c r="T27" s="11"/>
      <c r="U27" s="24"/>
    </row>
    <row r="28" spans="1:21" ht="31.5" customHeight="1" thickBot="1" x14ac:dyDescent="0.25">
      <c r="A28" s="362"/>
      <c r="B28" s="13"/>
      <c r="C28" s="5" t="s">
        <v>42</v>
      </c>
      <c r="D28" s="279" t="s">
        <v>161</v>
      </c>
      <c r="E28" s="280"/>
      <c r="F28" s="5">
        <v>14</v>
      </c>
      <c r="G28" s="54"/>
      <c r="H28" s="55">
        <f t="shared" ref="H28" si="12">SUM(H29+H30+H33+H34+H35)</f>
        <v>4</v>
      </c>
      <c r="I28" s="55">
        <f t="shared" ref="I28:S28" si="13">SUM(I29+I30+I33+I34+I35)</f>
        <v>5.25</v>
      </c>
      <c r="J28" s="55">
        <f t="shared" si="13"/>
        <v>0</v>
      </c>
      <c r="K28" s="55">
        <f t="shared" si="13"/>
        <v>4</v>
      </c>
      <c r="L28" s="55">
        <f t="shared" si="13"/>
        <v>0.34</v>
      </c>
      <c r="M28" s="55">
        <f t="shared" si="13"/>
        <v>4</v>
      </c>
      <c r="N28" s="193">
        <f t="shared" si="3"/>
        <v>76.19047619047619</v>
      </c>
      <c r="O28" s="193">
        <f t="shared" si="4"/>
        <v>100</v>
      </c>
      <c r="P28" s="55">
        <f t="shared" si="13"/>
        <v>0</v>
      </c>
      <c r="Q28" s="55">
        <f t="shared" si="13"/>
        <v>1.5</v>
      </c>
      <c r="R28" s="55">
        <f t="shared" si="13"/>
        <v>3</v>
      </c>
      <c r="S28" s="215">
        <f t="shared" si="13"/>
        <v>4</v>
      </c>
      <c r="T28" s="11"/>
      <c r="U28" s="24"/>
    </row>
    <row r="29" spans="1:21" ht="12" customHeight="1" thickBot="1" x14ac:dyDescent="0.25">
      <c r="A29" s="362"/>
      <c r="B29" s="13"/>
      <c r="C29" s="13"/>
      <c r="D29" s="6" t="s">
        <v>43</v>
      </c>
      <c r="E29" s="8" t="s">
        <v>44</v>
      </c>
      <c r="F29" s="6">
        <v>15</v>
      </c>
      <c r="G29" s="13"/>
      <c r="H29" s="19">
        <v>4</v>
      </c>
      <c r="I29" s="19">
        <v>4.3099999999999996</v>
      </c>
      <c r="J29" s="19"/>
      <c r="K29" s="19">
        <v>4</v>
      </c>
      <c r="L29" s="19">
        <v>0.34</v>
      </c>
      <c r="M29" s="19">
        <v>4</v>
      </c>
      <c r="N29" s="193">
        <f t="shared" si="3"/>
        <v>92.807424593967525</v>
      </c>
      <c r="O29" s="193">
        <f t="shared" si="4"/>
        <v>100</v>
      </c>
      <c r="P29" s="19">
        <v>0</v>
      </c>
      <c r="Q29" s="19">
        <v>1.5</v>
      </c>
      <c r="R29" s="19">
        <v>3</v>
      </c>
      <c r="S29" s="194">
        <v>4</v>
      </c>
      <c r="T29" s="11"/>
      <c r="U29" s="24"/>
    </row>
    <row r="30" spans="1:21" ht="24" customHeight="1" thickBot="1" x14ac:dyDescent="0.25">
      <c r="A30" s="362"/>
      <c r="B30" s="13"/>
      <c r="C30" s="13"/>
      <c r="D30" s="6" t="s">
        <v>45</v>
      </c>
      <c r="E30" s="8" t="s">
        <v>203</v>
      </c>
      <c r="F30" s="6">
        <v>16</v>
      </c>
      <c r="G30" s="13"/>
      <c r="H30" s="19">
        <v>0</v>
      </c>
      <c r="I30" s="19">
        <v>0</v>
      </c>
      <c r="J30" s="19"/>
      <c r="K30" s="19">
        <v>0</v>
      </c>
      <c r="L30" s="19">
        <v>0</v>
      </c>
      <c r="M30" s="19">
        <v>0</v>
      </c>
      <c r="N30" s="193">
        <v>0</v>
      </c>
      <c r="O30" s="193" t="e">
        <f t="shared" si="4"/>
        <v>#DIV/0!</v>
      </c>
      <c r="P30" s="19">
        <v>0</v>
      </c>
      <c r="Q30" s="19">
        <v>0</v>
      </c>
      <c r="R30" s="19">
        <v>0</v>
      </c>
      <c r="S30" s="194">
        <v>0</v>
      </c>
      <c r="T30" s="11"/>
      <c r="U30" s="24"/>
    </row>
    <row r="31" spans="1:21" ht="12.75" thickBot="1" x14ac:dyDescent="0.25">
      <c r="A31" s="362"/>
      <c r="B31" s="13"/>
      <c r="C31" s="13"/>
      <c r="D31" s="13"/>
      <c r="E31" s="6" t="s">
        <v>263</v>
      </c>
      <c r="F31" s="6">
        <v>17</v>
      </c>
      <c r="G31" s="13"/>
      <c r="H31" s="19"/>
      <c r="I31" s="19">
        <v>0</v>
      </c>
      <c r="J31" s="19"/>
      <c r="K31" s="19">
        <v>0</v>
      </c>
      <c r="L31" s="19">
        <v>0</v>
      </c>
      <c r="M31" s="19">
        <v>0</v>
      </c>
      <c r="N31" s="193">
        <v>0</v>
      </c>
      <c r="O31" s="193" t="e">
        <f t="shared" si="4"/>
        <v>#DIV/0!</v>
      </c>
      <c r="P31" s="19">
        <v>0</v>
      </c>
      <c r="Q31" s="19">
        <v>0</v>
      </c>
      <c r="R31" s="19">
        <v>0</v>
      </c>
      <c r="S31" s="194">
        <v>0</v>
      </c>
      <c r="T31" s="11"/>
      <c r="U31" s="24"/>
    </row>
    <row r="32" spans="1:21" ht="12.75" thickBot="1" x14ac:dyDescent="0.25">
      <c r="A32" s="362"/>
      <c r="B32" s="13"/>
      <c r="C32" s="13"/>
      <c r="D32" s="13"/>
      <c r="E32" s="8" t="s">
        <v>46</v>
      </c>
      <c r="F32" s="6">
        <v>18</v>
      </c>
      <c r="G32" s="13"/>
      <c r="H32" s="19"/>
      <c r="I32" s="19"/>
      <c r="J32" s="19"/>
      <c r="K32" s="19">
        <v>0</v>
      </c>
      <c r="L32" s="19">
        <v>0</v>
      </c>
      <c r="M32" s="19">
        <v>0</v>
      </c>
      <c r="N32" s="193">
        <v>0</v>
      </c>
      <c r="O32" s="193">
        <v>0</v>
      </c>
      <c r="P32" s="19"/>
      <c r="Q32" s="19"/>
      <c r="R32" s="19"/>
      <c r="S32" s="194"/>
      <c r="T32" s="11"/>
      <c r="U32" s="24"/>
    </row>
    <row r="33" spans="1:21" ht="12.75" thickBot="1" x14ac:dyDescent="0.25">
      <c r="A33" s="362"/>
      <c r="B33" s="13"/>
      <c r="C33" s="13"/>
      <c r="D33" s="6" t="s">
        <v>47</v>
      </c>
      <c r="E33" s="8" t="s">
        <v>48</v>
      </c>
      <c r="F33" s="6">
        <v>19</v>
      </c>
      <c r="G33" s="13"/>
      <c r="H33" s="19">
        <v>0</v>
      </c>
      <c r="I33" s="19">
        <v>0</v>
      </c>
      <c r="J33" s="19"/>
      <c r="K33" s="19">
        <v>0</v>
      </c>
      <c r="L33" s="19">
        <v>0</v>
      </c>
      <c r="M33" s="19">
        <v>0</v>
      </c>
      <c r="N33" s="193">
        <v>0</v>
      </c>
      <c r="O33" s="193">
        <v>0</v>
      </c>
      <c r="P33" s="19">
        <v>0</v>
      </c>
      <c r="Q33" s="19">
        <v>0</v>
      </c>
      <c r="R33" s="19">
        <v>0</v>
      </c>
      <c r="S33" s="194">
        <v>0</v>
      </c>
      <c r="T33" s="10"/>
      <c r="U33" s="24"/>
    </row>
    <row r="34" spans="1:21" ht="12.75" thickBot="1" x14ac:dyDescent="0.25">
      <c r="A34" s="362"/>
      <c r="B34" s="13"/>
      <c r="C34" s="13"/>
      <c r="D34" s="6" t="s">
        <v>49</v>
      </c>
      <c r="E34" s="8" t="s">
        <v>50</v>
      </c>
      <c r="F34" s="6">
        <v>20</v>
      </c>
      <c r="G34" s="13"/>
      <c r="H34" s="19">
        <v>0</v>
      </c>
      <c r="I34" s="19">
        <v>0</v>
      </c>
      <c r="J34" s="19"/>
      <c r="K34" s="19">
        <v>0</v>
      </c>
      <c r="L34" s="19">
        <v>0</v>
      </c>
      <c r="M34" s="19">
        <v>0</v>
      </c>
      <c r="N34" s="193">
        <v>0</v>
      </c>
      <c r="O34" s="193">
        <v>0</v>
      </c>
      <c r="P34" s="19">
        <v>0</v>
      </c>
      <c r="Q34" s="19">
        <v>0</v>
      </c>
      <c r="R34" s="19">
        <v>0</v>
      </c>
      <c r="S34" s="194">
        <v>0</v>
      </c>
      <c r="T34" s="11"/>
      <c r="U34" s="24"/>
    </row>
    <row r="35" spans="1:21" ht="12.75" thickBot="1" x14ac:dyDescent="0.25">
      <c r="A35" s="362"/>
      <c r="B35" s="13"/>
      <c r="C35" s="13"/>
      <c r="D35" s="6" t="s">
        <v>51</v>
      </c>
      <c r="E35" s="8" t="s">
        <v>36</v>
      </c>
      <c r="F35" s="6">
        <v>21</v>
      </c>
      <c r="G35" s="13"/>
      <c r="H35" s="19">
        <v>0</v>
      </c>
      <c r="I35" s="19">
        <v>0.94</v>
      </c>
      <c r="J35" s="19"/>
      <c r="K35" s="19">
        <v>0</v>
      </c>
      <c r="L35" s="19">
        <v>0</v>
      </c>
      <c r="M35" s="19">
        <v>0</v>
      </c>
      <c r="N35" s="193">
        <v>0</v>
      </c>
      <c r="O35" s="193">
        <v>0</v>
      </c>
      <c r="P35" s="19">
        <v>0</v>
      </c>
      <c r="Q35" s="19">
        <v>0</v>
      </c>
      <c r="R35" s="19">
        <v>0</v>
      </c>
      <c r="S35" s="194">
        <v>0</v>
      </c>
      <c r="T35" s="11"/>
      <c r="U35" s="24"/>
    </row>
    <row r="36" spans="1:21" ht="23.25" customHeight="1" thickBot="1" x14ac:dyDescent="0.25">
      <c r="A36" s="362"/>
      <c r="B36" s="5">
        <v>2</v>
      </c>
      <c r="C36" s="23"/>
      <c r="D36" s="288" t="s">
        <v>204</v>
      </c>
      <c r="E36" s="289"/>
      <c r="F36" s="5">
        <v>22</v>
      </c>
      <c r="G36" s="54"/>
      <c r="H36" s="55">
        <f t="shared" ref="H36" si="14">SUM(H37+H38+H39+H40+H41)</f>
        <v>1</v>
      </c>
      <c r="I36" s="55">
        <f t="shared" ref="I36:S36" si="15">SUM(I37+I38+I39+I40+I41)</f>
        <v>1.48</v>
      </c>
      <c r="J36" s="55">
        <f t="shared" si="15"/>
        <v>0</v>
      </c>
      <c r="K36" s="55">
        <f t="shared" si="15"/>
        <v>1</v>
      </c>
      <c r="L36" s="55">
        <f t="shared" si="15"/>
        <v>0.36</v>
      </c>
      <c r="M36" s="55">
        <f t="shared" si="15"/>
        <v>5</v>
      </c>
      <c r="N36" s="193">
        <f t="shared" si="3"/>
        <v>337.83783783783787</v>
      </c>
      <c r="O36" s="193">
        <f t="shared" si="4"/>
        <v>500</v>
      </c>
      <c r="P36" s="55">
        <f t="shared" si="15"/>
        <v>0</v>
      </c>
      <c r="Q36" s="55">
        <f t="shared" si="15"/>
        <v>3</v>
      </c>
      <c r="R36" s="55">
        <f t="shared" si="15"/>
        <v>4</v>
      </c>
      <c r="S36" s="55">
        <f t="shared" si="15"/>
        <v>5</v>
      </c>
      <c r="T36" s="11"/>
      <c r="U36" s="24"/>
    </row>
    <row r="37" spans="1:21" ht="13.5" customHeight="1" thickBot="1" x14ac:dyDescent="0.25">
      <c r="A37" s="362"/>
      <c r="B37" s="329"/>
      <c r="C37" s="6" t="s">
        <v>4</v>
      </c>
      <c r="D37" s="308" t="s">
        <v>52</v>
      </c>
      <c r="E37" s="309"/>
      <c r="F37" s="6">
        <v>23</v>
      </c>
      <c r="G37" s="13"/>
      <c r="H37" s="19">
        <v>0</v>
      </c>
      <c r="I37" s="19">
        <v>0</v>
      </c>
      <c r="J37" s="19"/>
      <c r="K37" s="19"/>
      <c r="L37" s="19"/>
      <c r="M37" s="19">
        <v>0</v>
      </c>
      <c r="N37" s="193">
        <v>0</v>
      </c>
      <c r="O37" s="193">
        <v>0</v>
      </c>
      <c r="P37" s="19">
        <v>0</v>
      </c>
      <c r="Q37" s="19">
        <v>0</v>
      </c>
      <c r="R37" s="19">
        <v>0</v>
      </c>
      <c r="S37" s="194">
        <v>0</v>
      </c>
      <c r="T37" s="11"/>
      <c r="U37" s="24"/>
    </row>
    <row r="38" spans="1:21" ht="12.75" thickBot="1" x14ac:dyDescent="0.25">
      <c r="A38" s="362"/>
      <c r="B38" s="366"/>
      <c r="C38" s="6" t="s">
        <v>6</v>
      </c>
      <c r="D38" s="308" t="s">
        <v>53</v>
      </c>
      <c r="E38" s="309"/>
      <c r="F38" s="6">
        <v>24</v>
      </c>
      <c r="G38" s="13"/>
      <c r="H38" s="19">
        <v>0</v>
      </c>
      <c r="I38" s="19">
        <v>0</v>
      </c>
      <c r="J38" s="19"/>
      <c r="K38" s="19"/>
      <c r="L38" s="19"/>
      <c r="M38" s="19">
        <v>0</v>
      </c>
      <c r="N38" s="193">
        <v>0</v>
      </c>
      <c r="O38" s="193">
        <v>0</v>
      </c>
      <c r="P38" s="19">
        <v>0</v>
      </c>
      <c r="Q38" s="19">
        <v>0</v>
      </c>
      <c r="R38" s="19">
        <v>0</v>
      </c>
      <c r="S38" s="194">
        <v>0</v>
      </c>
      <c r="T38" s="11"/>
      <c r="U38" s="24"/>
    </row>
    <row r="39" spans="1:21" ht="12.75" thickBot="1" x14ac:dyDescent="0.25">
      <c r="A39" s="362"/>
      <c r="B39" s="330"/>
      <c r="C39" s="6" t="s">
        <v>19</v>
      </c>
      <c r="D39" s="308" t="s">
        <v>54</v>
      </c>
      <c r="E39" s="309"/>
      <c r="F39" s="6">
        <v>25</v>
      </c>
      <c r="G39" s="13"/>
      <c r="H39" s="19">
        <v>0</v>
      </c>
      <c r="I39" s="19">
        <v>0</v>
      </c>
      <c r="J39" s="19"/>
      <c r="K39" s="19"/>
      <c r="L39" s="19"/>
      <c r="M39" s="19">
        <v>0</v>
      </c>
      <c r="N39" s="193">
        <v>0</v>
      </c>
      <c r="O39" s="193">
        <v>0</v>
      </c>
      <c r="P39" s="19">
        <v>0</v>
      </c>
      <c r="Q39" s="19">
        <v>0</v>
      </c>
      <c r="R39" s="19">
        <v>0</v>
      </c>
      <c r="S39" s="194">
        <v>0</v>
      </c>
      <c r="T39" s="11"/>
      <c r="U39" s="24"/>
    </row>
    <row r="40" spans="1:21" ht="12.75" thickBot="1" x14ac:dyDescent="0.25">
      <c r="A40" s="362"/>
      <c r="B40" s="329"/>
      <c r="C40" s="6" t="s">
        <v>20</v>
      </c>
      <c r="D40" s="308" t="s">
        <v>55</v>
      </c>
      <c r="E40" s="309"/>
      <c r="F40" s="6">
        <v>26</v>
      </c>
      <c r="G40" s="13"/>
      <c r="H40" s="19">
        <v>1</v>
      </c>
      <c r="I40" s="19">
        <v>1.48</v>
      </c>
      <c r="J40" s="19"/>
      <c r="K40" s="19">
        <v>1</v>
      </c>
      <c r="L40" s="19">
        <v>0.36</v>
      </c>
      <c r="M40" s="19">
        <v>5</v>
      </c>
      <c r="N40" s="193">
        <f t="shared" si="3"/>
        <v>337.83783783783787</v>
      </c>
      <c r="O40" s="193">
        <f t="shared" si="4"/>
        <v>500</v>
      </c>
      <c r="P40" s="19">
        <v>0</v>
      </c>
      <c r="Q40" s="19">
        <v>3</v>
      </c>
      <c r="R40" s="19">
        <v>4</v>
      </c>
      <c r="S40" s="194">
        <v>5</v>
      </c>
      <c r="T40" s="11"/>
      <c r="U40" s="24"/>
    </row>
    <row r="41" spans="1:21" ht="12.75" thickBot="1" x14ac:dyDescent="0.25">
      <c r="A41" s="362"/>
      <c r="B41" s="330"/>
      <c r="C41" s="6" t="s">
        <v>21</v>
      </c>
      <c r="D41" s="308" t="s">
        <v>56</v>
      </c>
      <c r="E41" s="309"/>
      <c r="F41" s="6">
        <v>27</v>
      </c>
      <c r="G41" s="13"/>
      <c r="H41" s="19">
        <v>0</v>
      </c>
      <c r="I41" s="19">
        <v>0</v>
      </c>
      <c r="J41" s="19"/>
      <c r="K41" s="19"/>
      <c r="L41" s="19"/>
      <c r="M41" s="19">
        <v>0</v>
      </c>
      <c r="N41" s="193">
        <v>0</v>
      </c>
      <c r="O41" s="193">
        <v>0</v>
      </c>
      <c r="P41" s="19">
        <v>0</v>
      </c>
      <c r="Q41" s="19">
        <v>0</v>
      </c>
      <c r="R41" s="19">
        <v>0</v>
      </c>
      <c r="S41" s="194">
        <v>0</v>
      </c>
      <c r="T41" s="11"/>
      <c r="U41" s="24"/>
    </row>
    <row r="42" spans="1:21" ht="12.75" customHeight="1" thickBot="1" x14ac:dyDescent="0.25">
      <c r="A42" s="100" t="s">
        <v>8</v>
      </c>
      <c r="B42" s="303" t="s">
        <v>205</v>
      </c>
      <c r="C42" s="328"/>
      <c r="D42" s="328"/>
      <c r="E42" s="289"/>
      <c r="F42" s="6">
        <v>28</v>
      </c>
      <c r="G42" s="5">
        <f t="shared" ref="G42:M42" si="16">SUM(G43+G151)</f>
        <v>0</v>
      </c>
      <c r="H42" s="156">
        <f t="shared" si="16"/>
        <v>1530.3</v>
      </c>
      <c r="I42" s="156">
        <f t="shared" si="16"/>
        <v>1266.2600000000002</v>
      </c>
      <c r="J42" s="118">
        <f t="shared" si="16"/>
        <v>0</v>
      </c>
      <c r="K42" s="232">
        <f t="shared" si="16"/>
        <v>1679.1000000000001</v>
      </c>
      <c r="L42" s="118">
        <f t="shared" si="16"/>
        <v>319.18</v>
      </c>
      <c r="M42" s="275">
        <f t="shared" si="16"/>
        <v>1692.0000000000002</v>
      </c>
      <c r="N42" s="117">
        <f t="shared" si="3"/>
        <v>133.62184701404135</v>
      </c>
      <c r="O42" s="117">
        <f t="shared" si="4"/>
        <v>100.76826871538324</v>
      </c>
      <c r="P42" s="118">
        <f>SUM(P43+P151)</f>
        <v>343.92</v>
      </c>
      <c r="Q42" s="118">
        <f>SUM(Q43+Q151)</f>
        <v>798.5</v>
      </c>
      <c r="R42" s="118">
        <f>SUM(R43+R151)</f>
        <v>1269.2</v>
      </c>
      <c r="S42" s="277">
        <f>SUM(S43+S151)</f>
        <v>1692.0000000000002</v>
      </c>
      <c r="T42" s="11"/>
      <c r="U42" s="24"/>
    </row>
    <row r="43" spans="1:21" ht="23.25" customHeight="1" thickBot="1" x14ac:dyDescent="0.25">
      <c r="A43" s="102"/>
      <c r="B43" s="17">
        <v>1</v>
      </c>
      <c r="C43" s="331" t="s">
        <v>206</v>
      </c>
      <c r="D43" s="332"/>
      <c r="E43" s="304"/>
      <c r="F43" s="6">
        <v>29</v>
      </c>
      <c r="G43" s="54"/>
      <c r="H43" s="156">
        <f t="shared" ref="H43:M43" si="17">SUM(H44+H93+H100+H134)</f>
        <v>1530.3</v>
      </c>
      <c r="I43" s="156">
        <f t="shared" si="17"/>
        <v>1266.2600000000002</v>
      </c>
      <c r="J43" s="118">
        <f t="shared" si="17"/>
        <v>0</v>
      </c>
      <c r="K43" s="232">
        <f t="shared" si="17"/>
        <v>1679.1000000000001</v>
      </c>
      <c r="L43" s="118">
        <f t="shared" si="17"/>
        <v>319.18</v>
      </c>
      <c r="M43" s="275">
        <f t="shared" si="17"/>
        <v>1692.0000000000002</v>
      </c>
      <c r="N43" s="117">
        <f t="shared" si="3"/>
        <v>133.62184701404135</v>
      </c>
      <c r="O43" s="117">
        <f t="shared" si="4"/>
        <v>100.76826871538324</v>
      </c>
      <c r="P43" s="118">
        <f>SUM(P44+P93+P100+P134)</f>
        <v>343.92</v>
      </c>
      <c r="Q43" s="118">
        <f>SUM(Q44+Q93+Q100+Q134)</f>
        <v>798.5</v>
      </c>
      <c r="R43" s="118">
        <f>SUM(R44+R93+R100+R134)</f>
        <v>1269.2</v>
      </c>
      <c r="S43" s="277">
        <f>SUM(S44+S93+S100+S134)</f>
        <v>1692.0000000000002</v>
      </c>
      <c r="T43" s="11"/>
      <c r="U43" s="24"/>
    </row>
    <row r="44" spans="1:21" ht="23.25" customHeight="1" thickBot="1" x14ac:dyDescent="0.25">
      <c r="A44" s="102"/>
      <c r="B44" s="333"/>
      <c r="C44" s="296" t="s">
        <v>207</v>
      </c>
      <c r="D44" s="296"/>
      <c r="E44" s="296"/>
      <c r="F44" s="31">
        <v>30</v>
      </c>
      <c r="G44" s="53"/>
      <c r="H44" s="55">
        <f t="shared" ref="H44:M44" si="18">SUM(H45+H54+H60)</f>
        <v>381</v>
      </c>
      <c r="I44" s="55">
        <f t="shared" si="18"/>
        <v>222.53000000000003</v>
      </c>
      <c r="J44" s="118">
        <f t="shared" si="18"/>
        <v>0</v>
      </c>
      <c r="K44" s="156">
        <f t="shared" si="18"/>
        <v>414</v>
      </c>
      <c r="L44" s="55">
        <f t="shared" si="18"/>
        <v>47.800000000000004</v>
      </c>
      <c r="M44" s="55">
        <f t="shared" si="18"/>
        <v>414</v>
      </c>
      <c r="N44" s="193">
        <f t="shared" si="3"/>
        <v>186.04233137105106</v>
      </c>
      <c r="O44" s="193">
        <f t="shared" si="4"/>
        <v>100</v>
      </c>
      <c r="P44" s="55">
        <f>SUM(P45+P54+P60)</f>
        <v>52.2</v>
      </c>
      <c r="Q44" s="55">
        <f>SUM(Q45+Q54+Q60)</f>
        <v>207.3</v>
      </c>
      <c r="R44" s="55">
        <f>SUM(R45+R54+R60)</f>
        <v>336.1</v>
      </c>
      <c r="S44" s="55">
        <f t="shared" ref="S44" si="19">SUM(S45+S54+S60)</f>
        <v>414</v>
      </c>
      <c r="T44" s="11"/>
      <c r="U44" s="24"/>
    </row>
    <row r="45" spans="1:21" ht="27" customHeight="1" thickBot="1" x14ac:dyDescent="0.25">
      <c r="A45" s="102"/>
      <c r="B45" s="333"/>
      <c r="C45" s="44" t="s">
        <v>57</v>
      </c>
      <c r="D45" s="297" t="s">
        <v>208</v>
      </c>
      <c r="E45" s="298"/>
      <c r="F45" s="6">
        <v>31</v>
      </c>
      <c r="G45" s="53"/>
      <c r="H45" s="55">
        <f t="shared" ref="H45" si="20">SUM(H46+H47+H50+H51+H53)</f>
        <v>159</v>
      </c>
      <c r="I45" s="55">
        <f t="shared" ref="I45:S45" si="21">SUM(I46+I47+I50+I51+I53)</f>
        <v>112.64000000000001</v>
      </c>
      <c r="J45" s="118">
        <f t="shared" si="21"/>
        <v>0</v>
      </c>
      <c r="K45" s="156">
        <f t="shared" si="21"/>
        <v>169</v>
      </c>
      <c r="L45" s="55">
        <f t="shared" si="21"/>
        <v>28.970000000000002</v>
      </c>
      <c r="M45" s="221">
        <f t="shared" si="21"/>
        <v>169</v>
      </c>
      <c r="N45" s="193">
        <f t="shared" si="3"/>
        <v>150.03551136363635</v>
      </c>
      <c r="O45" s="193">
        <f t="shared" si="4"/>
        <v>100</v>
      </c>
      <c r="P45" s="55">
        <f t="shared" si="21"/>
        <v>31</v>
      </c>
      <c r="Q45" s="55">
        <f t="shared" si="21"/>
        <v>77</v>
      </c>
      <c r="R45" s="55">
        <f t="shared" si="21"/>
        <v>138</v>
      </c>
      <c r="S45" s="220">
        <f t="shared" si="21"/>
        <v>169</v>
      </c>
      <c r="T45" s="11"/>
      <c r="U45" s="24"/>
    </row>
    <row r="46" spans="1:21" ht="13.5" customHeight="1" thickBot="1" x14ac:dyDescent="0.25">
      <c r="A46" s="102"/>
      <c r="B46" s="333"/>
      <c r="C46" s="31" t="s">
        <v>4</v>
      </c>
      <c r="D46" s="308" t="s">
        <v>58</v>
      </c>
      <c r="E46" s="309"/>
      <c r="F46" s="6">
        <v>32</v>
      </c>
      <c r="G46" s="13"/>
      <c r="H46" s="66">
        <v>0</v>
      </c>
      <c r="I46" s="66">
        <v>0</v>
      </c>
      <c r="J46" s="66"/>
      <c r="K46" s="66">
        <v>0</v>
      </c>
      <c r="L46" s="66"/>
      <c r="M46" s="66"/>
      <c r="N46" s="193">
        <v>0</v>
      </c>
      <c r="O46" s="193">
        <v>0</v>
      </c>
      <c r="P46" s="66">
        <v>0</v>
      </c>
      <c r="Q46" s="66">
        <v>0</v>
      </c>
      <c r="R46" s="66">
        <v>0</v>
      </c>
      <c r="S46" s="101">
        <v>0</v>
      </c>
      <c r="T46" s="11"/>
      <c r="U46" s="24"/>
    </row>
    <row r="47" spans="1:21" ht="12.75" customHeight="1" thickBot="1" x14ac:dyDescent="0.25">
      <c r="A47" s="102"/>
      <c r="B47" s="333"/>
      <c r="C47" s="31" t="s">
        <v>6</v>
      </c>
      <c r="D47" s="308" t="s">
        <v>59</v>
      </c>
      <c r="E47" s="309"/>
      <c r="F47" s="6">
        <v>33</v>
      </c>
      <c r="G47" s="13"/>
      <c r="H47" s="154">
        <v>42</v>
      </c>
      <c r="I47" s="154">
        <v>25.85</v>
      </c>
      <c r="J47" s="66"/>
      <c r="K47" s="154">
        <v>45</v>
      </c>
      <c r="L47" s="19">
        <v>6.8</v>
      </c>
      <c r="M47" s="218">
        <v>45</v>
      </c>
      <c r="N47" s="193">
        <f t="shared" si="3"/>
        <v>174.08123791102514</v>
      </c>
      <c r="O47" s="193">
        <f t="shared" si="4"/>
        <v>100</v>
      </c>
      <c r="P47" s="19">
        <v>7</v>
      </c>
      <c r="Q47" s="19">
        <v>20</v>
      </c>
      <c r="R47" s="19">
        <v>40</v>
      </c>
      <c r="S47" s="219">
        <v>45</v>
      </c>
      <c r="T47" s="11"/>
      <c r="U47" s="24"/>
    </row>
    <row r="48" spans="1:21" ht="15" customHeight="1" thickBot="1" x14ac:dyDescent="0.25">
      <c r="A48" s="102"/>
      <c r="B48" s="333"/>
      <c r="C48" s="29"/>
      <c r="D48" s="6" t="s">
        <v>60</v>
      </c>
      <c r="E48" s="8" t="s">
        <v>61</v>
      </c>
      <c r="F48" s="6">
        <v>34</v>
      </c>
      <c r="G48" s="13"/>
      <c r="H48" s="154">
        <v>3</v>
      </c>
      <c r="I48" s="154">
        <v>0.73</v>
      </c>
      <c r="J48" s="66"/>
      <c r="K48" s="154">
        <v>5</v>
      </c>
      <c r="L48" s="19">
        <v>0</v>
      </c>
      <c r="M48" s="19">
        <v>5</v>
      </c>
      <c r="N48" s="193">
        <f t="shared" si="3"/>
        <v>684.93150684931504</v>
      </c>
      <c r="O48" s="193">
        <f t="shared" si="4"/>
        <v>100</v>
      </c>
      <c r="P48" s="19">
        <v>0</v>
      </c>
      <c r="Q48" s="19">
        <v>2</v>
      </c>
      <c r="R48" s="19">
        <v>4</v>
      </c>
      <c r="S48" s="194">
        <v>5</v>
      </c>
      <c r="T48" s="11"/>
      <c r="U48" s="24"/>
    </row>
    <row r="49" spans="1:21" ht="12.75" thickBot="1" x14ac:dyDescent="0.25">
      <c r="A49" s="102"/>
      <c r="B49" s="333"/>
      <c r="C49" s="29"/>
      <c r="D49" s="6" t="s">
        <v>62</v>
      </c>
      <c r="E49" s="8" t="s">
        <v>63</v>
      </c>
      <c r="F49" s="6">
        <v>35</v>
      </c>
      <c r="G49" s="13"/>
      <c r="H49" s="154">
        <v>8</v>
      </c>
      <c r="I49" s="154">
        <v>5.61</v>
      </c>
      <c r="J49" s="66"/>
      <c r="K49" s="154">
        <v>9</v>
      </c>
      <c r="L49" s="19">
        <v>1.3</v>
      </c>
      <c r="M49" s="19">
        <v>9</v>
      </c>
      <c r="N49" s="193">
        <f t="shared" si="3"/>
        <v>160.42780748663102</v>
      </c>
      <c r="O49" s="193">
        <f t="shared" si="4"/>
        <v>100</v>
      </c>
      <c r="P49" s="19">
        <v>2</v>
      </c>
      <c r="Q49" s="19">
        <v>5</v>
      </c>
      <c r="R49" s="19">
        <v>7</v>
      </c>
      <c r="S49" s="194">
        <v>9</v>
      </c>
      <c r="T49" s="11"/>
      <c r="U49" s="24"/>
    </row>
    <row r="50" spans="1:21" ht="13.5" customHeight="1" thickBot="1" x14ac:dyDescent="0.25">
      <c r="A50" s="102"/>
      <c r="B50" s="333"/>
      <c r="C50" s="31" t="s">
        <v>19</v>
      </c>
      <c r="D50" s="308" t="s">
        <v>64</v>
      </c>
      <c r="E50" s="309"/>
      <c r="F50" s="6">
        <v>36</v>
      </c>
      <c r="G50" s="13"/>
      <c r="H50" s="154">
        <v>7</v>
      </c>
      <c r="I50" s="154">
        <v>5.76</v>
      </c>
      <c r="J50" s="66"/>
      <c r="K50" s="154">
        <v>7</v>
      </c>
      <c r="L50" s="19">
        <v>0</v>
      </c>
      <c r="M50" s="19">
        <v>7</v>
      </c>
      <c r="N50" s="193">
        <f t="shared" si="3"/>
        <v>121.52777777777779</v>
      </c>
      <c r="O50" s="193">
        <f t="shared" si="4"/>
        <v>100</v>
      </c>
      <c r="P50" s="19">
        <v>1</v>
      </c>
      <c r="Q50" s="19">
        <v>3</v>
      </c>
      <c r="R50" s="19">
        <v>5</v>
      </c>
      <c r="S50" s="194">
        <v>7</v>
      </c>
      <c r="T50" s="11"/>
      <c r="U50" s="24"/>
    </row>
    <row r="51" spans="1:21" ht="15" customHeight="1" thickBot="1" x14ac:dyDescent="0.25">
      <c r="A51" s="102"/>
      <c r="B51" s="333"/>
      <c r="C51" s="31" t="s">
        <v>20</v>
      </c>
      <c r="D51" s="308" t="s">
        <v>267</v>
      </c>
      <c r="E51" s="309"/>
      <c r="F51" s="6">
        <v>37</v>
      </c>
      <c r="G51" s="13"/>
      <c r="H51" s="154">
        <v>65</v>
      </c>
      <c r="I51" s="154">
        <v>52.82</v>
      </c>
      <c r="J51" s="66"/>
      <c r="K51" s="154">
        <v>82</v>
      </c>
      <c r="L51" s="19">
        <v>20.67</v>
      </c>
      <c r="M51" s="218">
        <v>82</v>
      </c>
      <c r="N51" s="193">
        <f t="shared" si="3"/>
        <v>155.2442256720939</v>
      </c>
      <c r="O51" s="193">
        <f t="shared" si="4"/>
        <v>100</v>
      </c>
      <c r="P51" s="19">
        <v>21</v>
      </c>
      <c r="Q51" s="19">
        <v>43</v>
      </c>
      <c r="R51" s="19">
        <v>66</v>
      </c>
      <c r="S51" s="219">
        <v>82</v>
      </c>
      <c r="T51" s="11"/>
      <c r="U51" s="24"/>
    </row>
    <row r="52" spans="1:21" ht="15" customHeight="1" thickBot="1" x14ac:dyDescent="0.25">
      <c r="A52" s="102"/>
      <c r="B52" s="333"/>
      <c r="C52" s="31"/>
      <c r="D52" s="157"/>
      <c r="E52" s="85" t="s">
        <v>268</v>
      </c>
      <c r="F52" s="6"/>
      <c r="G52" s="13"/>
      <c r="H52" s="154">
        <v>65</v>
      </c>
      <c r="I52" s="154">
        <v>46.36</v>
      </c>
      <c r="J52" s="66"/>
      <c r="K52" s="154">
        <v>63</v>
      </c>
      <c r="L52" s="19">
        <v>19.809999999999999</v>
      </c>
      <c r="M52" s="19">
        <v>63</v>
      </c>
      <c r="N52" s="193">
        <f t="shared" si="3"/>
        <v>135.89301121656601</v>
      </c>
      <c r="O52" s="193">
        <f t="shared" si="4"/>
        <v>100</v>
      </c>
      <c r="P52" s="19">
        <v>20</v>
      </c>
      <c r="Q52" s="19">
        <v>40</v>
      </c>
      <c r="R52" s="19">
        <v>55</v>
      </c>
      <c r="S52" s="219">
        <v>63</v>
      </c>
      <c r="T52" s="11"/>
      <c r="U52" s="24"/>
    </row>
    <row r="53" spans="1:21" ht="15" customHeight="1" thickBot="1" x14ac:dyDescent="0.25">
      <c r="A53" s="102"/>
      <c r="B53" s="333"/>
      <c r="C53" s="31" t="s">
        <v>21</v>
      </c>
      <c r="D53" s="334" t="s">
        <v>269</v>
      </c>
      <c r="E53" s="310"/>
      <c r="F53" s="6">
        <v>38</v>
      </c>
      <c r="G53" s="13"/>
      <c r="H53" s="154">
        <v>45</v>
      </c>
      <c r="I53" s="154">
        <v>28.21</v>
      </c>
      <c r="J53" s="66"/>
      <c r="K53" s="154">
        <v>35</v>
      </c>
      <c r="L53" s="19">
        <v>1.5</v>
      </c>
      <c r="M53" s="218">
        <v>35</v>
      </c>
      <c r="N53" s="193">
        <f t="shared" si="3"/>
        <v>124.06947890818859</v>
      </c>
      <c r="O53" s="193">
        <f t="shared" si="4"/>
        <v>100</v>
      </c>
      <c r="P53" s="19">
        <v>2</v>
      </c>
      <c r="Q53" s="19">
        <v>11</v>
      </c>
      <c r="R53" s="19">
        <v>27</v>
      </c>
      <c r="S53" s="219">
        <v>35</v>
      </c>
      <c r="T53" s="4"/>
      <c r="U53" s="24"/>
    </row>
    <row r="54" spans="1:21" ht="24.75" customHeight="1" thickBot="1" x14ac:dyDescent="0.25">
      <c r="A54" s="102"/>
      <c r="B54" s="333"/>
      <c r="C54" s="12" t="s">
        <v>65</v>
      </c>
      <c r="D54" s="288" t="s">
        <v>209</v>
      </c>
      <c r="E54" s="289"/>
      <c r="F54" s="5">
        <v>39</v>
      </c>
      <c r="G54" s="54"/>
      <c r="H54" s="156">
        <f t="shared" ref="H54" si="22">SUM(H55+H56+H59)</f>
        <v>147</v>
      </c>
      <c r="I54" s="156">
        <f t="shared" ref="I54:S54" si="23">SUM(I55+I56+I59)</f>
        <v>62.379999999999995</v>
      </c>
      <c r="J54" s="118">
        <f t="shared" si="23"/>
        <v>0</v>
      </c>
      <c r="K54" s="156">
        <f t="shared" si="23"/>
        <v>159</v>
      </c>
      <c r="L54" s="55">
        <f t="shared" si="23"/>
        <v>11.58</v>
      </c>
      <c r="M54" s="221">
        <f>SUM(M55+M56+M59)</f>
        <v>159</v>
      </c>
      <c r="N54" s="225">
        <f t="shared" si="3"/>
        <v>254.88938762423854</v>
      </c>
      <c r="O54" s="225">
        <f t="shared" si="4"/>
        <v>100</v>
      </c>
      <c r="P54" s="221">
        <f t="shared" si="23"/>
        <v>11.5</v>
      </c>
      <c r="Q54" s="221">
        <f t="shared" si="23"/>
        <v>91</v>
      </c>
      <c r="R54" s="221">
        <f t="shared" si="23"/>
        <v>134.5</v>
      </c>
      <c r="S54" s="220">
        <f t="shared" si="23"/>
        <v>159</v>
      </c>
      <c r="T54" s="74"/>
      <c r="U54" s="24"/>
    </row>
    <row r="55" spans="1:21" ht="16.5" customHeight="1" thickBot="1" x14ac:dyDescent="0.25">
      <c r="A55" s="102"/>
      <c r="B55" s="333"/>
      <c r="C55" s="31" t="s">
        <v>4</v>
      </c>
      <c r="D55" s="308" t="s">
        <v>66</v>
      </c>
      <c r="E55" s="309"/>
      <c r="F55" s="6">
        <v>40</v>
      </c>
      <c r="G55" s="13"/>
      <c r="H55" s="159">
        <v>96</v>
      </c>
      <c r="I55" s="159">
        <v>12.97</v>
      </c>
      <c r="J55" s="67"/>
      <c r="K55" s="159">
        <v>100</v>
      </c>
      <c r="L55" s="167">
        <v>0</v>
      </c>
      <c r="M55" s="204">
        <v>100</v>
      </c>
      <c r="N55" s="225">
        <f>M55/I55*100</f>
        <v>771.01002313030062</v>
      </c>
      <c r="O55" s="225">
        <f>M55/K55*100</f>
        <v>100</v>
      </c>
      <c r="P55" s="204">
        <v>0</v>
      </c>
      <c r="Q55" s="204">
        <v>65</v>
      </c>
      <c r="R55" s="204">
        <v>90</v>
      </c>
      <c r="S55" s="226">
        <v>100</v>
      </c>
      <c r="T55" s="197"/>
      <c r="U55" s="24"/>
    </row>
    <row r="56" spans="1:21" ht="17.25" customHeight="1" thickBot="1" x14ac:dyDescent="0.25">
      <c r="A56" s="102"/>
      <c r="B56" s="333"/>
      <c r="C56" s="31" t="s">
        <v>6</v>
      </c>
      <c r="D56" s="308" t="s">
        <v>210</v>
      </c>
      <c r="E56" s="309"/>
      <c r="F56" s="5">
        <v>41</v>
      </c>
      <c r="G56" s="13"/>
      <c r="H56" s="154">
        <v>36</v>
      </c>
      <c r="I56" s="154">
        <v>36</v>
      </c>
      <c r="J56" s="66"/>
      <c r="K56" s="154">
        <v>41</v>
      </c>
      <c r="L56" s="19">
        <v>9.5</v>
      </c>
      <c r="M56" s="19">
        <v>41</v>
      </c>
      <c r="N56" s="193">
        <v>0</v>
      </c>
      <c r="O56" s="193">
        <v>0</v>
      </c>
      <c r="P56" s="167">
        <v>9.5</v>
      </c>
      <c r="Q56" s="167">
        <v>20</v>
      </c>
      <c r="R56" s="167">
        <v>30.5</v>
      </c>
      <c r="S56" s="222">
        <v>41</v>
      </c>
      <c r="T56" s="11"/>
      <c r="U56" s="24"/>
    </row>
    <row r="57" spans="1:21" ht="18" customHeight="1" thickBot="1" x14ac:dyDescent="0.25">
      <c r="A57" s="102"/>
      <c r="B57" s="333"/>
      <c r="C57" s="29"/>
      <c r="D57" s="6" t="s">
        <v>60</v>
      </c>
      <c r="E57" s="8" t="s">
        <v>67</v>
      </c>
      <c r="F57" s="6">
        <v>42</v>
      </c>
      <c r="G57" s="13"/>
      <c r="H57" s="66"/>
      <c r="I57" s="66"/>
      <c r="J57" s="66"/>
      <c r="K57" s="154">
        <v>0</v>
      </c>
      <c r="L57" s="19">
        <v>0</v>
      </c>
      <c r="M57" s="19">
        <v>0</v>
      </c>
      <c r="N57" s="193">
        <v>0</v>
      </c>
      <c r="O57" s="193">
        <v>0</v>
      </c>
      <c r="P57" s="66"/>
      <c r="Q57" s="66"/>
      <c r="R57" s="66"/>
      <c r="S57" s="101"/>
      <c r="T57" s="11"/>
      <c r="U57" s="24"/>
    </row>
    <row r="58" spans="1:21" ht="16.5" customHeight="1" thickBot="1" x14ac:dyDescent="0.25">
      <c r="A58" s="102"/>
      <c r="B58" s="333"/>
      <c r="C58" s="29"/>
      <c r="D58" s="6" t="s">
        <v>62</v>
      </c>
      <c r="E58" s="8" t="s">
        <v>68</v>
      </c>
      <c r="F58" s="5">
        <v>43</v>
      </c>
      <c r="G58" s="13"/>
      <c r="H58" s="66"/>
      <c r="I58" s="66"/>
      <c r="J58" s="66"/>
      <c r="K58" s="154">
        <v>0</v>
      </c>
      <c r="L58" s="19">
        <v>0</v>
      </c>
      <c r="M58" s="19">
        <v>0</v>
      </c>
      <c r="N58" s="193">
        <v>0</v>
      </c>
      <c r="O58" s="193">
        <v>0</v>
      </c>
      <c r="P58" s="66"/>
      <c r="Q58" s="66"/>
      <c r="R58" s="66"/>
      <c r="S58" s="101"/>
      <c r="T58" s="11"/>
      <c r="U58" s="24"/>
    </row>
    <row r="59" spans="1:21" ht="15" customHeight="1" thickBot="1" x14ac:dyDescent="0.25">
      <c r="A59" s="102"/>
      <c r="B59" s="333"/>
      <c r="C59" s="31" t="s">
        <v>19</v>
      </c>
      <c r="D59" s="308" t="s">
        <v>69</v>
      </c>
      <c r="E59" s="309"/>
      <c r="F59" s="6">
        <v>44</v>
      </c>
      <c r="G59" s="13"/>
      <c r="H59" s="159">
        <v>15</v>
      </c>
      <c r="I59" s="159">
        <v>13.41</v>
      </c>
      <c r="J59" s="67"/>
      <c r="K59" s="159">
        <v>18</v>
      </c>
      <c r="L59" s="167">
        <v>2.08</v>
      </c>
      <c r="M59" s="167">
        <v>18</v>
      </c>
      <c r="N59" s="193">
        <f t="shared" si="3"/>
        <v>134.2281879194631</v>
      </c>
      <c r="O59" s="193">
        <f t="shared" si="4"/>
        <v>100</v>
      </c>
      <c r="P59" s="167">
        <v>2</v>
      </c>
      <c r="Q59" s="167">
        <v>6</v>
      </c>
      <c r="R59" s="167">
        <v>14</v>
      </c>
      <c r="S59" s="222">
        <v>18</v>
      </c>
      <c r="T59" s="70"/>
    </row>
    <row r="60" spans="1:21" ht="34.5" customHeight="1" thickBot="1" x14ac:dyDescent="0.25">
      <c r="A60" s="102"/>
      <c r="B60" s="333"/>
      <c r="C60" s="12" t="s">
        <v>70</v>
      </c>
      <c r="D60" s="288" t="s">
        <v>211</v>
      </c>
      <c r="E60" s="289"/>
      <c r="F60" s="5">
        <v>45</v>
      </c>
      <c r="G60" s="54"/>
      <c r="H60" s="156">
        <f t="shared" ref="H60" si="24">SUM(H61+H62+H64+H71+H76+H77+H81+H82+H83+H92)</f>
        <v>75</v>
      </c>
      <c r="I60" s="156">
        <f t="shared" ref="I60:S60" si="25">SUM(I61+I62+I64+I71+I76+I77+I81+I82+I83+I92)</f>
        <v>47.510000000000005</v>
      </c>
      <c r="J60" s="118">
        <f t="shared" si="25"/>
        <v>0</v>
      </c>
      <c r="K60" s="156">
        <f t="shared" si="25"/>
        <v>86</v>
      </c>
      <c r="L60" s="221">
        <f t="shared" si="25"/>
        <v>7.25</v>
      </c>
      <c r="M60" s="221">
        <f t="shared" si="25"/>
        <v>86</v>
      </c>
      <c r="N60" s="225">
        <f t="shared" si="3"/>
        <v>181.01452325826139</v>
      </c>
      <c r="O60" s="225">
        <f t="shared" si="4"/>
        <v>100</v>
      </c>
      <c r="P60" s="221">
        <f t="shared" si="25"/>
        <v>9.6999999999999993</v>
      </c>
      <c r="Q60" s="221">
        <f t="shared" si="25"/>
        <v>39.299999999999997</v>
      </c>
      <c r="R60" s="221">
        <f t="shared" si="25"/>
        <v>63.6</v>
      </c>
      <c r="S60" s="272">
        <f t="shared" si="25"/>
        <v>86</v>
      </c>
      <c r="T60" s="11"/>
      <c r="U60" s="24"/>
    </row>
    <row r="61" spans="1:21" ht="14.25" customHeight="1" thickBot="1" x14ac:dyDescent="0.25">
      <c r="A61" s="102"/>
      <c r="B61" s="333"/>
      <c r="C61" s="31" t="s">
        <v>4</v>
      </c>
      <c r="D61" s="308" t="s">
        <v>71</v>
      </c>
      <c r="E61" s="309"/>
      <c r="F61" s="6">
        <v>46</v>
      </c>
      <c r="G61" s="13"/>
      <c r="H61" s="155">
        <v>14</v>
      </c>
      <c r="I61" s="155">
        <v>11.35</v>
      </c>
      <c r="J61" s="21"/>
      <c r="K61" s="155">
        <v>14</v>
      </c>
      <c r="L61" s="18">
        <v>0.05</v>
      </c>
      <c r="M61" s="18">
        <v>14</v>
      </c>
      <c r="N61" s="193">
        <f t="shared" si="3"/>
        <v>123.34801762114537</v>
      </c>
      <c r="O61" s="193">
        <f t="shared" si="4"/>
        <v>100</v>
      </c>
      <c r="P61" s="19">
        <v>1</v>
      </c>
      <c r="Q61" s="19">
        <v>12</v>
      </c>
      <c r="R61" s="19">
        <v>13</v>
      </c>
      <c r="S61" s="216">
        <v>14</v>
      </c>
      <c r="T61" s="11"/>
      <c r="U61" s="24"/>
    </row>
    <row r="62" spans="1:21" ht="13.5" customHeight="1" thickBot="1" x14ac:dyDescent="0.25">
      <c r="A62" s="102"/>
      <c r="B62" s="333"/>
      <c r="C62" s="31" t="s">
        <v>6</v>
      </c>
      <c r="D62" s="308" t="s">
        <v>212</v>
      </c>
      <c r="E62" s="309"/>
      <c r="F62" s="5">
        <v>47</v>
      </c>
      <c r="G62" s="13"/>
      <c r="H62" s="155">
        <v>2</v>
      </c>
      <c r="I62" s="18">
        <v>0</v>
      </c>
      <c r="J62" s="21"/>
      <c r="K62" s="155">
        <v>2</v>
      </c>
      <c r="L62" s="18">
        <v>0</v>
      </c>
      <c r="M62" s="18">
        <v>2</v>
      </c>
      <c r="N62" s="193">
        <v>0</v>
      </c>
      <c r="O62" s="193">
        <v>0</v>
      </c>
      <c r="P62" s="19">
        <v>1</v>
      </c>
      <c r="Q62" s="19">
        <v>1</v>
      </c>
      <c r="R62" s="19">
        <v>2</v>
      </c>
      <c r="S62" s="216">
        <v>2</v>
      </c>
      <c r="T62" s="11"/>
      <c r="U62" s="24"/>
    </row>
    <row r="63" spans="1:21" ht="14.25" customHeight="1" thickBot="1" x14ac:dyDescent="0.25">
      <c r="A63" s="102"/>
      <c r="B63" s="333"/>
      <c r="C63" s="29"/>
      <c r="D63" s="6" t="s">
        <v>60</v>
      </c>
      <c r="E63" s="8" t="s">
        <v>72</v>
      </c>
      <c r="F63" s="6">
        <v>48</v>
      </c>
      <c r="G63" s="13"/>
      <c r="H63" s="154">
        <v>2</v>
      </c>
      <c r="I63" s="19">
        <v>0</v>
      </c>
      <c r="J63" s="66"/>
      <c r="K63" s="154">
        <v>2</v>
      </c>
      <c r="L63" s="19">
        <v>0</v>
      </c>
      <c r="M63" s="19">
        <v>2</v>
      </c>
      <c r="N63" s="193">
        <v>0</v>
      </c>
      <c r="O63" s="193">
        <v>0</v>
      </c>
      <c r="P63" s="19">
        <v>1</v>
      </c>
      <c r="Q63" s="19">
        <v>1</v>
      </c>
      <c r="R63" s="19">
        <v>2</v>
      </c>
      <c r="S63" s="194">
        <v>2</v>
      </c>
      <c r="T63" s="11"/>
      <c r="U63" s="24"/>
    </row>
    <row r="64" spans="1:21" ht="26.25" customHeight="1" thickBot="1" x14ac:dyDescent="0.25">
      <c r="A64" s="102"/>
      <c r="B64" s="333"/>
      <c r="C64" s="31" t="s">
        <v>19</v>
      </c>
      <c r="D64" s="308" t="s">
        <v>162</v>
      </c>
      <c r="E64" s="309"/>
      <c r="F64" s="5">
        <v>49</v>
      </c>
      <c r="G64" s="53"/>
      <c r="H64" s="55">
        <v>0</v>
      </c>
      <c r="I64" s="55">
        <v>0</v>
      </c>
      <c r="J64" s="55"/>
      <c r="K64" s="55">
        <v>0</v>
      </c>
      <c r="L64" s="55">
        <v>0</v>
      </c>
      <c r="M64" s="55">
        <v>0</v>
      </c>
      <c r="N64" s="193">
        <v>0</v>
      </c>
      <c r="O64" s="193" t="e">
        <f t="shared" si="4"/>
        <v>#DIV/0!</v>
      </c>
      <c r="P64" s="167">
        <v>0</v>
      </c>
      <c r="Q64" s="167">
        <v>0</v>
      </c>
      <c r="R64" s="167">
        <v>0</v>
      </c>
      <c r="S64" s="215">
        <v>0</v>
      </c>
      <c r="T64" s="11"/>
      <c r="U64" s="24"/>
    </row>
    <row r="65" spans="1:21" ht="14.25" customHeight="1" thickBot="1" x14ac:dyDescent="0.25">
      <c r="A65" s="102"/>
      <c r="B65" s="333"/>
      <c r="C65" s="29"/>
      <c r="D65" s="6" t="s">
        <v>73</v>
      </c>
      <c r="E65" s="8" t="s">
        <v>74</v>
      </c>
      <c r="F65" s="6">
        <v>50</v>
      </c>
      <c r="G65" s="13"/>
      <c r="H65" s="19">
        <v>0</v>
      </c>
      <c r="I65" s="19">
        <v>0</v>
      </c>
      <c r="J65" s="19"/>
      <c r="K65" s="19"/>
      <c r="L65" s="19"/>
      <c r="M65" s="19"/>
      <c r="N65" s="193">
        <v>0</v>
      </c>
      <c r="O65" s="193">
        <v>0</v>
      </c>
      <c r="P65" s="19">
        <v>0</v>
      </c>
      <c r="Q65" s="19">
        <v>0</v>
      </c>
      <c r="R65" s="19">
        <v>0</v>
      </c>
      <c r="S65" s="194">
        <v>0</v>
      </c>
      <c r="T65" s="11"/>
      <c r="U65" s="24"/>
    </row>
    <row r="66" spans="1:21" ht="24.75" thickBot="1" x14ac:dyDescent="0.25">
      <c r="A66" s="102"/>
      <c r="B66" s="333"/>
      <c r="C66" s="29"/>
      <c r="D66" s="13"/>
      <c r="E66" s="8" t="s">
        <v>75</v>
      </c>
      <c r="F66" s="6">
        <v>51</v>
      </c>
      <c r="G66" s="13"/>
      <c r="H66" s="19">
        <v>0</v>
      </c>
      <c r="I66" s="19">
        <v>0</v>
      </c>
      <c r="J66" s="19"/>
      <c r="K66" s="19">
        <v>0</v>
      </c>
      <c r="L66" s="19"/>
      <c r="M66" s="19">
        <v>0</v>
      </c>
      <c r="N66" s="193">
        <v>0</v>
      </c>
      <c r="O66" s="193">
        <v>0</v>
      </c>
      <c r="P66" s="19">
        <v>0</v>
      </c>
      <c r="Q66" s="19">
        <v>0</v>
      </c>
      <c r="R66" s="19">
        <v>0</v>
      </c>
      <c r="S66" s="194">
        <v>0</v>
      </c>
      <c r="T66" s="11"/>
      <c r="U66" s="24"/>
    </row>
    <row r="67" spans="1:21" ht="15" customHeight="1" thickBot="1" x14ac:dyDescent="0.25">
      <c r="A67" s="102"/>
      <c r="B67" s="333"/>
      <c r="C67" s="29"/>
      <c r="D67" s="6" t="s">
        <v>76</v>
      </c>
      <c r="E67" s="8" t="s">
        <v>77</v>
      </c>
      <c r="F67" s="6">
        <v>52</v>
      </c>
      <c r="G67" s="13"/>
      <c r="H67" s="19">
        <v>0</v>
      </c>
      <c r="I67" s="19">
        <v>0</v>
      </c>
      <c r="J67" s="19"/>
      <c r="K67" s="19">
        <v>0</v>
      </c>
      <c r="L67" s="19">
        <v>0</v>
      </c>
      <c r="M67" s="19">
        <v>0</v>
      </c>
      <c r="N67" s="193">
        <v>0</v>
      </c>
      <c r="O67" s="193" t="e">
        <f t="shared" si="4"/>
        <v>#DIV/0!</v>
      </c>
      <c r="P67" s="19">
        <f>SUM(P68+P69+P70)</f>
        <v>0</v>
      </c>
      <c r="Q67" s="19">
        <v>0</v>
      </c>
      <c r="R67" s="19">
        <v>0</v>
      </c>
      <c r="S67" s="194">
        <v>0</v>
      </c>
      <c r="T67" s="11"/>
      <c r="U67" s="24"/>
    </row>
    <row r="68" spans="1:21" ht="27" customHeight="1" thickBot="1" x14ac:dyDescent="0.25">
      <c r="A68" s="102"/>
      <c r="B68" s="333"/>
      <c r="C68" s="29"/>
      <c r="D68" s="13"/>
      <c r="E68" s="8" t="s">
        <v>78</v>
      </c>
      <c r="F68" s="6">
        <v>53</v>
      </c>
      <c r="G68" s="13"/>
      <c r="H68" s="19">
        <v>0</v>
      </c>
      <c r="I68" s="19">
        <v>0</v>
      </c>
      <c r="J68" s="19"/>
      <c r="K68" s="19">
        <v>0</v>
      </c>
      <c r="L68" s="19"/>
      <c r="M68" s="19">
        <v>0</v>
      </c>
      <c r="N68" s="193">
        <v>0</v>
      </c>
      <c r="O68" s="193">
        <v>0</v>
      </c>
      <c r="P68" s="19">
        <v>0</v>
      </c>
      <c r="Q68" s="19">
        <v>0</v>
      </c>
      <c r="R68" s="19">
        <v>0</v>
      </c>
      <c r="S68" s="194">
        <v>0</v>
      </c>
      <c r="T68" s="11"/>
      <c r="U68" s="24"/>
    </row>
    <row r="69" spans="1:21" ht="39.75" customHeight="1" thickBot="1" x14ac:dyDescent="0.25">
      <c r="A69" s="102"/>
      <c r="B69" s="333"/>
      <c r="C69" s="29"/>
      <c r="D69" s="13"/>
      <c r="E69" s="8" t="s">
        <v>79</v>
      </c>
      <c r="F69" s="6">
        <v>54</v>
      </c>
      <c r="G69" s="13"/>
      <c r="H69" s="19">
        <v>0</v>
      </c>
      <c r="I69" s="19">
        <v>0</v>
      </c>
      <c r="J69" s="19"/>
      <c r="K69" s="19">
        <v>0</v>
      </c>
      <c r="L69" s="19"/>
      <c r="M69" s="19">
        <v>0</v>
      </c>
      <c r="N69" s="193">
        <v>0</v>
      </c>
      <c r="O69" s="193">
        <v>0</v>
      </c>
      <c r="P69" s="19">
        <v>0</v>
      </c>
      <c r="Q69" s="19">
        <v>0</v>
      </c>
      <c r="R69" s="19">
        <v>0</v>
      </c>
      <c r="S69" s="194">
        <v>0</v>
      </c>
      <c r="T69" s="11"/>
      <c r="U69" s="24"/>
    </row>
    <row r="70" spans="1:21" ht="16.5" customHeight="1" thickBot="1" x14ac:dyDescent="0.25">
      <c r="A70" s="102"/>
      <c r="B70" s="333"/>
      <c r="C70" s="29"/>
      <c r="D70" s="13"/>
      <c r="E70" s="8" t="s">
        <v>80</v>
      </c>
      <c r="F70" s="5">
        <v>55</v>
      </c>
      <c r="G70" s="13"/>
      <c r="H70" s="19">
        <v>0</v>
      </c>
      <c r="I70" s="19">
        <v>0</v>
      </c>
      <c r="J70" s="19"/>
      <c r="K70" s="19">
        <v>0</v>
      </c>
      <c r="L70" s="19">
        <v>0</v>
      </c>
      <c r="M70" s="19">
        <v>0</v>
      </c>
      <c r="N70" s="193">
        <v>0</v>
      </c>
      <c r="O70" s="193" t="e">
        <f t="shared" si="4"/>
        <v>#DIV/0!</v>
      </c>
      <c r="P70" s="19">
        <v>0</v>
      </c>
      <c r="Q70" s="19">
        <v>0</v>
      </c>
      <c r="R70" s="19">
        <v>0</v>
      </c>
      <c r="S70" s="194">
        <v>0</v>
      </c>
      <c r="T70" s="11"/>
      <c r="U70" s="24"/>
    </row>
    <row r="71" spans="1:21" ht="25.5" customHeight="1" thickBot="1" x14ac:dyDescent="0.25">
      <c r="A71" s="102"/>
      <c r="B71" s="333"/>
      <c r="C71" s="31" t="s">
        <v>20</v>
      </c>
      <c r="D71" s="308" t="s">
        <v>213</v>
      </c>
      <c r="E71" s="309"/>
      <c r="F71" s="6">
        <v>56</v>
      </c>
      <c r="G71" s="53"/>
      <c r="H71" s="55">
        <f t="shared" ref="H71" si="26">SUM(H72+H73+H75)</f>
        <v>0</v>
      </c>
      <c r="I71" s="55">
        <f t="shared" ref="I71:P71" si="27">SUM(I72+I73+I75)</f>
        <v>0</v>
      </c>
      <c r="J71" s="55"/>
      <c r="K71" s="55">
        <v>0</v>
      </c>
      <c r="L71" s="55">
        <v>0</v>
      </c>
      <c r="M71" s="55">
        <v>0</v>
      </c>
      <c r="N71" s="193">
        <v>0</v>
      </c>
      <c r="O71" s="193" t="e">
        <f t="shared" ref="O71:O133" si="28">M71/K71*100</f>
        <v>#DIV/0!</v>
      </c>
      <c r="P71" s="167">
        <f t="shared" si="27"/>
        <v>0</v>
      </c>
      <c r="Q71" s="167">
        <v>0</v>
      </c>
      <c r="R71" s="167">
        <v>0</v>
      </c>
      <c r="S71" s="215">
        <v>0</v>
      </c>
      <c r="T71" s="11"/>
      <c r="U71" s="24"/>
    </row>
    <row r="72" spans="1:21" ht="13.5" customHeight="1" thickBot="1" x14ac:dyDescent="0.25">
      <c r="A72" s="102"/>
      <c r="B72" s="333"/>
      <c r="C72" s="29"/>
      <c r="D72" s="6" t="s">
        <v>81</v>
      </c>
      <c r="E72" s="8" t="s">
        <v>172</v>
      </c>
      <c r="F72" s="5">
        <v>57</v>
      </c>
      <c r="G72" s="13"/>
      <c r="H72" s="19">
        <v>0</v>
      </c>
      <c r="I72" s="19">
        <v>0</v>
      </c>
      <c r="J72" s="19"/>
      <c r="K72" s="19">
        <v>0</v>
      </c>
      <c r="L72" s="19">
        <v>0</v>
      </c>
      <c r="M72" s="19">
        <v>0</v>
      </c>
      <c r="N72" s="193">
        <v>0</v>
      </c>
      <c r="O72" s="193" t="e">
        <f t="shared" si="28"/>
        <v>#DIV/0!</v>
      </c>
      <c r="P72" s="19">
        <v>0</v>
      </c>
      <c r="Q72" s="19">
        <v>0</v>
      </c>
      <c r="R72" s="19">
        <v>0</v>
      </c>
      <c r="S72" s="194">
        <v>0</v>
      </c>
      <c r="T72" s="11"/>
      <c r="U72" s="24"/>
    </row>
    <row r="73" spans="1:21" ht="24.75" customHeight="1" thickBot="1" x14ac:dyDescent="0.25">
      <c r="A73" s="102"/>
      <c r="B73" s="333"/>
      <c r="C73" s="29"/>
      <c r="D73" s="6" t="s">
        <v>82</v>
      </c>
      <c r="E73" s="8" t="s">
        <v>173</v>
      </c>
      <c r="F73" s="6">
        <v>58</v>
      </c>
      <c r="G73" s="13"/>
      <c r="H73" s="19">
        <v>0</v>
      </c>
      <c r="I73" s="19">
        <v>0</v>
      </c>
      <c r="J73" s="19"/>
      <c r="K73" s="19">
        <v>0</v>
      </c>
      <c r="L73" s="19">
        <v>0</v>
      </c>
      <c r="M73" s="19">
        <v>0</v>
      </c>
      <c r="N73" s="193">
        <v>0</v>
      </c>
      <c r="O73" s="193" t="e">
        <f t="shared" si="28"/>
        <v>#DIV/0!</v>
      </c>
      <c r="P73" s="19">
        <v>0</v>
      </c>
      <c r="Q73" s="19">
        <v>0</v>
      </c>
      <c r="R73" s="19">
        <v>0</v>
      </c>
      <c r="S73" s="194">
        <v>0</v>
      </c>
      <c r="T73" s="11"/>
      <c r="U73" s="24"/>
    </row>
    <row r="74" spans="1:21" ht="12.75" customHeight="1" thickBot="1" x14ac:dyDescent="0.25">
      <c r="A74" s="102"/>
      <c r="B74" s="333"/>
      <c r="C74" s="29"/>
      <c r="D74" s="13"/>
      <c r="E74" s="8" t="s">
        <v>84</v>
      </c>
      <c r="F74" s="5">
        <v>59</v>
      </c>
      <c r="G74" s="13"/>
      <c r="H74" s="19">
        <v>0</v>
      </c>
      <c r="I74" s="19">
        <v>0</v>
      </c>
      <c r="J74" s="19"/>
      <c r="K74" s="19">
        <v>0</v>
      </c>
      <c r="L74" s="19"/>
      <c r="M74" s="19">
        <v>0</v>
      </c>
      <c r="N74" s="193">
        <v>0</v>
      </c>
      <c r="O74" s="193">
        <v>0</v>
      </c>
      <c r="P74" s="19">
        <v>0</v>
      </c>
      <c r="Q74" s="19">
        <v>0</v>
      </c>
      <c r="R74" s="19">
        <v>0</v>
      </c>
      <c r="S74" s="194">
        <v>0</v>
      </c>
      <c r="T74" s="11"/>
      <c r="U74" s="24"/>
    </row>
    <row r="75" spans="1:21" ht="15.75" customHeight="1" thickBot="1" x14ac:dyDescent="0.25">
      <c r="A75" s="102"/>
      <c r="B75" s="333"/>
      <c r="C75" s="29"/>
      <c r="D75" s="6" t="s">
        <v>83</v>
      </c>
      <c r="E75" s="8" t="s">
        <v>174</v>
      </c>
      <c r="F75" s="6">
        <v>60</v>
      </c>
      <c r="G75" s="13"/>
      <c r="H75" s="19">
        <v>0</v>
      </c>
      <c r="I75" s="19">
        <v>0</v>
      </c>
      <c r="J75" s="19"/>
      <c r="K75" s="19">
        <v>0</v>
      </c>
      <c r="L75" s="19">
        <v>0</v>
      </c>
      <c r="M75" s="19">
        <v>0</v>
      </c>
      <c r="N75" s="193">
        <v>0</v>
      </c>
      <c r="O75" s="193" t="e">
        <f t="shared" si="28"/>
        <v>#DIV/0!</v>
      </c>
      <c r="P75" s="19">
        <v>0</v>
      </c>
      <c r="Q75" s="19">
        <v>0</v>
      </c>
      <c r="R75" s="19"/>
      <c r="S75" s="194">
        <v>0</v>
      </c>
      <c r="T75" s="11"/>
      <c r="U75" s="24"/>
    </row>
    <row r="76" spans="1:21" ht="13.5" customHeight="1" thickBot="1" x14ac:dyDescent="0.25">
      <c r="A76" s="102"/>
      <c r="B76" s="333"/>
      <c r="C76" s="31" t="s">
        <v>21</v>
      </c>
      <c r="D76" s="308" t="s">
        <v>85</v>
      </c>
      <c r="E76" s="309"/>
      <c r="F76" s="5">
        <v>61</v>
      </c>
      <c r="G76" s="13"/>
      <c r="H76" s="155">
        <v>1</v>
      </c>
      <c r="I76" s="154">
        <v>0.06</v>
      </c>
      <c r="J76" s="66"/>
      <c r="K76" s="154">
        <v>1</v>
      </c>
      <c r="L76" s="19">
        <v>0</v>
      </c>
      <c r="M76" s="19">
        <v>1</v>
      </c>
      <c r="N76" s="193">
        <f t="shared" ref="N76:N134" si="29">M76/I76*100</f>
        <v>1666.6666666666667</v>
      </c>
      <c r="O76" s="193">
        <f t="shared" si="28"/>
        <v>100</v>
      </c>
      <c r="P76" s="19">
        <v>0</v>
      </c>
      <c r="Q76" s="19">
        <v>0.5</v>
      </c>
      <c r="R76" s="19">
        <v>1</v>
      </c>
      <c r="S76" s="216">
        <v>1</v>
      </c>
      <c r="T76" s="11"/>
      <c r="U76" s="24"/>
    </row>
    <row r="77" spans="1:21" ht="15" customHeight="1" thickBot="1" x14ac:dyDescent="0.25">
      <c r="A77" s="102"/>
      <c r="B77" s="333"/>
      <c r="C77" s="31" t="s">
        <v>42</v>
      </c>
      <c r="D77" s="308" t="s">
        <v>86</v>
      </c>
      <c r="E77" s="309"/>
      <c r="F77" s="6">
        <v>62</v>
      </c>
      <c r="G77" s="13"/>
      <c r="H77" s="155">
        <v>1</v>
      </c>
      <c r="I77" s="19">
        <v>0</v>
      </c>
      <c r="J77" s="66"/>
      <c r="K77" s="154">
        <v>1</v>
      </c>
      <c r="L77" s="19">
        <v>0</v>
      </c>
      <c r="M77" s="19">
        <v>1</v>
      </c>
      <c r="N77" s="193" t="e">
        <f t="shared" si="29"/>
        <v>#DIV/0!</v>
      </c>
      <c r="O77" s="193">
        <f t="shared" si="28"/>
        <v>100</v>
      </c>
      <c r="P77" s="19">
        <v>0</v>
      </c>
      <c r="Q77" s="19">
        <v>0</v>
      </c>
      <c r="R77" s="19">
        <v>1</v>
      </c>
      <c r="S77" s="216">
        <v>1</v>
      </c>
      <c r="T77" s="11"/>
      <c r="U77" s="24"/>
    </row>
    <row r="78" spans="1:21" ht="12.75" thickBot="1" x14ac:dyDescent="0.25">
      <c r="A78" s="102"/>
      <c r="B78" s="333"/>
      <c r="C78" s="29"/>
      <c r="D78" s="308" t="s">
        <v>214</v>
      </c>
      <c r="E78" s="309"/>
      <c r="F78" s="6">
        <v>63</v>
      </c>
      <c r="G78" s="13"/>
      <c r="H78" s="154">
        <v>1</v>
      </c>
      <c r="I78" s="19">
        <v>0</v>
      </c>
      <c r="J78" s="66"/>
      <c r="K78" s="154">
        <v>1</v>
      </c>
      <c r="L78" s="19">
        <v>0</v>
      </c>
      <c r="M78" s="19">
        <v>1</v>
      </c>
      <c r="N78" s="193">
        <v>0</v>
      </c>
      <c r="O78" s="193">
        <f t="shared" si="28"/>
        <v>100</v>
      </c>
      <c r="P78" s="19">
        <v>0</v>
      </c>
      <c r="Q78" s="19">
        <v>0</v>
      </c>
      <c r="R78" s="19">
        <v>1</v>
      </c>
      <c r="S78" s="194">
        <v>1</v>
      </c>
      <c r="T78" s="11"/>
      <c r="U78" s="24"/>
    </row>
    <row r="79" spans="1:21" ht="12.75" thickBot="1" x14ac:dyDescent="0.25">
      <c r="A79" s="102"/>
      <c r="B79" s="333"/>
      <c r="C79" s="29"/>
      <c r="D79" s="322" t="s">
        <v>87</v>
      </c>
      <c r="E79" s="323"/>
      <c r="F79" s="6">
        <v>64</v>
      </c>
      <c r="G79" s="13"/>
      <c r="H79" s="154">
        <v>1</v>
      </c>
      <c r="I79" s="19">
        <v>0</v>
      </c>
      <c r="J79" s="66"/>
      <c r="K79" s="154">
        <v>1</v>
      </c>
      <c r="L79" s="19">
        <v>0</v>
      </c>
      <c r="M79" s="19">
        <v>1</v>
      </c>
      <c r="N79" s="193">
        <v>0</v>
      </c>
      <c r="O79" s="193">
        <f t="shared" si="28"/>
        <v>100</v>
      </c>
      <c r="P79" s="19">
        <v>0</v>
      </c>
      <c r="Q79" s="19">
        <v>0</v>
      </c>
      <c r="R79" s="19">
        <v>1</v>
      </c>
      <c r="S79" s="194">
        <v>1</v>
      </c>
      <c r="T79" s="11"/>
      <c r="U79" s="24"/>
    </row>
    <row r="80" spans="1:21" ht="12.75" thickBot="1" x14ac:dyDescent="0.25">
      <c r="A80" s="102"/>
      <c r="B80" s="333"/>
      <c r="C80" s="31"/>
      <c r="D80" s="322" t="s">
        <v>88</v>
      </c>
      <c r="E80" s="323"/>
      <c r="F80" s="6">
        <v>65</v>
      </c>
      <c r="G80" s="13"/>
      <c r="H80" s="19">
        <v>0</v>
      </c>
      <c r="I80" s="19">
        <v>0</v>
      </c>
      <c r="J80" s="66"/>
      <c r="K80" s="66"/>
      <c r="L80" s="19"/>
      <c r="M80" s="19"/>
      <c r="N80" s="193">
        <v>0</v>
      </c>
      <c r="O80" s="193">
        <v>0</v>
      </c>
      <c r="P80" s="19"/>
      <c r="Q80" s="19">
        <v>0</v>
      </c>
      <c r="R80" s="19">
        <v>0</v>
      </c>
      <c r="S80" s="194">
        <v>0</v>
      </c>
      <c r="T80" s="11"/>
      <c r="U80" s="24"/>
    </row>
    <row r="81" spans="1:21" ht="15" customHeight="1" thickBot="1" x14ac:dyDescent="0.25">
      <c r="A81" s="102"/>
      <c r="B81" s="333"/>
      <c r="C81" s="31" t="s">
        <v>89</v>
      </c>
      <c r="D81" s="308" t="s">
        <v>90</v>
      </c>
      <c r="E81" s="309"/>
      <c r="F81" s="6">
        <v>66</v>
      </c>
      <c r="G81" s="13"/>
      <c r="H81" s="155">
        <v>4</v>
      </c>
      <c r="I81" s="154">
        <v>1.5</v>
      </c>
      <c r="J81" s="66"/>
      <c r="K81" s="154">
        <v>5</v>
      </c>
      <c r="L81" s="19">
        <v>0.5</v>
      </c>
      <c r="M81" s="19">
        <v>5</v>
      </c>
      <c r="N81" s="193">
        <f t="shared" si="29"/>
        <v>333.33333333333337</v>
      </c>
      <c r="O81" s="193">
        <f t="shared" si="28"/>
        <v>100</v>
      </c>
      <c r="P81" s="19">
        <v>1</v>
      </c>
      <c r="Q81" s="19">
        <v>2</v>
      </c>
      <c r="R81" s="19">
        <v>4</v>
      </c>
      <c r="S81" s="216">
        <v>5</v>
      </c>
      <c r="T81" s="11"/>
      <c r="U81" s="24"/>
    </row>
    <row r="82" spans="1:21" ht="15" customHeight="1" thickBot="1" x14ac:dyDescent="0.25">
      <c r="A82" s="102"/>
      <c r="B82" s="333"/>
      <c r="C82" s="31" t="s">
        <v>91</v>
      </c>
      <c r="D82" s="308" t="s">
        <v>92</v>
      </c>
      <c r="E82" s="309"/>
      <c r="F82" s="6">
        <v>67</v>
      </c>
      <c r="G82" s="13"/>
      <c r="H82" s="155">
        <v>1</v>
      </c>
      <c r="I82" s="154">
        <v>0.1</v>
      </c>
      <c r="J82" s="66"/>
      <c r="K82" s="154">
        <v>1</v>
      </c>
      <c r="L82" s="19">
        <v>0</v>
      </c>
      <c r="M82" s="19">
        <v>1</v>
      </c>
      <c r="N82" s="193">
        <f t="shared" si="29"/>
        <v>1000</v>
      </c>
      <c r="O82" s="193">
        <f t="shared" si="28"/>
        <v>100</v>
      </c>
      <c r="P82" s="19">
        <v>0</v>
      </c>
      <c r="Q82" s="19">
        <v>0.5</v>
      </c>
      <c r="R82" s="19">
        <v>0.6</v>
      </c>
      <c r="S82" s="216">
        <v>1</v>
      </c>
      <c r="T82" s="11"/>
      <c r="U82" s="24"/>
    </row>
    <row r="83" spans="1:21" ht="14.25" customHeight="1" thickBot="1" x14ac:dyDescent="0.25">
      <c r="A83" s="102"/>
      <c r="B83" s="333"/>
      <c r="C83" s="31" t="s">
        <v>93</v>
      </c>
      <c r="D83" s="308" t="s">
        <v>94</v>
      </c>
      <c r="E83" s="309"/>
      <c r="F83" s="6">
        <v>68</v>
      </c>
      <c r="G83" s="13"/>
      <c r="H83" s="155">
        <v>13</v>
      </c>
      <c r="I83" s="155">
        <v>11.2</v>
      </c>
      <c r="J83" s="21">
        <f t="shared" ref="J83:P83" si="30">SUM(J84+J85+J86+J87+J89+J90+J91)</f>
        <v>0</v>
      </c>
      <c r="K83" s="155">
        <v>23</v>
      </c>
      <c r="L83" s="18">
        <v>3.5</v>
      </c>
      <c r="M83" s="223">
        <v>23</v>
      </c>
      <c r="N83" s="193">
        <f t="shared" si="29"/>
        <v>205.35714285714289</v>
      </c>
      <c r="O83" s="193">
        <f t="shared" si="28"/>
        <v>100</v>
      </c>
      <c r="P83" s="18">
        <f t="shared" si="30"/>
        <v>3.5</v>
      </c>
      <c r="Q83" s="18">
        <v>8.3000000000000007</v>
      </c>
      <c r="R83" s="18">
        <v>14</v>
      </c>
      <c r="S83" s="224">
        <v>23</v>
      </c>
      <c r="T83" s="11"/>
      <c r="U83" s="24"/>
    </row>
    <row r="84" spans="1:21" ht="15" customHeight="1" thickBot="1" x14ac:dyDescent="0.25">
      <c r="A84" s="102"/>
      <c r="B84" s="333"/>
      <c r="C84" s="29"/>
      <c r="D84" s="6" t="s">
        <v>95</v>
      </c>
      <c r="E84" s="8" t="s">
        <v>96</v>
      </c>
      <c r="F84" s="6">
        <v>69</v>
      </c>
      <c r="G84" s="13"/>
      <c r="H84" s="19">
        <v>0</v>
      </c>
      <c r="I84" s="19">
        <v>0</v>
      </c>
      <c r="J84" s="19"/>
      <c r="K84" s="19">
        <v>0</v>
      </c>
      <c r="L84" s="19"/>
      <c r="M84" s="19">
        <v>0</v>
      </c>
      <c r="N84" s="193">
        <v>0</v>
      </c>
      <c r="O84" s="193">
        <v>0</v>
      </c>
      <c r="P84" s="19">
        <v>0</v>
      </c>
      <c r="Q84" s="19">
        <v>0</v>
      </c>
      <c r="R84" s="19">
        <v>0</v>
      </c>
      <c r="S84" s="194">
        <v>0</v>
      </c>
      <c r="T84" s="11"/>
      <c r="U84" s="24"/>
    </row>
    <row r="85" spans="1:21" ht="26.25" customHeight="1" thickBot="1" x14ac:dyDescent="0.25">
      <c r="A85" s="102"/>
      <c r="B85" s="333"/>
      <c r="C85" s="29"/>
      <c r="D85" s="6" t="s">
        <v>97</v>
      </c>
      <c r="E85" s="8" t="s">
        <v>245</v>
      </c>
      <c r="F85" s="6">
        <v>70</v>
      </c>
      <c r="G85" s="13"/>
      <c r="H85" s="159">
        <v>9</v>
      </c>
      <c r="I85" s="159">
        <v>8.8000000000000007</v>
      </c>
      <c r="J85" s="67"/>
      <c r="K85" s="159">
        <v>10</v>
      </c>
      <c r="L85" s="167">
        <v>2.2999999999999998</v>
      </c>
      <c r="M85" s="167">
        <v>10</v>
      </c>
      <c r="N85" s="193">
        <f t="shared" si="29"/>
        <v>113.63636363636363</v>
      </c>
      <c r="O85" s="193">
        <f t="shared" si="28"/>
        <v>100</v>
      </c>
      <c r="P85" s="167">
        <v>2.2999999999999998</v>
      </c>
      <c r="Q85" s="167">
        <v>4.3</v>
      </c>
      <c r="R85" s="167">
        <v>8</v>
      </c>
      <c r="S85" s="222">
        <v>10</v>
      </c>
      <c r="T85" s="11"/>
      <c r="U85" s="24"/>
    </row>
    <row r="86" spans="1:21" ht="14.25" customHeight="1" thickBot="1" x14ac:dyDescent="0.25">
      <c r="A86" s="102"/>
      <c r="B86" s="333"/>
      <c r="C86" s="29"/>
      <c r="D86" s="6" t="s">
        <v>98</v>
      </c>
      <c r="E86" s="8" t="s">
        <v>99</v>
      </c>
      <c r="F86" s="6">
        <v>71</v>
      </c>
      <c r="G86" s="13"/>
      <c r="H86" s="154">
        <v>3</v>
      </c>
      <c r="I86" s="154">
        <v>2.4</v>
      </c>
      <c r="J86" s="66"/>
      <c r="K86" s="154">
        <v>10</v>
      </c>
      <c r="L86" s="19">
        <v>1.2</v>
      </c>
      <c r="M86" s="218">
        <v>10</v>
      </c>
      <c r="N86" s="193">
        <f t="shared" si="29"/>
        <v>416.66666666666669</v>
      </c>
      <c r="O86" s="193">
        <f t="shared" si="28"/>
        <v>100</v>
      </c>
      <c r="P86" s="19">
        <v>1.2</v>
      </c>
      <c r="Q86" s="19">
        <v>4</v>
      </c>
      <c r="R86" s="19">
        <v>6</v>
      </c>
      <c r="S86" s="219">
        <v>10</v>
      </c>
      <c r="T86" s="11"/>
      <c r="U86" s="24"/>
    </row>
    <row r="87" spans="1:21" ht="26.25" customHeight="1" thickBot="1" x14ac:dyDescent="0.25">
      <c r="A87" s="102"/>
      <c r="B87" s="333"/>
      <c r="C87" s="29"/>
      <c r="D87" s="6" t="s">
        <v>100</v>
      </c>
      <c r="E87" s="8" t="s">
        <v>101</v>
      </c>
      <c r="F87" s="6">
        <v>72</v>
      </c>
      <c r="G87" s="53"/>
      <c r="H87" s="167">
        <v>0</v>
      </c>
      <c r="I87" s="167">
        <v>0</v>
      </c>
      <c r="J87" s="167"/>
      <c r="K87" s="167">
        <v>2</v>
      </c>
      <c r="L87" s="167">
        <v>0</v>
      </c>
      <c r="M87" s="204">
        <v>2</v>
      </c>
      <c r="N87" s="225">
        <v>0</v>
      </c>
      <c r="O87" s="225">
        <v>0</v>
      </c>
      <c r="P87" s="204">
        <v>0</v>
      </c>
      <c r="Q87" s="204">
        <v>0</v>
      </c>
      <c r="R87" s="204">
        <v>2</v>
      </c>
      <c r="S87" s="226">
        <v>0</v>
      </c>
      <c r="T87" s="197"/>
      <c r="U87" s="24"/>
    </row>
    <row r="88" spans="1:21" ht="15.75" customHeight="1" thickBot="1" x14ac:dyDescent="0.25">
      <c r="A88" s="102"/>
      <c r="B88" s="333"/>
      <c r="C88" s="29"/>
      <c r="D88" s="13"/>
      <c r="E88" s="8" t="s">
        <v>183</v>
      </c>
      <c r="F88" s="6">
        <v>73</v>
      </c>
      <c r="G88" s="13"/>
      <c r="H88" s="19">
        <v>0</v>
      </c>
      <c r="I88" s="19">
        <v>0</v>
      </c>
      <c r="J88" s="19"/>
      <c r="K88" s="19">
        <v>0</v>
      </c>
      <c r="L88" s="19">
        <v>0</v>
      </c>
      <c r="M88" s="19">
        <v>0</v>
      </c>
      <c r="N88" s="193">
        <v>0</v>
      </c>
      <c r="O88" s="193">
        <v>0</v>
      </c>
      <c r="P88" s="19">
        <v>0</v>
      </c>
      <c r="Q88" s="19">
        <v>0</v>
      </c>
      <c r="R88" s="19">
        <v>0</v>
      </c>
      <c r="S88" s="194">
        <v>0</v>
      </c>
      <c r="T88" s="11"/>
      <c r="U88" s="24"/>
    </row>
    <row r="89" spans="1:21" ht="13.5" customHeight="1" thickBot="1" x14ac:dyDescent="0.25">
      <c r="A89" s="102"/>
      <c r="B89" s="333"/>
      <c r="C89" s="29"/>
      <c r="D89" s="6" t="s">
        <v>102</v>
      </c>
      <c r="E89" s="8" t="s">
        <v>103</v>
      </c>
      <c r="F89" s="6">
        <v>74</v>
      </c>
      <c r="G89" s="13"/>
      <c r="H89" s="19">
        <v>0</v>
      </c>
      <c r="I89" s="19">
        <v>0</v>
      </c>
      <c r="J89" s="19"/>
      <c r="K89" s="19">
        <v>0</v>
      </c>
      <c r="L89" s="19">
        <v>0</v>
      </c>
      <c r="M89" s="19">
        <v>0</v>
      </c>
      <c r="N89" s="193">
        <v>0</v>
      </c>
      <c r="O89" s="193">
        <v>0</v>
      </c>
      <c r="P89" s="19">
        <v>0</v>
      </c>
      <c r="Q89" s="19">
        <v>0</v>
      </c>
      <c r="R89" s="19">
        <v>0</v>
      </c>
      <c r="S89" s="194">
        <v>0</v>
      </c>
      <c r="T89" s="11"/>
      <c r="U89" s="24"/>
    </row>
    <row r="90" spans="1:21" ht="39" customHeight="1" thickBot="1" x14ac:dyDescent="0.25">
      <c r="A90" s="102"/>
      <c r="B90" s="333"/>
      <c r="C90" s="29"/>
      <c r="D90" s="6" t="s">
        <v>104</v>
      </c>
      <c r="E90" s="8" t="s">
        <v>105</v>
      </c>
      <c r="F90" s="6">
        <v>75</v>
      </c>
      <c r="G90" s="53"/>
      <c r="H90" s="167">
        <v>0</v>
      </c>
      <c r="I90" s="167">
        <v>0</v>
      </c>
      <c r="J90" s="167"/>
      <c r="K90" s="167">
        <v>0</v>
      </c>
      <c r="L90" s="167">
        <v>0</v>
      </c>
      <c r="M90" s="167">
        <v>0</v>
      </c>
      <c r="N90" s="193">
        <v>0</v>
      </c>
      <c r="O90" s="193">
        <v>0</v>
      </c>
      <c r="P90" s="167">
        <v>0</v>
      </c>
      <c r="Q90" s="167">
        <v>0</v>
      </c>
      <c r="R90" s="167">
        <v>0</v>
      </c>
      <c r="S90" s="222">
        <v>0</v>
      </c>
      <c r="T90" s="11"/>
      <c r="U90" s="24"/>
    </row>
    <row r="91" spans="1:21" ht="16.5" customHeight="1" thickBot="1" x14ac:dyDescent="0.25">
      <c r="A91" s="102"/>
      <c r="B91" s="333"/>
      <c r="C91" s="29"/>
      <c r="D91" s="6" t="s">
        <v>106</v>
      </c>
      <c r="E91" s="8" t="s">
        <v>107</v>
      </c>
      <c r="F91" s="6">
        <v>76</v>
      </c>
      <c r="G91" s="13"/>
      <c r="H91" s="154">
        <v>1</v>
      </c>
      <c r="I91" s="154">
        <v>0</v>
      </c>
      <c r="J91" s="66"/>
      <c r="K91" s="154">
        <v>1</v>
      </c>
      <c r="L91" s="19">
        <v>0</v>
      </c>
      <c r="M91" s="19">
        <v>1</v>
      </c>
      <c r="N91" s="193" t="e">
        <f t="shared" si="29"/>
        <v>#DIV/0!</v>
      </c>
      <c r="O91" s="193">
        <f t="shared" si="28"/>
        <v>100</v>
      </c>
      <c r="P91" s="19">
        <v>0</v>
      </c>
      <c r="Q91" s="19">
        <v>0</v>
      </c>
      <c r="R91" s="19">
        <v>0</v>
      </c>
      <c r="S91" s="194">
        <v>1</v>
      </c>
      <c r="T91" s="11"/>
      <c r="U91" s="24"/>
    </row>
    <row r="92" spans="1:21" ht="14.25" customHeight="1" thickBot="1" x14ac:dyDescent="0.25">
      <c r="A92" s="102"/>
      <c r="B92" s="333"/>
      <c r="C92" s="31" t="s">
        <v>108</v>
      </c>
      <c r="D92" s="308" t="s">
        <v>22</v>
      </c>
      <c r="E92" s="309"/>
      <c r="F92" s="6">
        <v>77</v>
      </c>
      <c r="G92" s="13"/>
      <c r="H92" s="155">
        <v>39</v>
      </c>
      <c r="I92" s="155">
        <v>23.3</v>
      </c>
      <c r="J92" s="21"/>
      <c r="K92" s="155">
        <v>39</v>
      </c>
      <c r="L92" s="18">
        <v>3.2</v>
      </c>
      <c r="M92" s="18">
        <v>39</v>
      </c>
      <c r="N92" s="193">
        <f t="shared" si="29"/>
        <v>167.38197424892704</v>
      </c>
      <c r="O92" s="193">
        <f t="shared" si="28"/>
        <v>100</v>
      </c>
      <c r="P92" s="19">
        <v>3.2</v>
      </c>
      <c r="Q92" s="19">
        <v>15</v>
      </c>
      <c r="R92" s="19">
        <v>28</v>
      </c>
      <c r="S92" s="216">
        <v>39</v>
      </c>
      <c r="T92" s="11"/>
      <c r="U92" s="24"/>
    </row>
    <row r="93" spans="1:21" ht="24" customHeight="1" thickBot="1" x14ac:dyDescent="0.25">
      <c r="A93" s="102"/>
      <c r="B93" s="333"/>
      <c r="C93" s="328" t="s">
        <v>215</v>
      </c>
      <c r="D93" s="328"/>
      <c r="E93" s="289"/>
      <c r="F93" s="6">
        <v>78</v>
      </c>
      <c r="G93" s="54"/>
      <c r="H93" s="156">
        <f t="shared" ref="H93" si="31">SUM(H94+H95+H96+H97+H98+H99)</f>
        <v>125</v>
      </c>
      <c r="I93" s="160">
        <f t="shared" ref="I93:S93" si="32">SUM(I94+I95+I96+I97+I98+I99)</f>
        <v>115.9</v>
      </c>
      <c r="J93" s="121">
        <f t="shared" si="32"/>
        <v>0</v>
      </c>
      <c r="K93" s="160">
        <f t="shared" si="32"/>
        <v>117</v>
      </c>
      <c r="L93" s="57">
        <f t="shared" si="32"/>
        <v>23.03</v>
      </c>
      <c r="M93" s="57">
        <f t="shared" si="32"/>
        <v>117</v>
      </c>
      <c r="N93" s="193">
        <f t="shared" si="29"/>
        <v>100.9490940465919</v>
      </c>
      <c r="O93" s="193">
        <f t="shared" si="28"/>
        <v>100</v>
      </c>
      <c r="P93" s="55">
        <f t="shared" si="32"/>
        <v>28.5</v>
      </c>
      <c r="Q93" s="55">
        <f t="shared" si="32"/>
        <v>55</v>
      </c>
      <c r="R93" s="55">
        <f t="shared" si="32"/>
        <v>84.5</v>
      </c>
      <c r="S93" s="215">
        <f t="shared" si="32"/>
        <v>117</v>
      </c>
      <c r="T93" s="70"/>
      <c r="U93" s="72"/>
    </row>
    <row r="94" spans="1:21" ht="15" customHeight="1" thickBot="1" x14ac:dyDescent="0.25">
      <c r="A94" s="102"/>
      <c r="B94" s="333"/>
      <c r="C94" s="31" t="s">
        <v>4</v>
      </c>
      <c r="D94" s="308" t="s">
        <v>109</v>
      </c>
      <c r="E94" s="309"/>
      <c r="F94" s="6">
        <v>79</v>
      </c>
      <c r="G94" s="13"/>
      <c r="H94" s="66">
        <v>0</v>
      </c>
      <c r="I94" s="66">
        <v>0</v>
      </c>
      <c r="J94" s="66"/>
      <c r="K94" s="66">
        <v>0</v>
      </c>
      <c r="L94" s="66">
        <v>0</v>
      </c>
      <c r="M94" s="66">
        <v>0</v>
      </c>
      <c r="N94" s="117">
        <v>0</v>
      </c>
      <c r="O94" s="117">
        <v>0</v>
      </c>
      <c r="P94" s="66"/>
      <c r="Q94" s="66"/>
      <c r="R94" s="66"/>
      <c r="S94" s="101"/>
      <c r="T94" s="70"/>
      <c r="U94" s="72"/>
    </row>
    <row r="95" spans="1:21" ht="24" customHeight="1" thickBot="1" x14ac:dyDescent="0.25">
      <c r="A95" s="102"/>
      <c r="B95" s="333"/>
      <c r="C95" s="31" t="s">
        <v>6</v>
      </c>
      <c r="D95" s="308" t="s">
        <v>110</v>
      </c>
      <c r="E95" s="309"/>
      <c r="F95" s="6">
        <v>80</v>
      </c>
      <c r="G95" s="53"/>
      <c r="H95" s="159">
        <v>28</v>
      </c>
      <c r="I95" s="159">
        <v>27.23</v>
      </c>
      <c r="J95" s="67"/>
      <c r="K95" s="159">
        <v>30</v>
      </c>
      <c r="L95" s="167">
        <v>7.38</v>
      </c>
      <c r="M95" s="167">
        <v>30</v>
      </c>
      <c r="N95" s="193">
        <f t="shared" si="29"/>
        <v>110.17260374586853</v>
      </c>
      <c r="O95" s="193">
        <f t="shared" si="28"/>
        <v>100</v>
      </c>
      <c r="P95" s="167">
        <v>7.5</v>
      </c>
      <c r="Q95" s="167">
        <v>15</v>
      </c>
      <c r="R95" s="167">
        <v>21</v>
      </c>
      <c r="S95" s="222">
        <v>30</v>
      </c>
      <c r="T95" s="369"/>
      <c r="U95" s="369"/>
    </row>
    <row r="96" spans="1:21" ht="18" customHeight="1" thickBot="1" x14ac:dyDescent="0.25">
      <c r="A96" s="102"/>
      <c r="B96" s="333"/>
      <c r="C96" s="31" t="s">
        <v>19</v>
      </c>
      <c r="D96" s="308" t="s">
        <v>111</v>
      </c>
      <c r="E96" s="309"/>
      <c r="F96" s="6">
        <v>81</v>
      </c>
      <c r="G96" s="13"/>
      <c r="H96" s="66">
        <v>0</v>
      </c>
      <c r="I96" s="66">
        <v>0</v>
      </c>
      <c r="J96" s="66"/>
      <c r="K96" s="66">
        <v>0</v>
      </c>
      <c r="L96" s="66">
        <v>0</v>
      </c>
      <c r="M96" s="19">
        <v>0</v>
      </c>
      <c r="N96" s="193">
        <v>0</v>
      </c>
      <c r="O96" s="193">
        <v>0</v>
      </c>
      <c r="P96" s="19">
        <v>0</v>
      </c>
      <c r="Q96" s="19">
        <v>0</v>
      </c>
      <c r="R96" s="19">
        <v>0</v>
      </c>
      <c r="S96" s="194">
        <v>0</v>
      </c>
      <c r="T96" s="11"/>
      <c r="U96" s="24"/>
    </row>
    <row r="97" spans="1:22" ht="12.75" customHeight="1" thickBot="1" x14ac:dyDescent="0.25">
      <c r="A97" s="102"/>
      <c r="B97" s="333"/>
      <c r="C97" s="31" t="s">
        <v>20</v>
      </c>
      <c r="D97" s="308" t="s">
        <v>112</v>
      </c>
      <c r="E97" s="309"/>
      <c r="F97" s="6">
        <v>82</v>
      </c>
      <c r="G97" s="13"/>
      <c r="H97" s="154">
        <v>1</v>
      </c>
      <c r="I97" s="19">
        <v>0</v>
      </c>
      <c r="J97" s="66"/>
      <c r="K97" s="154">
        <v>1</v>
      </c>
      <c r="L97" s="19">
        <v>0</v>
      </c>
      <c r="M97" s="218">
        <v>1</v>
      </c>
      <c r="N97" s="225" t="e">
        <f t="shared" si="29"/>
        <v>#DIV/0!</v>
      </c>
      <c r="O97" s="225">
        <f t="shared" si="28"/>
        <v>100</v>
      </c>
      <c r="P97" s="218">
        <v>0</v>
      </c>
      <c r="Q97" s="218">
        <v>0</v>
      </c>
      <c r="R97" s="218">
        <v>0</v>
      </c>
      <c r="S97" s="219">
        <v>1</v>
      </c>
      <c r="T97" s="11"/>
      <c r="U97" s="24"/>
    </row>
    <row r="98" spans="1:22" ht="14.25" customHeight="1" thickBot="1" x14ac:dyDescent="0.25">
      <c r="A98" s="102"/>
      <c r="B98" s="333"/>
      <c r="C98" s="31" t="s">
        <v>21</v>
      </c>
      <c r="D98" s="308" t="s">
        <v>113</v>
      </c>
      <c r="E98" s="309"/>
      <c r="F98" s="6">
        <v>83</v>
      </c>
      <c r="G98" s="13"/>
      <c r="H98" s="154">
        <v>1</v>
      </c>
      <c r="I98" s="19">
        <v>0</v>
      </c>
      <c r="J98" s="66"/>
      <c r="K98" s="154">
        <v>1</v>
      </c>
      <c r="L98" s="66">
        <v>0</v>
      </c>
      <c r="M98" s="218">
        <v>1</v>
      </c>
      <c r="N98" s="225" t="e">
        <f t="shared" si="29"/>
        <v>#DIV/0!</v>
      </c>
      <c r="O98" s="225">
        <f t="shared" si="28"/>
        <v>100</v>
      </c>
      <c r="P98" s="218">
        <v>0</v>
      </c>
      <c r="Q98" s="218">
        <v>0</v>
      </c>
      <c r="R98" s="218">
        <v>0</v>
      </c>
      <c r="S98" s="219">
        <v>1</v>
      </c>
      <c r="T98" s="11"/>
      <c r="U98" s="24"/>
    </row>
    <row r="99" spans="1:22" ht="15" customHeight="1" thickBot="1" x14ac:dyDescent="0.25">
      <c r="A99" s="102"/>
      <c r="B99" s="333"/>
      <c r="C99" s="31" t="s">
        <v>42</v>
      </c>
      <c r="D99" s="308" t="s">
        <v>114</v>
      </c>
      <c r="E99" s="309"/>
      <c r="F99" s="6">
        <v>84</v>
      </c>
      <c r="G99" s="13"/>
      <c r="H99" s="154">
        <v>95</v>
      </c>
      <c r="I99" s="154">
        <v>88.67</v>
      </c>
      <c r="J99" s="66"/>
      <c r="K99" s="154">
        <v>85</v>
      </c>
      <c r="L99" s="19">
        <v>15.65</v>
      </c>
      <c r="M99" s="19">
        <v>85</v>
      </c>
      <c r="N99" s="193">
        <f t="shared" si="29"/>
        <v>95.861057854967854</v>
      </c>
      <c r="O99" s="193">
        <f t="shared" si="28"/>
        <v>100</v>
      </c>
      <c r="P99" s="19">
        <v>21</v>
      </c>
      <c r="Q99" s="19">
        <v>40</v>
      </c>
      <c r="R99" s="19">
        <v>63.5</v>
      </c>
      <c r="S99" s="194">
        <v>85</v>
      </c>
      <c r="T99" s="70"/>
      <c r="U99" s="24"/>
      <c r="V99" s="71"/>
    </row>
    <row r="100" spans="1:22" ht="27" customHeight="1" thickBot="1" x14ac:dyDescent="0.25">
      <c r="A100" s="102"/>
      <c r="B100" s="333"/>
      <c r="C100" s="328" t="s">
        <v>216</v>
      </c>
      <c r="D100" s="328"/>
      <c r="E100" s="289"/>
      <c r="F100" s="6">
        <v>85</v>
      </c>
      <c r="G100" s="54"/>
      <c r="H100" s="156">
        <f t="shared" ref="H100:M100" si="33">SUM(H101+H124+H133)</f>
        <v>993.3</v>
      </c>
      <c r="I100" s="156">
        <f t="shared" si="33"/>
        <v>896.2</v>
      </c>
      <c r="J100" s="118">
        <f t="shared" si="33"/>
        <v>0</v>
      </c>
      <c r="K100" s="240">
        <f t="shared" si="33"/>
        <v>1109.2</v>
      </c>
      <c r="L100" s="55">
        <f t="shared" si="33"/>
        <v>245.68999999999997</v>
      </c>
      <c r="M100" s="232">
        <f t="shared" si="33"/>
        <v>1122.1000000000001</v>
      </c>
      <c r="N100" s="193">
        <f t="shared" si="29"/>
        <v>125.20642713679983</v>
      </c>
      <c r="O100" s="193">
        <f t="shared" si="28"/>
        <v>101.16300036062027</v>
      </c>
      <c r="P100" s="68">
        <f>SUM(P101+P124+P133)</f>
        <v>260.56</v>
      </c>
      <c r="Q100" s="55">
        <f>SUM(Q101+Q124+Q133)</f>
        <v>524.20000000000005</v>
      </c>
      <c r="R100" s="55">
        <f>SUM(R101+R124+R133)</f>
        <v>826.6</v>
      </c>
      <c r="S100" s="274">
        <f>SUM(S101+S124+S133)</f>
        <v>1122.1000000000001</v>
      </c>
      <c r="T100" s="11"/>
      <c r="U100" s="24"/>
    </row>
    <row r="101" spans="1:22" ht="17.25" customHeight="1" thickBot="1" x14ac:dyDescent="0.25">
      <c r="A101" s="102"/>
      <c r="B101" s="333"/>
      <c r="C101" s="12" t="s">
        <v>9</v>
      </c>
      <c r="D101" s="324" t="s">
        <v>217</v>
      </c>
      <c r="E101" s="325"/>
      <c r="F101" s="6">
        <v>86</v>
      </c>
      <c r="G101" s="54"/>
      <c r="H101" s="156">
        <f t="shared" ref="H101:M101" si="34">SUM(H103+H112)</f>
        <v>843.6</v>
      </c>
      <c r="I101" s="156">
        <f t="shared" si="34"/>
        <v>757.74</v>
      </c>
      <c r="J101" s="118">
        <f t="shared" si="34"/>
        <v>0</v>
      </c>
      <c r="K101" s="156">
        <f t="shared" si="34"/>
        <v>891.3</v>
      </c>
      <c r="L101" s="214">
        <f t="shared" si="34"/>
        <v>200.25999999999996</v>
      </c>
      <c r="M101" s="214">
        <f t="shared" si="34"/>
        <v>904.2</v>
      </c>
      <c r="N101" s="193">
        <f t="shared" si="29"/>
        <v>119.32852957478819</v>
      </c>
      <c r="O101" s="193">
        <f t="shared" si="28"/>
        <v>101.44732413328848</v>
      </c>
      <c r="P101" s="203">
        <f>SUM(P103+P112)</f>
        <v>215.13</v>
      </c>
      <c r="Q101" s="55">
        <f>SUM(Q103+Q112)</f>
        <v>430.2</v>
      </c>
      <c r="R101" s="55">
        <f>SUM(R103+R112)</f>
        <v>669.6</v>
      </c>
      <c r="S101" s="215">
        <f>SUM(S103+S112)</f>
        <v>904.2</v>
      </c>
      <c r="T101" s="11"/>
      <c r="U101" s="24"/>
    </row>
    <row r="102" spans="1:22" ht="39.75" customHeight="1" thickBot="1" x14ac:dyDescent="0.25">
      <c r="A102" s="102"/>
      <c r="B102" s="333"/>
      <c r="C102" s="26"/>
      <c r="D102" s="326" t="s">
        <v>249</v>
      </c>
      <c r="E102" s="327"/>
      <c r="F102" s="6" t="s">
        <v>218</v>
      </c>
      <c r="G102" s="54"/>
      <c r="H102" s="156">
        <f t="shared" ref="H102:M102" si="35">SUM(H104+H112)</f>
        <v>823.38</v>
      </c>
      <c r="I102" s="156">
        <f t="shared" si="35"/>
        <v>737.52</v>
      </c>
      <c r="J102" s="118">
        <f t="shared" si="35"/>
        <v>0</v>
      </c>
      <c r="K102" s="156">
        <f t="shared" si="35"/>
        <v>885.37999999999988</v>
      </c>
      <c r="L102" s="55">
        <f t="shared" si="35"/>
        <v>200.25999999999996</v>
      </c>
      <c r="M102" s="55">
        <f t="shared" si="35"/>
        <v>898.48</v>
      </c>
      <c r="N102" s="193">
        <f t="shared" si="29"/>
        <v>121.82449289510792</v>
      </c>
      <c r="O102" s="193">
        <f t="shared" si="28"/>
        <v>101.47959068422601</v>
      </c>
      <c r="P102" s="203">
        <f>SUM(P104+P112)</f>
        <v>215.13</v>
      </c>
      <c r="Q102" s="55">
        <f>SUM(Q104+Q112)</f>
        <v>430.2</v>
      </c>
      <c r="R102" s="55">
        <f>SUM(R104+R112)</f>
        <v>666.74</v>
      </c>
      <c r="S102" s="215">
        <f>SUM(S104+S112)</f>
        <v>898.48</v>
      </c>
      <c r="T102" s="70"/>
      <c r="U102" s="24"/>
    </row>
    <row r="103" spans="1:22" ht="27" customHeight="1" thickBot="1" x14ac:dyDescent="0.25">
      <c r="A103" s="102"/>
      <c r="B103" s="333"/>
      <c r="C103" s="12" t="s">
        <v>10</v>
      </c>
      <c r="D103" s="324" t="s">
        <v>219</v>
      </c>
      <c r="E103" s="325"/>
      <c r="F103" s="6">
        <v>87</v>
      </c>
      <c r="G103" s="54"/>
      <c r="H103" s="156">
        <f t="shared" ref="H103:M103" si="36">SUM(H105+H108+H111)</f>
        <v>780.5</v>
      </c>
      <c r="I103" s="156">
        <f t="shared" si="36"/>
        <v>697.14</v>
      </c>
      <c r="J103" s="118">
        <f t="shared" si="36"/>
        <v>0</v>
      </c>
      <c r="K103" s="240">
        <f t="shared" si="36"/>
        <v>817.5</v>
      </c>
      <c r="L103" s="156">
        <f t="shared" si="36"/>
        <v>185.55999999999997</v>
      </c>
      <c r="M103" s="232">
        <f t="shared" si="36"/>
        <v>830.40000000000009</v>
      </c>
      <c r="N103" s="117">
        <f t="shared" si="29"/>
        <v>119.11524227558313</v>
      </c>
      <c r="O103" s="117">
        <f t="shared" si="28"/>
        <v>101.57798165137615</v>
      </c>
      <c r="P103" s="156">
        <f>SUM(P105+P108+P111)</f>
        <v>198.32999999999998</v>
      </c>
      <c r="Q103" s="156">
        <f>SUM(Q105+Q108+Q111)</f>
        <v>396.3</v>
      </c>
      <c r="R103" s="156">
        <f>SUM(R105+R108+R111)</f>
        <v>606</v>
      </c>
      <c r="S103" s="240">
        <f>SUM(S105+S108+S111)</f>
        <v>830.40000000000009</v>
      </c>
      <c r="T103" s="11"/>
      <c r="U103" s="24"/>
    </row>
    <row r="104" spans="1:22" ht="29.25" customHeight="1" thickBot="1" x14ac:dyDescent="0.25">
      <c r="A104" s="102"/>
      <c r="B104" s="333"/>
      <c r="C104" s="40"/>
      <c r="D104" s="326" t="s">
        <v>254</v>
      </c>
      <c r="E104" s="327"/>
      <c r="F104" s="6" t="s">
        <v>175</v>
      </c>
      <c r="G104" s="54"/>
      <c r="H104" s="200">
        <f>SUM(H103-H106-H107-H109-H110)</f>
        <v>760.28</v>
      </c>
      <c r="I104" s="200">
        <f>SUM(I103-I106-I107-I109-I110)</f>
        <v>676.92</v>
      </c>
      <c r="J104" s="199">
        <v>0</v>
      </c>
      <c r="K104" s="200">
        <f>SUM(K103-K106-K107-K109-K110)</f>
        <v>811.57999999999993</v>
      </c>
      <c r="L104" s="200">
        <f>SUM(L103-L106-L107-L109-L110)</f>
        <v>185.55999999999997</v>
      </c>
      <c r="M104" s="200">
        <f>SUM(M103-M106-M107-M109-M110)</f>
        <v>824.68000000000006</v>
      </c>
      <c r="N104" s="193">
        <f t="shared" si="29"/>
        <v>121.82828103764109</v>
      </c>
      <c r="O104" s="193">
        <f t="shared" si="28"/>
        <v>101.61413539022648</v>
      </c>
      <c r="P104" s="200">
        <f>SUM(P103-P106-P107-P109-P110)</f>
        <v>198.32999999999998</v>
      </c>
      <c r="Q104" s="200">
        <f>SUM(Q103-Q106-Q107-Q109-Q110)</f>
        <v>396.3</v>
      </c>
      <c r="R104" s="200">
        <f>SUM(R103-R106-R107-R109-R110)</f>
        <v>603.14</v>
      </c>
      <c r="S104" s="200">
        <f>SUM(S103-S106-S107-S109-S110)</f>
        <v>824.68000000000006</v>
      </c>
      <c r="T104" s="11"/>
      <c r="U104" s="24"/>
    </row>
    <row r="105" spans="1:22" ht="14.25" customHeight="1" thickBot="1" x14ac:dyDescent="0.25">
      <c r="A105" s="102"/>
      <c r="B105" s="333"/>
      <c r="C105" s="290"/>
      <c r="D105" s="288" t="s">
        <v>170</v>
      </c>
      <c r="E105" s="289"/>
      <c r="F105" s="6">
        <v>88</v>
      </c>
      <c r="G105" s="13"/>
      <c r="H105" s="161">
        <v>751</v>
      </c>
      <c r="I105" s="155">
        <v>672.37</v>
      </c>
      <c r="J105" s="21"/>
      <c r="K105" s="273">
        <v>787.5</v>
      </c>
      <c r="L105" s="18">
        <v>183.39</v>
      </c>
      <c r="M105" s="228">
        <v>800.5</v>
      </c>
      <c r="N105" s="193">
        <f t="shared" si="29"/>
        <v>119.05647188304059</v>
      </c>
      <c r="O105" s="193">
        <f t="shared" si="28"/>
        <v>101.65079365079366</v>
      </c>
      <c r="P105" s="18">
        <v>194.66</v>
      </c>
      <c r="Q105" s="18">
        <v>389.3</v>
      </c>
      <c r="R105" s="278">
        <v>595</v>
      </c>
      <c r="S105" s="227">
        <v>800.5</v>
      </c>
      <c r="T105" s="192"/>
      <c r="U105" s="24"/>
    </row>
    <row r="106" spans="1:22" ht="15.75" customHeight="1" thickBot="1" x14ac:dyDescent="0.25">
      <c r="A106" s="102"/>
      <c r="B106" s="333"/>
      <c r="C106" s="291"/>
      <c r="D106" s="25"/>
      <c r="E106" s="85" t="s">
        <v>169</v>
      </c>
      <c r="F106" s="6" t="s">
        <v>189</v>
      </c>
      <c r="G106" s="13"/>
      <c r="H106" s="162"/>
      <c r="I106" s="154"/>
      <c r="J106" s="66"/>
      <c r="K106" s="154">
        <v>5.72</v>
      </c>
      <c r="L106" s="66">
        <v>0</v>
      </c>
      <c r="M106" s="19">
        <v>5.72</v>
      </c>
      <c r="N106" s="193" t="e">
        <f t="shared" si="29"/>
        <v>#DIV/0!</v>
      </c>
      <c r="O106" s="193">
        <f t="shared" si="28"/>
        <v>100</v>
      </c>
      <c r="P106" s="19">
        <v>0</v>
      </c>
      <c r="Q106" s="19">
        <v>0</v>
      </c>
      <c r="R106" s="19">
        <v>2.86</v>
      </c>
      <c r="S106" s="239">
        <v>5.72</v>
      </c>
      <c r="T106" s="11"/>
      <c r="U106" s="24"/>
    </row>
    <row r="107" spans="1:22" ht="13.5" customHeight="1" thickBot="1" x14ac:dyDescent="0.25">
      <c r="A107" s="102"/>
      <c r="B107" s="333"/>
      <c r="C107" s="291"/>
      <c r="D107" s="25"/>
      <c r="E107" s="85" t="s">
        <v>272</v>
      </c>
      <c r="F107" s="6" t="s">
        <v>220</v>
      </c>
      <c r="G107" s="13"/>
      <c r="H107" s="163">
        <v>20</v>
      </c>
      <c r="I107" s="154">
        <v>20</v>
      </c>
      <c r="J107" s="66"/>
      <c r="K107" s="19">
        <v>0</v>
      </c>
      <c r="L107" s="19">
        <v>0</v>
      </c>
      <c r="M107" s="19">
        <v>0</v>
      </c>
      <c r="N107" s="193">
        <f t="shared" si="29"/>
        <v>0</v>
      </c>
      <c r="O107" s="193" t="e">
        <f t="shared" si="28"/>
        <v>#DIV/0!</v>
      </c>
      <c r="P107" s="19">
        <v>0</v>
      </c>
      <c r="Q107" s="19">
        <v>0</v>
      </c>
      <c r="R107" s="19">
        <v>0</v>
      </c>
      <c r="S107" s="229">
        <v>0</v>
      </c>
      <c r="T107" s="70"/>
      <c r="U107" s="24"/>
    </row>
    <row r="108" spans="1:22" ht="27" customHeight="1" thickBot="1" x14ac:dyDescent="0.25">
      <c r="A108" s="102"/>
      <c r="B108" s="333"/>
      <c r="C108" s="291"/>
      <c r="D108" s="288" t="s">
        <v>171</v>
      </c>
      <c r="E108" s="289"/>
      <c r="F108" s="6">
        <v>89</v>
      </c>
      <c r="G108" s="53"/>
      <c r="H108" s="164">
        <v>15.6</v>
      </c>
      <c r="I108" s="156">
        <v>12.37</v>
      </c>
      <c r="J108" s="118">
        <v>0</v>
      </c>
      <c r="K108" s="156">
        <v>14.9</v>
      </c>
      <c r="L108" s="68">
        <v>2.17</v>
      </c>
      <c r="M108" s="55">
        <v>15.2</v>
      </c>
      <c r="N108" s="193">
        <f t="shared" si="29"/>
        <v>122.87793047696039</v>
      </c>
      <c r="O108" s="193">
        <f t="shared" si="28"/>
        <v>102.01342281879194</v>
      </c>
      <c r="P108" s="55">
        <v>3.67</v>
      </c>
      <c r="Q108" s="55">
        <v>7</v>
      </c>
      <c r="R108" s="55">
        <v>11</v>
      </c>
      <c r="S108" s="230">
        <v>15.2</v>
      </c>
      <c r="T108" s="11"/>
      <c r="U108" s="24"/>
    </row>
    <row r="109" spans="1:22" ht="15" customHeight="1" thickBot="1" x14ac:dyDescent="0.25">
      <c r="A109" s="102"/>
      <c r="B109" s="333"/>
      <c r="C109" s="291"/>
      <c r="D109" s="25"/>
      <c r="E109" s="85" t="s">
        <v>287</v>
      </c>
      <c r="F109" s="6" t="s">
        <v>185</v>
      </c>
      <c r="G109" s="13"/>
      <c r="H109" s="165">
        <v>0</v>
      </c>
      <c r="I109" s="154">
        <v>0</v>
      </c>
      <c r="J109" s="66"/>
      <c r="K109" s="19">
        <v>0.2</v>
      </c>
      <c r="L109" s="66"/>
      <c r="M109" s="66"/>
      <c r="N109" s="117" t="e">
        <f t="shared" si="29"/>
        <v>#DIV/0!</v>
      </c>
      <c r="O109" s="117">
        <f t="shared" si="28"/>
        <v>0</v>
      </c>
      <c r="P109" s="19">
        <v>0</v>
      </c>
      <c r="Q109" s="66"/>
      <c r="R109" s="66"/>
      <c r="S109" s="122"/>
      <c r="T109" s="70" t="s">
        <v>265</v>
      </c>
      <c r="U109" s="24"/>
    </row>
    <row r="110" spans="1:22" ht="15.75" customHeight="1" thickBot="1" x14ac:dyDescent="0.25">
      <c r="A110" s="102"/>
      <c r="B110" s="333"/>
      <c r="C110" s="291"/>
      <c r="D110" s="25"/>
      <c r="E110" s="85" t="s">
        <v>288</v>
      </c>
      <c r="F110" s="6" t="s">
        <v>186</v>
      </c>
      <c r="G110" s="13"/>
      <c r="H110" s="195">
        <v>0.22</v>
      </c>
      <c r="I110" s="19">
        <v>0.22</v>
      </c>
      <c r="J110" s="66"/>
      <c r="K110" s="19">
        <v>0</v>
      </c>
      <c r="L110" s="66"/>
      <c r="M110" s="66"/>
      <c r="N110" s="117">
        <f t="shared" si="29"/>
        <v>0</v>
      </c>
      <c r="O110" s="117" t="e">
        <f t="shared" si="28"/>
        <v>#DIV/0!</v>
      </c>
      <c r="P110" s="19">
        <v>0</v>
      </c>
      <c r="Q110" s="66"/>
      <c r="R110" s="66"/>
      <c r="S110" s="122"/>
      <c r="T110" s="11"/>
      <c r="U110" s="24"/>
    </row>
    <row r="111" spans="1:22" ht="15" customHeight="1" thickBot="1" x14ac:dyDescent="0.25">
      <c r="A111" s="102"/>
      <c r="B111" s="333"/>
      <c r="C111" s="292"/>
      <c r="D111" s="288" t="s">
        <v>115</v>
      </c>
      <c r="E111" s="289"/>
      <c r="F111" s="6">
        <v>90</v>
      </c>
      <c r="G111" s="13"/>
      <c r="H111" s="167">
        <v>13.9</v>
      </c>
      <c r="I111" s="167">
        <v>12.4</v>
      </c>
      <c r="J111" s="67"/>
      <c r="K111" s="159">
        <v>15.1</v>
      </c>
      <c r="L111" s="167">
        <v>0</v>
      </c>
      <c r="M111" s="167">
        <v>14.7</v>
      </c>
      <c r="N111" s="117">
        <v>0</v>
      </c>
      <c r="O111" s="117">
        <v>0</v>
      </c>
      <c r="P111" s="167">
        <v>0</v>
      </c>
      <c r="Q111" s="67">
        <v>0</v>
      </c>
      <c r="R111" s="67">
        <v>0</v>
      </c>
      <c r="S111" s="231">
        <v>14.7</v>
      </c>
      <c r="T111" s="11"/>
      <c r="U111" s="24"/>
    </row>
    <row r="112" spans="1:22" ht="24" customHeight="1" thickBot="1" x14ac:dyDescent="0.25">
      <c r="A112" s="102"/>
      <c r="B112" s="333"/>
      <c r="C112" s="12" t="s">
        <v>11</v>
      </c>
      <c r="D112" s="288" t="s">
        <v>221</v>
      </c>
      <c r="E112" s="289"/>
      <c r="F112" s="6">
        <v>91</v>
      </c>
      <c r="G112" s="54"/>
      <c r="H112" s="156">
        <f>H116+H117</f>
        <v>63.1</v>
      </c>
      <c r="I112" s="156">
        <f>I116+I117</f>
        <v>60.6</v>
      </c>
      <c r="J112" s="118">
        <f t="shared" ref="J112:M112" si="37">SUM(J113+J116+J117+J118+J119)</f>
        <v>0</v>
      </c>
      <c r="K112" s="156">
        <f>K116+K117</f>
        <v>73.8</v>
      </c>
      <c r="L112" s="55">
        <f t="shared" si="37"/>
        <v>14.7</v>
      </c>
      <c r="M112" s="221">
        <f t="shared" si="37"/>
        <v>73.8</v>
      </c>
      <c r="N112" s="193">
        <f t="shared" si="29"/>
        <v>121.78217821782178</v>
      </c>
      <c r="O112" s="193">
        <f t="shared" si="28"/>
        <v>100</v>
      </c>
      <c r="P112" s="156">
        <f>P116+P117</f>
        <v>16.8</v>
      </c>
      <c r="Q112" s="156">
        <f>Q116+Q117</f>
        <v>33.9</v>
      </c>
      <c r="R112" s="156">
        <f>R116+R117</f>
        <v>63.599999999999994</v>
      </c>
      <c r="S112" s="156">
        <f>S116+S117</f>
        <v>73.8</v>
      </c>
      <c r="T112" s="11"/>
      <c r="U112" s="24"/>
    </row>
    <row r="113" spans="1:21" ht="37.5" customHeight="1" thickBot="1" x14ac:dyDescent="0.25">
      <c r="A113" s="102"/>
      <c r="B113" s="333"/>
      <c r="C113" s="29"/>
      <c r="D113" s="322" t="s">
        <v>244</v>
      </c>
      <c r="E113" s="323"/>
      <c r="F113" s="6">
        <v>92</v>
      </c>
      <c r="G113" s="53"/>
      <c r="H113" s="67">
        <v>0</v>
      </c>
      <c r="I113" s="67">
        <v>0</v>
      </c>
      <c r="J113" s="67"/>
      <c r="K113" s="67">
        <v>0</v>
      </c>
      <c r="L113" s="67">
        <v>0</v>
      </c>
      <c r="M113" s="67">
        <v>0</v>
      </c>
      <c r="N113" s="117">
        <v>0</v>
      </c>
      <c r="O113" s="117">
        <v>0</v>
      </c>
      <c r="P113" s="67"/>
      <c r="Q113" s="67">
        <v>0</v>
      </c>
      <c r="R113" s="67">
        <v>0</v>
      </c>
      <c r="S113" s="120">
        <v>0</v>
      </c>
      <c r="T113" s="11"/>
      <c r="U113" s="24"/>
    </row>
    <row r="114" spans="1:21" ht="24.75" thickBot="1" x14ac:dyDescent="0.25">
      <c r="A114" s="102"/>
      <c r="B114" s="333"/>
      <c r="C114" s="29"/>
      <c r="D114" s="13"/>
      <c r="E114" s="8" t="s">
        <v>116</v>
      </c>
      <c r="F114" s="6">
        <v>93</v>
      </c>
      <c r="G114" s="53"/>
      <c r="H114" s="67"/>
      <c r="I114" s="67">
        <v>0</v>
      </c>
      <c r="J114" s="67"/>
      <c r="K114" s="67">
        <v>0</v>
      </c>
      <c r="L114" s="67">
        <v>0</v>
      </c>
      <c r="M114" s="67">
        <v>0</v>
      </c>
      <c r="N114" s="117">
        <v>0</v>
      </c>
      <c r="O114" s="117">
        <v>0</v>
      </c>
      <c r="P114" s="69"/>
      <c r="Q114" s="69"/>
      <c r="R114" s="69"/>
      <c r="S114" s="125">
        <v>0</v>
      </c>
      <c r="T114" s="11"/>
      <c r="U114" s="24"/>
    </row>
    <row r="115" spans="1:21" ht="27" customHeight="1" thickBot="1" x14ac:dyDescent="0.25">
      <c r="A115" s="102"/>
      <c r="B115" s="333"/>
      <c r="C115" s="29"/>
      <c r="D115" s="13"/>
      <c r="E115" s="8" t="s">
        <v>117</v>
      </c>
      <c r="F115" s="6">
        <v>94</v>
      </c>
      <c r="G115" s="45"/>
      <c r="H115" s="67">
        <v>0</v>
      </c>
      <c r="I115" s="67">
        <v>0</v>
      </c>
      <c r="J115" s="67"/>
      <c r="K115" s="67">
        <v>0</v>
      </c>
      <c r="L115" s="67">
        <v>0</v>
      </c>
      <c r="M115" s="67">
        <v>0</v>
      </c>
      <c r="N115" s="117">
        <v>0</v>
      </c>
      <c r="O115" s="126">
        <v>0</v>
      </c>
      <c r="P115" s="127">
        <v>0</v>
      </c>
      <c r="Q115" s="128">
        <v>0</v>
      </c>
      <c r="R115" s="128">
        <v>0</v>
      </c>
      <c r="S115" s="129">
        <v>0</v>
      </c>
      <c r="T115" s="11"/>
      <c r="U115" s="24"/>
    </row>
    <row r="116" spans="1:21" ht="15" customHeight="1" thickBot="1" x14ac:dyDescent="0.25">
      <c r="A116" s="102"/>
      <c r="B116" s="333"/>
      <c r="C116" s="29"/>
      <c r="D116" s="308" t="s">
        <v>118</v>
      </c>
      <c r="E116" s="309"/>
      <c r="F116" s="6">
        <v>95</v>
      </c>
      <c r="G116" s="13"/>
      <c r="H116" s="159">
        <v>56.9</v>
      </c>
      <c r="I116" s="159">
        <v>54.4</v>
      </c>
      <c r="J116" s="67"/>
      <c r="K116" s="159">
        <v>62.6</v>
      </c>
      <c r="L116" s="167">
        <v>14.7</v>
      </c>
      <c r="M116" s="167">
        <v>62.6</v>
      </c>
      <c r="N116" s="193">
        <f t="shared" si="29"/>
        <v>115.07352941176472</v>
      </c>
      <c r="O116" s="234">
        <f t="shared" si="28"/>
        <v>100</v>
      </c>
      <c r="P116" s="201">
        <v>16.8</v>
      </c>
      <c r="Q116" s="209">
        <v>33.9</v>
      </c>
      <c r="R116" s="209">
        <v>52.4</v>
      </c>
      <c r="S116" s="233">
        <v>62.6</v>
      </c>
      <c r="T116" s="11"/>
      <c r="U116" s="24"/>
    </row>
    <row r="117" spans="1:21" ht="14.25" customHeight="1" thickBot="1" x14ac:dyDescent="0.25">
      <c r="A117" s="102"/>
      <c r="B117" s="333"/>
      <c r="C117" s="29"/>
      <c r="D117" s="308" t="s">
        <v>177</v>
      </c>
      <c r="E117" s="309"/>
      <c r="F117" s="6">
        <v>96</v>
      </c>
      <c r="G117" s="13"/>
      <c r="H117" s="154">
        <v>6.2</v>
      </c>
      <c r="I117" s="154">
        <v>6.2</v>
      </c>
      <c r="J117" s="66"/>
      <c r="K117" s="154">
        <v>11.2</v>
      </c>
      <c r="L117" s="19">
        <v>0</v>
      </c>
      <c r="M117" s="19">
        <v>11.2</v>
      </c>
      <c r="N117" s="193">
        <f t="shared" si="29"/>
        <v>180.64516129032256</v>
      </c>
      <c r="O117" s="234">
        <f t="shared" si="28"/>
        <v>100</v>
      </c>
      <c r="P117" s="202">
        <v>0</v>
      </c>
      <c r="Q117" s="235">
        <v>0</v>
      </c>
      <c r="R117" s="235">
        <v>11.2</v>
      </c>
      <c r="S117" s="236">
        <v>11.2</v>
      </c>
      <c r="T117" s="11"/>
      <c r="U117" s="24"/>
    </row>
    <row r="118" spans="1:21" ht="25.5" customHeight="1" thickBot="1" x14ac:dyDescent="0.25">
      <c r="A118" s="102"/>
      <c r="B118" s="333"/>
      <c r="C118" s="29"/>
      <c r="D118" s="322" t="s">
        <v>119</v>
      </c>
      <c r="E118" s="323"/>
      <c r="F118" s="6">
        <v>97</v>
      </c>
      <c r="G118" s="53"/>
      <c r="H118" s="67"/>
      <c r="I118" s="67">
        <v>0</v>
      </c>
      <c r="J118" s="67"/>
      <c r="K118" s="67">
        <v>0</v>
      </c>
      <c r="L118" s="67">
        <v>0</v>
      </c>
      <c r="M118" s="67">
        <v>0</v>
      </c>
      <c r="N118" s="117">
        <v>0</v>
      </c>
      <c r="O118" s="126">
        <v>0</v>
      </c>
      <c r="P118" s="130">
        <v>0</v>
      </c>
      <c r="Q118" s="131">
        <v>0</v>
      </c>
      <c r="R118" s="131">
        <v>0</v>
      </c>
      <c r="S118" s="132">
        <v>0</v>
      </c>
      <c r="T118" s="11"/>
      <c r="U118" s="24"/>
    </row>
    <row r="119" spans="1:21" ht="13.5" customHeight="1" thickBot="1" x14ac:dyDescent="0.25">
      <c r="A119" s="102"/>
      <c r="B119" s="333"/>
      <c r="C119" s="29"/>
      <c r="D119" s="308" t="s">
        <v>120</v>
      </c>
      <c r="E119" s="309"/>
      <c r="F119" s="6">
        <v>98</v>
      </c>
      <c r="G119" s="13"/>
      <c r="H119" s="67">
        <v>0</v>
      </c>
      <c r="I119" s="67">
        <v>0</v>
      </c>
      <c r="J119" s="67"/>
      <c r="K119" s="67">
        <v>0</v>
      </c>
      <c r="L119" s="67">
        <v>0</v>
      </c>
      <c r="M119" s="67">
        <v>0</v>
      </c>
      <c r="N119" s="117">
        <v>0</v>
      </c>
      <c r="O119" s="126">
        <v>0</v>
      </c>
      <c r="P119" s="130">
        <v>0</v>
      </c>
      <c r="Q119" s="131">
        <v>0</v>
      </c>
      <c r="R119" s="131">
        <v>0</v>
      </c>
      <c r="S119" s="132">
        <v>0</v>
      </c>
      <c r="T119" s="11"/>
      <c r="U119" s="24"/>
    </row>
    <row r="120" spans="1:21" ht="24.75" customHeight="1" thickBot="1" x14ac:dyDescent="0.25">
      <c r="A120" s="102"/>
      <c r="B120" s="333"/>
      <c r="C120" s="12" t="s">
        <v>12</v>
      </c>
      <c r="D120" s="288" t="s">
        <v>222</v>
      </c>
      <c r="E120" s="289"/>
      <c r="F120" s="6">
        <v>99</v>
      </c>
      <c r="G120" s="23"/>
      <c r="H120" s="118">
        <v>0</v>
      </c>
      <c r="I120" s="118">
        <v>0</v>
      </c>
      <c r="J120" s="118">
        <v>0</v>
      </c>
      <c r="K120" s="118">
        <v>0</v>
      </c>
      <c r="L120" s="118">
        <v>0</v>
      </c>
      <c r="M120" s="118">
        <v>0</v>
      </c>
      <c r="N120" s="117">
        <v>0</v>
      </c>
      <c r="O120" s="126">
        <v>0</v>
      </c>
      <c r="P120" s="134">
        <v>0</v>
      </c>
      <c r="Q120" s="135">
        <v>0</v>
      </c>
      <c r="R120" s="135">
        <v>0</v>
      </c>
      <c r="S120" s="136">
        <v>0</v>
      </c>
      <c r="T120" s="11"/>
      <c r="U120" s="24"/>
    </row>
    <row r="121" spans="1:21" ht="27" customHeight="1" thickBot="1" x14ac:dyDescent="0.25">
      <c r="A121" s="102"/>
      <c r="B121" s="333"/>
      <c r="C121" s="29"/>
      <c r="D121" s="308" t="s">
        <v>121</v>
      </c>
      <c r="E121" s="309"/>
      <c r="F121" s="6">
        <v>100</v>
      </c>
      <c r="G121" s="13"/>
      <c r="H121" s="67">
        <v>0</v>
      </c>
      <c r="I121" s="67">
        <v>0</v>
      </c>
      <c r="J121" s="67"/>
      <c r="K121" s="67">
        <v>0</v>
      </c>
      <c r="L121" s="67">
        <v>0</v>
      </c>
      <c r="M121" s="67">
        <v>0</v>
      </c>
      <c r="N121" s="117">
        <v>0</v>
      </c>
      <c r="O121" s="117">
        <v>0</v>
      </c>
      <c r="P121" s="137">
        <v>0</v>
      </c>
      <c r="Q121" s="137">
        <v>0</v>
      </c>
      <c r="R121" s="137">
        <v>0</v>
      </c>
      <c r="S121" s="138">
        <v>0</v>
      </c>
      <c r="T121" s="11"/>
      <c r="U121" s="24"/>
    </row>
    <row r="122" spans="1:21" ht="26.25" customHeight="1" thickBot="1" x14ac:dyDescent="0.25">
      <c r="A122" s="102"/>
      <c r="B122" s="333"/>
      <c r="C122" s="29"/>
      <c r="D122" s="308" t="s">
        <v>122</v>
      </c>
      <c r="E122" s="309"/>
      <c r="F122" s="6">
        <v>101</v>
      </c>
      <c r="G122" s="13"/>
      <c r="H122" s="67">
        <v>0</v>
      </c>
      <c r="I122" s="67">
        <v>0</v>
      </c>
      <c r="J122" s="67"/>
      <c r="K122" s="67">
        <v>0</v>
      </c>
      <c r="L122" s="67">
        <v>0</v>
      </c>
      <c r="M122" s="67">
        <v>0</v>
      </c>
      <c r="N122" s="117">
        <v>0</v>
      </c>
      <c r="O122" s="117">
        <v>0</v>
      </c>
      <c r="P122" s="67">
        <v>0</v>
      </c>
      <c r="Q122" s="67">
        <v>0</v>
      </c>
      <c r="R122" s="67">
        <v>0</v>
      </c>
      <c r="S122" s="120">
        <v>0</v>
      </c>
      <c r="T122" s="11"/>
      <c r="U122" s="24"/>
    </row>
    <row r="123" spans="1:21" ht="27" customHeight="1" thickBot="1" x14ac:dyDescent="0.25">
      <c r="A123" s="102"/>
      <c r="B123" s="333"/>
      <c r="C123" s="29"/>
      <c r="D123" s="308" t="s">
        <v>123</v>
      </c>
      <c r="E123" s="309"/>
      <c r="F123" s="6">
        <v>102</v>
      </c>
      <c r="G123" s="13"/>
      <c r="H123" s="67">
        <v>0</v>
      </c>
      <c r="I123" s="67">
        <v>0</v>
      </c>
      <c r="J123" s="67"/>
      <c r="K123" s="67">
        <v>0</v>
      </c>
      <c r="L123" s="67">
        <v>0</v>
      </c>
      <c r="M123" s="67">
        <v>0</v>
      </c>
      <c r="N123" s="117">
        <v>0</v>
      </c>
      <c r="O123" s="117">
        <v>0</v>
      </c>
      <c r="P123" s="67">
        <v>0</v>
      </c>
      <c r="Q123" s="67">
        <v>0</v>
      </c>
      <c r="R123" s="67">
        <v>0</v>
      </c>
      <c r="S123" s="120">
        <v>0</v>
      </c>
      <c r="T123" s="11"/>
      <c r="U123" s="24"/>
    </row>
    <row r="124" spans="1:21" ht="38.25" customHeight="1" thickBot="1" x14ac:dyDescent="0.25">
      <c r="A124" s="102"/>
      <c r="B124" s="333"/>
      <c r="C124" s="12" t="s">
        <v>13</v>
      </c>
      <c r="D124" s="288" t="s">
        <v>223</v>
      </c>
      <c r="E124" s="289"/>
      <c r="F124" s="6">
        <v>103</v>
      </c>
      <c r="G124" s="54"/>
      <c r="H124" s="156">
        <f>SUM(H125+H131+H128)</f>
        <v>129.19999999999999</v>
      </c>
      <c r="I124" s="156">
        <f t="shared" ref="I124:P124" si="38">SUM(I125+I131)</f>
        <v>120.07000000000001</v>
      </c>
      <c r="J124" s="118">
        <f t="shared" si="38"/>
        <v>0</v>
      </c>
      <c r="K124" s="156">
        <f>SUM(K125+K128+K131)</f>
        <v>194.9</v>
      </c>
      <c r="L124" s="55">
        <f t="shared" si="38"/>
        <v>40.35</v>
      </c>
      <c r="M124" s="270">
        <f>SUM(M125+M131+M128)</f>
        <v>194.9</v>
      </c>
      <c r="N124" s="49">
        <f t="shared" si="29"/>
        <v>162.32197884567336</v>
      </c>
      <c r="O124" s="49">
        <f t="shared" si="28"/>
        <v>100</v>
      </c>
      <c r="P124" s="237">
        <f t="shared" si="38"/>
        <v>40.35</v>
      </c>
      <c r="Q124" s="237">
        <f>SUM(Q125+Q131+Q128)</f>
        <v>82</v>
      </c>
      <c r="R124" s="237">
        <f>SUM(R125+R131+R128)</f>
        <v>139</v>
      </c>
      <c r="S124" s="271">
        <f>SUM(S125+S131+S128)</f>
        <v>194.9</v>
      </c>
      <c r="T124" s="11"/>
      <c r="U124" s="24"/>
    </row>
    <row r="125" spans="1:21" ht="12.75" thickBot="1" x14ac:dyDescent="0.25">
      <c r="A125" s="102"/>
      <c r="B125" s="333"/>
      <c r="C125" s="290"/>
      <c r="D125" s="308" t="s">
        <v>124</v>
      </c>
      <c r="E125" s="309"/>
      <c r="F125" s="6">
        <v>104</v>
      </c>
      <c r="G125" s="13"/>
      <c r="H125" s="154">
        <v>117.8</v>
      </c>
      <c r="I125" s="154">
        <v>117.67</v>
      </c>
      <c r="J125" s="66"/>
      <c r="K125" s="154">
        <v>150</v>
      </c>
      <c r="L125" s="19">
        <v>40</v>
      </c>
      <c r="M125" s="218">
        <v>150</v>
      </c>
      <c r="N125" s="225">
        <f t="shared" si="29"/>
        <v>127.47514234724228</v>
      </c>
      <c r="O125" s="225">
        <f t="shared" si="28"/>
        <v>100</v>
      </c>
      <c r="P125" s="218">
        <v>40</v>
      </c>
      <c r="Q125" s="218">
        <v>75</v>
      </c>
      <c r="R125" s="218">
        <v>113</v>
      </c>
      <c r="S125" s="219">
        <v>150</v>
      </c>
      <c r="T125" s="11"/>
      <c r="U125" s="24"/>
    </row>
    <row r="126" spans="1:21" ht="12.75" thickBot="1" x14ac:dyDescent="0.25">
      <c r="A126" s="102"/>
      <c r="B126" s="333"/>
      <c r="C126" s="291"/>
      <c r="D126" s="13"/>
      <c r="E126" s="8" t="s">
        <v>125</v>
      </c>
      <c r="F126" s="6">
        <v>105</v>
      </c>
      <c r="G126" s="13"/>
      <c r="H126" s="154">
        <v>117.8</v>
      </c>
      <c r="I126" s="154">
        <v>117.67</v>
      </c>
      <c r="J126" s="66"/>
      <c r="K126" s="154">
        <v>150</v>
      </c>
      <c r="L126" s="19">
        <v>40</v>
      </c>
      <c r="M126" s="218">
        <v>150</v>
      </c>
      <c r="N126" s="225">
        <f t="shared" si="29"/>
        <v>127.47514234724228</v>
      </c>
      <c r="O126" s="225">
        <f t="shared" si="28"/>
        <v>100</v>
      </c>
      <c r="P126" s="218">
        <v>40</v>
      </c>
      <c r="Q126" s="218">
        <v>75</v>
      </c>
      <c r="R126" s="218">
        <v>113</v>
      </c>
      <c r="S126" s="219">
        <v>150</v>
      </c>
      <c r="T126" s="11"/>
      <c r="U126" s="24"/>
    </row>
    <row r="127" spans="1:21" ht="12.75" thickBot="1" x14ac:dyDescent="0.25">
      <c r="A127" s="102"/>
      <c r="B127" s="333"/>
      <c r="C127" s="291"/>
      <c r="D127" s="13"/>
      <c r="E127" s="8" t="s">
        <v>126</v>
      </c>
      <c r="F127" s="6">
        <v>106</v>
      </c>
      <c r="G127" s="13"/>
      <c r="H127" s="66"/>
      <c r="I127" s="19">
        <v>0</v>
      </c>
      <c r="J127" s="66"/>
      <c r="K127" s="66"/>
      <c r="L127" s="66"/>
      <c r="M127" s="66"/>
      <c r="N127" s="117">
        <v>0</v>
      </c>
      <c r="O127" s="117">
        <v>0</v>
      </c>
      <c r="P127" s="66"/>
      <c r="Q127" s="66"/>
      <c r="R127" s="66"/>
      <c r="S127" s="101"/>
      <c r="T127" s="11"/>
      <c r="U127" s="24"/>
    </row>
    <row r="128" spans="1:21" ht="25.5" customHeight="1" thickBot="1" x14ac:dyDescent="0.25">
      <c r="A128" s="102"/>
      <c r="B128" s="333"/>
      <c r="C128" s="291"/>
      <c r="D128" s="308" t="s">
        <v>181</v>
      </c>
      <c r="E128" s="309"/>
      <c r="F128" s="6">
        <v>107</v>
      </c>
      <c r="G128" s="13"/>
      <c r="H128" s="154">
        <v>9</v>
      </c>
      <c r="I128" s="19">
        <v>0</v>
      </c>
      <c r="J128" s="66"/>
      <c r="K128" s="154">
        <v>40</v>
      </c>
      <c r="L128" s="19">
        <v>0</v>
      </c>
      <c r="M128" s="19">
        <v>40</v>
      </c>
      <c r="N128" s="193" t="e">
        <f t="shared" si="29"/>
        <v>#DIV/0!</v>
      </c>
      <c r="O128" s="193">
        <f t="shared" si="28"/>
        <v>100</v>
      </c>
      <c r="P128" s="19">
        <v>0</v>
      </c>
      <c r="Q128" s="19">
        <v>5</v>
      </c>
      <c r="R128" s="19">
        <v>23</v>
      </c>
      <c r="S128" s="194">
        <v>40</v>
      </c>
      <c r="T128" s="11"/>
      <c r="U128" s="24"/>
    </row>
    <row r="129" spans="1:21" ht="12.75" thickBot="1" x14ac:dyDescent="0.25">
      <c r="A129" s="102"/>
      <c r="B129" s="333"/>
      <c r="C129" s="291"/>
      <c r="D129" s="13"/>
      <c r="E129" s="8" t="s">
        <v>125</v>
      </c>
      <c r="F129" s="6">
        <v>108</v>
      </c>
      <c r="G129" s="13"/>
      <c r="H129" s="154">
        <v>9</v>
      </c>
      <c r="I129" s="19">
        <v>0</v>
      </c>
      <c r="J129" s="66"/>
      <c r="K129" s="154">
        <v>40</v>
      </c>
      <c r="L129" s="19">
        <v>0</v>
      </c>
      <c r="M129" s="19">
        <v>40</v>
      </c>
      <c r="N129" s="193" t="e">
        <f t="shared" si="29"/>
        <v>#DIV/0!</v>
      </c>
      <c r="O129" s="193">
        <f t="shared" si="28"/>
        <v>100</v>
      </c>
      <c r="P129" s="19">
        <v>0</v>
      </c>
      <c r="Q129" s="19">
        <v>5</v>
      </c>
      <c r="R129" s="19">
        <v>23</v>
      </c>
      <c r="S129" s="194">
        <v>40</v>
      </c>
      <c r="T129" s="11"/>
      <c r="U129" s="24"/>
    </row>
    <row r="130" spans="1:21" ht="12.75" thickBot="1" x14ac:dyDescent="0.25">
      <c r="A130" s="102"/>
      <c r="B130" s="333"/>
      <c r="C130" s="291"/>
      <c r="D130" s="13"/>
      <c r="E130" s="8" t="s">
        <v>126</v>
      </c>
      <c r="F130" s="6">
        <v>109</v>
      </c>
      <c r="G130" s="13"/>
      <c r="H130" s="66"/>
      <c r="I130" s="19">
        <v>0</v>
      </c>
      <c r="J130" s="66"/>
      <c r="K130" s="19">
        <v>0</v>
      </c>
      <c r="L130" s="66">
        <v>0</v>
      </c>
      <c r="M130" s="19">
        <v>0</v>
      </c>
      <c r="N130" s="117">
        <v>0</v>
      </c>
      <c r="O130" s="117">
        <v>0</v>
      </c>
      <c r="P130" s="66"/>
      <c r="Q130" s="66"/>
      <c r="R130" s="66">
        <v>0</v>
      </c>
      <c r="S130" s="101">
        <v>0</v>
      </c>
      <c r="T130" s="11"/>
      <c r="U130" s="24"/>
    </row>
    <row r="131" spans="1:21" ht="14.25" customHeight="1" thickBot="1" x14ac:dyDescent="0.25">
      <c r="A131" s="102"/>
      <c r="B131" s="333"/>
      <c r="C131" s="292"/>
      <c r="D131" s="308" t="s">
        <v>182</v>
      </c>
      <c r="E131" s="309"/>
      <c r="F131" s="6">
        <v>110</v>
      </c>
      <c r="G131" s="13"/>
      <c r="H131" s="154">
        <v>2.4</v>
      </c>
      <c r="I131" s="154">
        <v>2.4</v>
      </c>
      <c r="J131" s="66"/>
      <c r="K131" s="154">
        <v>4.9000000000000004</v>
      </c>
      <c r="L131" s="19">
        <v>0.35</v>
      </c>
      <c r="M131" s="218">
        <v>4.9000000000000004</v>
      </c>
      <c r="N131" s="193">
        <f t="shared" si="29"/>
        <v>204.16666666666669</v>
      </c>
      <c r="O131" s="193">
        <f t="shared" si="28"/>
        <v>100</v>
      </c>
      <c r="P131" s="19">
        <v>0.35</v>
      </c>
      <c r="Q131" s="19">
        <v>2</v>
      </c>
      <c r="R131" s="19">
        <v>3</v>
      </c>
      <c r="S131" s="219">
        <v>4.9000000000000004</v>
      </c>
      <c r="T131" s="11"/>
      <c r="U131" s="24"/>
    </row>
    <row r="132" spans="1:21" ht="16.5" customHeight="1" thickBot="1" x14ac:dyDescent="0.25">
      <c r="A132" s="102"/>
      <c r="B132" s="333"/>
      <c r="C132" s="29"/>
      <c r="D132" s="308" t="s">
        <v>127</v>
      </c>
      <c r="E132" s="309"/>
      <c r="F132" s="6">
        <v>111</v>
      </c>
      <c r="G132" s="13"/>
      <c r="H132" s="66">
        <v>0</v>
      </c>
      <c r="I132" s="66">
        <v>0</v>
      </c>
      <c r="J132" s="66"/>
      <c r="K132" s="66">
        <v>0</v>
      </c>
      <c r="L132" s="66">
        <v>0</v>
      </c>
      <c r="M132" s="66">
        <v>0</v>
      </c>
      <c r="N132" s="117">
        <v>0</v>
      </c>
      <c r="O132" s="117">
        <v>0</v>
      </c>
      <c r="P132" s="66">
        <v>0</v>
      </c>
      <c r="Q132" s="66">
        <v>0</v>
      </c>
      <c r="R132" s="66">
        <v>0</v>
      </c>
      <c r="S132" s="101">
        <v>0</v>
      </c>
      <c r="T132" s="11"/>
      <c r="U132" s="24"/>
    </row>
    <row r="133" spans="1:21" ht="12.75" customHeight="1" thickBot="1" x14ac:dyDescent="0.25">
      <c r="A133" s="102"/>
      <c r="B133" s="333"/>
      <c r="C133" s="41" t="s">
        <v>14</v>
      </c>
      <c r="D133" s="303" t="s">
        <v>178</v>
      </c>
      <c r="E133" s="304"/>
      <c r="F133" s="6">
        <v>112</v>
      </c>
      <c r="G133" s="23"/>
      <c r="H133" s="155">
        <v>20.5</v>
      </c>
      <c r="I133" s="155">
        <v>18.39</v>
      </c>
      <c r="J133" s="21"/>
      <c r="K133" s="155">
        <v>23</v>
      </c>
      <c r="L133" s="18">
        <v>5.08</v>
      </c>
      <c r="M133" s="223">
        <v>23</v>
      </c>
      <c r="N133" s="225">
        <f t="shared" si="29"/>
        <v>125.06797172376292</v>
      </c>
      <c r="O133" s="225">
        <f t="shared" si="28"/>
        <v>100</v>
      </c>
      <c r="P133" s="223">
        <v>5.08</v>
      </c>
      <c r="Q133" s="223">
        <v>12</v>
      </c>
      <c r="R133" s="223">
        <v>18</v>
      </c>
      <c r="S133" s="238">
        <v>23</v>
      </c>
      <c r="T133" s="11"/>
      <c r="U133" s="24"/>
    </row>
    <row r="134" spans="1:21" ht="36.75" customHeight="1" thickBot="1" x14ac:dyDescent="0.25">
      <c r="A134" s="102"/>
      <c r="B134" s="333"/>
      <c r="C134" s="42" t="s">
        <v>15</v>
      </c>
      <c r="D134" s="320" t="s">
        <v>224</v>
      </c>
      <c r="E134" s="321"/>
      <c r="F134" s="6">
        <v>113</v>
      </c>
      <c r="G134" s="54"/>
      <c r="H134" s="55">
        <f t="shared" ref="H134:M134" si="39">SUM(H135+H138+H139+H140+H141+H142)</f>
        <v>31</v>
      </c>
      <c r="I134" s="55">
        <f t="shared" si="39"/>
        <v>31.63</v>
      </c>
      <c r="J134" s="118">
        <f t="shared" si="39"/>
        <v>0</v>
      </c>
      <c r="K134" s="55">
        <f t="shared" si="39"/>
        <v>38.9</v>
      </c>
      <c r="L134" s="55">
        <v>2.66</v>
      </c>
      <c r="M134" s="55">
        <f t="shared" si="39"/>
        <v>38.9</v>
      </c>
      <c r="N134" s="193">
        <f t="shared" si="29"/>
        <v>122.98450837812203</v>
      </c>
      <c r="O134" s="193">
        <f t="shared" ref="O134:O195" si="40">M134/K134*100</f>
        <v>100</v>
      </c>
      <c r="P134" s="55">
        <f>SUM(P135+P138+P139+P140+P141+P142)</f>
        <v>2.66</v>
      </c>
      <c r="Q134" s="55">
        <v>12</v>
      </c>
      <c r="R134" s="55">
        <v>22</v>
      </c>
      <c r="S134" s="55">
        <v>38.9</v>
      </c>
      <c r="T134" s="11"/>
      <c r="U134" s="24"/>
    </row>
    <row r="135" spans="1:21" ht="25.5" customHeight="1" thickBot="1" x14ac:dyDescent="0.25">
      <c r="A135" s="102"/>
      <c r="B135" s="333"/>
      <c r="C135" s="43" t="s">
        <v>4</v>
      </c>
      <c r="D135" s="306" t="s">
        <v>225</v>
      </c>
      <c r="E135" s="307"/>
      <c r="F135" s="6">
        <v>114</v>
      </c>
      <c r="G135" s="53"/>
      <c r="H135" s="156">
        <v>1</v>
      </c>
      <c r="I135" s="156">
        <v>0</v>
      </c>
      <c r="J135" s="118"/>
      <c r="K135" s="156">
        <v>1</v>
      </c>
      <c r="L135" s="55">
        <v>0</v>
      </c>
      <c r="M135" s="55">
        <v>1</v>
      </c>
      <c r="N135" s="193" t="e">
        <f t="shared" ref="N135:N195" si="41">M135/I135*100</f>
        <v>#DIV/0!</v>
      </c>
      <c r="O135" s="193">
        <f t="shared" si="40"/>
        <v>100</v>
      </c>
      <c r="P135" s="167">
        <v>0</v>
      </c>
      <c r="Q135" s="167">
        <v>0.5</v>
      </c>
      <c r="R135" s="167">
        <v>1</v>
      </c>
      <c r="S135" s="215">
        <v>1</v>
      </c>
      <c r="T135" s="11"/>
      <c r="U135" s="24"/>
    </row>
    <row r="136" spans="1:21" ht="13.5" customHeight="1" thickBot="1" x14ac:dyDescent="0.25">
      <c r="A136" s="102"/>
      <c r="B136" s="333"/>
      <c r="C136" s="29"/>
      <c r="D136" s="308" t="s">
        <v>128</v>
      </c>
      <c r="E136" s="309"/>
      <c r="F136" s="6">
        <v>115</v>
      </c>
      <c r="G136" s="13"/>
      <c r="H136" s="66"/>
      <c r="I136" s="19">
        <v>0</v>
      </c>
      <c r="J136" s="19"/>
      <c r="K136" s="19"/>
      <c r="L136" s="19">
        <v>0</v>
      </c>
      <c r="M136" s="19">
        <v>0</v>
      </c>
      <c r="N136" s="193">
        <v>0</v>
      </c>
      <c r="O136" s="193">
        <v>0</v>
      </c>
      <c r="P136" s="19">
        <v>0</v>
      </c>
      <c r="Q136" s="19">
        <v>0</v>
      </c>
      <c r="R136" s="19">
        <v>0</v>
      </c>
      <c r="S136" s="194">
        <v>0</v>
      </c>
      <c r="T136" s="11"/>
      <c r="U136" s="24"/>
    </row>
    <row r="137" spans="1:21" ht="14.25" customHeight="1" thickBot="1" x14ac:dyDescent="0.25">
      <c r="A137" s="102"/>
      <c r="B137" s="333"/>
      <c r="C137" s="29"/>
      <c r="D137" s="308" t="s">
        <v>129</v>
      </c>
      <c r="E137" s="309"/>
      <c r="F137" s="6">
        <v>116</v>
      </c>
      <c r="G137" s="13"/>
      <c r="H137" s="66"/>
      <c r="I137" s="19">
        <v>0</v>
      </c>
      <c r="J137" s="19"/>
      <c r="K137" s="19"/>
      <c r="L137" s="19">
        <v>0</v>
      </c>
      <c r="M137" s="19">
        <v>0</v>
      </c>
      <c r="N137" s="193">
        <v>0</v>
      </c>
      <c r="O137" s="193">
        <v>0</v>
      </c>
      <c r="P137" s="19">
        <v>0</v>
      </c>
      <c r="Q137" s="19">
        <v>0</v>
      </c>
      <c r="R137" s="19">
        <v>0</v>
      </c>
      <c r="S137" s="194">
        <v>0</v>
      </c>
      <c r="T137" s="11"/>
      <c r="U137" s="24"/>
    </row>
    <row r="138" spans="1:21" ht="14.25" customHeight="1" thickBot="1" x14ac:dyDescent="0.25">
      <c r="A138" s="102"/>
      <c r="B138" s="333"/>
      <c r="C138" s="29" t="s">
        <v>274</v>
      </c>
      <c r="D138" s="308" t="s">
        <v>275</v>
      </c>
      <c r="E138" s="310"/>
      <c r="F138" s="6">
        <v>117</v>
      </c>
      <c r="G138" s="13"/>
      <c r="H138" s="19">
        <v>0</v>
      </c>
      <c r="I138" s="19">
        <v>0</v>
      </c>
      <c r="J138" s="66"/>
      <c r="K138" s="66"/>
      <c r="L138" s="66"/>
      <c r="M138" s="66"/>
      <c r="N138" s="117"/>
      <c r="O138" s="117"/>
      <c r="P138" s="66"/>
      <c r="Q138" s="66"/>
      <c r="R138" s="66"/>
      <c r="S138" s="101"/>
      <c r="T138" s="11"/>
      <c r="U138" s="24"/>
    </row>
    <row r="139" spans="1:21" ht="12.75" customHeight="1" thickBot="1" x14ac:dyDescent="0.25">
      <c r="A139" s="102"/>
      <c r="B139" s="333"/>
      <c r="C139" s="31" t="s">
        <v>19</v>
      </c>
      <c r="D139" s="308" t="s">
        <v>130</v>
      </c>
      <c r="E139" s="309"/>
      <c r="F139" s="6">
        <v>118</v>
      </c>
      <c r="G139" s="13"/>
      <c r="H139" s="66">
        <v>0</v>
      </c>
      <c r="I139" s="66">
        <v>0</v>
      </c>
      <c r="J139" s="66"/>
      <c r="K139" s="66">
        <v>0</v>
      </c>
      <c r="L139" s="66">
        <v>0</v>
      </c>
      <c r="M139" s="66">
        <v>0</v>
      </c>
      <c r="N139" s="117">
        <v>0</v>
      </c>
      <c r="O139" s="117">
        <v>0</v>
      </c>
      <c r="P139" s="66">
        <v>0</v>
      </c>
      <c r="Q139" s="66">
        <v>0</v>
      </c>
      <c r="R139" s="66">
        <v>0</v>
      </c>
      <c r="S139" s="101">
        <v>0</v>
      </c>
      <c r="T139" s="11"/>
      <c r="U139" s="24"/>
    </row>
    <row r="140" spans="1:21" ht="12" customHeight="1" thickBot="1" x14ac:dyDescent="0.25">
      <c r="A140" s="102"/>
      <c r="B140" s="333"/>
      <c r="C140" s="31" t="s">
        <v>20</v>
      </c>
      <c r="D140" s="311" t="s">
        <v>22</v>
      </c>
      <c r="E140" s="312"/>
      <c r="F140" s="6">
        <v>119</v>
      </c>
      <c r="G140" s="13"/>
      <c r="H140" s="19">
        <v>7</v>
      </c>
      <c r="I140" s="154">
        <v>7.75</v>
      </c>
      <c r="J140" s="66"/>
      <c r="K140" s="19">
        <v>9.9</v>
      </c>
      <c r="L140" s="66">
        <v>0</v>
      </c>
      <c r="M140" s="218">
        <v>9.9</v>
      </c>
      <c r="N140" s="225">
        <f t="shared" si="41"/>
        <v>127.74193548387099</v>
      </c>
      <c r="O140" s="225">
        <f t="shared" si="40"/>
        <v>100</v>
      </c>
      <c r="P140" s="218">
        <v>0</v>
      </c>
      <c r="Q140" s="218">
        <v>4</v>
      </c>
      <c r="R140" s="218">
        <v>6</v>
      </c>
      <c r="S140" s="219">
        <v>9.9</v>
      </c>
      <c r="T140" s="70" t="s">
        <v>265</v>
      </c>
      <c r="U140" s="24"/>
    </row>
    <row r="141" spans="1:21" ht="15.75" customHeight="1" thickBot="1" x14ac:dyDescent="0.25">
      <c r="A141" s="102"/>
      <c r="B141" s="333"/>
      <c r="C141" s="31" t="s">
        <v>21</v>
      </c>
      <c r="D141" s="308" t="s">
        <v>131</v>
      </c>
      <c r="E141" s="309"/>
      <c r="F141" s="6">
        <v>120</v>
      </c>
      <c r="G141" s="13"/>
      <c r="H141" s="167">
        <v>25</v>
      </c>
      <c r="I141" s="167">
        <v>23.88</v>
      </c>
      <c r="J141" s="67"/>
      <c r="K141" s="159">
        <v>30</v>
      </c>
      <c r="L141" s="167">
        <v>6.36</v>
      </c>
      <c r="M141" s="167">
        <v>30</v>
      </c>
      <c r="N141" s="193">
        <f t="shared" si="41"/>
        <v>125.6281407035176</v>
      </c>
      <c r="O141" s="193">
        <f t="shared" si="40"/>
        <v>100</v>
      </c>
      <c r="P141" s="167">
        <v>6.36</v>
      </c>
      <c r="Q141" s="167">
        <v>13</v>
      </c>
      <c r="R141" s="167">
        <v>22</v>
      </c>
      <c r="S141" s="222">
        <v>30</v>
      </c>
      <c r="T141" s="70"/>
      <c r="U141" s="24"/>
    </row>
    <row r="142" spans="1:21" ht="24.75" customHeight="1" thickBot="1" x14ac:dyDescent="0.25">
      <c r="A142" s="102"/>
      <c r="B142" s="333"/>
      <c r="C142" s="31" t="s">
        <v>42</v>
      </c>
      <c r="D142" s="308" t="s">
        <v>226</v>
      </c>
      <c r="E142" s="309"/>
      <c r="F142" s="6">
        <v>121</v>
      </c>
      <c r="G142" s="13"/>
      <c r="H142" s="196">
        <f t="shared" ref="H142" si="42">SUM(H143-H146)</f>
        <v>-2</v>
      </c>
      <c r="I142" s="196">
        <f t="shared" ref="I142" si="43">SUM(I143-I146)</f>
        <v>0</v>
      </c>
      <c r="J142" s="67">
        <f t="shared" ref="J142:M142" si="44">SUM(J143-J146)</f>
        <v>0</v>
      </c>
      <c r="K142" s="204">
        <f t="shared" si="44"/>
        <v>-2</v>
      </c>
      <c r="L142" s="204">
        <f t="shared" si="44"/>
        <v>-2.95</v>
      </c>
      <c r="M142" s="204">
        <f t="shared" si="44"/>
        <v>-2</v>
      </c>
      <c r="N142" s="225">
        <v>0</v>
      </c>
      <c r="O142" s="225">
        <f t="shared" si="40"/>
        <v>100</v>
      </c>
      <c r="P142" s="204">
        <f t="shared" ref="P142:S142" si="45">SUM(P143-P146)</f>
        <v>-3.7</v>
      </c>
      <c r="Q142" s="204">
        <f t="shared" si="45"/>
        <v>-5</v>
      </c>
      <c r="R142" s="204">
        <f t="shared" si="45"/>
        <v>-5</v>
      </c>
      <c r="S142" s="204">
        <f t="shared" si="45"/>
        <v>-2</v>
      </c>
      <c r="T142" s="11"/>
      <c r="U142" s="24"/>
    </row>
    <row r="143" spans="1:21" ht="14.25" customHeight="1" thickBot="1" x14ac:dyDescent="0.25">
      <c r="A143" s="102"/>
      <c r="B143" s="333"/>
      <c r="C143" s="29"/>
      <c r="D143" s="6" t="s">
        <v>43</v>
      </c>
      <c r="E143" s="8" t="s">
        <v>132</v>
      </c>
      <c r="F143" s="6">
        <v>122</v>
      </c>
      <c r="G143" s="13"/>
      <c r="H143" s="159">
        <v>3</v>
      </c>
      <c r="I143" s="159">
        <v>1.2</v>
      </c>
      <c r="J143" s="67"/>
      <c r="K143" s="159">
        <v>3</v>
      </c>
      <c r="L143" s="167">
        <v>0.75</v>
      </c>
      <c r="M143" s="167">
        <v>3</v>
      </c>
      <c r="N143" s="193">
        <v>0</v>
      </c>
      <c r="O143" s="193">
        <f t="shared" si="40"/>
        <v>100</v>
      </c>
      <c r="P143" s="167">
        <v>0</v>
      </c>
      <c r="Q143" s="167">
        <v>0</v>
      </c>
      <c r="R143" s="167">
        <v>0</v>
      </c>
      <c r="S143" s="222">
        <v>3</v>
      </c>
      <c r="T143" s="11"/>
      <c r="U143" s="24"/>
    </row>
    <row r="144" spans="1:21" ht="14.25" customHeight="1" thickBot="1" x14ac:dyDescent="0.25">
      <c r="A144" s="102"/>
      <c r="B144" s="333"/>
      <c r="C144" s="290"/>
      <c r="D144" s="6" t="s">
        <v>133</v>
      </c>
      <c r="E144" s="8" t="s">
        <v>134</v>
      </c>
      <c r="F144" s="6">
        <v>123</v>
      </c>
      <c r="G144" s="13"/>
      <c r="H144" s="67">
        <v>0</v>
      </c>
      <c r="I144" s="67">
        <v>0</v>
      </c>
      <c r="J144" s="67"/>
      <c r="K144" s="67"/>
      <c r="L144" s="167"/>
      <c r="M144" s="167">
        <v>0</v>
      </c>
      <c r="N144" s="193">
        <v>0</v>
      </c>
      <c r="O144" s="193">
        <v>0</v>
      </c>
      <c r="P144" s="167">
        <v>0</v>
      </c>
      <c r="Q144" s="167">
        <v>0</v>
      </c>
      <c r="R144" s="167">
        <v>0</v>
      </c>
      <c r="S144" s="222">
        <v>0</v>
      </c>
      <c r="T144" s="11"/>
      <c r="U144" s="24"/>
    </row>
    <row r="145" spans="1:21" ht="15" customHeight="1" thickBot="1" x14ac:dyDescent="0.25">
      <c r="A145" s="102"/>
      <c r="B145" s="333"/>
      <c r="C145" s="291"/>
      <c r="D145" s="6" t="s">
        <v>135</v>
      </c>
      <c r="E145" s="8" t="s">
        <v>136</v>
      </c>
      <c r="F145" s="6">
        <v>124</v>
      </c>
      <c r="G145" s="13"/>
      <c r="H145" s="67">
        <v>0</v>
      </c>
      <c r="I145" s="67">
        <v>0</v>
      </c>
      <c r="J145" s="67"/>
      <c r="K145" s="67"/>
      <c r="L145" s="167"/>
      <c r="M145" s="167">
        <v>0</v>
      </c>
      <c r="N145" s="193">
        <v>0</v>
      </c>
      <c r="O145" s="193">
        <v>0</v>
      </c>
      <c r="P145" s="167">
        <v>0</v>
      </c>
      <c r="Q145" s="167">
        <v>0</v>
      </c>
      <c r="R145" s="167">
        <v>0</v>
      </c>
      <c r="S145" s="222">
        <v>0</v>
      </c>
      <c r="T145" s="11"/>
      <c r="U145" s="24"/>
    </row>
    <row r="146" spans="1:21" ht="24.75" customHeight="1" thickBot="1" x14ac:dyDescent="0.25">
      <c r="A146" s="102"/>
      <c r="B146" s="333"/>
      <c r="C146" s="292"/>
      <c r="D146" s="6" t="s">
        <v>45</v>
      </c>
      <c r="E146" s="8" t="s">
        <v>137</v>
      </c>
      <c r="F146" s="6">
        <v>125</v>
      </c>
      <c r="G146" s="13"/>
      <c r="H146" s="167">
        <v>5</v>
      </c>
      <c r="I146" s="167">
        <v>1.2</v>
      </c>
      <c r="J146" s="67"/>
      <c r="K146" s="159">
        <v>5</v>
      </c>
      <c r="L146" s="167">
        <v>3.7</v>
      </c>
      <c r="M146" s="167">
        <v>5</v>
      </c>
      <c r="N146" s="193">
        <v>0</v>
      </c>
      <c r="O146" s="193">
        <f t="shared" si="40"/>
        <v>100</v>
      </c>
      <c r="P146" s="167">
        <v>3.7</v>
      </c>
      <c r="Q146" s="167">
        <v>5</v>
      </c>
      <c r="R146" s="167">
        <v>5</v>
      </c>
      <c r="S146" s="222">
        <v>5</v>
      </c>
      <c r="T146" s="11"/>
      <c r="U146" s="24"/>
    </row>
    <row r="147" spans="1:21" ht="25.5" customHeight="1" thickBot="1" x14ac:dyDescent="0.25">
      <c r="A147" s="102"/>
      <c r="B147" s="333"/>
      <c r="C147" s="29"/>
      <c r="D147" s="6" t="s">
        <v>138</v>
      </c>
      <c r="E147" s="8" t="s">
        <v>227</v>
      </c>
      <c r="F147" s="6">
        <v>126</v>
      </c>
      <c r="G147" s="13"/>
      <c r="H147" s="167">
        <v>5</v>
      </c>
      <c r="I147" s="167">
        <v>1.2</v>
      </c>
      <c r="J147" s="67"/>
      <c r="K147" s="159">
        <v>5</v>
      </c>
      <c r="L147" s="167">
        <v>3.7</v>
      </c>
      <c r="M147" s="167">
        <v>5</v>
      </c>
      <c r="N147" s="193">
        <v>0</v>
      </c>
      <c r="O147" s="193">
        <f t="shared" si="40"/>
        <v>100</v>
      </c>
      <c r="P147" s="167">
        <v>3.7</v>
      </c>
      <c r="Q147" s="167">
        <v>5</v>
      </c>
      <c r="R147" s="167">
        <v>5</v>
      </c>
      <c r="S147" s="222">
        <v>5</v>
      </c>
      <c r="T147" s="11"/>
      <c r="U147" s="24"/>
    </row>
    <row r="148" spans="1:21" ht="12" customHeight="1" thickBot="1" x14ac:dyDescent="0.25">
      <c r="A148" s="102"/>
      <c r="B148" s="333"/>
      <c r="C148" s="29"/>
      <c r="D148" s="13"/>
      <c r="E148" s="8" t="s">
        <v>139</v>
      </c>
      <c r="F148" s="6">
        <v>127</v>
      </c>
      <c r="G148" s="13"/>
      <c r="H148" s="19">
        <v>0</v>
      </c>
      <c r="I148" s="19">
        <v>0</v>
      </c>
      <c r="J148" s="66"/>
      <c r="K148" s="66"/>
      <c r="L148" s="66"/>
      <c r="M148" s="19">
        <v>0</v>
      </c>
      <c r="N148" s="193">
        <v>0</v>
      </c>
      <c r="O148" s="193">
        <v>0</v>
      </c>
      <c r="P148" s="19">
        <v>0</v>
      </c>
      <c r="Q148" s="19">
        <v>0</v>
      </c>
      <c r="R148" s="19">
        <v>0</v>
      </c>
      <c r="S148" s="194">
        <v>0</v>
      </c>
      <c r="T148" s="11"/>
      <c r="U148" s="24"/>
    </row>
    <row r="149" spans="1:21" ht="23.25" customHeight="1" thickBot="1" x14ac:dyDescent="0.25">
      <c r="A149" s="102"/>
      <c r="B149" s="333"/>
      <c r="C149" s="29"/>
      <c r="D149" s="13"/>
      <c r="E149" s="8" t="s">
        <v>140</v>
      </c>
      <c r="F149" s="6">
        <v>128</v>
      </c>
      <c r="G149" s="13"/>
      <c r="H149" s="167">
        <v>5</v>
      </c>
      <c r="I149" s="167"/>
      <c r="J149" s="67"/>
      <c r="K149" s="167"/>
      <c r="L149" s="167"/>
      <c r="M149" s="167"/>
      <c r="N149" s="193"/>
      <c r="O149" s="193"/>
      <c r="P149" s="167"/>
      <c r="Q149" s="167"/>
      <c r="R149" s="167"/>
      <c r="S149" s="222"/>
      <c r="T149" s="11"/>
      <c r="U149" s="24"/>
    </row>
    <row r="150" spans="1:21" ht="13.5" customHeight="1" thickBot="1" x14ac:dyDescent="0.25">
      <c r="A150" s="102"/>
      <c r="B150" s="333"/>
      <c r="C150" s="29"/>
      <c r="D150" s="13"/>
      <c r="E150" s="8" t="s">
        <v>141</v>
      </c>
      <c r="F150" s="6">
        <v>129</v>
      </c>
      <c r="G150" s="13"/>
      <c r="H150" s="19">
        <v>0</v>
      </c>
      <c r="I150" s="19">
        <v>1.2</v>
      </c>
      <c r="J150" s="66"/>
      <c r="K150" s="154">
        <v>5</v>
      </c>
      <c r="L150" s="19">
        <v>3.7</v>
      </c>
      <c r="M150" s="19">
        <v>5</v>
      </c>
      <c r="N150" s="193">
        <v>0</v>
      </c>
      <c r="O150" s="193">
        <f t="shared" si="40"/>
        <v>100</v>
      </c>
      <c r="P150" s="19">
        <v>3.7</v>
      </c>
      <c r="Q150" s="19">
        <v>5</v>
      </c>
      <c r="R150" s="19">
        <v>5</v>
      </c>
      <c r="S150" s="194">
        <v>5</v>
      </c>
      <c r="T150" s="11"/>
      <c r="U150" s="24"/>
    </row>
    <row r="151" spans="1:21" ht="26.25" customHeight="1" thickBot="1" x14ac:dyDescent="0.25">
      <c r="A151" s="102"/>
      <c r="B151" s="44">
        <v>2</v>
      </c>
      <c r="C151" s="5"/>
      <c r="D151" s="288" t="s">
        <v>228</v>
      </c>
      <c r="E151" s="289"/>
      <c r="F151" s="6">
        <v>130</v>
      </c>
      <c r="G151" s="23"/>
      <c r="H151" s="55">
        <f t="shared" ref="H151" si="46">SUM(H152+H155+H158)</f>
        <v>0</v>
      </c>
      <c r="I151" s="55">
        <f t="shared" ref="I151:S151" si="47">SUM(I152+I155+I158)</f>
        <v>0</v>
      </c>
      <c r="J151" s="55"/>
      <c r="K151" s="55">
        <v>0</v>
      </c>
      <c r="L151" s="55">
        <v>0</v>
      </c>
      <c r="M151" s="55">
        <f t="shared" si="47"/>
        <v>0</v>
      </c>
      <c r="N151" s="193">
        <v>0</v>
      </c>
      <c r="O151" s="193">
        <v>0</v>
      </c>
      <c r="P151" s="55">
        <f t="shared" si="47"/>
        <v>0</v>
      </c>
      <c r="Q151" s="55">
        <f t="shared" si="47"/>
        <v>0</v>
      </c>
      <c r="R151" s="55">
        <f t="shared" si="47"/>
        <v>0</v>
      </c>
      <c r="S151" s="215">
        <f t="shared" si="47"/>
        <v>0</v>
      </c>
      <c r="T151" s="11"/>
      <c r="U151" s="24"/>
    </row>
    <row r="152" spans="1:21" ht="12.75" customHeight="1" thickBot="1" x14ac:dyDescent="0.25">
      <c r="A152" s="102"/>
      <c r="B152" s="290"/>
      <c r="C152" s="6" t="s">
        <v>4</v>
      </c>
      <c r="D152" s="308" t="s">
        <v>142</v>
      </c>
      <c r="E152" s="309"/>
      <c r="F152" s="6">
        <v>131</v>
      </c>
      <c r="G152" s="13"/>
      <c r="H152" s="18">
        <v>0</v>
      </c>
      <c r="I152" s="19">
        <v>0</v>
      </c>
      <c r="J152" s="19"/>
      <c r="K152" s="19"/>
      <c r="L152" s="19">
        <v>0</v>
      </c>
      <c r="M152" s="19">
        <v>0</v>
      </c>
      <c r="N152" s="193">
        <v>0</v>
      </c>
      <c r="O152" s="193">
        <v>0</v>
      </c>
      <c r="P152" s="19">
        <v>0</v>
      </c>
      <c r="Q152" s="19">
        <v>0</v>
      </c>
      <c r="R152" s="19">
        <v>0</v>
      </c>
      <c r="S152" s="216">
        <v>0</v>
      </c>
      <c r="T152" s="11"/>
      <c r="U152" s="24"/>
    </row>
    <row r="153" spans="1:21" ht="13.5" customHeight="1" thickBot="1" x14ac:dyDescent="0.25">
      <c r="A153" s="102"/>
      <c r="B153" s="291"/>
      <c r="C153" s="13"/>
      <c r="D153" s="6" t="s">
        <v>29</v>
      </c>
      <c r="E153" s="8" t="s">
        <v>143</v>
      </c>
      <c r="F153" s="6">
        <v>132</v>
      </c>
      <c r="G153" s="13"/>
      <c r="H153" s="19"/>
      <c r="I153" s="19"/>
      <c r="J153" s="19"/>
      <c r="K153" s="19"/>
      <c r="L153" s="19">
        <v>0</v>
      </c>
      <c r="M153" s="19"/>
      <c r="N153" s="193">
        <v>0</v>
      </c>
      <c r="O153" s="193">
        <v>0</v>
      </c>
      <c r="P153" s="19"/>
      <c r="Q153" s="19"/>
      <c r="R153" s="19"/>
      <c r="S153" s="194"/>
      <c r="T153" s="11"/>
      <c r="U153" s="24"/>
    </row>
    <row r="154" spans="1:21" ht="15.75" customHeight="1" thickBot="1" x14ac:dyDescent="0.25">
      <c r="A154" s="102"/>
      <c r="B154" s="291"/>
      <c r="C154" s="13"/>
      <c r="D154" s="6" t="s">
        <v>31</v>
      </c>
      <c r="E154" s="8" t="s">
        <v>144</v>
      </c>
      <c r="F154" s="6">
        <v>133</v>
      </c>
      <c r="G154" s="13"/>
      <c r="H154" s="19"/>
      <c r="I154" s="19"/>
      <c r="J154" s="19"/>
      <c r="K154" s="19"/>
      <c r="L154" s="19">
        <v>0</v>
      </c>
      <c r="M154" s="19"/>
      <c r="N154" s="193">
        <v>0</v>
      </c>
      <c r="O154" s="193">
        <v>0</v>
      </c>
      <c r="P154" s="19"/>
      <c r="Q154" s="19"/>
      <c r="R154" s="19"/>
      <c r="S154" s="194"/>
      <c r="T154" s="11"/>
      <c r="U154" s="24"/>
    </row>
    <row r="155" spans="1:21" ht="14.25" customHeight="1" thickBot="1" x14ac:dyDescent="0.25">
      <c r="A155" s="102"/>
      <c r="B155" s="291"/>
      <c r="C155" s="6" t="s">
        <v>6</v>
      </c>
      <c r="D155" s="308" t="s">
        <v>145</v>
      </c>
      <c r="E155" s="309"/>
      <c r="F155" s="6">
        <v>134</v>
      </c>
      <c r="G155" s="13"/>
      <c r="H155" s="18">
        <v>0</v>
      </c>
      <c r="I155" s="19">
        <v>0</v>
      </c>
      <c r="J155" s="19"/>
      <c r="K155" s="19"/>
      <c r="L155" s="19">
        <v>0</v>
      </c>
      <c r="M155" s="19"/>
      <c r="N155" s="193">
        <v>0</v>
      </c>
      <c r="O155" s="193">
        <v>0</v>
      </c>
      <c r="P155" s="19">
        <v>0</v>
      </c>
      <c r="Q155" s="19">
        <v>0</v>
      </c>
      <c r="R155" s="19">
        <v>0</v>
      </c>
      <c r="S155" s="216">
        <v>0</v>
      </c>
      <c r="T155" s="11"/>
      <c r="U155" s="24"/>
    </row>
    <row r="156" spans="1:21" ht="12.75" customHeight="1" thickBot="1" x14ac:dyDescent="0.25">
      <c r="A156" s="103"/>
      <c r="B156" s="291"/>
      <c r="C156" s="13"/>
      <c r="D156" s="6" t="s">
        <v>60</v>
      </c>
      <c r="E156" s="8" t="s">
        <v>143</v>
      </c>
      <c r="F156" s="6">
        <v>135</v>
      </c>
      <c r="G156" s="13"/>
      <c r="H156" s="19"/>
      <c r="I156" s="19"/>
      <c r="J156" s="19"/>
      <c r="K156" s="19"/>
      <c r="L156" s="19">
        <v>0</v>
      </c>
      <c r="M156" s="19"/>
      <c r="N156" s="193">
        <v>0</v>
      </c>
      <c r="O156" s="193">
        <v>0</v>
      </c>
      <c r="P156" s="19"/>
      <c r="Q156" s="19"/>
      <c r="R156" s="19"/>
      <c r="S156" s="194"/>
      <c r="T156" s="11"/>
      <c r="U156" s="24"/>
    </row>
    <row r="157" spans="1:21" ht="15" customHeight="1" thickBot="1" x14ac:dyDescent="0.25">
      <c r="A157" s="104"/>
      <c r="B157" s="291"/>
      <c r="C157" s="13"/>
      <c r="D157" s="6" t="s">
        <v>62</v>
      </c>
      <c r="E157" s="8" t="s">
        <v>144</v>
      </c>
      <c r="F157" s="6">
        <v>136</v>
      </c>
      <c r="G157" s="13"/>
      <c r="H157" s="19"/>
      <c r="I157" s="19"/>
      <c r="J157" s="19"/>
      <c r="K157" s="19"/>
      <c r="L157" s="19">
        <v>0</v>
      </c>
      <c r="M157" s="19"/>
      <c r="N157" s="193">
        <v>0</v>
      </c>
      <c r="O157" s="193">
        <v>0</v>
      </c>
      <c r="P157" s="19"/>
      <c r="Q157" s="19"/>
      <c r="R157" s="19"/>
      <c r="S157" s="194"/>
      <c r="T157" s="11"/>
      <c r="U157" s="24"/>
    </row>
    <row r="158" spans="1:21" ht="15.75" customHeight="1" thickBot="1" x14ac:dyDescent="0.25">
      <c r="A158" s="104"/>
      <c r="B158" s="292"/>
      <c r="C158" s="6" t="s">
        <v>19</v>
      </c>
      <c r="D158" s="308" t="s">
        <v>146</v>
      </c>
      <c r="E158" s="309"/>
      <c r="F158" s="6">
        <v>137</v>
      </c>
      <c r="G158" s="13"/>
      <c r="H158" s="18">
        <v>0</v>
      </c>
      <c r="I158" s="19">
        <v>0</v>
      </c>
      <c r="J158" s="19"/>
      <c r="K158" s="19"/>
      <c r="L158" s="19">
        <v>0</v>
      </c>
      <c r="M158" s="19">
        <v>0</v>
      </c>
      <c r="N158" s="193">
        <v>0</v>
      </c>
      <c r="O158" s="193">
        <v>0</v>
      </c>
      <c r="P158" s="19">
        <v>0</v>
      </c>
      <c r="Q158" s="19">
        <v>0</v>
      </c>
      <c r="R158" s="19">
        <v>0</v>
      </c>
      <c r="S158" s="194">
        <v>0</v>
      </c>
      <c r="T158" s="11"/>
      <c r="U158" s="24"/>
    </row>
    <row r="159" spans="1:21" ht="14.25" customHeight="1" thickBot="1" x14ac:dyDescent="0.25">
      <c r="A159" s="105" t="s">
        <v>16</v>
      </c>
      <c r="B159" s="26"/>
      <c r="C159" s="13"/>
      <c r="D159" s="318" t="s">
        <v>246</v>
      </c>
      <c r="E159" s="319"/>
      <c r="F159" s="6">
        <v>138</v>
      </c>
      <c r="G159" s="23"/>
      <c r="H159" s="170">
        <f t="shared" ref="H159:M159" si="48">SUM(H8-H42)</f>
        <v>21.100000000000136</v>
      </c>
      <c r="I159" s="170">
        <f t="shared" si="48"/>
        <v>292.35999999999967</v>
      </c>
      <c r="J159" s="139">
        <f t="shared" si="48"/>
        <v>0</v>
      </c>
      <c r="K159" s="170">
        <f t="shared" si="48"/>
        <v>45.899999999999864</v>
      </c>
      <c r="L159" s="212">
        <f t="shared" si="48"/>
        <v>34.319999999999993</v>
      </c>
      <c r="M159" s="212">
        <f t="shared" si="48"/>
        <v>36.999999999999773</v>
      </c>
      <c r="N159" s="193">
        <f t="shared" si="41"/>
        <v>12.655630045149751</v>
      </c>
      <c r="O159" s="193">
        <f t="shared" si="40"/>
        <v>80.610021786492112</v>
      </c>
      <c r="P159" s="205">
        <f>SUM(P8-P42)</f>
        <v>7.5799999999999841</v>
      </c>
      <c r="Q159" s="18">
        <f>SUM(Q8-Q42)</f>
        <v>6</v>
      </c>
      <c r="R159" s="18">
        <f>SUM(R8-R42)</f>
        <v>1.7999999999999545</v>
      </c>
      <c r="S159" s="276">
        <f>SUM(S8-S42)</f>
        <v>36.999999999999773</v>
      </c>
      <c r="T159" s="11"/>
      <c r="U159" s="24"/>
    </row>
    <row r="160" spans="1:21" ht="12" customHeight="1" thickBot="1" x14ac:dyDescent="0.25">
      <c r="A160" s="104"/>
      <c r="B160" s="29"/>
      <c r="C160" s="13"/>
      <c r="D160" s="13"/>
      <c r="E160" s="8" t="s">
        <v>191</v>
      </c>
      <c r="F160" s="6">
        <v>139</v>
      </c>
      <c r="G160" s="13"/>
      <c r="H160" s="66">
        <v>0</v>
      </c>
      <c r="I160" s="123">
        <v>0</v>
      </c>
      <c r="J160" s="123"/>
      <c r="K160" s="124">
        <v>0</v>
      </c>
      <c r="L160" s="241">
        <v>0</v>
      </c>
      <c r="M160" s="195"/>
      <c r="N160" s="193">
        <v>0</v>
      </c>
      <c r="O160" s="193" t="e">
        <f t="shared" si="40"/>
        <v>#DIV/0!</v>
      </c>
      <c r="P160" s="19">
        <v>0</v>
      </c>
      <c r="Q160" s="19">
        <v>0</v>
      </c>
      <c r="R160" s="19">
        <v>0</v>
      </c>
      <c r="S160" s="194"/>
      <c r="T160" s="11"/>
      <c r="U160" s="24"/>
    </row>
    <row r="161" spans="1:21" ht="26.25" customHeight="1" thickBot="1" x14ac:dyDescent="0.25">
      <c r="A161" s="106"/>
      <c r="B161" s="29"/>
      <c r="C161" s="13"/>
      <c r="D161" s="13"/>
      <c r="E161" s="8" t="s">
        <v>192</v>
      </c>
      <c r="F161" s="6">
        <v>140</v>
      </c>
      <c r="G161" s="53"/>
      <c r="H161" s="159">
        <v>8</v>
      </c>
      <c r="I161" s="171">
        <v>51</v>
      </c>
      <c r="J161" s="141"/>
      <c r="K161" s="171">
        <v>8</v>
      </c>
      <c r="L161" s="242">
        <v>22.22</v>
      </c>
      <c r="M161" s="242">
        <v>8</v>
      </c>
      <c r="N161" s="193">
        <f t="shared" si="41"/>
        <v>15.686274509803921</v>
      </c>
      <c r="O161" s="193">
        <f t="shared" si="40"/>
        <v>100</v>
      </c>
      <c r="P161" s="167">
        <v>0</v>
      </c>
      <c r="Q161" s="167">
        <v>3</v>
      </c>
      <c r="R161" s="167">
        <v>6</v>
      </c>
      <c r="S161" s="222">
        <v>8</v>
      </c>
      <c r="T161" s="73"/>
      <c r="U161" s="73"/>
    </row>
    <row r="162" spans="1:21" ht="13.5" customHeight="1" thickBot="1" x14ac:dyDescent="0.25">
      <c r="A162" s="107" t="s">
        <v>17</v>
      </c>
      <c r="B162" s="29"/>
      <c r="C162" s="13"/>
      <c r="D162" s="288" t="s">
        <v>193</v>
      </c>
      <c r="E162" s="289"/>
      <c r="F162" s="6">
        <v>141</v>
      </c>
      <c r="G162" s="13"/>
      <c r="H162" s="155">
        <v>5</v>
      </c>
      <c r="I162" s="170">
        <v>44</v>
      </c>
      <c r="J162" s="140"/>
      <c r="K162" s="170">
        <v>5</v>
      </c>
      <c r="L162" s="212">
        <v>18.8</v>
      </c>
      <c r="M162" s="212">
        <v>5</v>
      </c>
      <c r="N162" s="193">
        <f t="shared" si="41"/>
        <v>11.363636363636363</v>
      </c>
      <c r="O162" s="193">
        <f t="shared" si="40"/>
        <v>100</v>
      </c>
      <c r="P162" s="19">
        <v>0</v>
      </c>
      <c r="Q162" s="19">
        <v>0</v>
      </c>
      <c r="R162" s="19">
        <v>3</v>
      </c>
      <c r="S162" s="216">
        <v>5</v>
      </c>
      <c r="T162" s="70"/>
      <c r="U162" s="72"/>
    </row>
    <row r="163" spans="1:21" ht="15" customHeight="1" thickBot="1" x14ac:dyDescent="0.25">
      <c r="A163" s="108" t="s">
        <v>18</v>
      </c>
      <c r="B163" s="29"/>
      <c r="C163" s="13"/>
      <c r="D163" s="288" t="s">
        <v>23</v>
      </c>
      <c r="E163" s="289"/>
      <c r="F163" s="6"/>
      <c r="G163" s="13"/>
      <c r="H163" s="66"/>
      <c r="I163" s="66"/>
      <c r="J163" s="66"/>
      <c r="K163" s="66"/>
      <c r="L163" s="19"/>
      <c r="M163" s="19"/>
      <c r="N163" s="193"/>
      <c r="O163" s="193"/>
      <c r="P163" s="19"/>
      <c r="Q163" s="19"/>
      <c r="R163" s="19"/>
      <c r="S163" s="194"/>
      <c r="T163" s="11"/>
      <c r="U163" s="24"/>
    </row>
    <row r="164" spans="1:21" ht="15" customHeight="1" thickBot="1" x14ac:dyDescent="0.25">
      <c r="A164" s="109"/>
      <c r="B164" s="12">
        <v>1</v>
      </c>
      <c r="C164" s="13"/>
      <c r="D164" s="288" t="s">
        <v>179</v>
      </c>
      <c r="E164" s="289"/>
      <c r="F164" s="6">
        <v>142</v>
      </c>
      <c r="G164" s="13"/>
      <c r="H164" s="172">
        <f>H9</f>
        <v>1550.4</v>
      </c>
      <c r="I164" s="172">
        <f>I9</f>
        <v>1557.1399999999999</v>
      </c>
      <c r="J164" s="142"/>
      <c r="K164" s="172">
        <f>K9</f>
        <v>1724</v>
      </c>
      <c r="L164" s="206">
        <f>L9</f>
        <v>353.14</v>
      </c>
      <c r="M164" s="243">
        <f>M9</f>
        <v>1724</v>
      </c>
      <c r="N164" s="244">
        <f t="shared" si="41"/>
        <v>110.71579947853117</v>
      </c>
      <c r="O164" s="244">
        <f t="shared" si="40"/>
        <v>100</v>
      </c>
      <c r="P164" s="206">
        <f>P9</f>
        <v>351.5</v>
      </c>
      <c r="Q164" s="206">
        <f>Q9</f>
        <v>801.5</v>
      </c>
      <c r="R164" s="206">
        <f>R9</f>
        <v>1267</v>
      </c>
      <c r="S164" s="245">
        <f>S9</f>
        <v>1724</v>
      </c>
      <c r="T164" s="27"/>
      <c r="U164" s="24"/>
    </row>
    <row r="165" spans="1:21" ht="15" customHeight="1" thickBot="1" x14ac:dyDescent="0.25">
      <c r="A165" s="109"/>
      <c r="B165" s="12"/>
      <c r="C165" s="13"/>
      <c r="D165" s="166"/>
      <c r="E165" s="173" t="s">
        <v>270</v>
      </c>
      <c r="F165" s="6"/>
      <c r="G165" s="13"/>
      <c r="H165" s="172">
        <v>0</v>
      </c>
      <c r="I165" s="172"/>
      <c r="J165" s="142"/>
      <c r="K165" s="142"/>
      <c r="L165" s="206"/>
      <c r="M165" s="243"/>
      <c r="N165" s="244"/>
      <c r="O165" s="244"/>
      <c r="P165" s="206"/>
      <c r="Q165" s="206"/>
      <c r="R165" s="206"/>
      <c r="S165" s="245"/>
      <c r="T165" s="27"/>
      <c r="U165" s="24"/>
    </row>
    <row r="166" spans="1:21" ht="15" customHeight="1" thickBot="1" x14ac:dyDescent="0.25">
      <c r="A166" s="109"/>
      <c r="B166" s="12"/>
      <c r="C166" s="13"/>
      <c r="D166" s="166"/>
      <c r="E166" s="173" t="s">
        <v>271</v>
      </c>
      <c r="F166" s="6"/>
      <c r="G166" s="13"/>
      <c r="H166" s="172"/>
      <c r="I166" s="172">
        <v>0</v>
      </c>
      <c r="J166" s="142"/>
      <c r="K166" s="142"/>
      <c r="L166" s="206"/>
      <c r="M166" s="243"/>
      <c r="N166" s="244"/>
      <c r="O166" s="244"/>
      <c r="P166" s="206"/>
      <c r="Q166" s="206"/>
      <c r="R166" s="206"/>
      <c r="S166" s="245"/>
      <c r="T166" s="27"/>
      <c r="U166" s="24"/>
    </row>
    <row r="167" spans="1:21" ht="15" customHeight="1" thickBot="1" x14ac:dyDescent="0.25">
      <c r="A167" s="109"/>
      <c r="B167" s="29"/>
      <c r="C167" s="6" t="s">
        <v>4</v>
      </c>
      <c r="D167" s="288" t="s">
        <v>180</v>
      </c>
      <c r="E167" s="289"/>
      <c r="F167" s="6">
        <v>143</v>
      </c>
      <c r="G167" s="6">
        <v>0</v>
      </c>
      <c r="H167" s="66">
        <v>0</v>
      </c>
      <c r="I167" s="66">
        <v>0</v>
      </c>
      <c r="J167" s="66"/>
      <c r="K167" s="66"/>
      <c r="L167" s="19"/>
      <c r="M167" s="19"/>
      <c r="N167" s="193"/>
      <c r="O167" s="193"/>
      <c r="P167" s="19">
        <v>0</v>
      </c>
      <c r="Q167" s="19">
        <v>0</v>
      </c>
      <c r="R167" s="19">
        <v>0</v>
      </c>
      <c r="S167" s="194">
        <v>0</v>
      </c>
      <c r="T167" s="11"/>
      <c r="U167" s="24"/>
    </row>
    <row r="168" spans="1:21" ht="27" customHeight="1" thickBot="1" x14ac:dyDescent="0.25">
      <c r="A168" s="109"/>
      <c r="B168" s="34"/>
      <c r="C168" s="90" t="s">
        <v>6</v>
      </c>
      <c r="D168" s="303" t="s">
        <v>229</v>
      </c>
      <c r="E168" s="304"/>
      <c r="F168" s="6">
        <v>144</v>
      </c>
      <c r="G168" s="58">
        <v>0</v>
      </c>
      <c r="H168" s="69">
        <v>0</v>
      </c>
      <c r="I168" s="69">
        <v>0</v>
      </c>
      <c r="J168" s="69"/>
      <c r="K168" s="69">
        <v>0</v>
      </c>
      <c r="L168" s="246">
        <v>159</v>
      </c>
      <c r="M168" s="246">
        <v>159</v>
      </c>
      <c r="N168" s="193">
        <v>0</v>
      </c>
      <c r="O168" s="193" t="e">
        <f t="shared" si="40"/>
        <v>#DIV/0!</v>
      </c>
      <c r="P168" s="246">
        <v>0</v>
      </c>
      <c r="Q168" s="246">
        <v>0</v>
      </c>
      <c r="R168" s="246">
        <v>0</v>
      </c>
      <c r="S168" s="247">
        <v>0</v>
      </c>
      <c r="T168" s="11"/>
      <c r="U168" s="24"/>
    </row>
    <row r="169" spans="1:21" ht="14.25" customHeight="1" thickBot="1" x14ac:dyDescent="0.25">
      <c r="A169" s="109"/>
      <c r="B169" s="37">
        <v>2</v>
      </c>
      <c r="C169" s="92"/>
      <c r="D169" s="299" t="s">
        <v>230</v>
      </c>
      <c r="E169" s="300"/>
      <c r="F169" s="35">
        <v>145</v>
      </c>
      <c r="G169" s="17">
        <f>G43</f>
        <v>0</v>
      </c>
      <c r="H169" s="174">
        <f>H43</f>
        <v>1530.3</v>
      </c>
      <c r="I169" s="174">
        <f>I43</f>
        <v>1266.2600000000002</v>
      </c>
      <c r="J169" s="143"/>
      <c r="K169" s="198">
        <f>K43</f>
        <v>1679.1000000000001</v>
      </c>
      <c r="L169" s="248">
        <f>L43</f>
        <v>319.18</v>
      </c>
      <c r="M169" s="249">
        <f>M43</f>
        <v>1692.0000000000002</v>
      </c>
      <c r="N169" s="193">
        <f t="shared" si="41"/>
        <v>133.62184701404135</v>
      </c>
      <c r="O169" s="244">
        <f t="shared" si="40"/>
        <v>100.76826871538324</v>
      </c>
      <c r="P169" s="207">
        <f>P43</f>
        <v>343.92</v>
      </c>
      <c r="Q169" s="207">
        <f>Q43</f>
        <v>798.5</v>
      </c>
      <c r="R169" s="207">
        <f>R43</f>
        <v>1269.2</v>
      </c>
      <c r="S169" s="250">
        <f>S43</f>
        <v>1692.0000000000002</v>
      </c>
      <c r="T169" s="11"/>
      <c r="U169" s="24"/>
    </row>
    <row r="170" spans="1:21" ht="37.5" customHeight="1" thickBot="1" x14ac:dyDescent="0.25">
      <c r="A170" s="109"/>
      <c r="B170" s="33"/>
      <c r="C170" s="36" t="s">
        <v>4</v>
      </c>
      <c r="D170" s="301" t="s">
        <v>231</v>
      </c>
      <c r="E170" s="302"/>
      <c r="F170" s="61">
        <v>146</v>
      </c>
      <c r="G170" s="46">
        <v>0</v>
      </c>
      <c r="H170" s="144">
        <v>0</v>
      </c>
      <c r="I170" s="145">
        <v>0</v>
      </c>
      <c r="J170" s="145"/>
      <c r="K170" s="145">
        <v>0</v>
      </c>
      <c r="L170" s="251"/>
      <c r="M170" s="251"/>
      <c r="N170" s="193"/>
      <c r="O170" s="193"/>
      <c r="P170" s="252">
        <v>0</v>
      </c>
      <c r="Q170" s="252">
        <v>0</v>
      </c>
      <c r="R170" s="252">
        <v>0</v>
      </c>
      <c r="S170" s="253">
        <v>0</v>
      </c>
      <c r="T170" s="11"/>
      <c r="U170" s="24"/>
    </row>
    <row r="171" spans="1:21" ht="26.25" customHeight="1" x14ac:dyDescent="0.2">
      <c r="A171" s="109"/>
      <c r="B171" s="33"/>
      <c r="C171" s="51" t="s">
        <v>6</v>
      </c>
      <c r="D171" s="75"/>
      <c r="E171" s="76" t="s">
        <v>264</v>
      </c>
      <c r="F171" s="76"/>
      <c r="G171" s="77"/>
      <c r="H171" s="146"/>
      <c r="I171" s="175">
        <v>0</v>
      </c>
      <c r="J171" s="147"/>
      <c r="K171" s="147">
        <v>0</v>
      </c>
      <c r="L171" s="254">
        <v>0</v>
      </c>
      <c r="M171" s="254">
        <v>0</v>
      </c>
      <c r="N171" s="255"/>
      <c r="O171" s="255" t="e">
        <f t="shared" si="40"/>
        <v>#DIV/0!</v>
      </c>
      <c r="P171" s="254">
        <v>0</v>
      </c>
      <c r="Q171" s="254">
        <v>0</v>
      </c>
      <c r="R171" s="254">
        <v>0</v>
      </c>
      <c r="S171" s="256">
        <v>0</v>
      </c>
      <c r="T171" s="11"/>
      <c r="U171" s="24"/>
    </row>
    <row r="172" spans="1:21" ht="15.75" customHeight="1" x14ac:dyDescent="0.2">
      <c r="A172" s="109"/>
      <c r="B172" s="17">
        <v>3</v>
      </c>
      <c r="C172" s="28"/>
      <c r="D172" s="296" t="s">
        <v>232</v>
      </c>
      <c r="E172" s="296"/>
      <c r="F172" s="17">
        <v>147</v>
      </c>
      <c r="G172" s="28"/>
      <c r="H172" s="176">
        <f t="shared" ref="H172:M173" si="49">H101</f>
        <v>843.6</v>
      </c>
      <c r="I172" s="176">
        <f t="shared" si="49"/>
        <v>757.74</v>
      </c>
      <c r="J172" s="148">
        <f t="shared" si="49"/>
        <v>0</v>
      </c>
      <c r="K172" s="176">
        <f t="shared" si="49"/>
        <v>891.3</v>
      </c>
      <c r="L172" s="208">
        <f t="shared" si="49"/>
        <v>200.25999999999996</v>
      </c>
      <c r="M172" s="208">
        <f t="shared" si="49"/>
        <v>904.2</v>
      </c>
      <c r="N172" s="257">
        <f t="shared" si="41"/>
        <v>119.32852957478819</v>
      </c>
      <c r="O172" s="257">
        <f t="shared" si="40"/>
        <v>101.44732413328848</v>
      </c>
      <c r="P172" s="208">
        <f t="shared" ref="P172:S173" si="50">P101</f>
        <v>215.13</v>
      </c>
      <c r="Q172" s="208">
        <f t="shared" si="50"/>
        <v>430.2</v>
      </c>
      <c r="R172" s="208">
        <f t="shared" si="50"/>
        <v>669.6</v>
      </c>
      <c r="S172" s="258">
        <f t="shared" si="50"/>
        <v>904.2</v>
      </c>
      <c r="T172" s="11"/>
      <c r="U172" s="24"/>
    </row>
    <row r="173" spans="1:21" ht="25.5" customHeight="1" x14ac:dyDescent="0.2">
      <c r="A173" s="109"/>
      <c r="B173" s="28"/>
      <c r="C173" s="28"/>
      <c r="D173" s="295" t="s">
        <v>250</v>
      </c>
      <c r="E173" s="295"/>
      <c r="F173" s="17" t="s">
        <v>233</v>
      </c>
      <c r="G173" s="28"/>
      <c r="H173" s="176">
        <f t="shared" si="49"/>
        <v>823.38</v>
      </c>
      <c r="I173" s="176">
        <f t="shared" si="49"/>
        <v>737.52</v>
      </c>
      <c r="J173" s="148">
        <f t="shared" si="49"/>
        <v>0</v>
      </c>
      <c r="K173" s="176">
        <f t="shared" si="49"/>
        <v>885.37999999999988</v>
      </c>
      <c r="L173" s="208">
        <f t="shared" si="49"/>
        <v>200.25999999999996</v>
      </c>
      <c r="M173" s="208">
        <f t="shared" si="49"/>
        <v>898.48</v>
      </c>
      <c r="N173" s="257">
        <f t="shared" si="41"/>
        <v>121.82449289510792</v>
      </c>
      <c r="O173" s="257">
        <f t="shared" si="40"/>
        <v>101.47959068422601</v>
      </c>
      <c r="P173" s="208">
        <f t="shared" si="50"/>
        <v>215.13</v>
      </c>
      <c r="Q173" s="208">
        <f t="shared" si="50"/>
        <v>430.2</v>
      </c>
      <c r="R173" s="208">
        <f t="shared" si="50"/>
        <v>666.74</v>
      </c>
      <c r="S173" s="258">
        <f t="shared" si="50"/>
        <v>898.48</v>
      </c>
      <c r="T173" s="11"/>
      <c r="U173" s="24"/>
    </row>
    <row r="174" spans="1:21" ht="25.5" customHeight="1" x14ac:dyDescent="0.2">
      <c r="A174" s="109"/>
      <c r="B174" s="28"/>
      <c r="C174" s="47" t="s">
        <v>4</v>
      </c>
      <c r="D174" s="305" t="s">
        <v>251</v>
      </c>
      <c r="E174" s="305"/>
      <c r="F174" s="33" t="s">
        <v>190</v>
      </c>
      <c r="G174" s="48"/>
      <c r="H174" s="177">
        <v>0</v>
      </c>
      <c r="I174" s="176">
        <v>0</v>
      </c>
      <c r="J174" s="148"/>
      <c r="K174" s="183">
        <v>5.72</v>
      </c>
      <c r="L174" s="209">
        <v>0</v>
      </c>
      <c r="M174" s="209">
        <v>5.72</v>
      </c>
      <c r="N174" s="257" t="e">
        <f t="shared" si="41"/>
        <v>#DIV/0!</v>
      </c>
      <c r="O174" s="257">
        <f t="shared" si="40"/>
        <v>100</v>
      </c>
      <c r="P174" s="209">
        <v>0</v>
      </c>
      <c r="Q174" s="209">
        <v>0</v>
      </c>
      <c r="R174" s="209">
        <v>2.86</v>
      </c>
      <c r="S174" s="259">
        <f>S106</f>
        <v>5.72</v>
      </c>
      <c r="T174" s="314"/>
      <c r="U174" s="314"/>
    </row>
    <row r="175" spans="1:21" ht="24" customHeight="1" x14ac:dyDescent="0.2">
      <c r="A175" s="109"/>
      <c r="B175" s="28"/>
      <c r="C175" s="47" t="s">
        <v>6</v>
      </c>
      <c r="D175" s="305" t="s">
        <v>252</v>
      </c>
      <c r="E175" s="305"/>
      <c r="F175" s="33" t="s">
        <v>234</v>
      </c>
      <c r="G175" s="48"/>
      <c r="H175" s="178">
        <v>20</v>
      </c>
      <c r="I175" s="176">
        <v>20</v>
      </c>
      <c r="J175" s="148"/>
      <c r="K175" s="183">
        <v>0</v>
      </c>
      <c r="L175" s="209">
        <v>0</v>
      </c>
      <c r="M175" s="209">
        <v>0</v>
      </c>
      <c r="N175" s="257">
        <f t="shared" si="41"/>
        <v>0</v>
      </c>
      <c r="O175" s="257" t="e">
        <f t="shared" si="40"/>
        <v>#DIV/0!</v>
      </c>
      <c r="P175" s="209">
        <v>0</v>
      </c>
      <c r="Q175" s="209">
        <v>0</v>
      </c>
      <c r="R175" s="209">
        <v>0</v>
      </c>
      <c r="S175" s="259">
        <f>S107</f>
        <v>0</v>
      </c>
      <c r="T175" s="315"/>
      <c r="U175" s="315"/>
    </row>
    <row r="176" spans="1:21" ht="14.25" customHeight="1" x14ac:dyDescent="0.2">
      <c r="A176" s="109"/>
      <c r="B176" s="28"/>
      <c r="C176" s="28"/>
      <c r="D176" s="296" t="s">
        <v>247</v>
      </c>
      <c r="E176" s="296"/>
      <c r="F176" s="33"/>
      <c r="G176" s="28"/>
      <c r="H176" s="179">
        <f t="shared" ref="H176:M177" si="51">H103</f>
        <v>780.5</v>
      </c>
      <c r="I176" s="179">
        <f t="shared" si="51"/>
        <v>697.14</v>
      </c>
      <c r="J176" s="149">
        <f t="shared" si="51"/>
        <v>0</v>
      </c>
      <c r="K176" s="179">
        <f t="shared" si="51"/>
        <v>817.5</v>
      </c>
      <c r="L176" s="210">
        <f t="shared" si="51"/>
        <v>185.55999999999997</v>
      </c>
      <c r="M176" s="210">
        <f t="shared" si="51"/>
        <v>830.40000000000009</v>
      </c>
      <c r="N176" s="257">
        <f t="shared" si="41"/>
        <v>119.11524227558313</v>
      </c>
      <c r="O176" s="257">
        <f t="shared" si="40"/>
        <v>101.57798165137615</v>
      </c>
      <c r="P176" s="210">
        <f t="shared" ref="P176:S177" si="52">P103</f>
        <v>198.32999999999998</v>
      </c>
      <c r="Q176" s="210">
        <f t="shared" si="52"/>
        <v>396.3</v>
      </c>
      <c r="R176" s="210">
        <f t="shared" si="52"/>
        <v>606</v>
      </c>
      <c r="S176" s="260">
        <f t="shared" si="52"/>
        <v>830.40000000000009</v>
      </c>
      <c r="T176" s="11"/>
      <c r="U176" s="24"/>
    </row>
    <row r="177" spans="1:21" ht="13.5" customHeight="1" x14ac:dyDescent="0.2">
      <c r="A177" s="109"/>
      <c r="B177" s="28"/>
      <c r="C177" s="28"/>
      <c r="D177" s="296" t="s">
        <v>248</v>
      </c>
      <c r="E177" s="296"/>
      <c r="F177" s="33"/>
      <c r="G177" s="28"/>
      <c r="H177" s="179">
        <f t="shared" si="51"/>
        <v>760.28</v>
      </c>
      <c r="I177" s="179">
        <f t="shared" si="51"/>
        <v>676.92</v>
      </c>
      <c r="J177" s="149">
        <f t="shared" si="51"/>
        <v>0</v>
      </c>
      <c r="K177" s="184">
        <f t="shared" si="51"/>
        <v>811.57999999999993</v>
      </c>
      <c r="L177" s="249">
        <f t="shared" si="51"/>
        <v>185.55999999999997</v>
      </c>
      <c r="M177" s="249">
        <f t="shared" si="51"/>
        <v>824.68000000000006</v>
      </c>
      <c r="N177" s="257">
        <f t="shared" si="41"/>
        <v>121.82828103764109</v>
      </c>
      <c r="O177" s="257">
        <f t="shared" si="40"/>
        <v>101.61413539022648</v>
      </c>
      <c r="P177" s="210">
        <f t="shared" si="52"/>
        <v>198.32999999999998</v>
      </c>
      <c r="Q177" s="210">
        <f t="shared" si="52"/>
        <v>396.3</v>
      </c>
      <c r="R177" s="210">
        <f t="shared" si="52"/>
        <v>603.14</v>
      </c>
      <c r="S177" s="260">
        <f t="shared" si="52"/>
        <v>824.68000000000006</v>
      </c>
      <c r="T177" s="11"/>
      <c r="U177" s="24"/>
    </row>
    <row r="178" spans="1:21" ht="14.25" customHeight="1" x14ac:dyDescent="0.2">
      <c r="A178" s="109"/>
      <c r="B178" s="17">
        <v>4</v>
      </c>
      <c r="C178" s="28"/>
      <c r="D178" s="296" t="s">
        <v>24</v>
      </c>
      <c r="E178" s="296"/>
      <c r="F178" s="65">
        <v>148</v>
      </c>
      <c r="G178" s="28"/>
      <c r="H178" s="179">
        <v>14</v>
      </c>
      <c r="I178" s="179">
        <v>14</v>
      </c>
      <c r="J178" s="149"/>
      <c r="K178" s="179">
        <v>14</v>
      </c>
      <c r="L178" s="210">
        <v>14</v>
      </c>
      <c r="M178" s="210">
        <v>14</v>
      </c>
      <c r="N178" s="257">
        <f t="shared" si="41"/>
        <v>100</v>
      </c>
      <c r="O178" s="257">
        <f t="shared" si="40"/>
        <v>100</v>
      </c>
      <c r="P178" s="210">
        <v>14</v>
      </c>
      <c r="Q178" s="210">
        <v>14</v>
      </c>
      <c r="R178" s="210">
        <v>14</v>
      </c>
      <c r="S178" s="260">
        <v>14</v>
      </c>
      <c r="T178" s="11"/>
      <c r="U178" s="24"/>
    </row>
    <row r="179" spans="1:21" ht="13.5" customHeight="1" x14ac:dyDescent="0.2">
      <c r="A179" s="109"/>
      <c r="B179" s="17">
        <v>5</v>
      </c>
      <c r="C179" s="28"/>
      <c r="D179" s="296" t="s">
        <v>147</v>
      </c>
      <c r="E179" s="296"/>
      <c r="F179" s="65">
        <v>149</v>
      </c>
      <c r="G179" s="28"/>
      <c r="H179" s="176">
        <v>14</v>
      </c>
      <c r="I179" s="176">
        <v>13</v>
      </c>
      <c r="J179" s="148"/>
      <c r="K179" s="176">
        <v>14</v>
      </c>
      <c r="L179" s="208">
        <v>13</v>
      </c>
      <c r="M179" s="208">
        <v>14</v>
      </c>
      <c r="N179" s="257">
        <f t="shared" si="41"/>
        <v>107.69230769230769</v>
      </c>
      <c r="O179" s="257">
        <f t="shared" si="40"/>
        <v>100</v>
      </c>
      <c r="P179" s="208">
        <v>14</v>
      </c>
      <c r="Q179" s="208">
        <v>14</v>
      </c>
      <c r="R179" s="208">
        <v>14</v>
      </c>
      <c r="S179" s="258">
        <v>14</v>
      </c>
      <c r="T179" s="11"/>
      <c r="U179" s="24"/>
    </row>
    <row r="180" spans="1:21" ht="13.5" customHeight="1" x14ac:dyDescent="0.2">
      <c r="A180" s="109"/>
      <c r="B180" s="28"/>
      <c r="C180" s="79"/>
      <c r="D180" s="296" t="s">
        <v>187</v>
      </c>
      <c r="E180" s="296"/>
      <c r="F180" s="65"/>
      <c r="G180" s="78"/>
      <c r="H180" s="150">
        <v>0</v>
      </c>
      <c r="I180" s="150">
        <v>0</v>
      </c>
      <c r="J180" s="150"/>
      <c r="K180" s="150"/>
      <c r="L180" s="261"/>
      <c r="M180" s="261"/>
      <c r="N180" s="257"/>
      <c r="O180" s="257"/>
      <c r="P180" s="261">
        <v>0</v>
      </c>
      <c r="Q180" s="261">
        <v>0</v>
      </c>
      <c r="R180" s="261">
        <v>0</v>
      </c>
      <c r="S180" s="262">
        <v>0</v>
      </c>
      <c r="T180" s="11"/>
      <c r="U180" s="24"/>
    </row>
    <row r="181" spans="1:21" ht="37.5" customHeight="1" thickBot="1" x14ac:dyDescent="0.25">
      <c r="A181" s="109"/>
      <c r="B181" s="17">
        <v>6</v>
      </c>
      <c r="C181" s="80" t="s">
        <v>4</v>
      </c>
      <c r="D181" s="296" t="s">
        <v>235</v>
      </c>
      <c r="E181" s="296"/>
      <c r="F181" s="65">
        <v>150</v>
      </c>
      <c r="G181" s="48"/>
      <c r="H181" s="180">
        <f>SUM(H172/H179)/12*1000</f>
        <v>5021.4285714285716</v>
      </c>
      <c r="I181" s="180">
        <f>SUM(I172/I179)/12*1000</f>
        <v>4857.3076923076924</v>
      </c>
      <c r="J181" s="151"/>
      <c r="K181" s="180">
        <f>SUM(K172/K179)/12*1000</f>
        <v>5305.3571428571431</v>
      </c>
      <c r="L181" s="263">
        <f>SUM(L172/L179)/6*1000</f>
        <v>2567.435897435897</v>
      </c>
      <c r="M181" s="263">
        <f>SUM(M172/M179)/12*1000</f>
        <v>5382.1428571428569</v>
      </c>
      <c r="N181" s="257">
        <f t="shared" si="41"/>
        <v>110.80506317658903</v>
      </c>
      <c r="O181" s="257">
        <f t="shared" si="40"/>
        <v>101.44732413328845</v>
      </c>
      <c r="P181" s="211">
        <f>SUM(P172/P179)/3*1000</f>
        <v>5122.1428571428569</v>
      </c>
      <c r="Q181" s="211">
        <f>SUM(Q172/Q179)/6*1000</f>
        <v>5121.4285714285706</v>
      </c>
      <c r="R181" s="211">
        <f>SUM(R172/R179)/9*1000</f>
        <v>5314.2857142857138</v>
      </c>
      <c r="S181" s="211">
        <f>SUM(S172/S179)/12*1000</f>
        <v>5382.1428571428569</v>
      </c>
      <c r="T181" s="11"/>
      <c r="U181" s="24"/>
    </row>
    <row r="182" spans="1:21" ht="36.75" customHeight="1" thickBot="1" x14ac:dyDescent="0.25">
      <c r="A182" s="109"/>
      <c r="B182" s="86"/>
      <c r="C182" s="81" t="s">
        <v>6</v>
      </c>
      <c r="D182" s="305" t="s">
        <v>236</v>
      </c>
      <c r="E182" s="305"/>
      <c r="F182" s="65">
        <v>151</v>
      </c>
      <c r="G182" s="82">
        <v>0</v>
      </c>
      <c r="H182" s="152">
        <v>0</v>
      </c>
      <c r="I182" s="152">
        <v>0</v>
      </c>
      <c r="J182" s="152"/>
      <c r="K182" s="185">
        <v>0</v>
      </c>
      <c r="L182" s="264">
        <v>0</v>
      </c>
      <c r="M182" s="264"/>
      <c r="N182" s="257">
        <v>0</v>
      </c>
      <c r="O182" s="257">
        <v>0</v>
      </c>
      <c r="P182" s="265" t="s">
        <v>148</v>
      </c>
      <c r="Q182" s="265" t="s">
        <v>148</v>
      </c>
      <c r="R182" s="265" t="s">
        <v>148</v>
      </c>
      <c r="S182" s="211">
        <v>0</v>
      </c>
      <c r="T182" s="10"/>
      <c r="U182" s="24"/>
    </row>
    <row r="183" spans="1:21" ht="49.5" customHeight="1" thickBot="1" x14ac:dyDescent="0.25">
      <c r="A183" s="109"/>
      <c r="B183" s="86"/>
      <c r="C183" s="91" t="s">
        <v>19</v>
      </c>
      <c r="D183" s="297" t="s">
        <v>253</v>
      </c>
      <c r="E183" s="298"/>
      <c r="F183" s="56">
        <v>152</v>
      </c>
      <c r="G183" s="49"/>
      <c r="H183" s="181">
        <f xml:space="preserve"> (H173/H179)/12*1000</f>
        <v>4901.0714285714284</v>
      </c>
      <c r="I183" s="181">
        <f xml:space="preserve"> (I173/I179)/12*1000</f>
        <v>4727.6923076923076</v>
      </c>
      <c r="J183" s="117"/>
      <c r="K183" s="181">
        <f xml:space="preserve"> (K173/K179)/12*1000</f>
        <v>5270.1190476190468</v>
      </c>
      <c r="L183" s="193">
        <f xml:space="preserve"> (L173/L179)/6*1000</f>
        <v>2567.435897435897</v>
      </c>
      <c r="M183" s="193">
        <f xml:space="preserve"> (M173/M179)/12*1000</f>
        <v>5348.0952380952376</v>
      </c>
      <c r="N183" s="193">
        <f t="shared" si="41"/>
        <v>113.12274340260021</v>
      </c>
      <c r="O183" s="193">
        <f t="shared" si="40"/>
        <v>101.47959068422598</v>
      </c>
      <c r="P183" s="193">
        <f xml:space="preserve"> (P173/P179)/3*1000</f>
        <v>5122.1428571428569</v>
      </c>
      <c r="Q183" s="193">
        <f xml:space="preserve"> (Q173/Q179)/6*1000</f>
        <v>5121.4285714285706</v>
      </c>
      <c r="R183" s="193">
        <f xml:space="preserve"> (R173/R179)/9*1000</f>
        <v>5291.5873015873012</v>
      </c>
      <c r="S183" s="193">
        <f xml:space="preserve"> (S173/S179)/12*1000</f>
        <v>5348.0952380952376</v>
      </c>
      <c r="T183" s="11"/>
      <c r="U183" s="24"/>
    </row>
    <row r="184" spans="1:21" ht="25.5" customHeight="1" thickBot="1" x14ac:dyDescent="0.25">
      <c r="A184" s="109"/>
      <c r="B184" s="12">
        <v>7</v>
      </c>
      <c r="C184" s="5" t="s">
        <v>4</v>
      </c>
      <c r="D184" s="288" t="s">
        <v>237</v>
      </c>
      <c r="E184" s="289"/>
      <c r="F184" s="6">
        <v>153</v>
      </c>
      <c r="G184" s="50"/>
      <c r="H184" s="182">
        <f>H9/H179</f>
        <v>110.74285714285715</v>
      </c>
      <c r="I184" s="182">
        <f>I9/I179</f>
        <v>119.77999999999999</v>
      </c>
      <c r="J184" s="119"/>
      <c r="K184" s="182">
        <f>K9/K179</f>
        <v>123.14285714285714</v>
      </c>
      <c r="L184" s="68">
        <f>L9/L179</f>
        <v>27.164615384615384</v>
      </c>
      <c r="M184" s="68">
        <f>M9/M179</f>
        <v>123.14285714285714</v>
      </c>
      <c r="N184" s="193">
        <f t="shared" si="41"/>
        <v>102.8075280872075</v>
      </c>
      <c r="O184" s="193">
        <f t="shared" si="40"/>
        <v>100</v>
      </c>
      <c r="P184" s="68">
        <v>0</v>
      </c>
      <c r="Q184" s="68">
        <v>0</v>
      </c>
      <c r="R184" s="68">
        <v>0</v>
      </c>
      <c r="S184" s="68">
        <f>S9/S179</f>
        <v>123.14285714285714</v>
      </c>
      <c r="T184" s="10"/>
      <c r="U184" s="24"/>
    </row>
    <row r="185" spans="1:21" ht="25.5" customHeight="1" thickBot="1" x14ac:dyDescent="0.25">
      <c r="A185" s="109"/>
      <c r="B185" s="26"/>
      <c r="C185" s="5" t="s">
        <v>6</v>
      </c>
      <c r="D185" s="279" t="s">
        <v>238</v>
      </c>
      <c r="E185" s="280"/>
      <c r="F185" s="6">
        <v>154</v>
      </c>
      <c r="G185" s="50"/>
      <c r="H185" s="182">
        <v>110.74</v>
      </c>
      <c r="I185" s="182">
        <v>119.78</v>
      </c>
      <c r="J185" s="119"/>
      <c r="K185" s="182">
        <v>0</v>
      </c>
      <c r="L185" s="68">
        <v>55.13</v>
      </c>
      <c r="M185" s="68">
        <v>110.74</v>
      </c>
      <c r="N185" s="193">
        <f t="shared" si="41"/>
        <v>92.452830188679229</v>
      </c>
      <c r="O185" s="193" t="e">
        <f t="shared" si="40"/>
        <v>#DIV/0!</v>
      </c>
      <c r="P185" s="68">
        <v>0</v>
      </c>
      <c r="Q185" s="68">
        <v>0</v>
      </c>
      <c r="R185" s="68">
        <v>0</v>
      </c>
      <c r="S185" s="230">
        <v>110.74</v>
      </c>
      <c r="T185" s="10"/>
      <c r="U185" s="24"/>
    </row>
    <row r="186" spans="1:21" ht="26.25" customHeight="1" thickBot="1" x14ac:dyDescent="0.25">
      <c r="A186" s="109"/>
      <c r="B186" s="29"/>
      <c r="C186" s="6" t="s">
        <v>19</v>
      </c>
      <c r="D186" s="308" t="s">
        <v>239</v>
      </c>
      <c r="E186" s="309"/>
      <c r="F186" s="6">
        <v>155</v>
      </c>
      <c r="G186" s="13"/>
      <c r="H186" s="67">
        <v>0</v>
      </c>
      <c r="I186" s="67">
        <v>0</v>
      </c>
      <c r="J186" s="67"/>
      <c r="K186" s="67"/>
      <c r="L186" s="167">
        <v>0</v>
      </c>
      <c r="M186" s="167"/>
      <c r="N186" s="193">
        <v>0</v>
      </c>
      <c r="O186" s="193">
        <v>0</v>
      </c>
      <c r="P186" s="167" t="s">
        <v>148</v>
      </c>
      <c r="Q186" s="167" t="s">
        <v>148</v>
      </c>
      <c r="R186" s="167" t="s">
        <v>148</v>
      </c>
      <c r="S186" s="222">
        <v>0</v>
      </c>
      <c r="T186" s="11"/>
      <c r="U186" s="24"/>
    </row>
    <row r="187" spans="1:21" ht="26.25" customHeight="1" thickBot="1" x14ac:dyDescent="0.25">
      <c r="A187" s="109"/>
      <c r="B187" s="29"/>
      <c r="C187" s="6" t="s">
        <v>73</v>
      </c>
      <c r="D187" s="308" t="s">
        <v>149</v>
      </c>
      <c r="E187" s="309"/>
      <c r="F187" s="6">
        <v>156</v>
      </c>
      <c r="G187" s="13"/>
      <c r="H187" s="67">
        <v>0</v>
      </c>
      <c r="I187" s="67"/>
      <c r="J187" s="67"/>
      <c r="K187" s="67"/>
      <c r="L187" s="167">
        <v>0</v>
      </c>
      <c r="M187" s="167"/>
      <c r="N187" s="193">
        <v>0</v>
      </c>
      <c r="O187" s="193">
        <v>0</v>
      </c>
      <c r="P187" s="19" t="s">
        <v>148</v>
      </c>
      <c r="Q187" s="19" t="s">
        <v>148</v>
      </c>
      <c r="R187" s="19" t="s">
        <v>148</v>
      </c>
      <c r="S187" s="194">
        <v>0</v>
      </c>
      <c r="T187" s="11"/>
      <c r="U187" s="24"/>
    </row>
    <row r="188" spans="1:21" ht="12.75" thickBot="1" x14ac:dyDescent="0.25">
      <c r="A188" s="109"/>
      <c r="B188" s="29"/>
      <c r="C188" s="13"/>
      <c r="D188" s="13"/>
      <c r="E188" s="8" t="s">
        <v>150</v>
      </c>
      <c r="F188" s="6">
        <v>157</v>
      </c>
      <c r="G188" s="13"/>
      <c r="H188" s="66"/>
      <c r="I188" s="66"/>
      <c r="J188" s="66"/>
      <c r="K188" s="66"/>
      <c r="L188" s="19"/>
      <c r="M188" s="19"/>
      <c r="N188" s="193">
        <v>0</v>
      </c>
      <c r="O188" s="193">
        <v>0</v>
      </c>
      <c r="P188" s="19" t="s">
        <v>148</v>
      </c>
      <c r="Q188" s="19" t="s">
        <v>148</v>
      </c>
      <c r="R188" s="19" t="s">
        <v>148</v>
      </c>
      <c r="S188" s="194"/>
      <c r="T188" s="11"/>
      <c r="U188" s="24"/>
    </row>
    <row r="189" spans="1:21" ht="12.75" thickBot="1" x14ac:dyDescent="0.25">
      <c r="A189" s="109"/>
      <c r="B189" s="29"/>
      <c r="C189" s="13"/>
      <c r="D189" s="13"/>
      <c r="E189" s="8" t="s">
        <v>151</v>
      </c>
      <c r="F189" s="6">
        <v>158</v>
      </c>
      <c r="G189" s="13"/>
      <c r="H189" s="66"/>
      <c r="I189" s="66"/>
      <c r="J189" s="66"/>
      <c r="K189" s="66"/>
      <c r="L189" s="19"/>
      <c r="M189" s="19"/>
      <c r="N189" s="193">
        <v>0</v>
      </c>
      <c r="O189" s="193">
        <v>0</v>
      </c>
      <c r="P189" s="19" t="s">
        <v>148</v>
      </c>
      <c r="Q189" s="19" t="s">
        <v>148</v>
      </c>
      <c r="R189" s="19" t="s">
        <v>148</v>
      </c>
      <c r="S189" s="194"/>
      <c r="T189" s="11"/>
      <c r="U189" s="24"/>
    </row>
    <row r="190" spans="1:21" ht="12.75" thickBot="1" x14ac:dyDescent="0.25">
      <c r="A190" s="109"/>
      <c r="B190" s="29"/>
      <c r="C190" s="13"/>
      <c r="D190" s="13"/>
      <c r="E190" s="8" t="s">
        <v>152</v>
      </c>
      <c r="F190" s="6">
        <v>159</v>
      </c>
      <c r="G190" s="13"/>
      <c r="H190" s="66"/>
      <c r="I190" s="66"/>
      <c r="J190" s="66"/>
      <c r="K190" s="66"/>
      <c r="L190" s="19"/>
      <c r="M190" s="19"/>
      <c r="N190" s="193">
        <v>0</v>
      </c>
      <c r="O190" s="193">
        <v>0</v>
      </c>
      <c r="P190" s="19" t="s">
        <v>148</v>
      </c>
      <c r="Q190" s="19" t="s">
        <v>148</v>
      </c>
      <c r="R190" s="19" t="s">
        <v>148</v>
      </c>
      <c r="S190" s="194"/>
      <c r="T190" s="11"/>
      <c r="U190" s="24"/>
    </row>
    <row r="191" spans="1:21" ht="12.75" thickBot="1" x14ac:dyDescent="0.25">
      <c r="A191" s="109"/>
      <c r="B191" s="29"/>
      <c r="C191" s="13"/>
      <c r="D191" s="13"/>
      <c r="E191" s="8" t="s">
        <v>240</v>
      </c>
      <c r="F191" s="6">
        <v>160</v>
      </c>
      <c r="G191" s="13"/>
      <c r="H191" s="66"/>
      <c r="I191" s="66"/>
      <c r="J191" s="66"/>
      <c r="K191" s="66"/>
      <c r="L191" s="19"/>
      <c r="M191" s="19"/>
      <c r="N191" s="193">
        <v>0</v>
      </c>
      <c r="O191" s="193">
        <v>0</v>
      </c>
      <c r="P191" s="19" t="s">
        <v>148</v>
      </c>
      <c r="Q191" s="19" t="s">
        <v>148</v>
      </c>
      <c r="R191" s="19" t="s">
        <v>148</v>
      </c>
      <c r="S191" s="194"/>
      <c r="T191" s="11"/>
      <c r="U191" s="24"/>
    </row>
    <row r="192" spans="1:21" ht="12.75" thickBot="1" x14ac:dyDescent="0.25">
      <c r="A192" s="109"/>
      <c r="B192" s="12">
        <v>8</v>
      </c>
      <c r="C192" s="23"/>
      <c r="D192" s="288" t="s">
        <v>25</v>
      </c>
      <c r="E192" s="289"/>
      <c r="F192" s="6">
        <v>161</v>
      </c>
      <c r="G192" s="23"/>
      <c r="H192" s="21">
        <v>0</v>
      </c>
      <c r="I192" s="21">
        <v>0</v>
      </c>
      <c r="J192" s="21"/>
      <c r="K192" s="21">
        <v>0</v>
      </c>
      <c r="L192" s="18">
        <v>0</v>
      </c>
      <c r="M192" s="18"/>
      <c r="N192" s="193">
        <v>0</v>
      </c>
      <c r="O192" s="193">
        <v>0</v>
      </c>
      <c r="P192" s="18">
        <v>0</v>
      </c>
      <c r="Q192" s="18">
        <v>0</v>
      </c>
      <c r="R192" s="18">
        <v>0</v>
      </c>
      <c r="S192" s="216">
        <v>0</v>
      </c>
      <c r="T192" s="11"/>
      <c r="U192" s="24"/>
    </row>
    <row r="193" spans="1:21" ht="12.75" thickBot="1" x14ac:dyDescent="0.25">
      <c r="A193" s="109"/>
      <c r="B193" s="12">
        <v>9</v>
      </c>
      <c r="C193" s="23"/>
      <c r="D193" s="288" t="s">
        <v>153</v>
      </c>
      <c r="E193" s="289"/>
      <c r="F193" s="6">
        <v>162</v>
      </c>
      <c r="G193" s="23"/>
      <c r="H193" s="155">
        <v>60</v>
      </c>
      <c r="I193" s="155">
        <v>42</v>
      </c>
      <c r="J193" s="21"/>
      <c r="K193" s="155">
        <v>60</v>
      </c>
      <c r="L193" s="18">
        <v>120</v>
      </c>
      <c r="M193" s="18">
        <v>60</v>
      </c>
      <c r="N193" s="193">
        <f t="shared" si="41"/>
        <v>142.85714285714286</v>
      </c>
      <c r="O193" s="193">
        <f t="shared" si="40"/>
        <v>100</v>
      </c>
      <c r="P193" s="18">
        <v>15</v>
      </c>
      <c r="Q193" s="18">
        <v>120</v>
      </c>
      <c r="R193" s="18">
        <v>84</v>
      </c>
      <c r="S193" s="216">
        <v>60</v>
      </c>
      <c r="T193" s="11"/>
      <c r="U193" s="24"/>
    </row>
    <row r="194" spans="1:21" ht="12.75" thickBot="1" x14ac:dyDescent="0.25">
      <c r="A194" s="109"/>
      <c r="B194" s="29"/>
      <c r="C194" s="13"/>
      <c r="D194" s="13"/>
      <c r="E194" s="8" t="s">
        <v>154</v>
      </c>
      <c r="F194" s="6">
        <v>163</v>
      </c>
      <c r="G194" s="13"/>
      <c r="H194" s="66">
        <v>0</v>
      </c>
      <c r="I194" s="66">
        <v>0</v>
      </c>
      <c r="J194" s="66"/>
      <c r="K194" s="66">
        <v>0</v>
      </c>
      <c r="L194" s="19"/>
      <c r="M194" s="19"/>
      <c r="N194" s="193">
        <v>0</v>
      </c>
      <c r="O194" s="193">
        <v>0</v>
      </c>
      <c r="P194" s="19"/>
      <c r="Q194" s="19"/>
      <c r="R194" s="19"/>
      <c r="S194" s="194">
        <v>0</v>
      </c>
      <c r="T194" s="11"/>
      <c r="U194" s="24"/>
    </row>
    <row r="195" spans="1:21" ht="12.75" thickBot="1" x14ac:dyDescent="0.25">
      <c r="A195" s="109"/>
      <c r="B195" s="29"/>
      <c r="C195" s="13"/>
      <c r="D195" s="13"/>
      <c r="E195" s="8" t="s">
        <v>155</v>
      </c>
      <c r="F195" s="6">
        <v>164</v>
      </c>
      <c r="G195" s="13"/>
      <c r="H195" s="154">
        <v>50</v>
      </c>
      <c r="I195" s="154">
        <v>53</v>
      </c>
      <c r="J195" s="66"/>
      <c r="K195" s="154">
        <v>60</v>
      </c>
      <c r="L195" s="19">
        <v>120</v>
      </c>
      <c r="M195" s="19">
        <v>60</v>
      </c>
      <c r="N195" s="193">
        <f t="shared" si="41"/>
        <v>113.20754716981132</v>
      </c>
      <c r="O195" s="193">
        <f t="shared" si="40"/>
        <v>100</v>
      </c>
      <c r="P195" s="19">
        <v>15</v>
      </c>
      <c r="Q195" s="19">
        <v>120</v>
      </c>
      <c r="R195" s="19">
        <v>84</v>
      </c>
      <c r="S195" s="194">
        <v>60</v>
      </c>
      <c r="T195" s="11"/>
      <c r="U195" s="24"/>
    </row>
    <row r="196" spans="1:21" ht="12.75" thickBot="1" x14ac:dyDescent="0.25">
      <c r="A196" s="109"/>
      <c r="B196" s="29"/>
      <c r="C196" s="13"/>
      <c r="D196" s="13"/>
      <c r="E196" s="8" t="s">
        <v>156</v>
      </c>
      <c r="F196" s="6">
        <v>165</v>
      </c>
      <c r="G196" s="13"/>
      <c r="H196" s="66">
        <v>0</v>
      </c>
      <c r="I196" s="66">
        <v>0</v>
      </c>
      <c r="J196" s="66"/>
      <c r="K196" s="66">
        <v>0</v>
      </c>
      <c r="L196" s="19"/>
      <c r="M196" s="19"/>
      <c r="N196" s="193">
        <v>0</v>
      </c>
      <c r="O196" s="193">
        <v>0</v>
      </c>
      <c r="P196" s="19"/>
      <c r="Q196" s="19"/>
      <c r="R196" s="19"/>
      <c r="S196" s="194">
        <v>0</v>
      </c>
      <c r="T196" s="11"/>
      <c r="U196" s="24"/>
    </row>
    <row r="197" spans="1:21" ht="12.75" thickBot="1" x14ac:dyDescent="0.25">
      <c r="A197" s="109"/>
      <c r="B197" s="29"/>
      <c r="C197" s="13"/>
      <c r="D197" s="13"/>
      <c r="E197" s="8" t="s">
        <v>157</v>
      </c>
      <c r="F197" s="6">
        <v>166</v>
      </c>
      <c r="G197" s="13"/>
      <c r="H197" s="66">
        <v>0</v>
      </c>
      <c r="I197" s="66">
        <v>0</v>
      </c>
      <c r="J197" s="66"/>
      <c r="K197" s="66">
        <v>0</v>
      </c>
      <c r="L197" s="19"/>
      <c r="M197" s="19"/>
      <c r="N197" s="193">
        <v>0</v>
      </c>
      <c r="O197" s="193">
        <v>0</v>
      </c>
      <c r="P197" s="19"/>
      <c r="Q197" s="19"/>
      <c r="R197" s="19"/>
      <c r="S197" s="194">
        <v>0</v>
      </c>
      <c r="T197" s="11"/>
      <c r="U197" s="24"/>
    </row>
    <row r="198" spans="1:21" ht="12.75" thickBot="1" x14ac:dyDescent="0.25">
      <c r="A198" s="109"/>
      <c r="B198" s="29"/>
      <c r="C198" s="13"/>
      <c r="D198" s="13"/>
      <c r="E198" s="8" t="s">
        <v>158</v>
      </c>
      <c r="F198" s="6">
        <v>167</v>
      </c>
      <c r="G198" s="13"/>
      <c r="H198" s="66">
        <v>0</v>
      </c>
      <c r="I198" s="66">
        <v>0</v>
      </c>
      <c r="J198" s="66"/>
      <c r="K198" s="66">
        <v>0</v>
      </c>
      <c r="L198" s="19"/>
      <c r="M198" s="19"/>
      <c r="N198" s="193">
        <v>0</v>
      </c>
      <c r="O198" s="193">
        <v>0</v>
      </c>
      <c r="P198" s="19"/>
      <c r="Q198" s="19"/>
      <c r="R198" s="19"/>
      <c r="S198" s="194">
        <v>0</v>
      </c>
      <c r="T198" s="11"/>
      <c r="U198" s="24"/>
    </row>
    <row r="199" spans="1:21" ht="22.5" customHeight="1" thickBot="1" x14ac:dyDescent="0.25">
      <c r="A199" s="109"/>
      <c r="B199" s="34">
        <v>10</v>
      </c>
      <c r="C199" s="88"/>
      <c r="D199" s="286" t="s">
        <v>159</v>
      </c>
      <c r="E199" s="287"/>
      <c r="F199" s="90">
        <v>168</v>
      </c>
      <c r="G199" s="52"/>
      <c r="H199" s="22">
        <v>0</v>
      </c>
      <c r="I199" s="22">
        <v>0</v>
      </c>
      <c r="J199" s="22"/>
      <c r="K199" s="22">
        <v>0</v>
      </c>
      <c r="L199" s="20">
        <v>0</v>
      </c>
      <c r="M199" s="20"/>
      <c r="N199" s="193">
        <v>0</v>
      </c>
      <c r="O199" s="193">
        <v>0</v>
      </c>
      <c r="P199" s="20">
        <v>0</v>
      </c>
      <c r="Q199" s="20">
        <v>0</v>
      </c>
      <c r="R199" s="20">
        <v>0</v>
      </c>
      <c r="S199" s="266">
        <v>0</v>
      </c>
      <c r="T199" s="11"/>
      <c r="U199" s="24"/>
    </row>
    <row r="200" spans="1:21" ht="12.75" customHeight="1" thickBot="1" x14ac:dyDescent="0.25">
      <c r="A200" s="109"/>
      <c r="B200" s="33">
        <v>11</v>
      </c>
      <c r="C200" s="38"/>
      <c r="D200" s="335" t="s">
        <v>241</v>
      </c>
      <c r="E200" s="336"/>
      <c r="F200" s="93">
        <v>169</v>
      </c>
      <c r="G200" s="28"/>
      <c r="H200" s="149">
        <v>0</v>
      </c>
      <c r="I200" s="149">
        <v>0</v>
      </c>
      <c r="J200" s="149"/>
      <c r="K200" s="149">
        <v>0</v>
      </c>
      <c r="L200" s="210">
        <v>0</v>
      </c>
      <c r="M200" s="210"/>
      <c r="N200" s="193">
        <v>0</v>
      </c>
      <c r="O200" s="193">
        <v>0</v>
      </c>
      <c r="P200" s="210">
        <v>0</v>
      </c>
      <c r="Q200" s="210">
        <v>0</v>
      </c>
      <c r="R200" s="210">
        <v>0</v>
      </c>
      <c r="S200" s="260">
        <v>0</v>
      </c>
      <c r="T200" s="11"/>
      <c r="U200" s="24"/>
    </row>
    <row r="201" spans="1:21" ht="12" customHeight="1" thickBot="1" x14ac:dyDescent="0.25">
      <c r="A201" s="109"/>
      <c r="B201" s="33"/>
      <c r="C201" s="87"/>
      <c r="D201" s="39"/>
      <c r="E201" s="39" t="s">
        <v>242</v>
      </c>
      <c r="F201" s="33">
        <v>170</v>
      </c>
      <c r="G201" s="87"/>
      <c r="H201" s="133">
        <v>0</v>
      </c>
      <c r="I201" s="133">
        <v>0</v>
      </c>
      <c r="J201" s="133"/>
      <c r="K201" s="133">
        <v>0</v>
      </c>
      <c r="L201" s="235">
        <v>0</v>
      </c>
      <c r="M201" s="235"/>
      <c r="N201" s="193">
        <v>0</v>
      </c>
      <c r="O201" s="193">
        <v>0</v>
      </c>
      <c r="P201" s="235">
        <v>0</v>
      </c>
      <c r="Q201" s="235">
        <v>0</v>
      </c>
      <c r="R201" s="235">
        <v>0</v>
      </c>
      <c r="S201" s="236">
        <v>0</v>
      </c>
      <c r="T201" s="11"/>
      <c r="U201" s="24"/>
    </row>
    <row r="202" spans="1:21" ht="11.25" customHeight="1" thickBot="1" x14ac:dyDescent="0.25">
      <c r="A202" s="110"/>
      <c r="B202" s="111"/>
      <c r="C202" s="112"/>
      <c r="D202" s="113"/>
      <c r="E202" s="113" t="s">
        <v>243</v>
      </c>
      <c r="F202" s="111">
        <v>171</v>
      </c>
      <c r="G202" s="112"/>
      <c r="H202" s="153">
        <v>0</v>
      </c>
      <c r="I202" s="153">
        <v>0</v>
      </c>
      <c r="J202" s="153"/>
      <c r="K202" s="153">
        <v>0</v>
      </c>
      <c r="L202" s="267">
        <v>0</v>
      </c>
      <c r="M202" s="267"/>
      <c r="N202" s="268">
        <v>0</v>
      </c>
      <c r="O202" s="268">
        <v>0</v>
      </c>
      <c r="P202" s="267">
        <v>0</v>
      </c>
      <c r="Q202" s="267">
        <v>0</v>
      </c>
      <c r="R202" s="267">
        <v>0</v>
      </c>
      <c r="S202" s="269">
        <v>0</v>
      </c>
      <c r="T202" s="11"/>
      <c r="U202" s="24"/>
    </row>
    <row r="203" spans="1:21" ht="12" customHeight="1" x14ac:dyDescent="0.2">
      <c r="A203" s="316" t="s">
        <v>184</v>
      </c>
      <c r="B203" s="316"/>
      <c r="C203" s="316"/>
      <c r="D203" s="316"/>
      <c r="E203" s="316"/>
      <c r="F203" s="316"/>
      <c r="G203" s="316"/>
      <c r="H203" s="316"/>
      <c r="I203" s="316"/>
      <c r="J203" s="316"/>
      <c r="K203" s="316"/>
      <c r="L203" s="316"/>
      <c r="M203" s="316"/>
      <c r="N203" s="316"/>
      <c r="O203" s="316"/>
      <c r="P203" s="316"/>
      <c r="Q203" s="316"/>
      <c r="R203" s="316"/>
      <c r="S203" s="316"/>
      <c r="T203" s="316"/>
      <c r="U203" s="24"/>
    </row>
    <row r="204" spans="1:21" ht="13.5" customHeight="1" x14ac:dyDescent="0.2">
      <c r="A204" s="316" t="s">
        <v>273</v>
      </c>
      <c r="B204" s="316"/>
      <c r="C204" s="316"/>
      <c r="D204" s="316"/>
      <c r="E204" s="316"/>
      <c r="F204" s="316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11"/>
      <c r="U204" s="24"/>
    </row>
    <row r="205" spans="1:21" ht="13.5" customHeight="1" x14ac:dyDescent="0.2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11"/>
      <c r="U205" s="24"/>
    </row>
    <row r="206" spans="1:21" ht="14.25" customHeight="1" x14ac:dyDescent="0.2">
      <c r="A206" s="1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1" x14ac:dyDescent="0.2">
      <c r="A207" s="317"/>
      <c r="B207" s="317"/>
      <c r="C207" s="317"/>
      <c r="D207" s="4"/>
      <c r="E207" s="186" t="s">
        <v>160</v>
      </c>
      <c r="F207" s="187"/>
      <c r="G207" s="188"/>
      <c r="H207" s="188"/>
      <c r="I207" s="188"/>
      <c r="J207" s="11"/>
      <c r="K207" s="293" t="s">
        <v>276</v>
      </c>
      <c r="L207" s="293"/>
      <c r="M207" s="293"/>
      <c r="N207" s="293"/>
      <c r="O207" s="293"/>
      <c r="P207" s="293"/>
      <c r="Q207" s="293"/>
      <c r="R207" s="293"/>
      <c r="S207" s="16"/>
      <c r="T207" s="4"/>
    </row>
    <row r="208" spans="1:21" x14ac:dyDescent="0.2">
      <c r="A208" s="4"/>
      <c r="B208" s="4"/>
      <c r="C208" s="4"/>
      <c r="D208" s="15"/>
      <c r="E208" s="186" t="s">
        <v>277</v>
      </c>
      <c r="F208" s="11"/>
      <c r="G208" s="11"/>
      <c r="H208" s="11"/>
      <c r="I208" s="11"/>
      <c r="J208" s="11"/>
      <c r="K208" s="293" t="s">
        <v>286</v>
      </c>
      <c r="L208" s="293"/>
      <c r="M208" s="293"/>
      <c r="N208" s="293"/>
      <c r="O208" s="293"/>
      <c r="P208" s="293"/>
      <c r="Q208" s="293"/>
      <c r="R208" s="293"/>
      <c r="S208" s="4"/>
      <c r="T208" s="4"/>
    </row>
    <row r="209" spans="1:20" x14ac:dyDescent="0.2">
      <c r="A209" s="4"/>
      <c r="B209" s="4"/>
      <c r="C209" s="4"/>
      <c r="D209" s="4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4"/>
      <c r="T209" s="4"/>
    </row>
    <row r="210" spans="1:20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</sheetData>
  <mergeCells count="151">
    <mergeCell ref="I5:I6"/>
    <mergeCell ref="T95:U95"/>
    <mergeCell ref="Q1:S1"/>
    <mergeCell ref="J4:L4"/>
    <mergeCell ref="J5:K5"/>
    <mergeCell ref="L5:L6"/>
    <mergeCell ref="M4:M6"/>
    <mergeCell ref="N5:N6"/>
    <mergeCell ref="O5:O6"/>
    <mergeCell ref="D200:E200"/>
    <mergeCell ref="A3:S3"/>
    <mergeCell ref="A4:C6"/>
    <mergeCell ref="D4:E6"/>
    <mergeCell ref="F4:F6"/>
    <mergeCell ref="G4:I4"/>
    <mergeCell ref="P4:S4"/>
    <mergeCell ref="G5:H5"/>
    <mergeCell ref="P5:S5"/>
    <mergeCell ref="B7:C7"/>
    <mergeCell ref="D7:E7"/>
    <mergeCell ref="D8:E8"/>
    <mergeCell ref="A9:A41"/>
    <mergeCell ref="D9:E9"/>
    <mergeCell ref="B10:B27"/>
    <mergeCell ref="D10:E10"/>
    <mergeCell ref="D22:E22"/>
    <mergeCell ref="D23:E23"/>
    <mergeCell ref="C24:C25"/>
    <mergeCell ref="D26:E26"/>
    <mergeCell ref="D27:E27"/>
    <mergeCell ref="D28:E28"/>
    <mergeCell ref="D36:E36"/>
    <mergeCell ref="B37:B39"/>
    <mergeCell ref="D37:E37"/>
    <mergeCell ref="D38:E38"/>
    <mergeCell ref="D39:E39"/>
    <mergeCell ref="B40:B41"/>
    <mergeCell ref="D40:E40"/>
    <mergeCell ref="D41:E41"/>
    <mergeCell ref="B42:E42"/>
    <mergeCell ref="C43:E43"/>
    <mergeCell ref="B44:B150"/>
    <mergeCell ref="C44:E44"/>
    <mergeCell ref="D45:E45"/>
    <mergeCell ref="D46:E46"/>
    <mergeCell ref="D47:E47"/>
    <mergeCell ref="D50:E50"/>
    <mergeCell ref="D51:E51"/>
    <mergeCell ref="D53:E53"/>
    <mergeCell ref="D54:E54"/>
    <mergeCell ref="D55:E55"/>
    <mergeCell ref="D56:E56"/>
    <mergeCell ref="D59:E59"/>
    <mergeCell ref="D60:E60"/>
    <mergeCell ref="D61:E61"/>
    <mergeCell ref="D62:E62"/>
    <mergeCell ref="D64:E64"/>
    <mergeCell ref="D71:E71"/>
    <mergeCell ref="D76:E76"/>
    <mergeCell ref="D77:E77"/>
    <mergeCell ref="D78:E78"/>
    <mergeCell ref="D79:E79"/>
    <mergeCell ref="D80:E80"/>
    <mergeCell ref="D81:E81"/>
    <mergeCell ref="D82:E82"/>
    <mergeCell ref="D83:E83"/>
    <mergeCell ref="D92:E92"/>
    <mergeCell ref="C93:E93"/>
    <mergeCell ref="D94:E94"/>
    <mergeCell ref="D95:E95"/>
    <mergeCell ref="D96:E96"/>
    <mergeCell ref="D97:E97"/>
    <mergeCell ref="D98:E98"/>
    <mergeCell ref="D99:E99"/>
    <mergeCell ref="C100:E100"/>
    <mergeCell ref="D101:E101"/>
    <mergeCell ref="D103:E103"/>
    <mergeCell ref="C105:C111"/>
    <mergeCell ref="D105:E105"/>
    <mergeCell ref="D108:E108"/>
    <mergeCell ref="D111:E111"/>
    <mergeCell ref="D102:E102"/>
    <mergeCell ref="D104:E104"/>
    <mergeCell ref="D112:E112"/>
    <mergeCell ref="D113:E113"/>
    <mergeCell ref="D116:E116"/>
    <mergeCell ref="D117:E117"/>
    <mergeCell ref="D118:E118"/>
    <mergeCell ref="D119:E119"/>
    <mergeCell ref="D120:E120"/>
    <mergeCell ref="D121:E121"/>
    <mergeCell ref="D122:E122"/>
    <mergeCell ref="D139:E139"/>
    <mergeCell ref="D142:E142"/>
    <mergeCell ref="D134:E134"/>
    <mergeCell ref="D123:E123"/>
    <mergeCell ref="D124:E124"/>
    <mergeCell ref="C125:C131"/>
    <mergeCell ref="D125:E125"/>
    <mergeCell ref="D128:E128"/>
    <mergeCell ref="D131:E131"/>
    <mergeCell ref="D132:E132"/>
    <mergeCell ref="D133:E133"/>
    <mergeCell ref="A1:E1"/>
    <mergeCell ref="T174:U174"/>
    <mergeCell ref="T175:U175"/>
    <mergeCell ref="D180:E180"/>
    <mergeCell ref="A204:S204"/>
    <mergeCell ref="A203:T203"/>
    <mergeCell ref="A207:C207"/>
    <mergeCell ref="D163:E163"/>
    <mergeCell ref="D172:E172"/>
    <mergeCell ref="D176:E176"/>
    <mergeCell ref="D178:E178"/>
    <mergeCell ref="D179:E179"/>
    <mergeCell ref="D181:E181"/>
    <mergeCell ref="D184:E184"/>
    <mergeCell ref="D186:E186"/>
    <mergeCell ref="D187:E187"/>
    <mergeCell ref="D192:E192"/>
    <mergeCell ref="B152:B158"/>
    <mergeCell ref="D152:E152"/>
    <mergeCell ref="D155:E155"/>
    <mergeCell ref="D158:E158"/>
    <mergeCell ref="D159:E159"/>
    <mergeCell ref="D162:E162"/>
    <mergeCell ref="D193:E193"/>
    <mergeCell ref="D199:E199"/>
    <mergeCell ref="D164:E164"/>
    <mergeCell ref="D185:E185"/>
    <mergeCell ref="C144:C146"/>
    <mergeCell ref="D151:E151"/>
    <mergeCell ref="K207:R207"/>
    <mergeCell ref="K208:R208"/>
    <mergeCell ref="A2:S2"/>
    <mergeCell ref="D173:E173"/>
    <mergeCell ref="D177:E177"/>
    <mergeCell ref="D183:E183"/>
    <mergeCell ref="D169:E169"/>
    <mergeCell ref="D170:E170"/>
    <mergeCell ref="D167:E167"/>
    <mergeCell ref="D168:E168"/>
    <mergeCell ref="D174:E174"/>
    <mergeCell ref="D175:E175"/>
    <mergeCell ref="D182:E182"/>
    <mergeCell ref="D135:E135"/>
    <mergeCell ref="D136:E136"/>
    <mergeCell ref="D137:E137"/>
    <mergeCell ref="D138:E138"/>
    <mergeCell ref="D140:E140"/>
    <mergeCell ref="D141:E14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 RECTIFICATIV</vt:lpstr>
    </vt:vector>
  </TitlesOfParts>
  <Company>Edilul 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Radu Gabriel</cp:lastModifiedBy>
  <cp:lastPrinted>2026-07-01T09:38:02Z</cp:lastPrinted>
  <dcterms:created xsi:type="dcterms:W3CDTF">2016-01-26T10:14:44Z</dcterms:created>
  <dcterms:modified xsi:type="dcterms:W3CDTF">2026-08-05T07:40:26Z</dcterms:modified>
</cp:coreProperties>
</file>