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 iulie 2026\Actualizare deviz blocul 11\"/>
    </mc:Choice>
  </mc:AlternateContent>
  <xr:revisionPtr revIDLastSave="0" documentId="13_ncr:1_{5F1C7575-83B7-44F5-A20C-6DB2D3E2CBC8}" xr6:coauthVersionLast="47" xr6:coauthVersionMax="47" xr10:uidLastSave="{00000000-0000-0000-0000-000000000000}"/>
  <bookViews>
    <workbookView xWindow="-120" yWindow="-120" windowWidth="29040" windowHeight="15720" tabRatio="879" xr2:uid="{00000000-000D-0000-FFFF-FFFF00000000}"/>
  </bookViews>
  <sheets>
    <sheet name="DG" sheetId="1" r:id="rId1"/>
  </sheets>
  <definedNames>
    <definedName name="_xlnm.Print_Area" localSheetId="0">DG!$A$1:$F$102</definedName>
  </definedNames>
  <calcPr calcId="191029"/>
</workbook>
</file>

<file path=xl/calcChain.xml><?xml version="1.0" encoding="utf-8"?>
<calcChain xmlns="http://schemas.openxmlformats.org/spreadsheetml/2006/main">
  <c r="F93" i="1" l="1"/>
  <c r="F94" i="1"/>
  <c r="E90" i="1"/>
  <c r="F90" i="1" s="1"/>
  <c r="F82" i="1"/>
  <c r="D72" i="1"/>
  <c r="D56" i="1"/>
  <c r="F61" i="1"/>
  <c r="E74" i="1"/>
  <c r="E73" i="1"/>
  <c r="E72" i="1" s="1"/>
  <c r="D70" i="1"/>
  <c r="F65" i="1"/>
  <c r="F64" i="1"/>
  <c r="E65" i="1"/>
  <c r="E66" i="1"/>
  <c r="F66" i="1" s="1"/>
  <c r="E67" i="1"/>
  <c r="F67" i="1" s="1"/>
  <c r="E68" i="1"/>
  <c r="F68" i="1" s="1"/>
  <c r="E69" i="1"/>
  <c r="F69" i="1" s="1"/>
  <c r="E64" i="1"/>
  <c r="E70" i="1" s="1"/>
  <c r="E60" i="1"/>
  <c r="F60" i="1" s="1"/>
  <c r="E57" i="1"/>
  <c r="E56" i="1" s="1"/>
  <c r="D47" i="1"/>
  <c r="D43" i="1" s="1"/>
  <c r="E49" i="1"/>
  <c r="F49" i="1" s="1"/>
  <c r="E48" i="1"/>
  <c r="E47" i="1" s="1"/>
  <c r="F47" i="1" s="1"/>
  <c r="F70" i="1" l="1"/>
  <c r="F48" i="1"/>
  <c r="F57" i="1"/>
  <c r="F56" i="1" s="1"/>
  <c r="E42" i="1"/>
  <c r="E14" i="1"/>
  <c r="C89" i="1" l="1"/>
  <c r="E15" i="1" l="1"/>
  <c r="F15" i="1" s="1"/>
  <c r="F14" i="1"/>
  <c r="E13" i="1"/>
  <c r="F13" i="1" s="1"/>
  <c r="D34" i="1" l="1"/>
  <c r="C87" i="1" l="1"/>
  <c r="E58" i="1" l="1"/>
  <c r="F58" i="1" s="1"/>
  <c r="E31" i="1"/>
  <c r="E59" i="1"/>
  <c r="F59" i="1" s="1"/>
  <c r="E22" i="1"/>
  <c r="F31" i="1" l="1"/>
  <c r="F22" i="1" l="1"/>
  <c r="E27" i="1" l="1"/>
  <c r="E20" i="1" l="1"/>
  <c r="E19" i="1" l="1"/>
  <c r="F19" i="1" s="1"/>
  <c r="F20" i="1"/>
  <c r="E39" i="1" l="1"/>
  <c r="F39" i="1" l="1"/>
  <c r="F37" i="1"/>
  <c r="F36" i="1"/>
  <c r="E38" i="1"/>
  <c r="F38" i="1" s="1"/>
  <c r="E40" i="1"/>
  <c r="F40" i="1" s="1"/>
  <c r="E18" i="1"/>
  <c r="F18" i="1" l="1"/>
  <c r="F27" i="1"/>
  <c r="E25" i="1" l="1"/>
  <c r="E46" i="1"/>
  <c r="F46" i="1" l="1"/>
  <c r="F25" i="1"/>
  <c r="E75" i="1" l="1"/>
  <c r="E55" i="1"/>
  <c r="F55" i="1" s="1"/>
  <c r="E33" i="1"/>
  <c r="F33" i="1" s="1"/>
  <c r="E41" i="1"/>
  <c r="F41" i="1" s="1"/>
  <c r="E44" i="1"/>
  <c r="F44" i="1" s="1"/>
  <c r="E51" i="1" l="1"/>
  <c r="F51" i="1" s="1"/>
  <c r="F73" i="1" l="1"/>
  <c r="E54" i="1" l="1"/>
  <c r="E53" i="1" s="1"/>
  <c r="F54" i="1" l="1"/>
  <c r="F53" i="1" s="1"/>
  <c r="F35" i="1" l="1"/>
  <c r="F34" i="1"/>
  <c r="E21" i="1" l="1"/>
  <c r="F21" i="1" s="1"/>
  <c r="E23" i="1"/>
  <c r="F23" i="1" s="1"/>
  <c r="E24" i="1"/>
  <c r="F24" i="1" l="1"/>
  <c r="D28" i="1"/>
  <c r="E26" i="1"/>
  <c r="E28" i="1" s="1"/>
  <c r="D92" i="1" l="1"/>
  <c r="F26" i="1"/>
  <c r="F28" i="1" s="1"/>
  <c r="D79" i="1" l="1"/>
  <c r="D78" i="1"/>
  <c r="D77" i="1"/>
  <c r="D30" i="1"/>
  <c r="D62" i="1" s="1"/>
  <c r="E32" i="1"/>
  <c r="E30" i="1" s="1"/>
  <c r="D75" i="1" l="1"/>
  <c r="D83" i="1" s="1"/>
  <c r="F32" i="1"/>
  <c r="F30" i="1" s="1"/>
  <c r="F42" i="1" l="1"/>
  <c r="E45" i="1"/>
  <c r="F45" i="1" s="1"/>
  <c r="E52" i="1"/>
  <c r="F76" i="1"/>
  <c r="F52" i="1" l="1"/>
  <c r="F74" i="1"/>
  <c r="F72" i="1" s="1"/>
  <c r="E92" i="1" l="1"/>
  <c r="D106" i="1"/>
  <c r="F92" i="1"/>
  <c r="F80" i="1" l="1"/>
  <c r="D105" i="1"/>
  <c r="D104" i="1"/>
  <c r="F77" i="1" l="1"/>
  <c r="E50" i="1" l="1"/>
  <c r="F50" i="1" l="1"/>
  <c r="F43" i="1" s="1"/>
  <c r="F62" i="1" s="1"/>
  <c r="E43" i="1"/>
  <c r="E62" i="1" s="1"/>
  <c r="L66" i="1" l="1"/>
  <c r="E81" i="1"/>
  <c r="E83" i="1" s="1"/>
  <c r="F81" i="1" l="1"/>
  <c r="F78" i="1"/>
  <c r="F79" i="1"/>
  <c r="D86" i="1"/>
  <c r="E86" i="1" s="1"/>
  <c r="C73" i="1"/>
  <c r="C13" i="1"/>
  <c r="C76" i="1"/>
  <c r="C31" i="1"/>
  <c r="D85" i="1"/>
  <c r="D87" i="1" s="1"/>
  <c r="C40" i="1"/>
  <c r="C80" i="1"/>
  <c r="C68" i="1"/>
  <c r="C67" i="1"/>
  <c r="C36" i="1"/>
  <c r="C22" i="1"/>
  <c r="C39" i="1"/>
  <c r="C44" i="1"/>
  <c r="M85" i="1"/>
  <c r="C20" i="1"/>
  <c r="C23" i="1"/>
  <c r="C65" i="1"/>
  <c r="C26" i="1"/>
  <c r="C81" i="1"/>
  <c r="C52" i="1"/>
  <c r="C18" i="1"/>
  <c r="C41" i="1"/>
  <c r="C74" i="1"/>
  <c r="C27" i="1"/>
  <c r="C50" i="1"/>
  <c r="C14" i="1"/>
  <c r="C55" i="1"/>
  <c r="C59" i="1"/>
  <c r="C64" i="1"/>
  <c r="C37" i="1"/>
  <c r="C21" i="1"/>
  <c r="C33" i="1"/>
  <c r="C46" i="1"/>
  <c r="C60" i="1"/>
  <c r="C15" i="1"/>
  <c r="C38" i="1"/>
  <c r="C54" i="1"/>
  <c r="C42" i="1"/>
  <c r="C32" i="1"/>
  <c r="C19" i="1"/>
  <c r="C47" i="1"/>
  <c r="C69" i="1"/>
  <c r="C58" i="1"/>
  <c r="C25" i="1"/>
  <c r="C24" i="1"/>
  <c r="C45" i="1"/>
  <c r="C66" i="1"/>
  <c r="C51" i="1"/>
  <c r="D12" i="1"/>
  <c r="D16" i="1" s="1"/>
  <c r="C35" i="1"/>
  <c r="C53" i="1" l="1"/>
  <c r="F75" i="1"/>
  <c r="D91" i="1"/>
  <c r="F83" i="1"/>
  <c r="C34" i="1"/>
  <c r="C70" i="1"/>
  <c r="C43" i="1"/>
  <c r="C30" i="1"/>
  <c r="C28" i="1"/>
  <c r="C92" i="1" s="1"/>
  <c r="C56" i="1"/>
  <c r="C16" i="1"/>
  <c r="C72" i="1"/>
  <c r="F86" i="1"/>
  <c r="E12" i="1"/>
  <c r="E16" i="1" s="1"/>
  <c r="E85" i="1"/>
  <c r="E87" i="1" s="1"/>
  <c r="C62" i="1" l="1"/>
  <c r="E91" i="1"/>
  <c r="F12" i="1"/>
  <c r="F16" i="1" s="1"/>
  <c r="F85" i="1"/>
  <c r="F87" i="1" s="1"/>
  <c r="C78" i="1"/>
  <c r="C79" i="1"/>
  <c r="C77" i="1"/>
  <c r="C75" i="1" s="1"/>
  <c r="C83" i="1" s="1"/>
  <c r="C91" i="1" l="1"/>
  <c r="F91" i="1"/>
</calcChain>
</file>

<file path=xl/sharedStrings.xml><?xml version="1.0" encoding="utf-8"?>
<sst xmlns="http://schemas.openxmlformats.org/spreadsheetml/2006/main" count="224" uniqueCount="158">
  <si>
    <t>Nr. crt.</t>
  </si>
  <si>
    <t>Denumirea capitolelor şi subcapitolelor de cheltuieli</t>
  </si>
  <si>
    <t>Valoare fără TVA</t>
  </si>
  <si>
    <t>TVA</t>
  </si>
  <si>
    <t>Valoare cu TVA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</si>
  <si>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</si>
  <si>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</si>
  <si>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</si>
  <si>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</si>
  <si>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</si>
  <si>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</si>
  <si>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</si>
  <si>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1.2</t>
  </si>
  <si>
    <t>1.3</t>
  </si>
  <si>
    <t>1.4</t>
  </si>
  <si>
    <t>Obţinerea terenului</t>
  </si>
  <si>
    <t>Amenajarea terenului</t>
  </si>
  <si>
    <t>Amenajări pentru protecţia mediului şi aducerea terenului la starea iniţială</t>
  </si>
  <si>
    <t>Cheltuieli pentru relocarea/protecţia utilităţilor</t>
  </si>
  <si>
    <t>Total capitol 1</t>
  </si>
  <si>
    <t>DEVIZ GENERAL</t>
  </si>
  <si>
    <t>al obiectivului de investiţii</t>
  </si>
  <si>
    <t>lei</t>
  </si>
  <si>
    <t>CAPITOLUL 2 Cheltuieli pentru asigurarea utilităţilor necesare obiectivului de investiţii</t>
  </si>
  <si>
    <t>2.1</t>
  </si>
  <si>
    <t>2.2</t>
  </si>
  <si>
    <t>2.3</t>
  </si>
  <si>
    <t>Total capitol 2</t>
  </si>
  <si>
    <t>CAPITOLUL 3 Cheltuieli pentru proiectare şi asistenţă tehnică</t>
  </si>
  <si>
    <t>3.1</t>
  </si>
  <si>
    <t>Studii</t>
  </si>
  <si>
    <t>3.1.1. Studii de teren</t>
  </si>
  <si>
    <t>3.1.2. Raport privind impactul asupra mediului</t>
  </si>
  <si>
    <t>3.1.3. Alte studii specifice</t>
  </si>
  <si>
    <t>Documentaţii-suport şi cheltuieli pentru obţinerea de avize,
acorduri şi autorizaţii</t>
  </si>
  <si>
    <t>3.2</t>
  </si>
  <si>
    <t>Total capitol 3</t>
  </si>
  <si>
    <t>Expertizare tehnică</t>
  </si>
  <si>
    <t>3.3</t>
  </si>
  <si>
    <t>3.4</t>
  </si>
  <si>
    <t>Certificarea performanţei energetice şi auditul energetic al clădirilor</t>
  </si>
  <si>
    <t>Proiectare</t>
  </si>
  <si>
    <t>3.5</t>
  </si>
  <si>
    <t>3.5.1. Temă de proiectare</t>
  </si>
  <si>
    <t>3.5.2. Studiu de prefezabilitate</t>
  </si>
  <si>
    <t>3.5.3. Studiu de fezabilitate/documentaţie de avizare a lucrărilor de
intervenţii şi deviz general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</si>
  <si>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</si>
  <si>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</si>
  <si>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</si>
  <si>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</si>
  <si>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</si>
  <si>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</si>
  <si>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</si>
  <si>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</si>
  <si>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</si>
  <si>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Asistenţă tehnică</t>
  </si>
  <si>
    <t>3.8</t>
  </si>
  <si>
    <t>3.8.1. Asistenţă tehnică din partea proiectantului</t>
  </si>
  <si>
    <t>3.8.1.1. pe perioada de execuţie a lucrărilor</t>
  </si>
  <si>
    <t>3.8.2. Dirigenţie de şantier</t>
  </si>
  <si>
    <t>CAPITOLUL 4 Cheltuieli pentru investiţia de bază</t>
  </si>
  <si>
    <t>4.1</t>
  </si>
  <si>
    <t>4.2</t>
  </si>
  <si>
    <t>4.3</t>
  </si>
  <si>
    <t>4.4</t>
  </si>
  <si>
    <t>4.5</t>
  </si>
  <si>
    <t>4.6</t>
  </si>
  <si>
    <t>Construcţii şi instalaţii</t>
  </si>
  <si>
    <t>Montaj utilaje, echipamente tehnologice şi funcţionale</t>
  </si>
  <si>
    <t>Utilaje, echipamente tehnologice şi funcţionale care necesită montaj</t>
  </si>
  <si>
    <t>Utilaje, echipamente tehnologice şi funcţionale care nu necesită
montaj şi echipamente de transport</t>
  </si>
  <si>
    <t>Dotări</t>
  </si>
  <si>
    <t>Active necorporale</t>
  </si>
  <si>
    <t>Total capitol 4</t>
  </si>
  <si>
    <t>Total capitol 5</t>
  </si>
  <si>
    <t>CAPITOLUL 5 Alte cheltuieli</t>
  </si>
  <si>
    <t>Organizare de şantier</t>
  </si>
  <si>
    <t>5.1</t>
  </si>
  <si>
    <t>5.1.1. Lucrări de construcţii şi instalaţii aferente organizării de
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</si>
  <si>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</si>
  <si>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</si>
  <si>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</si>
  <si>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</si>
  <si>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5.2.5. Taxe pentru acorduri, avize conforme şi autorizaţia de
construire/desfiinţare</t>
  </si>
  <si>
    <t>5.3</t>
  </si>
  <si>
    <t>Cheltuieli pentru informare şi publicitate</t>
  </si>
  <si>
    <t>5.4</t>
  </si>
  <si>
    <t>CAPITOLUL 6 Cheltuieli pentru probe tehnologice şi teste</t>
  </si>
  <si>
    <t>Pregătirea personalului de exploatare</t>
  </si>
  <si>
    <t>Probe tehnologice şi teste</t>
  </si>
  <si>
    <t>6.1</t>
  </si>
  <si>
    <t>6.2</t>
  </si>
  <si>
    <t>Total capitol 6</t>
  </si>
  <si>
    <t>TOTAL GENERAL</t>
  </si>
  <si>
    <t>din care: C + M (1.2 + 1.3 +1.4 + 2 + 4.1 + 4.2 + 5.1.1)</t>
  </si>
  <si>
    <t>Valoare fara TVA</t>
  </si>
  <si>
    <t>Euro</t>
  </si>
  <si>
    <t>Canalizare</t>
  </si>
  <si>
    <t>Alimentare cu gaze naturale</t>
  </si>
  <si>
    <t>Alimentare cu energie electrica</t>
  </si>
  <si>
    <t>2.4</t>
  </si>
  <si>
    <t>2.5</t>
  </si>
  <si>
    <t>Drumuri de acces</t>
  </si>
  <si>
    <t xml:space="preserve"> </t>
  </si>
  <si>
    <t xml:space="preserve">Beneficiar/Investitor, </t>
  </si>
  <si>
    <t>S.C. GAMA PROJECT INVESTMENT S.R.L.</t>
  </si>
  <si>
    <t xml:space="preserve">Alimentare cu apa </t>
  </si>
  <si>
    <t>Alimentare cu agent termic</t>
  </si>
  <si>
    <t>Telecomunicatii</t>
  </si>
  <si>
    <t xml:space="preserve">Alte tipuri de retele </t>
  </si>
  <si>
    <t>2.6</t>
  </si>
  <si>
    <t>2.7</t>
  </si>
  <si>
    <t>2.8</t>
  </si>
  <si>
    <t>2.9</t>
  </si>
  <si>
    <t>2.10</t>
  </si>
  <si>
    <t>Cai ferate industriale</t>
  </si>
  <si>
    <t>Cheltuieli aferente racordarii la retele de utilitati</t>
  </si>
  <si>
    <t>1. obținerea/prelungirea valabilității autorizației de construire/desființare, obținere autorizații de scoatere din circuitul agricol</t>
  </si>
  <si>
    <t>2. obținerea avizelor și acordurilor pentru racorduri și branșamente la rețelele publice de apă, canalizare, gaze, termoficare, energie electrică, telefonie, etc.</t>
  </si>
  <si>
    <t>3. obținere aviz sanitar, sanitar-veterinar și fitosanitar</t>
  </si>
  <si>
    <t>4. obținerea certificatului de nomenclatură stradală și adresa</t>
  </si>
  <si>
    <t>5. întocmirea documentației, obținerea numărului Cadastral provizoriu și înregistrarea terenului în Cartea Funciară</t>
  </si>
  <si>
    <t>6. obținerea avizului PSI</t>
  </si>
  <si>
    <t>5.2.2. Cota aferentă ISC pentru controlul calităţii lucrărilor de
construcţii (Conf. Legii 10/1995-0.5 % din C+M)</t>
  </si>
  <si>
    <t>5.2.3. Cota aferentă ISC pentru controlul statului în amenajarea
teritoriului, urbanism şi pentru autorizarea lucrărilor de construcţii (Legii 50/1995-0,1 % din C+M)</t>
  </si>
  <si>
    <t>5.2.4. Cota aferentă Casei Sociale a Constructorilor - CSC (Conf. Legii 215/1997 - 0,5% din C+M)</t>
  </si>
  <si>
    <t>curs euro</t>
  </si>
  <si>
    <t>3.8.1.2. pentru participarea proiectantului la fazele incluse în programul de control al lucrărilor de execuţie, avizat de către ISC</t>
  </si>
  <si>
    <t>Proiectant,</t>
  </si>
  <si>
    <t>Cheltuieli diverse şi neprevăzute  (10 % din Cap. 1.2, 1.3, 1.4, 2, 3.5, 3.8, 4)</t>
  </si>
  <si>
    <t>TAXE</t>
  </si>
  <si>
    <t>euro</t>
  </si>
  <si>
    <t>0.5 la mie timbru arhitectura</t>
  </si>
  <si>
    <t xml:space="preserve"> 1 la suta taxa AC</t>
  </si>
  <si>
    <t>suma solicitata C+M fara tva</t>
  </si>
  <si>
    <t>Data</t>
  </si>
  <si>
    <t>Intocmit:</t>
  </si>
  <si>
    <t>arh. Marius Galatchi</t>
  </si>
  <si>
    <t>„EFICIENTIZAREA ENERGETICA A CLADIRILOR REZIDENTIALE MULTIFAMILIALE-BLOC nr.11, CAMPULUNG, JUD. ARGES ”</t>
  </si>
  <si>
    <t xml:space="preserve">PRIMARIA MUNICIPIULUI CAMPULUNG                   </t>
  </si>
  <si>
    <t>VALOARE INVESTITIE</t>
  </si>
  <si>
    <t>3.8.3. Coordonator în materie de securitate și sănătate - conform Hotărârii Guvernului nr. 300/2006, cu modificările și completările ulterioare</t>
  </si>
  <si>
    <t>neeligibil</t>
  </si>
  <si>
    <t>CAPITOLUL 7 
Cheltuieli aferente marjei de buget și pentru constituirea rezervei de implementare pentru ajustarea de preț</t>
  </si>
  <si>
    <t>7.1</t>
  </si>
  <si>
    <t>Cheltuieli aferente marjei de buget 25% din (1.2 + 1.3 + 1.4 + 2 + 3.1 + 3.2 +
3.3 + 3.5 + 3.7 + 3.8 + 4 + 5.1.1)</t>
  </si>
  <si>
    <t>7.2</t>
  </si>
  <si>
    <t>Cheltuieli pentru constituirea rezervei de implementare pentru ajustarea
de preț</t>
  </si>
  <si>
    <t>NEELIGIBIL</t>
  </si>
  <si>
    <t>ELIGIBIL</t>
  </si>
  <si>
    <t>PARTIAL ELIGIBIL</t>
  </si>
  <si>
    <t xml:space="preserve">3.5.4.1 Autorizația de construire emisa la depunerea proiectului </t>
  </si>
  <si>
    <t>3.5.4.2 Actualizarea autorizației de construire</t>
  </si>
  <si>
    <t>IULIE 2026</t>
  </si>
  <si>
    <t>TOTAL eligibil</t>
  </si>
  <si>
    <t>TOTAL neeligibil</t>
  </si>
  <si>
    <t>PARTIAL ELIGIBIL(239,724.78)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</si>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</sst>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[$-409]#,##0.00"/>
    <numFmt numFmtId="166" formatCode="[$-409]General"/>
    <numFmt numFmtId="167" formatCode="#,##0.0"/>
    <numFmt numFmtId="168" formatCode="#,##0.0000000000"/>
    <numFmt numFmtId="169" formatCode="_([$€]* #,##0.00_);_([$€]* \(#,##0.00\);_([$€]* &quot;-&quot;??_);_(@_)"/>
    <numFmt numFmtId="170" formatCode="#,##0_ ;\-#,##0\ "/>
    <numFmt numFmtId="171" formatCode="0.0"/>
    <numFmt numFmtId="172" formatCode="#,##0.00\ [$lei-418]"/>
  </numFmts>
  <fonts count="6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Book Antiqua"/>
      <family val="1"/>
    </font>
    <font>
      <b/>
      <sz val="12"/>
      <color indexed="9"/>
      <name val="Arial"/>
      <family val="2"/>
    </font>
    <font>
      <sz val="8"/>
      <name val="Arial"/>
      <family val="2"/>
    </font>
    <font>
      <sz val="10"/>
      <color indexed="21"/>
      <name val="Arial"/>
      <family val="2"/>
    </font>
    <font>
      <b/>
      <sz val="16"/>
      <color indexed="9"/>
      <name val="Arial"/>
      <family val="2"/>
    </font>
    <font>
      <sz val="12"/>
      <color indexed="21"/>
      <name val="Arial"/>
      <family val="2"/>
    </font>
    <font>
      <b/>
      <u/>
      <sz val="12"/>
      <color indexed="21"/>
      <name val="Arial"/>
      <family val="2"/>
    </font>
    <font>
      <sz val="10"/>
      <name val="Arial"/>
      <family val="2"/>
    </font>
    <font>
      <b/>
      <sz val="12"/>
      <name val="Arial CE"/>
      <family val="2"/>
      <charset val="238"/>
    </font>
    <font>
      <sz val="10"/>
      <color indexed="21"/>
      <name val="Arial CE"/>
      <family val="2"/>
      <charset val="238"/>
    </font>
    <font>
      <sz val="12"/>
      <color indexed="6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2"/>
      <color indexed="8"/>
      <name val="Times New Roman"/>
      <family val="2"/>
    </font>
    <font>
      <sz val="12"/>
      <color indexed="9"/>
      <name val="Times New Roman"/>
      <family val="2"/>
    </font>
    <font>
      <b/>
      <sz val="12"/>
      <color indexed="8"/>
      <name val="Times New Roman"/>
      <family val="2"/>
    </font>
    <font>
      <b/>
      <sz val="18"/>
      <color indexed="62"/>
      <name val="Cambria"/>
      <family val="2"/>
    </font>
    <font>
      <sz val="10"/>
      <name val="Book Antiqua"/>
      <family val="1"/>
    </font>
    <font>
      <sz val="10"/>
      <name val="Arial MT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1"/>
      </left>
      <right/>
      <top style="thin">
        <color indexed="21"/>
      </top>
      <bottom style="thin">
        <color indexed="21"/>
      </bottom>
      <diagonal/>
    </border>
    <border>
      <left style="thin">
        <color indexed="21"/>
      </left>
      <right/>
      <top style="thin">
        <color indexed="2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hair">
        <color indexed="21"/>
      </left>
      <right style="hair">
        <color indexed="21"/>
      </right>
      <top style="hair">
        <color indexed="21"/>
      </top>
      <bottom style="hair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81">
    <xf numFmtId="0" fontId="0" fillId="0" borderId="0"/>
    <xf numFmtId="0" fontId="2" fillId="2" borderId="0" applyNumberFormat="0" applyBorder="0" applyAlignment="0" applyProtection="0"/>
    <xf numFmtId="166" fontId="3" fillId="0" borderId="0">
      <alignment vertical="center"/>
    </xf>
    <xf numFmtId="4" fontId="4" fillId="0" borderId="0" applyFill="0" applyBorder="0" applyAlignment="0" applyProtection="0"/>
    <xf numFmtId="0" fontId="14" fillId="0" borderId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0" applyNumberFormat="0" applyBorder="0" applyAlignment="0" applyProtection="0"/>
    <xf numFmtId="0" fontId="27" fillId="18" borderId="0" applyNumberFormat="0" applyBorder="0" applyAlignment="0" applyProtection="0"/>
    <xf numFmtId="0" fontId="27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26" borderId="0" applyNumberFormat="0" applyBorder="0" applyAlignment="0" applyProtection="0"/>
    <xf numFmtId="0" fontId="57" fillId="23" borderId="0" applyNumberFormat="0" applyBorder="0" applyAlignment="0" applyProtection="0"/>
    <xf numFmtId="0" fontId="27" fillId="25" borderId="0" applyNumberFormat="0" applyBorder="0" applyAlignment="0" applyProtection="0"/>
    <xf numFmtId="0" fontId="27" fillId="15" borderId="0" applyNumberFormat="0" applyBorder="0" applyAlignment="0" applyProtection="0"/>
    <xf numFmtId="0" fontId="56" fillId="19" borderId="0" applyNumberFormat="0" applyBorder="0" applyAlignment="0" applyProtection="0"/>
    <xf numFmtId="0" fontId="56" fillId="23" borderId="0" applyNumberFormat="0" applyBorder="0" applyAlignment="0" applyProtection="0"/>
    <xf numFmtId="0" fontId="57" fillId="23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56" fillId="27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28" borderId="0" applyNumberFormat="0" applyBorder="0" applyAlignment="0" applyProtection="0"/>
    <xf numFmtId="0" fontId="56" fillId="22" borderId="0" applyNumberFormat="0" applyBorder="0" applyAlignment="0" applyProtection="0"/>
    <xf numFmtId="0" fontId="56" fillId="29" borderId="0" applyNumberFormat="0" applyBorder="0" applyAlignment="0" applyProtection="0"/>
    <xf numFmtId="0" fontId="57" fillId="29" borderId="0" applyNumberFormat="0" applyBorder="0" applyAlignment="0" applyProtection="0"/>
    <xf numFmtId="0" fontId="27" fillId="28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42" fillId="30" borderId="32" applyNumberFormat="0" applyAlignment="0" applyProtection="0"/>
    <xf numFmtId="0" fontId="29" fillId="30" borderId="32" applyNumberFormat="0" applyAlignment="0" applyProtection="0"/>
    <xf numFmtId="0" fontId="29" fillId="30" borderId="32" applyNumberFormat="0" applyAlignment="0" applyProtection="0"/>
    <xf numFmtId="0" fontId="15" fillId="31" borderId="33" applyBorder="0">
      <alignment horizontal="center" vertical="center"/>
    </xf>
    <xf numFmtId="0" fontId="16" fillId="0" borderId="34" applyNumberFormat="0" applyFont="0" applyFill="0" applyAlignment="0" applyProtection="0"/>
    <xf numFmtId="0" fontId="17" fillId="32" borderId="0" applyFill="0" applyBorder="0">
      <alignment horizontal="justify" vertical="top" wrapText="1"/>
    </xf>
    <xf numFmtId="0" fontId="43" fillId="0" borderId="35" applyNumberFormat="0" applyFill="0" applyAlignment="0" applyProtection="0"/>
    <xf numFmtId="0" fontId="30" fillId="33" borderId="36" applyNumberFormat="0" applyAlignment="0" applyProtection="0"/>
    <xf numFmtId="0" fontId="30" fillId="33" borderId="36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49" fontId="18" fillId="31" borderId="37" applyBorder="0">
      <alignment horizontal="center" vertical="center"/>
    </xf>
    <xf numFmtId="49" fontId="19" fillId="34" borderId="38" applyFont="0" applyFill="0" applyBorder="0" applyAlignment="0" applyProtection="0">
      <alignment horizontal="center" vertical="center"/>
    </xf>
    <xf numFmtId="49" fontId="20" fillId="32" borderId="0" applyNumberFormat="0" applyFill="0">
      <alignment horizontal="left" vertical="center" wrapText="1"/>
    </xf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44" fillId="5" borderId="0" applyNumberFormat="0" applyBorder="0" applyAlignment="0" applyProtection="0"/>
    <xf numFmtId="169" fontId="2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39" applyNumberFormat="0" applyFill="0" applyAlignment="0" applyProtection="0"/>
    <xf numFmtId="0" fontId="33" fillId="0" borderId="39" applyNumberFormat="0" applyFill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35" fillId="0" borderId="41" applyNumberFormat="0" applyFill="0" applyAlignment="0" applyProtection="0"/>
    <xf numFmtId="0" fontId="35" fillId="0" borderId="41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5" fillId="30" borderId="42" applyNumberFormat="0" applyAlignment="0" applyProtection="0"/>
    <xf numFmtId="4" fontId="8" fillId="34" borderId="43">
      <alignment horizontal="right" vertical="center"/>
      <protection locked="0"/>
    </xf>
    <xf numFmtId="4" fontId="8" fillId="34" borderId="43">
      <alignment horizontal="right" vertical="center"/>
      <protection locked="0"/>
    </xf>
    <xf numFmtId="0" fontId="22" fillId="0" borderId="38" applyBorder="0">
      <alignment horizontal="center" vertical="center" wrapText="1"/>
      <protection locked="0"/>
    </xf>
    <xf numFmtId="0" fontId="22" fillId="0" borderId="38" applyBorder="0">
      <alignment horizontal="left" vertical="center" wrapText="1"/>
      <protection locked="0"/>
    </xf>
    <xf numFmtId="0" fontId="11" fillId="34" borderId="43">
      <alignment horizontal="left" vertical="center" wrapText="1"/>
      <protection locked="0"/>
    </xf>
    <xf numFmtId="43" fontId="17" fillId="34" borderId="44" applyNumberFormat="0" applyBorder="0">
      <protection locked="0"/>
    </xf>
    <xf numFmtId="0" fontId="46" fillId="9" borderId="32" applyNumberFormat="0" applyAlignment="0" applyProtection="0"/>
    <xf numFmtId="0" fontId="36" fillId="0" borderId="35" applyNumberFormat="0" applyFill="0" applyAlignment="0" applyProtection="0"/>
    <xf numFmtId="0" fontId="36" fillId="0" borderId="35" applyNumberFormat="0" applyFill="0" applyAlignment="0" applyProtection="0"/>
    <xf numFmtId="0" fontId="8" fillId="38" borderId="43">
      <alignment horizontal="right" vertical="center"/>
    </xf>
    <xf numFmtId="0" fontId="22" fillId="32" borderId="45">
      <alignment horizontal="left" vertical="center" wrapText="1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47" fillId="39" borderId="0" applyNumberFormat="0" applyBorder="0" applyAlignment="0" applyProtection="0"/>
    <xf numFmtId="0" fontId="21" fillId="0" borderId="0"/>
    <xf numFmtId="0" fontId="1" fillId="0" borderId="0"/>
    <xf numFmtId="0" fontId="21" fillId="0" borderId="0"/>
    <xf numFmtId="0" fontId="60" fillId="0" borderId="0"/>
    <xf numFmtId="0" fontId="23" fillId="32" borderId="0" applyBorder="0">
      <alignment horizontal="left" vertical="top"/>
    </xf>
    <xf numFmtId="0" fontId="24" fillId="38" borderId="0">
      <alignment horizontal="right" vertical="center"/>
    </xf>
    <xf numFmtId="0" fontId="48" fillId="40" borderId="46" applyNumberFormat="0" applyFont="0" applyAlignment="0" applyProtection="0"/>
    <xf numFmtId="0" fontId="21" fillId="40" borderId="46" applyNumberFormat="0" applyFont="0" applyAlignment="0" applyProtection="0"/>
    <xf numFmtId="0" fontId="21" fillId="40" borderId="46" applyNumberFormat="0" applyFont="0" applyAlignment="0" applyProtection="0"/>
    <xf numFmtId="0" fontId="38" fillId="30" borderId="42" applyNumberFormat="0" applyAlignment="0" applyProtection="0"/>
    <xf numFmtId="0" fontId="38" fillId="30" borderId="42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21" fillId="0" borderId="0"/>
    <xf numFmtId="0" fontId="61" fillId="0" borderId="0" applyNumberFormat="0" applyFont="0" applyFill="0" applyBorder="0" applyProtection="0">
      <alignment horizontal="center" vertical="center"/>
    </xf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4" fillId="0" borderId="41" applyNumberFormat="0" applyFill="0" applyAlignment="0" applyProtection="0"/>
    <xf numFmtId="0" fontId="54" fillId="0" borderId="0" applyNumberFormat="0" applyFill="0" applyBorder="0" applyAlignment="0" applyProtection="0"/>
    <xf numFmtId="0" fontId="40" fillId="0" borderId="47" applyNumberFormat="0" applyFill="0" applyAlignment="0" applyProtection="0"/>
    <xf numFmtId="0" fontId="40" fillId="0" borderId="47" applyNumberFormat="0" applyFill="0" applyAlignment="0" applyProtection="0"/>
    <xf numFmtId="49" fontId="25" fillId="31" borderId="37" applyNumberFormat="0" applyBorder="0">
      <alignment horizontal="left" vertical="center"/>
    </xf>
    <xf numFmtId="0" fontId="55" fillId="33" borderId="36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18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8" borderId="0" applyNumberFormat="0" applyBorder="0" applyAlignment="0" applyProtection="0"/>
  </cellStyleXfs>
  <cellXfs count="155">
    <xf numFmtId="0" fontId="0" fillId="0" borderId="0" xfId="0"/>
    <xf numFmtId="4" fontId="5" fillId="0" borderId="1" xfId="123" applyNumberFormat="1" applyFont="1" applyFill="1" applyBorder="1"/>
    <xf numFmtId="0" fontId="5" fillId="0" borderId="0" xfId="0" applyFont="1"/>
    <xf numFmtId="3" fontId="5" fillId="0" borderId="0" xfId="0" applyNumberFormat="1" applyFont="1"/>
    <xf numFmtId="3" fontId="6" fillId="0" borderId="14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 wrapText="1"/>
    </xf>
    <xf numFmtId="0" fontId="5" fillId="0" borderId="31" xfId="0" quotePrefix="1" applyFont="1" applyBorder="1" applyAlignment="1">
      <alignment horizontal="center" vertical="center"/>
    </xf>
    <xf numFmtId="0" fontId="5" fillId="0" borderId="16" xfId="0" quotePrefix="1" applyFont="1" applyBorder="1" applyAlignment="1">
      <alignment horizontal="center" vertical="center"/>
    </xf>
    <xf numFmtId="3" fontId="5" fillId="0" borderId="16" xfId="0" quotePrefix="1" applyNumberFormat="1" applyFont="1" applyBorder="1" applyAlignment="1">
      <alignment horizontal="center" vertical="center"/>
    </xf>
    <xf numFmtId="3" fontId="5" fillId="0" borderId="28" xfId="0" quotePrefix="1" applyNumberFormat="1" applyFont="1" applyBorder="1" applyAlignment="1">
      <alignment horizontal="center" vertical="center"/>
    </xf>
    <xf numFmtId="0" fontId="5" fillId="0" borderId="6" xfId="0" quotePrefix="1" applyFont="1" applyBorder="1" applyAlignment="1">
      <alignment vertical="center"/>
    </xf>
    <xf numFmtId="0" fontId="5" fillId="0" borderId="1" xfId="0" applyFont="1" applyBorder="1"/>
    <xf numFmtId="3" fontId="5" fillId="0" borderId="1" xfId="0" applyNumberFormat="1" applyFont="1" applyBorder="1"/>
    <xf numFmtId="3" fontId="5" fillId="0" borderId="1" xfId="123" applyNumberFormat="1" applyFont="1" applyFill="1" applyBorder="1"/>
    <xf numFmtId="3" fontId="5" fillId="0" borderId="7" xfId="0" applyNumberFormat="1" applyFont="1" applyBorder="1"/>
    <xf numFmtId="0" fontId="5" fillId="0" borderId="1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6" fillId="0" borderId="6" xfId="0" quotePrefix="1" applyFont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3" fontId="6" fillId="0" borderId="1" xfId="0" applyNumberFormat="1" applyFont="1" applyBorder="1"/>
    <xf numFmtId="3" fontId="6" fillId="0" borderId="1" xfId="123" applyNumberFormat="1" applyFont="1" applyFill="1" applyBorder="1"/>
    <xf numFmtId="3" fontId="6" fillId="0" borderId="7" xfId="0" applyNumberFormat="1" applyFont="1" applyBorder="1"/>
    <xf numFmtId="4" fontId="5" fillId="0" borderId="7" xfId="123" applyNumberFormat="1" applyFont="1" applyFill="1" applyBorder="1"/>
    <xf numFmtId="1" fontId="5" fillId="0" borderId="0" xfId="0" applyNumberFormat="1" applyFont="1"/>
    <xf numFmtId="4" fontId="5" fillId="3" borderId="1" xfId="123" applyNumberFormat="1" applyFont="1" applyFill="1" applyBorder="1"/>
    <xf numFmtId="0" fontId="6" fillId="0" borderId="2" xfId="0" applyFont="1" applyBorder="1" applyAlignment="1">
      <alignment wrapText="1"/>
    </xf>
    <xf numFmtId="0" fontId="5" fillId="0" borderId="27" xfId="0" quotePrefix="1" applyFont="1" applyBorder="1" applyAlignment="1">
      <alignment vertical="center"/>
    </xf>
    <xf numFmtId="0" fontId="5" fillId="0" borderId="23" xfId="0" applyFont="1" applyBorder="1"/>
    <xf numFmtId="3" fontId="6" fillId="0" borderId="1" xfId="0" applyNumberFormat="1" applyFont="1" applyBorder="1" applyAlignment="1">
      <alignment wrapText="1"/>
    </xf>
    <xf numFmtId="3" fontId="6" fillId="0" borderId="10" xfId="0" applyNumberFormat="1" applyFont="1" applyBorder="1"/>
    <xf numFmtId="3" fontId="6" fillId="0" borderId="11" xfId="0" applyNumberFormat="1" applyFont="1" applyBorder="1"/>
    <xf numFmtId="3" fontId="6" fillId="0" borderId="0" xfId="0" applyNumberFormat="1" applyFont="1"/>
    <xf numFmtId="0" fontId="5" fillId="0" borderId="0" xfId="0" applyFont="1" applyAlignment="1">
      <alignment vertical="center"/>
    </xf>
    <xf numFmtId="168" fontId="5" fillId="0" borderId="0" xfId="0" applyNumberFormat="1" applyFont="1"/>
    <xf numFmtId="4" fontId="6" fillId="0" borderId="22" xfId="0" applyNumberFormat="1" applyFont="1" applyBorder="1"/>
    <xf numFmtId="4" fontId="6" fillId="0" borderId="25" xfId="0" applyNumberFormat="1" applyFont="1" applyBorder="1"/>
    <xf numFmtId="0" fontId="12" fillId="0" borderId="0" xfId="0" applyFont="1"/>
    <xf numFmtId="4" fontId="5" fillId="0" borderId="1" xfId="0" applyNumberFormat="1" applyFont="1" applyBorder="1"/>
    <xf numFmtId="4" fontId="5" fillId="0" borderId="7" xfId="0" applyNumberFormat="1" applyFont="1" applyBorder="1"/>
    <xf numFmtId="4" fontId="5" fillId="0" borderId="1" xfId="0" applyNumberFormat="1" applyFont="1" applyBorder="1" applyAlignment="1">
      <alignment wrapText="1"/>
    </xf>
    <xf numFmtId="4" fontId="6" fillId="0" borderId="20" xfId="0" applyNumberFormat="1" applyFont="1" applyBorder="1" applyAlignment="1">
      <alignment vertical="center"/>
    </xf>
    <xf numFmtId="4" fontId="6" fillId="0" borderId="18" xfId="0" applyNumberFormat="1" applyFont="1" applyBorder="1"/>
    <xf numFmtId="4" fontId="6" fillId="0" borderId="21" xfId="0" applyNumberFormat="1" applyFont="1" applyBorder="1"/>
    <xf numFmtId="4" fontId="6" fillId="0" borderId="9" xfId="0" applyNumberFormat="1" applyFont="1" applyBorder="1" applyAlignment="1">
      <alignment vertical="center"/>
    </xf>
    <xf numFmtId="4" fontId="6" fillId="0" borderId="1" xfId="0" applyNumberFormat="1" applyFont="1" applyBorder="1"/>
    <xf numFmtId="4" fontId="6" fillId="0" borderId="7" xfId="0" applyNumberFormat="1" applyFont="1" applyBorder="1"/>
    <xf numFmtId="4" fontId="5" fillId="0" borderId="0" xfId="0" applyNumberFormat="1" applyFont="1"/>
    <xf numFmtId="4" fontId="6" fillId="0" borderId="10" xfId="0" applyNumberFormat="1" applyFont="1" applyBorder="1"/>
    <xf numFmtId="4" fontId="5" fillId="0" borderId="1" xfId="1" applyNumberFormat="1" applyFont="1" applyFill="1" applyBorder="1"/>
    <xf numFmtId="4" fontId="6" fillId="0" borderId="16" xfId="0" applyNumberFormat="1" applyFont="1" applyBorder="1"/>
    <xf numFmtId="0" fontId="5" fillId="3" borderId="0" xfId="0" applyFont="1" applyFill="1"/>
    <xf numFmtId="4" fontId="6" fillId="3" borderId="1" xfId="0" applyNumberFormat="1" applyFont="1" applyFill="1" applyBorder="1" applyAlignment="1">
      <alignment wrapText="1"/>
    </xf>
    <xf numFmtId="4" fontId="5" fillId="3" borderId="1" xfId="0" applyNumberFormat="1" applyFont="1" applyFill="1" applyBorder="1" applyAlignment="1">
      <alignment wrapText="1"/>
    </xf>
    <xf numFmtId="4" fontId="5" fillId="3" borderId="1" xfId="0" applyNumberFormat="1" applyFont="1" applyFill="1" applyBorder="1"/>
    <xf numFmtId="4" fontId="5" fillId="3" borderId="7" xfId="0" applyNumberFormat="1" applyFont="1" applyFill="1" applyBorder="1"/>
    <xf numFmtId="4" fontId="6" fillId="3" borderId="1" xfId="0" applyNumberFormat="1" applyFont="1" applyFill="1" applyBorder="1"/>
    <xf numFmtId="4" fontId="6" fillId="3" borderId="7" xfId="0" applyNumberFormat="1" applyFont="1" applyFill="1" applyBorder="1"/>
    <xf numFmtId="0" fontId="5" fillId="0" borderId="0" xfId="0" applyFont="1" applyAlignment="1">
      <alignment horizontal="left" wrapText="1"/>
    </xf>
    <xf numFmtId="9" fontId="5" fillId="0" borderId="0" xfId="0" applyNumberFormat="1" applyFont="1"/>
    <xf numFmtId="0" fontId="62" fillId="3" borderId="0" xfId="0" applyFont="1" applyFill="1"/>
    <xf numFmtId="0" fontId="6" fillId="3" borderId="0" xfId="0" applyFont="1" applyFill="1"/>
    <xf numFmtId="0" fontId="6" fillId="0" borderId="29" xfId="0" applyFont="1" applyBorder="1"/>
    <xf numFmtId="3" fontId="6" fillId="0" borderId="14" xfId="0" applyNumberFormat="1" applyFont="1" applyBorder="1"/>
    <xf numFmtId="3" fontId="6" fillId="0" borderId="15" xfId="0" applyNumberFormat="1" applyFont="1" applyBorder="1"/>
    <xf numFmtId="0" fontId="5" fillId="0" borderId="6" xfId="0" applyFont="1" applyBorder="1"/>
    <xf numFmtId="0" fontId="5" fillId="0" borderId="30" xfId="0" applyFont="1" applyBorder="1"/>
    <xf numFmtId="3" fontId="5" fillId="0" borderId="10" xfId="0" applyNumberFormat="1" applyFont="1" applyBorder="1"/>
    <xf numFmtId="167" fontId="5" fillId="0" borderId="7" xfId="0" applyNumberFormat="1" applyFont="1" applyBorder="1"/>
    <xf numFmtId="167" fontId="5" fillId="0" borderId="11" xfId="0" applyNumberFormat="1" applyFont="1" applyBorder="1"/>
    <xf numFmtId="171" fontId="5" fillId="0" borderId="0" xfId="0" applyNumberFormat="1" applyFont="1"/>
    <xf numFmtId="0" fontId="64" fillId="0" borderId="0" xfId="0" applyFont="1" applyAlignment="1">
      <alignment vertical="center"/>
    </xf>
    <xf numFmtId="0" fontId="64" fillId="0" borderId="0" xfId="0" applyFont="1"/>
    <xf numFmtId="0" fontId="63" fillId="0" borderId="0" xfId="0" applyFont="1" applyAlignment="1">
      <alignment horizontal="left" vertical="top"/>
    </xf>
    <xf numFmtId="172" fontId="5" fillId="0" borderId="0" xfId="0" applyNumberFormat="1" applyFont="1"/>
    <xf numFmtId="4" fontId="6" fillId="0" borderId="1" xfId="123" applyNumberFormat="1" applyFont="1" applyFill="1" applyBorder="1"/>
    <xf numFmtId="0" fontId="64" fillId="0" borderId="0" xfId="0" applyFont="1" applyAlignment="1">
      <alignment horizontal="left"/>
    </xf>
    <xf numFmtId="165" fontId="64" fillId="0" borderId="0" xfId="0" applyNumberFormat="1" applyFont="1" applyAlignment="1">
      <alignment horizontal="left"/>
    </xf>
    <xf numFmtId="0" fontId="13" fillId="0" borderId="0" xfId="0" applyFont="1"/>
    <xf numFmtId="165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4" fontId="5" fillId="3" borderId="16" xfId="0" applyNumberFormat="1" applyFont="1" applyFill="1" applyBorder="1" applyAlignment="1">
      <alignment wrapText="1"/>
    </xf>
    <xf numFmtId="0" fontId="5" fillId="0" borderId="1" xfId="0" quotePrefix="1" applyFont="1" applyBorder="1" applyAlignment="1">
      <alignment vertical="center"/>
    </xf>
    <xf numFmtId="0" fontId="5" fillId="42" borderId="6" xfId="0" quotePrefix="1" applyFont="1" applyFill="1" applyBorder="1" applyAlignment="1">
      <alignment vertical="center"/>
    </xf>
    <xf numFmtId="0" fontId="5" fillId="42" borderId="1" xfId="0" applyFont="1" applyFill="1" applyBorder="1" applyAlignment="1">
      <alignment wrapText="1"/>
    </xf>
    <xf numFmtId="3" fontId="5" fillId="42" borderId="1" xfId="0" applyNumberFormat="1" applyFont="1" applyFill="1" applyBorder="1" applyAlignment="1">
      <alignment wrapText="1"/>
    </xf>
    <xf numFmtId="4" fontId="5" fillId="42" borderId="1" xfId="123" applyNumberFormat="1" applyFont="1" applyFill="1" applyBorder="1"/>
    <xf numFmtId="4" fontId="5" fillId="42" borderId="1" xfId="0" applyNumberFormat="1" applyFont="1" applyFill="1" applyBorder="1"/>
    <xf numFmtId="4" fontId="5" fillId="42" borderId="7" xfId="0" applyNumberFormat="1" applyFont="1" applyFill="1" applyBorder="1"/>
    <xf numFmtId="3" fontId="5" fillId="42" borderId="1" xfId="0" applyNumberFormat="1" applyFont="1" applyFill="1" applyBorder="1"/>
    <xf numFmtId="0" fontId="65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 wrapText="1"/>
    </xf>
    <xf numFmtId="3" fontId="5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/>
    <xf numFmtId="4" fontId="5" fillId="3" borderId="0" xfId="0" applyNumberFormat="1" applyFont="1" applyFill="1"/>
    <xf numFmtId="4" fontId="6" fillId="0" borderId="0" xfId="0" applyNumberFormat="1" applyFont="1" applyAlignment="1">
      <alignment vertical="center"/>
    </xf>
    <xf numFmtId="4" fontId="6" fillId="3" borderId="0" xfId="0" applyNumberFormat="1" applyFont="1" applyFill="1" applyAlignment="1">
      <alignment wrapText="1"/>
    </xf>
    <xf numFmtId="4" fontId="6" fillId="3" borderId="0" xfId="0" applyNumberFormat="1" applyFont="1" applyFill="1"/>
    <xf numFmtId="4" fontId="5" fillId="0" borderId="0" xfId="123" applyNumberFormat="1" applyFont="1" applyFill="1" applyBorder="1"/>
    <xf numFmtId="167" fontId="5" fillId="0" borderId="0" xfId="123" applyNumberFormat="1" applyFont="1" applyFill="1" applyBorder="1"/>
    <xf numFmtId="4" fontId="6" fillId="41" borderId="0" xfId="123" applyNumberFormat="1" applyFont="1" applyFill="1" applyBorder="1"/>
    <xf numFmtId="0" fontId="6" fillId="0" borderId="0" xfId="0" applyFont="1" applyAlignment="1">
      <alignment vertical="center" wrapText="1"/>
    </xf>
    <xf numFmtId="0" fontId="6" fillId="42" borderId="0" xfId="0" applyFont="1" applyFill="1" applyAlignment="1">
      <alignment horizontal="left" vertical="center" wrapText="1"/>
    </xf>
    <xf numFmtId="4" fontId="5" fillId="42" borderId="0" xfId="0" applyNumberFormat="1" applyFont="1" applyFill="1"/>
    <xf numFmtId="0" fontId="9" fillId="3" borderId="0" xfId="0" applyFont="1" applyFill="1" applyAlignment="1">
      <alignment horizontal="center" vertical="center" wrapText="1"/>
    </xf>
    <xf numFmtId="0" fontId="5" fillId="3" borderId="6" xfId="0" quotePrefix="1" applyFont="1" applyFill="1" applyBorder="1" applyAlignment="1">
      <alignment vertical="center"/>
    </xf>
    <xf numFmtId="0" fontId="5" fillId="3" borderId="1" xfId="0" applyFont="1" applyFill="1" applyBorder="1" applyAlignment="1">
      <alignment wrapText="1"/>
    </xf>
    <xf numFmtId="4" fontId="6" fillId="3" borderId="1" xfId="123" applyNumberFormat="1" applyFont="1" applyFill="1" applyBorder="1"/>
    <xf numFmtId="0" fontId="5" fillId="3" borderId="1" xfId="0" applyFont="1" applyFill="1" applyBorder="1"/>
    <xf numFmtId="3" fontId="5" fillId="3" borderId="1" xfId="0" applyNumberFormat="1" applyFont="1" applyFill="1" applyBorder="1"/>
    <xf numFmtId="3" fontId="5" fillId="3" borderId="1" xfId="123" applyNumberFormat="1" applyFont="1" applyFill="1" applyBorder="1"/>
    <xf numFmtId="4" fontId="5" fillId="3" borderId="24" xfId="0" applyNumberFormat="1" applyFont="1" applyFill="1" applyBorder="1"/>
    <xf numFmtId="4" fontId="66" fillId="3" borderId="22" xfId="0" applyNumberFormat="1" applyFont="1" applyFill="1" applyBorder="1"/>
    <xf numFmtId="4" fontId="6" fillId="3" borderId="18" xfId="0" applyNumberFormat="1" applyFont="1" applyFill="1" applyBorder="1"/>
    <xf numFmtId="167" fontId="5" fillId="0" borderId="0" xfId="0" applyNumberFormat="1" applyFont="1"/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165" fontId="5" fillId="0" borderId="0" xfId="0" applyNumberFormat="1" applyFont="1" applyAlignment="1">
      <alignment horizontal="center"/>
    </xf>
    <xf numFmtId="165" fontId="64" fillId="0" borderId="0" xfId="0" applyNumberFormat="1" applyFont="1" applyAlignment="1">
      <alignment horizontal="left"/>
    </xf>
    <xf numFmtId="0" fontId="64" fillId="0" borderId="0" xfId="0" applyFont="1" applyAlignment="1">
      <alignment horizontal="left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8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6" fillId="42" borderId="3" xfId="0" applyFont="1" applyFill="1" applyBorder="1" applyAlignment="1">
      <alignment horizontal="left" vertical="center" wrapText="1"/>
    </xf>
    <xf numFmtId="0" fontId="6" fillId="42" borderId="4" xfId="0" applyFont="1" applyFill="1" applyBorder="1" applyAlignment="1">
      <alignment horizontal="left" vertical="center" wrapText="1"/>
    </xf>
    <xf numFmtId="0" fontId="6" fillId="42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3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81">
    <cellStyle name="20% - Accent1 2" xfId="6" xr:uid="{00000000-0005-0000-0000-000000000000}"/>
    <cellStyle name="20% - Accent1 3" xfId="5" xr:uid="{00000000-0005-0000-0000-000001000000}"/>
    <cellStyle name="20% - Accent2 2" xfId="8" xr:uid="{00000000-0005-0000-0000-000002000000}"/>
    <cellStyle name="20% - Accent2 3" xfId="7" xr:uid="{00000000-0005-0000-0000-000003000000}"/>
    <cellStyle name="20% - Accent3 2" xfId="10" xr:uid="{00000000-0005-0000-0000-000004000000}"/>
    <cellStyle name="20% - Accent3 3" xfId="9" xr:uid="{00000000-0005-0000-0000-000005000000}"/>
    <cellStyle name="20% - Accent4 2" xfId="12" xr:uid="{00000000-0005-0000-0000-000006000000}"/>
    <cellStyle name="20% - Accent4 3" xfId="11" xr:uid="{00000000-0005-0000-0000-000007000000}"/>
    <cellStyle name="20% - Accent5 2" xfId="14" xr:uid="{00000000-0005-0000-0000-000008000000}"/>
    <cellStyle name="20% - Accent5 3" xfId="13" xr:uid="{00000000-0005-0000-0000-000009000000}"/>
    <cellStyle name="20% - Accent6 2" xfId="16" xr:uid="{00000000-0005-0000-0000-00000A000000}"/>
    <cellStyle name="20% - Accent6 3" xfId="15" xr:uid="{00000000-0005-0000-0000-00000B000000}"/>
    <cellStyle name="40% - Accent1 2" xfId="18" xr:uid="{00000000-0005-0000-0000-00000C000000}"/>
    <cellStyle name="40% - Accent1 3" xfId="17" xr:uid="{00000000-0005-0000-0000-00000D000000}"/>
    <cellStyle name="40% - Accent2 2" xfId="20" xr:uid="{00000000-0005-0000-0000-00000E000000}"/>
    <cellStyle name="40% - Accent2 3" xfId="19" xr:uid="{00000000-0005-0000-0000-00000F000000}"/>
    <cellStyle name="40% - Accent3 2" xfId="22" xr:uid="{00000000-0005-0000-0000-000010000000}"/>
    <cellStyle name="40% - Accent3 3" xfId="21" xr:uid="{00000000-0005-0000-0000-000011000000}"/>
    <cellStyle name="40% - Accent4 2" xfId="24" xr:uid="{00000000-0005-0000-0000-000012000000}"/>
    <cellStyle name="40% - Accent4 3" xfId="23" xr:uid="{00000000-0005-0000-0000-000013000000}"/>
    <cellStyle name="40% - Accent5 2" xfId="26" xr:uid="{00000000-0005-0000-0000-000014000000}"/>
    <cellStyle name="40% - Accent5 3" xfId="25" xr:uid="{00000000-0005-0000-0000-000015000000}"/>
    <cellStyle name="40% - Accent6 2" xfId="28" xr:uid="{00000000-0005-0000-0000-000016000000}"/>
    <cellStyle name="40% - Accent6 3" xfId="27" xr:uid="{00000000-0005-0000-0000-000017000000}"/>
    <cellStyle name="60% - Accent1 2" xfId="30" xr:uid="{00000000-0005-0000-0000-000018000000}"/>
    <cellStyle name="60% - Accent1 3" xfId="29" xr:uid="{00000000-0005-0000-0000-000019000000}"/>
    <cellStyle name="60% - Accent2 2" xfId="32" xr:uid="{00000000-0005-0000-0000-00001A000000}"/>
    <cellStyle name="60% - Accent2 3" xfId="31" xr:uid="{00000000-0005-0000-0000-00001B000000}"/>
    <cellStyle name="60% - Accent3 2" xfId="34" xr:uid="{00000000-0005-0000-0000-00001C000000}"/>
    <cellStyle name="60% - Accent3 3" xfId="33" xr:uid="{00000000-0005-0000-0000-00001D000000}"/>
    <cellStyle name="60% - Accent4 2" xfId="36" xr:uid="{00000000-0005-0000-0000-00001E000000}"/>
    <cellStyle name="60% - Accent4 3" xfId="35" xr:uid="{00000000-0005-0000-0000-00001F000000}"/>
    <cellStyle name="60% - Accent5 2" xfId="38" xr:uid="{00000000-0005-0000-0000-000020000000}"/>
    <cellStyle name="60% - Accent5 3" xfId="37" xr:uid="{00000000-0005-0000-0000-000021000000}"/>
    <cellStyle name="60% - Accent6 2" xfId="40" xr:uid="{00000000-0005-0000-0000-000022000000}"/>
    <cellStyle name="60% - Accent6 3" xfId="39" xr:uid="{00000000-0005-0000-0000-000023000000}"/>
    <cellStyle name="Accent1 - 20%" xfId="42" xr:uid="{00000000-0005-0000-0000-000024000000}"/>
    <cellStyle name="Accent1 - 40%" xfId="43" xr:uid="{00000000-0005-0000-0000-000025000000}"/>
    <cellStyle name="Accent1 - 60%" xfId="44" xr:uid="{00000000-0005-0000-0000-000026000000}"/>
    <cellStyle name="Accent1 2" xfId="45" xr:uid="{00000000-0005-0000-0000-000027000000}"/>
    <cellStyle name="Accent1 3" xfId="41" xr:uid="{00000000-0005-0000-0000-000028000000}"/>
    <cellStyle name="Accent1 4" xfId="158" xr:uid="{00000000-0005-0000-0000-000029000000}"/>
    <cellStyle name="Accent1 5" xfId="177" xr:uid="{00000000-0005-0000-0000-00002A000000}"/>
    <cellStyle name="Accent1 6" xfId="159" xr:uid="{00000000-0005-0000-0000-00002B000000}"/>
    <cellStyle name="Accent1 7" xfId="180" xr:uid="{00000000-0005-0000-0000-00002C000000}"/>
    <cellStyle name="Accent2 - 20%" xfId="47" xr:uid="{00000000-0005-0000-0000-00002D000000}"/>
    <cellStyle name="Accent2 - 40%" xfId="48" xr:uid="{00000000-0005-0000-0000-00002E000000}"/>
    <cellStyle name="Accent2 - 60%" xfId="49" xr:uid="{00000000-0005-0000-0000-00002F000000}"/>
    <cellStyle name="Accent2 2" xfId="50" xr:uid="{00000000-0005-0000-0000-000030000000}"/>
    <cellStyle name="Accent2 3" xfId="46" xr:uid="{00000000-0005-0000-0000-000031000000}"/>
    <cellStyle name="Accent2 4" xfId="160" xr:uid="{00000000-0005-0000-0000-000032000000}"/>
    <cellStyle name="Accent2 5" xfId="175" xr:uid="{00000000-0005-0000-0000-000033000000}"/>
    <cellStyle name="Accent2 6" xfId="161" xr:uid="{00000000-0005-0000-0000-000034000000}"/>
    <cellStyle name="Accent2 7" xfId="179" xr:uid="{00000000-0005-0000-0000-000035000000}"/>
    <cellStyle name="Accent3 - 20%" xfId="52" xr:uid="{00000000-0005-0000-0000-000036000000}"/>
    <cellStyle name="Accent3 - 40%" xfId="53" xr:uid="{00000000-0005-0000-0000-000037000000}"/>
    <cellStyle name="Accent3 - 60%" xfId="54" xr:uid="{00000000-0005-0000-0000-000038000000}"/>
    <cellStyle name="Accent3 2" xfId="55" xr:uid="{00000000-0005-0000-0000-000039000000}"/>
    <cellStyle name="Accent3 3" xfId="51" xr:uid="{00000000-0005-0000-0000-00003A000000}"/>
    <cellStyle name="Accent3 4" xfId="162" xr:uid="{00000000-0005-0000-0000-00003B000000}"/>
    <cellStyle name="Accent3 5" xfId="174" xr:uid="{00000000-0005-0000-0000-00003C000000}"/>
    <cellStyle name="Accent3 6" xfId="163" xr:uid="{00000000-0005-0000-0000-00003D000000}"/>
    <cellStyle name="Accent3 7" xfId="178" xr:uid="{00000000-0005-0000-0000-00003E000000}"/>
    <cellStyle name="Accent4 - 20%" xfId="57" xr:uid="{00000000-0005-0000-0000-00003F000000}"/>
    <cellStyle name="Accent4 - 40%" xfId="58" xr:uid="{00000000-0005-0000-0000-000040000000}"/>
    <cellStyle name="Accent4 - 60%" xfId="59" xr:uid="{00000000-0005-0000-0000-000041000000}"/>
    <cellStyle name="Accent4 2" xfId="60" xr:uid="{00000000-0005-0000-0000-000042000000}"/>
    <cellStyle name="Accent4 3" xfId="56" xr:uid="{00000000-0005-0000-0000-000043000000}"/>
    <cellStyle name="Accent4 4" xfId="164" xr:uid="{00000000-0005-0000-0000-000044000000}"/>
    <cellStyle name="Accent4 5" xfId="172" xr:uid="{00000000-0005-0000-0000-000045000000}"/>
    <cellStyle name="Accent4 6" xfId="166" xr:uid="{00000000-0005-0000-0000-000046000000}"/>
    <cellStyle name="Accent4 7" xfId="157" xr:uid="{00000000-0005-0000-0000-000047000000}"/>
    <cellStyle name="Accent5 - 20%" xfId="62" xr:uid="{00000000-0005-0000-0000-000048000000}"/>
    <cellStyle name="Accent5 - 40%" xfId="63" xr:uid="{00000000-0005-0000-0000-000049000000}"/>
    <cellStyle name="Accent5 - 60%" xfId="64" xr:uid="{00000000-0005-0000-0000-00004A000000}"/>
    <cellStyle name="Accent5 2" xfId="65" xr:uid="{00000000-0005-0000-0000-00004B000000}"/>
    <cellStyle name="Accent5 3" xfId="61" xr:uid="{00000000-0005-0000-0000-00004C000000}"/>
    <cellStyle name="Accent5 4" xfId="165" xr:uid="{00000000-0005-0000-0000-00004D000000}"/>
    <cellStyle name="Accent5 5" xfId="171" xr:uid="{00000000-0005-0000-0000-00004E000000}"/>
    <cellStyle name="Accent5 6" xfId="168" xr:uid="{00000000-0005-0000-0000-00004F000000}"/>
    <cellStyle name="Accent5 7" xfId="176" xr:uid="{00000000-0005-0000-0000-000050000000}"/>
    <cellStyle name="Accent6 - 20%" xfId="67" xr:uid="{00000000-0005-0000-0000-000051000000}"/>
    <cellStyle name="Accent6 - 40%" xfId="68" xr:uid="{00000000-0005-0000-0000-000052000000}"/>
    <cellStyle name="Accent6 - 60%" xfId="69" xr:uid="{00000000-0005-0000-0000-000053000000}"/>
    <cellStyle name="Accent6 2" xfId="70" xr:uid="{00000000-0005-0000-0000-000054000000}"/>
    <cellStyle name="Accent6 3" xfId="66" xr:uid="{00000000-0005-0000-0000-000055000000}"/>
    <cellStyle name="Accent6 4" xfId="167" xr:uid="{00000000-0005-0000-0000-000056000000}"/>
    <cellStyle name="Accent6 5" xfId="170" xr:uid="{00000000-0005-0000-0000-000057000000}"/>
    <cellStyle name="Accent6 6" xfId="169" xr:uid="{00000000-0005-0000-0000-000058000000}"/>
    <cellStyle name="Accent6 7" xfId="173" xr:uid="{00000000-0005-0000-0000-000059000000}"/>
    <cellStyle name="Bad 2" xfId="72" xr:uid="{00000000-0005-0000-0000-00005A000000}"/>
    <cellStyle name="Bad 3" xfId="71" xr:uid="{00000000-0005-0000-0000-00005B000000}"/>
    <cellStyle name="Bun" xfId="1" xr:uid="{00000000-0005-0000-0000-00005C000000}"/>
    <cellStyle name="Calcul" xfId="73" xr:uid="{00000000-0005-0000-0000-00005D000000}"/>
    <cellStyle name="Calculation 2" xfId="75" xr:uid="{00000000-0005-0000-0000-00005E000000}"/>
    <cellStyle name="Calculation 3" xfId="74" xr:uid="{00000000-0005-0000-0000-00005F000000}"/>
    <cellStyle name="cap tabel" xfId="76" xr:uid="{00000000-0005-0000-0000-000060000000}"/>
    <cellStyle name="caseta" xfId="77" xr:uid="{00000000-0005-0000-0000-000061000000}"/>
    <cellStyle name="Category" xfId="78" xr:uid="{00000000-0005-0000-0000-000062000000}"/>
    <cellStyle name="Celulă legată" xfId="79" xr:uid="{00000000-0005-0000-0000-000063000000}"/>
    <cellStyle name="Check Cell 2" xfId="81" xr:uid="{00000000-0005-0000-0000-000064000000}"/>
    <cellStyle name="Check Cell 3" xfId="80" xr:uid="{00000000-0005-0000-0000-000065000000}"/>
    <cellStyle name="Comma 2" xfId="82" xr:uid="{00000000-0005-0000-0000-000066000000}"/>
    <cellStyle name="Comma 2 2" xfId="83" xr:uid="{00000000-0005-0000-0000-000067000000}"/>
    <cellStyle name="Comma 3" xfId="84" xr:uid="{00000000-0005-0000-0000-000068000000}"/>
    <cellStyle name="Comma 3 2" xfId="85" xr:uid="{00000000-0005-0000-0000-000069000000}"/>
    <cellStyle name="Comma 4" xfId="86" xr:uid="{00000000-0005-0000-0000-00006A000000}"/>
    <cellStyle name="cutie" xfId="87" xr:uid="{00000000-0005-0000-0000-00006B000000}"/>
    <cellStyle name="data" xfId="88" xr:uid="{00000000-0005-0000-0000-00006C000000}"/>
    <cellStyle name="Domiu" xfId="89" xr:uid="{00000000-0005-0000-0000-00006D000000}"/>
    <cellStyle name="Emphasis 1" xfId="90" xr:uid="{00000000-0005-0000-0000-00006E000000}"/>
    <cellStyle name="Emphasis 2" xfId="91" xr:uid="{00000000-0005-0000-0000-00006F000000}"/>
    <cellStyle name="Emphasis 3" xfId="92" xr:uid="{00000000-0005-0000-0000-000070000000}"/>
    <cellStyle name="Eronat" xfId="93" xr:uid="{00000000-0005-0000-0000-000071000000}"/>
    <cellStyle name="Euro" xfId="94" xr:uid="{00000000-0005-0000-0000-000072000000}"/>
    <cellStyle name="Euro 5" xfId="95" xr:uid="{00000000-0005-0000-0000-000073000000}"/>
    <cellStyle name="Euro 5 2" xfId="96" xr:uid="{00000000-0005-0000-0000-000074000000}"/>
    <cellStyle name="Explanatory Text 2" xfId="98" xr:uid="{00000000-0005-0000-0000-000075000000}"/>
    <cellStyle name="Explanatory Text 3" xfId="97" xr:uid="{00000000-0005-0000-0000-000076000000}"/>
    <cellStyle name="Good 2" xfId="100" xr:uid="{00000000-0005-0000-0000-000078000000}"/>
    <cellStyle name="Good 3" xfId="99" xr:uid="{00000000-0005-0000-0000-000079000000}"/>
    <cellStyle name="Heading 1 2" xfId="102" xr:uid="{00000000-0005-0000-0000-00007A000000}"/>
    <cellStyle name="Heading 1 3" xfId="101" xr:uid="{00000000-0005-0000-0000-00007B000000}"/>
    <cellStyle name="Heading 2 2" xfId="104" xr:uid="{00000000-0005-0000-0000-00007C000000}"/>
    <cellStyle name="Heading 2 3" xfId="103" xr:uid="{00000000-0005-0000-0000-00007D000000}"/>
    <cellStyle name="Heading 3 2" xfId="106" xr:uid="{00000000-0005-0000-0000-00007E000000}"/>
    <cellStyle name="Heading 3 3" xfId="105" xr:uid="{00000000-0005-0000-0000-00007F000000}"/>
    <cellStyle name="Heading 4 2" xfId="108" xr:uid="{00000000-0005-0000-0000-000080000000}"/>
    <cellStyle name="Heading 4 3" xfId="107" xr:uid="{00000000-0005-0000-0000-000081000000}"/>
    <cellStyle name="Ieșire" xfId="109" xr:uid="{00000000-0005-0000-0000-000082000000}"/>
    <cellStyle name="input 2" xfId="111" xr:uid="{00000000-0005-0000-0000-000083000000}"/>
    <cellStyle name="input 3" xfId="110" xr:uid="{00000000-0005-0000-0000-000084000000}"/>
    <cellStyle name="input2" xfId="112" xr:uid="{00000000-0005-0000-0000-000085000000}"/>
    <cellStyle name="input3" xfId="113" xr:uid="{00000000-0005-0000-0000-000086000000}"/>
    <cellStyle name="input34" xfId="114" xr:uid="{00000000-0005-0000-0000-000087000000}"/>
    <cellStyle name="insert mic" xfId="115" xr:uid="{00000000-0005-0000-0000-000088000000}"/>
    <cellStyle name="Intrare" xfId="116" xr:uid="{00000000-0005-0000-0000-000089000000}"/>
    <cellStyle name="Linked Cell 2" xfId="118" xr:uid="{00000000-0005-0000-0000-00008A000000}"/>
    <cellStyle name="Linked Cell 3" xfId="117" xr:uid="{00000000-0005-0000-0000-00008B000000}"/>
    <cellStyle name="needitabil" xfId="119" xr:uid="{00000000-0005-0000-0000-00008C000000}"/>
    <cellStyle name="needitabil3" xfId="120" xr:uid="{00000000-0005-0000-0000-00008D000000}"/>
    <cellStyle name="Neutral" xfId="123" builtinId="28"/>
    <cellStyle name="Neutral 2" xfId="122" xr:uid="{00000000-0005-0000-0000-00008F000000}"/>
    <cellStyle name="Neutral 3" xfId="121" xr:uid="{00000000-0005-0000-0000-000090000000}"/>
    <cellStyle name="Normal" xfId="0" builtinId="0"/>
    <cellStyle name="Normal 2" xfId="124" xr:uid="{00000000-0005-0000-0000-000093000000}"/>
    <cellStyle name="Normal 3" xfId="125" xr:uid="{00000000-0005-0000-0000-000094000000}"/>
    <cellStyle name="Normal 4" xfId="2" xr:uid="{00000000-0005-0000-0000-000095000000}"/>
    <cellStyle name="Normal 4 2" xfId="126" xr:uid="{00000000-0005-0000-0000-000096000000}"/>
    <cellStyle name="Normal 5" xfId="127" xr:uid="{00000000-0005-0000-0000-000097000000}"/>
    <cellStyle name="Normal 6" xfId="4" xr:uid="{00000000-0005-0000-0000-000098000000}"/>
    <cellStyle name="Normal3.1" xfId="128" xr:uid="{00000000-0005-0000-0000-00009A000000}"/>
    <cellStyle name="normal3.4" xfId="129" xr:uid="{00000000-0005-0000-0000-00009B000000}"/>
    <cellStyle name="Notă" xfId="130" xr:uid="{00000000-0005-0000-0000-00009C000000}"/>
    <cellStyle name="Note 2" xfId="132" xr:uid="{00000000-0005-0000-0000-00009D000000}"/>
    <cellStyle name="Note 3" xfId="131" xr:uid="{00000000-0005-0000-0000-00009E000000}"/>
    <cellStyle name="Output 2" xfId="134" xr:uid="{00000000-0005-0000-0000-00009F000000}"/>
    <cellStyle name="Output 3" xfId="133" xr:uid="{00000000-0005-0000-0000-0000A0000000}"/>
    <cellStyle name="Percent 2" xfId="135" xr:uid="{00000000-0005-0000-0000-0000A1000000}"/>
    <cellStyle name="Percent 2 2" xfId="136" xr:uid="{00000000-0005-0000-0000-0000A2000000}"/>
    <cellStyle name="Percent 3" xfId="137" xr:uid="{00000000-0005-0000-0000-0000A3000000}"/>
    <cellStyle name="Prozent 3" xfId="138" xr:uid="{00000000-0005-0000-0000-0000A4000000}"/>
    <cellStyle name="Sheet Title" xfId="139" xr:uid="{00000000-0005-0000-0000-0000A5000000}"/>
    <cellStyle name="Standard 2" xfId="140" xr:uid="{00000000-0005-0000-0000-0000A6000000}"/>
    <cellStyle name="Standard_DEALER" xfId="141" xr:uid="{00000000-0005-0000-0000-0000A7000000}"/>
    <cellStyle name="Text avertisment" xfId="142" xr:uid="{00000000-0005-0000-0000-0000A8000000}"/>
    <cellStyle name="Text explicativ" xfId="143" xr:uid="{00000000-0005-0000-0000-0000A9000000}"/>
    <cellStyle name="Title 2" xfId="145" xr:uid="{00000000-0005-0000-0000-0000AA000000}"/>
    <cellStyle name="Title 3" xfId="144" xr:uid="{00000000-0005-0000-0000-0000AB000000}"/>
    <cellStyle name="Titlu" xfId="146" xr:uid="{00000000-0005-0000-0000-0000AC000000}"/>
    <cellStyle name="Titlu 1" xfId="147" xr:uid="{00000000-0005-0000-0000-0000AD000000}"/>
    <cellStyle name="Titlu 2" xfId="148" xr:uid="{00000000-0005-0000-0000-0000AE000000}"/>
    <cellStyle name="Titlu 3" xfId="149" xr:uid="{00000000-0005-0000-0000-0000AF000000}"/>
    <cellStyle name="Titlu 4" xfId="150" xr:uid="{00000000-0005-0000-0000-0000B0000000}"/>
    <cellStyle name="Total 2" xfId="152" xr:uid="{00000000-0005-0000-0000-0000B1000000}"/>
    <cellStyle name="Total 3" xfId="151" xr:uid="{00000000-0005-0000-0000-0000B2000000}"/>
    <cellStyle name="Ttilu" xfId="153" xr:uid="{00000000-0005-0000-0000-0000B3000000}"/>
    <cellStyle name="Valoare" xfId="3" xr:uid="{00000000-0005-0000-0000-0000B4000000}"/>
    <cellStyle name="Verificare celulă" xfId="154" xr:uid="{00000000-0005-0000-0000-0000B5000000}"/>
    <cellStyle name="Warning Text 2" xfId="156" xr:uid="{00000000-0005-0000-0000-0000B7000000}"/>
    <cellStyle name="Warning Text 3" xfId="155" xr:uid="{00000000-0005-0000-0000-0000B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6"/>
  <sheetViews>
    <sheetView tabSelected="1" view="pageBreakPreview" topLeftCell="A40" zoomScaleNormal="100" zoomScaleSheetLayoutView="100" workbookViewId="0">
      <selection activeCell="A11" sqref="A11:F11"/>
    </sheetView>
  </sheetViews>
  <sheetFormatPr defaultColWidth="9.140625" defaultRowHeight="14.25" outlineLevelRow="1" outlineLevelCol="1"/>
  <cols>
    <col min="1" max="1" width="5" style="41" bestFit="1" customWidth="1"/>
    <col min="2" max="2" width="75.28515625" style="2" customWidth="1"/>
    <col min="3" max="3" width="13.140625" style="3" hidden="1" customWidth="1" outlineLevel="1"/>
    <col min="4" max="4" width="14.28515625" style="3" bestFit="1" customWidth="1" collapsed="1"/>
    <col min="5" max="5" width="13.140625" style="3" bestFit="1" customWidth="1"/>
    <col min="6" max="6" width="20.28515625" style="3" customWidth="1"/>
    <col min="7" max="7" width="21.28515625" style="3" customWidth="1"/>
    <col min="8" max="8" width="20.28515625" style="3" customWidth="1"/>
    <col min="9" max="9" width="10.140625" style="2" bestFit="1" customWidth="1"/>
    <col min="10" max="10" width="17" style="2" customWidth="1"/>
    <col min="11" max="11" width="13.7109375" style="2" bestFit="1" customWidth="1"/>
    <col min="12" max="12" width="18.7109375" style="2" customWidth="1"/>
    <col min="13" max="13" width="19.5703125" style="2" bestFit="1" customWidth="1"/>
    <col min="14" max="14" width="9.140625" style="2"/>
    <col min="15" max="15" width="10.85546875" style="2" bestFit="1" customWidth="1"/>
    <col min="16" max="16384" width="9.140625" style="2"/>
  </cols>
  <sheetData>
    <row r="1" spans="1:16" ht="15" customHeight="1">
      <c r="A1" s="41" t="s">
        <v>157</v>
      </c>
      <c r="B1" s="2" t="s">
        <v>104</v>
      </c>
      <c r="C1" s="66" t="s">
        <v>128</v>
      </c>
      <c r="D1" s="154"/>
      <c r="E1" s="154"/>
      <c r="F1" s="154"/>
    </row>
    <row r="2" spans="1:16" ht="15.75">
      <c r="B2" s="81" t="s">
        <v>139</v>
      </c>
      <c r="C2" s="144" t="s">
        <v>105</v>
      </c>
      <c r="D2" s="145"/>
      <c r="E2" s="145"/>
      <c r="F2" s="145"/>
      <c r="G2" s="86"/>
      <c r="H2" s="86"/>
    </row>
    <row r="3" spans="1:16">
      <c r="A3" s="148"/>
      <c r="B3" s="148"/>
      <c r="C3" s="148"/>
      <c r="D3" s="148"/>
      <c r="E3" s="148"/>
    </row>
    <row r="4" spans="1:16" ht="18">
      <c r="A4" s="146" t="s">
        <v>20</v>
      </c>
      <c r="B4" s="146"/>
      <c r="C4" s="146"/>
      <c r="D4" s="146"/>
      <c r="E4" s="146"/>
      <c r="F4" s="146"/>
      <c r="G4" s="88"/>
      <c r="H4" s="88"/>
    </row>
    <row r="5" spans="1:16">
      <c r="A5" s="147" t="s">
        <v>21</v>
      </c>
      <c r="B5" s="147"/>
      <c r="C5" s="147"/>
      <c r="D5" s="147"/>
      <c r="E5" s="147"/>
      <c r="F5" s="147"/>
      <c r="G5" s="89"/>
      <c r="H5" s="89"/>
    </row>
    <row r="6" spans="1:16">
      <c r="A6" s="147"/>
      <c r="B6" s="147"/>
      <c r="C6" s="147"/>
      <c r="D6" s="147"/>
      <c r="E6" s="147"/>
      <c r="F6" s="147"/>
      <c r="G6" s="89"/>
      <c r="H6" s="89"/>
    </row>
    <row r="7" spans="1:16" ht="40.5" customHeight="1" thickBot="1">
      <c r="A7" s="151" t="s">
        <v>138</v>
      </c>
      <c r="B7" s="151"/>
      <c r="C7" s="151"/>
      <c r="D7" s="151"/>
      <c r="E7" s="151"/>
      <c r="F7" s="151"/>
      <c r="G7" s="115"/>
      <c r="H7" s="90"/>
    </row>
    <row r="8" spans="1:16" ht="30">
      <c r="A8" s="152" t="s">
        <v>0</v>
      </c>
      <c r="B8" s="131" t="s">
        <v>1</v>
      </c>
      <c r="C8" s="4" t="s">
        <v>95</v>
      </c>
      <c r="D8" s="4" t="s">
        <v>2</v>
      </c>
      <c r="E8" s="5" t="s">
        <v>3</v>
      </c>
      <c r="F8" s="6" t="s">
        <v>4</v>
      </c>
      <c r="G8" s="115"/>
      <c r="H8" s="101"/>
    </row>
    <row r="9" spans="1:16" ht="15.75" thickBot="1">
      <c r="A9" s="153"/>
      <c r="B9" s="132"/>
      <c r="C9" s="7" t="s">
        <v>96</v>
      </c>
      <c r="D9" s="8" t="s">
        <v>22</v>
      </c>
      <c r="E9" s="9" t="s">
        <v>22</v>
      </c>
      <c r="F9" s="10" t="s">
        <v>22</v>
      </c>
      <c r="G9" s="115"/>
      <c r="H9" s="101"/>
    </row>
    <row r="10" spans="1:16" ht="15" thickBot="1">
      <c r="A10" s="11" t="s">
        <v>5</v>
      </c>
      <c r="B10" s="12" t="s">
        <v>6</v>
      </c>
      <c r="C10" s="13"/>
      <c r="D10" s="13" t="s">
        <v>7</v>
      </c>
      <c r="E10" s="13" t="s">
        <v>8</v>
      </c>
      <c r="F10" s="14" t="s">
        <v>9</v>
      </c>
      <c r="G10" s="115"/>
      <c r="H10" s="102"/>
    </row>
    <row r="11" spans="1:16" ht="15">
      <c r="A11" s="128" t="s">
        <v>10</v>
      </c>
      <c r="B11" s="129"/>
      <c r="C11" s="129"/>
      <c r="D11" s="129"/>
      <c r="E11" s="129"/>
      <c r="F11" s="130"/>
      <c r="G11" s="115"/>
      <c r="H11" s="103"/>
      <c r="P11" s="2" t="s">
        <v>103</v>
      </c>
    </row>
    <row r="12" spans="1:16" s="59" customFormat="1">
      <c r="A12" s="116" t="s">
        <v>11</v>
      </c>
      <c r="B12" s="119" t="s">
        <v>15</v>
      </c>
      <c r="C12" s="120">
        <v>0</v>
      </c>
      <c r="D12" s="121">
        <f>+C12*$D$94</f>
        <v>0</v>
      </c>
      <c r="E12" s="62">
        <f>D12*19%</f>
        <v>0</v>
      </c>
      <c r="F12" s="63">
        <f>D12+E12</f>
        <v>0</v>
      </c>
      <c r="G12" s="115" t="s">
        <v>148</v>
      </c>
      <c r="H12" s="105"/>
    </row>
    <row r="13" spans="1:16">
      <c r="A13" s="15" t="s">
        <v>12</v>
      </c>
      <c r="B13" s="16" t="s">
        <v>16</v>
      </c>
      <c r="C13" s="61">
        <f>D13/D94</f>
        <v>0</v>
      </c>
      <c r="D13" s="1">
        <v>0</v>
      </c>
      <c r="E13" s="46">
        <f>D13*19%</f>
        <v>0</v>
      </c>
      <c r="F13" s="47">
        <f>D13+E13</f>
        <v>0</v>
      </c>
      <c r="G13" s="115" t="s">
        <v>149</v>
      </c>
      <c r="H13" s="55"/>
    </row>
    <row r="14" spans="1:16">
      <c r="A14" s="15" t="s">
        <v>13</v>
      </c>
      <c r="B14" s="20" t="s">
        <v>17</v>
      </c>
      <c r="C14" s="61">
        <f>D14/D94</f>
        <v>7.6268819521889079E-3</v>
      </c>
      <c r="D14" s="33">
        <v>500</v>
      </c>
      <c r="E14" s="46">
        <f>D14*21%</f>
        <v>105</v>
      </c>
      <c r="F14" s="47">
        <f>D14+E14</f>
        <v>605</v>
      </c>
      <c r="G14" s="115" t="s">
        <v>149</v>
      </c>
      <c r="H14" s="55"/>
    </row>
    <row r="15" spans="1:16">
      <c r="A15" s="15" t="s">
        <v>14</v>
      </c>
      <c r="B15" s="16" t="s">
        <v>18</v>
      </c>
      <c r="C15" s="61">
        <f>D15/D94</f>
        <v>0</v>
      </c>
      <c r="D15" s="1">
        <v>0</v>
      </c>
      <c r="E15" s="46">
        <f>D15*19%</f>
        <v>0</v>
      </c>
      <c r="F15" s="47">
        <f>D15+E15</f>
        <v>0</v>
      </c>
      <c r="G15" s="115" t="s">
        <v>149</v>
      </c>
      <c r="H15" s="55"/>
    </row>
    <row r="16" spans="1:16" ht="15.75" thickBot="1">
      <c r="A16" s="149" t="s">
        <v>19</v>
      </c>
      <c r="B16" s="150"/>
      <c r="C16" s="49">
        <f>SUM(C12:C15)</f>
        <v>7.6268819521889079E-3</v>
      </c>
      <c r="D16" s="124">
        <f>SUM(D12:D15)</f>
        <v>500</v>
      </c>
      <c r="E16" s="50">
        <f>SUM(E12:E15)</f>
        <v>105</v>
      </c>
      <c r="F16" s="51">
        <f>SUM(F12:F15)+0.002</f>
        <v>605.00199999999995</v>
      </c>
      <c r="G16" s="115"/>
      <c r="H16" s="104"/>
    </row>
    <row r="17" spans="1:10" ht="15">
      <c r="A17" s="133" t="s">
        <v>23</v>
      </c>
      <c r="B17" s="129"/>
      <c r="C17" s="129"/>
      <c r="D17" s="129"/>
      <c r="E17" s="129"/>
      <c r="F17" s="130"/>
      <c r="G17" s="115"/>
      <c r="H17" s="103"/>
    </row>
    <row r="18" spans="1:10" outlineLevel="1">
      <c r="A18" s="15" t="s">
        <v>24</v>
      </c>
      <c r="B18" s="2" t="s">
        <v>106</v>
      </c>
      <c r="C18" s="61">
        <f>D18/D94</f>
        <v>0</v>
      </c>
      <c r="D18" s="1">
        <v>0</v>
      </c>
      <c r="E18" s="46">
        <f t="shared" ref="E18" si="0">D18*19%</f>
        <v>0</v>
      </c>
      <c r="F18" s="47">
        <f t="shared" ref="F18:F27" si="1">D18+E18</f>
        <v>0</v>
      </c>
      <c r="G18" s="115" t="s">
        <v>149</v>
      </c>
      <c r="H18" s="55"/>
    </row>
    <row r="19" spans="1:10" outlineLevel="1">
      <c r="A19" s="15" t="s">
        <v>25</v>
      </c>
      <c r="B19" s="16" t="s">
        <v>97</v>
      </c>
      <c r="C19" s="61">
        <f>D19/D94</f>
        <v>0</v>
      </c>
      <c r="D19" s="1">
        <v>0</v>
      </c>
      <c r="E19" s="46">
        <f t="shared" ref="E19" si="2">D19*19%</f>
        <v>0</v>
      </c>
      <c r="F19" s="47">
        <f t="shared" si="1"/>
        <v>0</v>
      </c>
      <c r="G19" s="115" t="s">
        <v>149</v>
      </c>
      <c r="H19" s="55"/>
    </row>
    <row r="20" spans="1:10" outlineLevel="1">
      <c r="A20" s="15" t="s">
        <v>26</v>
      </c>
      <c r="B20" s="16" t="s">
        <v>98</v>
      </c>
      <c r="C20" s="61">
        <f>D20/D94</f>
        <v>0</v>
      </c>
      <c r="D20" s="1">
        <v>0</v>
      </c>
      <c r="E20" s="46">
        <f>D20*19%</f>
        <v>0</v>
      </c>
      <c r="F20" s="47">
        <f t="shared" si="1"/>
        <v>0</v>
      </c>
      <c r="G20" s="115" t="s">
        <v>149</v>
      </c>
      <c r="H20" s="55"/>
    </row>
    <row r="21" spans="1:10" outlineLevel="1">
      <c r="A21" s="15" t="s">
        <v>100</v>
      </c>
      <c r="B21" s="2" t="s">
        <v>107</v>
      </c>
      <c r="C21" s="61">
        <f>D21/D94</f>
        <v>0</v>
      </c>
      <c r="D21" s="1">
        <v>0</v>
      </c>
      <c r="E21" s="46">
        <f>D21*19%</f>
        <v>0</v>
      </c>
      <c r="F21" s="47">
        <f t="shared" si="1"/>
        <v>0</v>
      </c>
      <c r="G21" s="115" t="s">
        <v>149</v>
      </c>
      <c r="H21" s="55"/>
      <c r="J21" s="55"/>
    </row>
    <row r="22" spans="1:10" outlineLevel="1">
      <c r="A22" s="15" t="s">
        <v>101</v>
      </c>
      <c r="B22" s="20" t="s">
        <v>99</v>
      </c>
      <c r="C22" s="61">
        <f>D22/D94</f>
        <v>0</v>
      </c>
      <c r="D22" s="1">
        <v>0</v>
      </c>
      <c r="E22" s="46">
        <f>D22*19%</f>
        <v>0</v>
      </c>
      <c r="F22" s="47">
        <f t="shared" si="1"/>
        <v>0</v>
      </c>
      <c r="G22" s="115" t="s">
        <v>149</v>
      </c>
      <c r="H22" s="55"/>
    </row>
    <row r="23" spans="1:10" outlineLevel="1">
      <c r="A23" s="15" t="s">
        <v>110</v>
      </c>
      <c r="B23" s="20" t="s">
        <v>108</v>
      </c>
      <c r="C23" s="61">
        <f>D23/D94</f>
        <v>0</v>
      </c>
      <c r="D23" s="1">
        <v>0</v>
      </c>
      <c r="E23" s="46">
        <f t="shared" ref="E23" si="3">D23*19%</f>
        <v>0</v>
      </c>
      <c r="F23" s="47">
        <f t="shared" si="1"/>
        <v>0</v>
      </c>
      <c r="G23" s="115" t="s">
        <v>149</v>
      </c>
      <c r="H23" s="55"/>
    </row>
    <row r="24" spans="1:10" outlineLevel="1">
      <c r="A24" s="15" t="s">
        <v>111</v>
      </c>
      <c r="B24" s="21" t="s">
        <v>109</v>
      </c>
      <c r="C24" s="61">
        <f>D24/D94</f>
        <v>0</v>
      </c>
      <c r="D24" s="1">
        <v>0</v>
      </c>
      <c r="E24" s="46">
        <f t="shared" ref="E24:E26" si="4">D24*19%</f>
        <v>0</v>
      </c>
      <c r="F24" s="47">
        <f t="shared" si="1"/>
        <v>0</v>
      </c>
      <c r="G24" s="115" t="s">
        <v>149</v>
      </c>
      <c r="H24" s="55"/>
    </row>
    <row r="25" spans="1:10" outlineLevel="1">
      <c r="A25" s="15" t="s">
        <v>112</v>
      </c>
      <c r="B25" s="21" t="s">
        <v>102</v>
      </c>
      <c r="C25" s="61">
        <f>D25/D94</f>
        <v>0</v>
      </c>
      <c r="D25" s="33">
        <v>0</v>
      </c>
      <c r="E25" s="62">
        <f>D25*19%</f>
        <v>0</v>
      </c>
      <c r="F25" s="63">
        <f t="shared" si="1"/>
        <v>0</v>
      </c>
      <c r="G25" s="115" t="s">
        <v>149</v>
      </c>
      <c r="H25" s="105"/>
    </row>
    <row r="26" spans="1:10" outlineLevel="1">
      <c r="A26" s="15" t="s">
        <v>113</v>
      </c>
      <c r="B26" s="21" t="s">
        <v>115</v>
      </c>
      <c r="C26" s="61">
        <f>D26/D94</f>
        <v>0</v>
      </c>
      <c r="D26" s="1">
        <v>0</v>
      </c>
      <c r="E26" s="46">
        <f t="shared" si="4"/>
        <v>0</v>
      </c>
      <c r="F26" s="47">
        <f t="shared" si="1"/>
        <v>0</v>
      </c>
      <c r="G26" s="115" t="s">
        <v>149</v>
      </c>
      <c r="H26" s="55"/>
    </row>
    <row r="27" spans="1:10" outlineLevel="1">
      <c r="A27" s="15" t="s">
        <v>114</v>
      </c>
      <c r="B27" s="21" t="s">
        <v>116</v>
      </c>
      <c r="C27" s="61">
        <f>D27/D94</f>
        <v>0</v>
      </c>
      <c r="D27" s="1">
        <v>0</v>
      </c>
      <c r="E27" s="46">
        <f>D27*19%</f>
        <v>0</v>
      </c>
      <c r="F27" s="47">
        <f t="shared" si="1"/>
        <v>0</v>
      </c>
      <c r="G27" s="115" t="s">
        <v>149</v>
      </c>
      <c r="H27" s="55"/>
      <c r="I27" s="59"/>
      <c r="J27" s="59"/>
    </row>
    <row r="28" spans="1:10" ht="15.75" thickBot="1">
      <c r="A28" s="126" t="s">
        <v>27</v>
      </c>
      <c r="B28" s="127"/>
      <c r="C28" s="52">
        <f>SUM(C18:C27)</f>
        <v>0</v>
      </c>
      <c r="D28" s="52">
        <f t="shared" ref="D28:F28" si="5">SUM(D18:D27)</f>
        <v>0</v>
      </c>
      <c r="E28" s="52">
        <f t="shared" si="5"/>
        <v>0</v>
      </c>
      <c r="F28" s="52">
        <f t="shared" si="5"/>
        <v>0</v>
      </c>
      <c r="G28" s="115"/>
      <c r="H28" s="106"/>
    </row>
    <row r="29" spans="1:10" ht="15">
      <c r="A29" s="133" t="s">
        <v>28</v>
      </c>
      <c r="B29" s="129"/>
      <c r="C29" s="129"/>
      <c r="D29" s="129"/>
      <c r="E29" s="129"/>
      <c r="F29" s="130"/>
      <c r="G29" s="115"/>
      <c r="H29" s="103"/>
    </row>
    <row r="30" spans="1:10" s="24" customFormat="1" ht="15">
      <c r="A30" s="22" t="s">
        <v>29</v>
      </c>
      <c r="B30" s="23" t="s">
        <v>30</v>
      </c>
      <c r="C30" s="53">
        <f>SUM(C31:C33)</f>
        <v>0</v>
      </c>
      <c r="D30" s="53">
        <f>SUM(D31:D33)</f>
        <v>0</v>
      </c>
      <c r="E30" s="53">
        <f t="shared" ref="E30:F30" si="6">SUM(E31:E33)</f>
        <v>0</v>
      </c>
      <c r="F30" s="54">
        <f t="shared" si="6"/>
        <v>0</v>
      </c>
      <c r="G30" s="115" t="s">
        <v>149</v>
      </c>
      <c r="H30" s="104"/>
    </row>
    <row r="31" spans="1:10">
      <c r="A31" s="15"/>
      <c r="B31" s="16" t="s">
        <v>31</v>
      </c>
      <c r="C31" s="61">
        <f>D31/D94</f>
        <v>0</v>
      </c>
      <c r="D31" s="1">
        <v>0</v>
      </c>
      <c r="E31" s="46">
        <f t="shared" ref="E31:E32" si="7">D31*19%</f>
        <v>0</v>
      </c>
      <c r="F31" s="47">
        <f>D31+E31</f>
        <v>0</v>
      </c>
      <c r="G31" s="115" t="s">
        <v>149</v>
      </c>
      <c r="H31" s="55"/>
    </row>
    <row r="32" spans="1:10">
      <c r="A32" s="15"/>
      <c r="B32" s="16" t="s">
        <v>32</v>
      </c>
      <c r="C32" s="61">
        <f>D32/D94</f>
        <v>0</v>
      </c>
      <c r="D32" s="1">
        <v>0</v>
      </c>
      <c r="E32" s="46">
        <f t="shared" si="7"/>
        <v>0</v>
      </c>
      <c r="F32" s="47">
        <f>D32+E32</f>
        <v>0</v>
      </c>
      <c r="G32" s="115" t="s">
        <v>149</v>
      </c>
      <c r="H32" s="55"/>
    </row>
    <row r="33" spans="1:9">
      <c r="A33" s="15"/>
      <c r="B33" s="16" t="s">
        <v>33</v>
      </c>
      <c r="C33" s="61">
        <f>D33/D94</f>
        <v>0</v>
      </c>
      <c r="D33" s="1">
        <v>0</v>
      </c>
      <c r="E33" s="46">
        <f t="shared" ref="E33:E55" si="8">D33*19%</f>
        <v>0</v>
      </c>
      <c r="F33" s="47">
        <f>D33+E33</f>
        <v>0</v>
      </c>
      <c r="G33" s="115" t="s">
        <v>149</v>
      </c>
      <c r="H33" s="55"/>
    </row>
    <row r="34" spans="1:9" s="24" customFormat="1" ht="30">
      <c r="A34" s="22" t="s">
        <v>35</v>
      </c>
      <c r="B34" s="25" t="s">
        <v>34</v>
      </c>
      <c r="C34" s="53">
        <f>SUM(C35:C40)</f>
        <v>0</v>
      </c>
      <c r="D34" s="53">
        <f>SUM(D35:D40)</f>
        <v>0</v>
      </c>
      <c r="E34" s="60">
        <v>0</v>
      </c>
      <c r="F34" s="60">
        <f>D34</f>
        <v>0</v>
      </c>
      <c r="G34" s="115" t="s">
        <v>149</v>
      </c>
      <c r="H34" s="107"/>
    </row>
    <row r="35" spans="1:9" s="24" customFormat="1" ht="24.75" outlineLevel="1">
      <c r="A35" s="22"/>
      <c r="B35" s="26" t="s">
        <v>117</v>
      </c>
      <c r="C35" s="61">
        <f>D35/D94</f>
        <v>0</v>
      </c>
      <c r="D35" s="33">
        <v>0</v>
      </c>
      <c r="E35" s="62">
        <v>0</v>
      </c>
      <c r="F35" s="63">
        <f t="shared" ref="F35:F42" si="9">D35+E35</f>
        <v>0</v>
      </c>
      <c r="G35" s="115" t="s">
        <v>149</v>
      </c>
      <c r="H35" s="105"/>
    </row>
    <row r="36" spans="1:9" s="24" customFormat="1" ht="24.75" outlineLevel="1">
      <c r="A36" s="22"/>
      <c r="B36" s="26" t="s">
        <v>118</v>
      </c>
      <c r="C36" s="61">
        <f>D36/D94</f>
        <v>0</v>
      </c>
      <c r="D36" s="33">
        <v>0</v>
      </c>
      <c r="E36" s="62">
        <v>0</v>
      </c>
      <c r="F36" s="63">
        <f t="shared" si="9"/>
        <v>0</v>
      </c>
      <c r="G36" s="115" t="s">
        <v>149</v>
      </c>
      <c r="H36" s="105"/>
    </row>
    <row r="37" spans="1:9" s="24" customFormat="1" ht="15" outlineLevel="1">
      <c r="A37" s="22"/>
      <c r="B37" s="26" t="s">
        <v>119</v>
      </c>
      <c r="C37" s="61">
        <f>D37/D94</f>
        <v>0</v>
      </c>
      <c r="D37" s="33">
        <v>0</v>
      </c>
      <c r="E37" s="62">
        <v>0</v>
      </c>
      <c r="F37" s="63">
        <f t="shared" si="9"/>
        <v>0</v>
      </c>
      <c r="G37" s="115" t="s">
        <v>149</v>
      </c>
      <c r="H37" s="105"/>
    </row>
    <row r="38" spans="1:9" s="24" customFormat="1" ht="15" outlineLevel="1">
      <c r="A38" s="22"/>
      <c r="B38" s="26" t="s">
        <v>120</v>
      </c>
      <c r="C38" s="61">
        <f>D38/D94</f>
        <v>0</v>
      </c>
      <c r="D38" s="33">
        <v>0</v>
      </c>
      <c r="E38" s="62">
        <f t="shared" ref="E38:E40" si="10">D38*19%</f>
        <v>0</v>
      </c>
      <c r="F38" s="63">
        <f t="shared" si="9"/>
        <v>0</v>
      </c>
      <c r="G38" s="115" t="s">
        <v>149</v>
      </c>
      <c r="H38" s="105"/>
    </row>
    <row r="39" spans="1:9" s="24" customFormat="1" ht="24.75" outlineLevel="1">
      <c r="A39" s="22"/>
      <c r="B39" s="26" t="s">
        <v>121</v>
      </c>
      <c r="C39" s="61">
        <f>D39/D94</f>
        <v>0</v>
      </c>
      <c r="D39" s="33">
        <v>0</v>
      </c>
      <c r="E39" s="62">
        <f t="shared" si="10"/>
        <v>0</v>
      </c>
      <c r="F39" s="63">
        <f t="shared" si="9"/>
        <v>0</v>
      </c>
      <c r="G39" s="115" t="s">
        <v>149</v>
      </c>
      <c r="H39" s="105"/>
    </row>
    <row r="40" spans="1:9" s="24" customFormat="1" ht="15" outlineLevel="1">
      <c r="A40" s="22"/>
      <c r="B40" s="26" t="s">
        <v>122</v>
      </c>
      <c r="C40" s="61">
        <f>D40/D94</f>
        <v>0</v>
      </c>
      <c r="D40" s="33">
        <v>0</v>
      </c>
      <c r="E40" s="62">
        <f t="shared" si="10"/>
        <v>0</v>
      </c>
      <c r="F40" s="63">
        <f t="shared" si="9"/>
        <v>0</v>
      </c>
      <c r="G40" s="115" t="s">
        <v>149</v>
      </c>
      <c r="H40" s="105"/>
    </row>
    <row r="41" spans="1:9" s="24" customFormat="1" ht="15" outlineLevel="1">
      <c r="A41" s="22" t="s">
        <v>38</v>
      </c>
      <c r="B41" s="23" t="s">
        <v>37</v>
      </c>
      <c r="C41" s="60">
        <f>D41/D94</f>
        <v>0</v>
      </c>
      <c r="D41" s="83">
        <v>0</v>
      </c>
      <c r="E41" s="64">
        <f t="shared" si="8"/>
        <v>0</v>
      </c>
      <c r="F41" s="65">
        <f t="shared" si="9"/>
        <v>0</v>
      </c>
      <c r="G41" s="115" t="s">
        <v>149</v>
      </c>
      <c r="H41" s="108"/>
    </row>
    <row r="42" spans="1:9" s="24" customFormat="1" ht="15">
      <c r="A42" s="22" t="s">
        <v>39</v>
      </c>
      <c r="B42" s="23" t="s">
        <v>40</v>
      </c>
      <c r="C42" s="60">
        <f>D42/D94</f>
        <v>3.0507527808755631E-2</v>
      </c>
      <c r="D42" s="83">
        <v>2000</v>
      </c>
      <c r="E42" s="64">
        <f>D42*21%</f>
        <v>420</v>
      </c>
      <c r="F42" s="65">
        <f t="shared" si="9"/>
        <v>2420</v>
      </c>
      <c r="G42" s="115" t="s">
        <v>149</v>
      </c>
      <c r="H42" s="108"/>
    </row>
    <row r="43" spans="1:9" s="24" customFormat="1" ht="15">
      <c r="A43" s="22" t="s">
        <v>42</v>
      </c>
      <c r="B43" s="23" t="s">
        <v>41</v>
      </c>
      <c r="C43" s="64">
        <f>SUM(C44:C51)</f>
        <v>1.532768059350565</v>
      </c>
      <c r="D43" s="64">
        <f>D46+D47+D50+D51</f>
        <v>100484.58</v>
      </c>
      <c r="E43" s="64">
        <f t="shared" ref="E43:F43" si="11">E46+E47+E50+E51</f>
        <v>19302.070200000002</v>
      </c>
      <c r="F43" s="64">
        <f t="shared" si="11"/>
        <v>119786.65019999999</v>
      </c>
      <c r="G43" s="115" t="s">
        <v>149</v>
      </c>
      <c r="H43" s="108"/>
    </row>
    <row r="44" spans="1:9">
      <c r="A44" s="15"/>
      <c r="B44" s="20" t="s">
        <v>43</v>
      </c>
      <c r="C44" s="61">
        <f>D44/D94</f>
        <v>0</v>
      </c>
      <c r="D44" s="33">
        <v>0</v>
      </c>
      <c r="E44" s="62">
        <f t="shared" si="8"/>
        <v>0</v>
      </c>
      <c r="F44" s="63">
        <f>D44+E44</f>
        <v>0</v>
      </c>
      <c r="G44" s="115" t="s">
        <v>149</v>
      </c>
      <c r="H44" s="105"/>
    </row>
    <row r="45" spans="1:9">
      <c r="A45" s="15"/>
      <c r="B45" s="20" t="s">
        <v>44</v>
      </c>
      <c r="C45" s="61">
        <f>D45/D94</f>
        <v>0</v>
      </c>
      <c r="D45" s="33">
        <v>0</v>
      </c>
      <c r="E45" s="62">
        <f t="shared" si="8"/>
        <v>0</v>
      </c>
      <c r="F45" s="63">
        <f t="shared" ref="F45:F51" si="12">D45+E45</f>
        <v>0</v>
      </c>
      <c r="G45" s="115" t="s">
        <v>149</v>
      </c>
      <c r="H45" s="105"/>
    </row>
    <row r="46" spans="1:9" ht="30" customHeight="1">
      <c r="A46" s="15"/>
      <c r="B46" s="20" t="s">
        <v>45</v>
      </c>
      <c r="C46" s="61">
        <f>D46/D94</f>
        <v>0.81982116792273785</v>
      </c>
      <c r="D46" s="33">
        <v>53745.5</v>
      </c>
      <c r="E46" s="62">
        <f>D46*19%</f>
        <v>10211.645</v>
      </c>
      <c r="F46" s="63">
        <f t="shared" si="12"/>
        <v>63957.145000000004</v>
      </c>
      <c r="G46" s="115" t="s">
        <v>149</v>
      </c>
      <c r="H46" s="105"/>
      <c r="I46" s="67"/>
    </row>
    <row r="47" spans="1:9" ht="28.5">
      <c r="A47" s="15"/>
      <c r="B47" s="20" t="s">
        <v>46</v>
      </c>
      <c r="C47" s="61">
        <f>D47/D94</f>
        <v>0.38819425790362339</v>
      </c>
      <c r="D47" s="33">
        <f>D48+D49</f>
        <v>25449.08</v>
      </c>
      <c r="E47" s="33">
        <f t="shared" ref="E47" si="13">E48+E49</f>
        <v>5045.3252000000002</v>
      </c>
      <c r="F47" s="63">
        <f t="shared" si="12"/>
        <v>30494.405200000001</v>
      </c>
      <c r="G47" s="115" t="s">
        <v>149</v>
      </c>
      <c r="H47" s="105"/>
      <c r="I47" s="67"/>
    </row>
    <row r="48" spans="1:9">
      <c r="A48" s="15"/>
      <c r="B48" s="20" t="s">
        <v>151</v>
      </c>
      <c r="C48" s="61"/>
      <c r="D48" s="33">
        <v>14949.08</v>
      </c>
      <c r="E48" s="62">
        <f>D48*19%</f>
        <v>2840.3252000000002</v>
      </c>
      <c r="F48" s="63">
        <f t="shared" si="12"/>
        <v>17789.405200000001</v>
      </c>
      <c r="G48" s="115"/>
      <c r="H48" s="105"/>
      <c r="I48" s="67"/>
    </row>
    <row r="49" spans="1:13">
      <c r="A49" s="15"/>
      <c r="B49" s="20" t="s">
        <v>152</v>
      </c>
      <c r="C49" s="61"/>
      <c r="D49" s="33">
        <v>10500</v>
      </c>
      <c r="E49" s="62">
        <f>D49*21%</f>
        <v>2205</v>
      </c>
      <c r="F49" s="63">
        <f t="shared" si="12"/>
        <v>12705</v>
      </c>
      <c r="G49" s="115" t="s">
        <v>149</v>
      </c>
      <c r="H49" s="105"/>
    </row>
    <row r="50" spans="1:13" ht="28.5">
      <c r="A50" s="15"/>
      <c r="B50" s="20" t="s">
        <v>47</v>
      </c>
      <c r="C50" s="61">
        <f>D50/D94</f>
        <v>1.1394561636570228E-2</v>
      </c>
      <c r="D50" s="33">
        <v>747</v>
      </c>
      <c r="E50" s="62">
        <f>D50*19%</f>
        <v>141.93</v>
      </c>
      <c r="F50" s="63">
        <f t="shared" si="12"/>
        <v>888.93000000000006</v>
      </c>
      <c r="G50" s="115" t="s">
        <v>149</v>
      </c>
      <c r="H50" s="105"/>
      <c r="I50" s="67"/>
      <c r="M50" s="42"/>
    </row>
    <row r="51" spans="1:13">
      <c r="A51" s="15"/>
      <c r="B51" s="20" t="s">
        <v>48</v>
      </c>
      <c r="C51" s="61">
        <f>D51/D94</f>
        <v>0.31335807188763348</v>
      </c>
      <c r="D51" s="33">
        <v>20543</v>
      </c>
      <c r="E51" s="62">
        <f>D51*19%</f>
        <v>3903.17</v>
      </c>
      <c r="F51" s="63">
        <f t="shared" si="12"/>
        <v>24446.17</v>
      </c>
      <c r="G51" s="115" t="s">
        <v>149</v>
      </c>
      <c r="H51" s="105"/>
      <c r="I51" s="67"/>
    </row>
    <row r="52" spans="1:13" s="59" customFormat="1" ht="15">
      <c r="A52" s="116" t="s">
        <v>49</v>
      </c>
      <c r="B52" s="117" t="s">
        <v>50</v>
      </c>
      <c r="C52" s="61">
        <f>D52/D94</f>
        <v>0.3050752780875563</v>
      </c>
      <c r="D52" s="118">
        <v>20000</v>
      </c>
      <c r="E52" s="64">
        <f t="shared" si="8"/>
        <v>3800</v>
      </c>
      <c r="F52" s="65">
        <f>D52+E52</f>
        <v>23800</v>
      </c>
      <c r="G52" s="115" t="s">
        <v>148</v>
      </c>
      <c r="H52" s="108"/>
    </row>
    <row r="53" spans="1:13" s="59" customFormat="1" ht="15">
      <c r="A53" s="116" t="s">
        <v>51</v>
      </c>
      <c r="B53" s="117" t="s">
        <v>52</v>
      </c>
      <c r="C53" s="64">
        <f>SUM(C54:C55)</f>
        <v>0</v>
      </c>
      <c r="D53" s="64">
        <v>0</v>
      </c>
      <c r="E53" s="64">
        <f>SUM(E54:E55)</f>
        <v>0</v>
      </c>
      <c r="F53" s="65">
        <f>SUM(F54:F55)</f>
        <v>0</v>
      </c>
      <c r="G53" s="115" t="s">
        <v>148</v>
      </c>
      <c r="H53" s="108"/>
    </row>
    <row r="54" spans="1:13">
      <c r="A54" s="15"/>
      <c r="B54" s="20" t="s">
        <v>53</v>
      </c>
      <c r="C54" s="61">
        <f>D54/D94</f>
        <v>0</v>
      </c>
      <c r="D54" s="33">
        <v>0</v>
      </c>
      <c r="E54" s="46">
        <f>D54*19%</f>
        <v>0</v>
      </c>
      <c r="F54" s="47">
        <f>D54+E54</f>
        <v>0</v>
      </c>
      <c r="G54" s="115" t="s">
        <v>148</v>
      </c>
      <c r="H54" s="55"/>
      <c r="M54" s="42"/>
    </row>
    <row r="55" spans="1:13">
      <c r="A55" s="15"/>
      <c r="B55" s="20" t="s">
        <v>54</v>
      </c>
      <c r="C55" s="61">
        <f>D55/D94</f>
        <v>0</v>
      </c>
      <c r="D55" s="33">
        <v>0</v>
      </c>
      <c r="E55" s="17">
        <f t="shared" si="8"/>
        <v>0</v>
      </c>
      <c r="F55" s="19">
        <f>D55+E55</f>
        <v>0</v>
      </c>
      <c r="G55" s="115" t="s">
        <v>148</v>
      </c>
    </row>
    <row r="56" spans="1:13" ht="15">
      <c r="A56" s="15" t="s">
        <v>56</v>
      </c>
      <c r="B56" s="20" t="s">
        <v>55</v>
      </c>
      <c r="C56" s="53">
        <f>SUM(C57:C60)</f>
        <v>0.35609911834770008</v>
      </c>
      <c r="D56" s="53">
        <f>D57+D60+D61</f>
        <v>40105.919999999998</v>
      </c>
      <c r="E56" s="53">
        <f t="shared" ref="E56:F56" si="14">E57+E60+E61</f>
        <v>8422.243199999999</v>
      </c>
      <c r="F56" s="53">
        <f t="shared" si="14"/>
        <v>48528.163199999995</v>
      </c>
      <c r="G56" s="115" t="s">
        <v>149</v>
      </c>
      <c r="H56" s="104"/>
    </row>
    <row r="57" spans="1:13">
      <c r="A57" s="15"/>
      <c r="B57" s="16" t="s">
        <v>57</v>
      </c>
      <c r="C57" s="61"/>
      <c r="D57" s="33">
        <v>16760.919999999998</v>
      </c>
      <c r="E57" s="62">
        <f>D57*21%</f>
        <v>3519.7931999999996</v>
      </c>
      <c r="F57" s="63">
        <f>D57+E57</f>
        <v>20280.713199999998</v>
      </c>
      <c r="G57" s="115" t="s">
        <v>149</v>
      </c>
      <c r="H57" s="105"/>
    </row>
    <row r="58" spans="1:13" hidden="1">
      <c r="A58" s="15"/>
      <c r="B58" s="16" t="s">
        <v>58</v>
      </c>
      <c r="C58" s="61">
        <f>D58/D94</f>
        <v>0</v>
      </c>
      <c r="D58" s="33"/>
      <c r="E58" s="62">
        <f>D58*0.19</f>
        <v>0</v>
      </c>
      <c r="F58" s="63">
        <f t="shared" ref="F58:F61" si="15">D58+E58</f>
        <v>0</v>
      </c>
      <c r="G58" s="115" t="s">
        <v>149</v>
      </c>
      <c r="H58" s="105"/>
    </row>
    <row r="59" spans="1:13" ht="28.5" hidden="1">
      <c r="A59" s="15"/>
      <c r="B59" s="20" t="s">
        <v>127</v>
      </c>
      <c r="C59" s="61">
        <f>D59/D94</f>
        <v>0</v>
      </c>
      <c r="D59" s="33"/>
      <c r="E59" s="62">
        <f>D59*19%</f>
        <v>0</v>
      </c>
      <c r="F59" s="63">
        <f t="shared" si="15"/>
        <v>0</v>
      </c>
      <c r="G59" s="115" t="s">
        <v>149</v>
      </c>
      <c r="H59" s="105"/>
      <c r="I59" s="67"/>
    </row>
    <row r="60" spans="1:13">
      <c r="A60" s="15"/>
      <c r="B60" s="20" t="s">
        <v>59</v>
      </c>
      <c r="C60" s="61">
        <f>D60/D94</f>
        <v>0.35609911834770008</v>
      </c>
      <c r="D60" s="33">
        <v>23345</v>
      </c>
      <c r="E60" s="62">
        <f>D60*21%</f>
        <v>4902.45</v>
      </c>
      <c r="F60" s="63">
        <f t="shared" si="15"/>
        <v>28247.45</v>
      </c>
      <c r="G60" s="115" t="s">
        <v>149</v>
      </c>
      <c r="H60" s="105"/>
    </row>
    <row r="61" spans="1:13" ht="28.5">
      <c r="A61" s="92"/>
      <c r="B61" s="21" t="s">
        <v>141</v>
      </c>
      <c r="C61" s="91"/>
      <c r="D61" s="33">
        <v>0</v>
      </c>
      <c r="E61" s="62">
        <v>0</v>
      </c>
      <c r="F61" s="63">
        <f t="shared" si="15"/>
        <v>0</v>
      </c>
      <c r="G61" s="115" t="s">
        <v>148</v>
      </c>
      <c r="H61" s="105"/>
      <c r="I61" s="2" t="s">
        <v>142</v>
      </c>
    </row>
    <row r="62" spans="1:13" ht="15.75" thickBot="1">
      <c r="A62" s="126" t="s">
        <v>36</v>
      </c>
      <c r="B62" s="127"/>
      <c r="C62" s="50">
        <f>C30+C34+C41+C42+C43+C53+C56+C52</f>
        <v>2.2244499835945772</v>
      </c>
      <c r="D62" s="50">
        <f>D30+D34+D41+D42+D43+D53+D56+D52</f>
        <v>162590.5</v>
      </c>
      <c r="E62" s="50">
        <f t="shared" ref="E62:F62" si="16">E30+E34+E41+E42+E43+E53+E56+E52</f>
        <v>31944.313399999999</v>
      </c>
      <c r="F62" s="50">
        <f t="shared" si="16"/>
        <v>194534.81339999998</v>
      </c>
      <c r="G62" s="115"/>
      <c r="H62" s="104"/>
    </row>
    <row r="63" spans="1:13" ht="15">
      <c r="A63" s="128" t="s">
        <v>60</v>
      </c>
      <c r="B63" s="129"/>
      <c r="C63" s="129"/>
      <c r="D63" s="129"/>
      <c r="E63" s="129"/>
      <c r="F63" s="130"/>
      <c r="G63" s="115"/>
      <c r="H63" s="103"/>
    </row>
    <row r="64" spans="1:13">
      <c r="A64" s="15" t="s">
        <v>61</v>
      </c>
      <c r="B64" s="2" t="s">
        <v>67</v>
      </c>
      <c r="C64" s="1">
        <f>D64/D94</f>
        <v>36.538007574714086</v>
      </c>
      <c r="D64" s="33">
        <v>2395343.7200000002</v>
      </c>
      <c r="E64" s="1">
        <f>D64*0.21</f>
        <v>503022.18120000005</v>
      </c>
      <c r="F64" s="31">
        <f>D64+E64</f>
        <v>2898365.9012000002</v>
      </c>
      <c r="G64" s="115" t="s">
        <v>149</v>
      </c>
      <c r="H64" s="109"/>
      <c r="I64" s="32"/>
    </row>
    <row r="65" spans="1:13">
      <c r="A65" s="15" t="s">
        <v>62</v>
      </c>
      <c r="B65" s="16" t="s">
        <v>68</v>
      </c>
      <c r="C65" s="1">
        <f>D65/D94</f>
        <v>1.6417810660825087</v>
      </c>
      <c r="D65" s="33">
        <v>107631.21</v>
      </c>
      <c r="E65" s="1">
        <f t="shared" ref="E65:E69" si="17">D65*0.21</f>
        <v>22602.554100000001</v>
      </c>
      <c r="F65" s="31">
        <f t="shared" ref="F65:F69" si="18">D65+E65</f>
        <v>130233.7641</v>
      </c>
      <c r="G65" s="115" t="s">
        <v>149</v>
      </c>
      <c r="H65" s="109"/>
      <c r="I65" s="32"/>
    </row>
    <row r="66" spans="1:13">
      <c r="A66" s="15" t="s">
        <v>63</v>
      </c>
      <c r="B66" s="16" t="s">
        <v>69</v>
      </c>
      <c r="C66" s="1">
        <f>D66/D94</f>
        <v>2.8219463223098957</v>
      </c>
      <c r="D66" s="33">
        <v>185000</v>
      </c>
      <c r="E66" s="1">
        <f t="shared" si="17"/>
        <v>38850</v>
      </c>
      <c r="F66" s="31">
        <f t="shared" si="18"/>
        <v>223850</v>
      </c>
      <c r="G66" s="115" t="s">
        <v>149</v>
      </c>
      <c r="H66" s="109"/>
      <c r="I66" s="32"/>
      <c r="L66" s="82" t="e">
        <f>L85-#REF!</f>
        <v>#REF!</v>
      </c>
    </row>
    <row r="67" spans="1:13" ht="28.5">
      <c r="A67" s="15" t="s">
        <v>64</v>
      </c>
      <c r="B67" s="20" t="s">
        <v>70</v>
      </c>
      <c r="C67" s="1">
        <f>D67/D94</f>
        <v>0</v>
      </c>
      <c r="D67" s="1">
        <v>0</v>
      </c>
      <c r="E67" s="1">
        <f t="shared" si="17"/>
        <v>0</v>
      </c>
      <c r="F67" s="31">
        <f t="shared" si="18"/>
        <v>0</v>
      </c>
      <c r="G67" s="115" t="s">
        <v>149</v>
      </c>
      <c r="H67" s="110"/>
      <c r="I67" s="32"/>
      <c r="J67" s="32"/>
    </row>
    <row r="68" spans="1:13">
      <c r="A68" s="15" t="s">
        <v>65</v>
      </c>
      <c r="B68" s="20" t="s">
        <v>71</v>
      </c>
      <c r="C68" s="1">
        <f>D68/D94</f>
        <v>0</v>
      </c>
      <c r="D68" s="1">
        <v>0</v>
      </c>
      <c r="E68" s="1">
        <f t="shared" si="17"/>
        <v>0</v>
      </c>
      <c r="F68" s="31">
        <f t="shared" si="18"/>
        <v>0</v>
      </c>
      <c r="G68" s="115" t="s">
        <v>148</v>
      </c>
      <c r="H68" s="109"/>
      <c r="I68" s="32"/>
    </row>
    <row r="69" spans="1:13">
      <c r="A69" s="15" t="s">
        <v>66</v>
      </c>
      <c r="B69" s="20" t="s">
        <v>72</v>
      </c>
      <c r="C69" s="1">
        <f>D69/D94</f>
        <v>0</v>
      </c>
      <c r="D69" s="1">
        <v>0</v>
      </c>
      <c r="E69" s="1">
        <f t="shared" si="17"/>
        <v>0</v>
      </c>
      <c r="F69" s="31">
        <f t="shared" si="18"/>
        <v>0</v>
      </c>
      <c r="G69" s="115" t="s">
        <v>148</v>
      </c>
      <c r="H69" s="110"/>
      <c r="I69" s="32"/>
    </row>
    <row r="70" spans="1:13" ht="15.75" thickBot="1">
      <c r="A70" s="126" t="s">
        <v>73</v>
      </c>
      <c r="B70" s="127"/>
      <c r="C70" s="56">
        <f>SUM(C64:C69)</f>
        <v>41.001734963106493</v>
      </c>
      <c r="D70" s="56">
        <f>SUM(D64:D69)</f>
        <v>2687974.93</v>
      </c>
      <c r="E70" s="56">
        <f t="shared" ref="E70:F70" si="19">SUM(E64:E69)</f>
        <v>564474.73530000006</v>
      </c>
      <c r="F70" s="56">
        <f t="shared" si="19"/>
        <v>3252449.6653</v>
      </c>
      <c r="G70" s="115"/>
      <c r="H70" s="104"/>
      <c r="I70" s="32"/>
    </row>
    <row r="71" spans="1:13" ht="15">
      <c r="A71" s="128" t="s">
        <v>75</v>
      </c>
      <c r="B71" s="129"/>
      <c r="C71" s="129"/>
      <c r="D71" s="129"/>
      <c r="E71" s="129"/>
      <c r="F71" s="130"/>
      <c r="G71" s="115"/>
      <c r="H71" s="103"/>
    </row>
    <row r="72" spans="1:13" s="24" customFormat="1" ht="15">
      <c r="A72" s="22" t="s">
        <v>77</v>
      </c>
      <c r="B72" s="34" t="s">
        <v>76</v>
      </c>
      <c r="C72" s="53">
        <f>SUM(C73:C74)</f>
        <v>5.2553030091557665E-2</v>
      </c>
      <c r="D72" s="118">
        <f>D73+D74</f>
        <v>3445.25</v>
      </c>
      <c r="E72" s="118">
        <f>E73+E74</f>
        <v>723.50249999999994</v>
      </c>
      <c r="F72" s="118">
        <f>F73+F74</f>
        <v>4168.7525000000005</v>
      </c>
      <c r="G72" s="115" t="s">
        <v>149</v>
      </c>
      <c r="H72" s="111"/>
    </row>
    <row r="73" spans="1:13" ht="29.25">
      <c r="A73" s="15"/>
      <c r="B73" s="20" t="s">
        <v>78</v>
      </c>
      <c r="C73" s="48">
        <f>D73/D94</f>
        <v>4.4926148139368759E-2</v>
      </c>
      <c r="D73" s="118">
        <v>2945.25</v>
      </c>
      <c r="E73" s="62">
        <f>D73*21%</f>
        <v>618.50249999999994</v>
      </c>
      <c r="F73" s="63">
        <f>D73+E73</f>
        <v>3563.7525000000001</v>
      </c>
      <c r="G73" s="115" t="s">
        <v>149</v>
      </c>
      <c r="H73" s="55"/>
    </row>
    <row r="74" spans="1:13" ht="15">
      <c r="A74" s="35"/>
      <c r="B74" s="36" t="s">
        <v>79</v>
      </c>
      <c r="C74" s="48">
        <f>D74/D94</f>
        <v>7.6268819521889079E-3</v>
      </c>
      <c r="D74" s="118">
        <v>500</v>
      </c>
      <c r="E74" s="62">
        <f>D74*21%</f>
        <v>105</v>
      </c>
      <c r="F74" s="122">
        <f>D74+E74</f>
        <v>605</v>
      </c>
      <c r="G74" s="115" t="s">
        <v>149</v>
      </c>
      <c r="H74" s="55"/>
      <c r="I74" s="59"/>
      <c r="J74" s="59"/>
      <c r="K74" s="59"/>
    </row>
    <row r="75" spans="1:13" s="24" customFormat="1" ht="15">
      <c r="A75" s="22" t="s">
        <v>80</v>
      </c>
      <c r="B75" s="25" t="s">
        <v>81</v>
      </c>
      <c r="C75" s="53">
        <f>SUM(C76:C80)</f>
        <v>0.4332946342292327</v>
      </c>
      <c r="D75" s="53">
        <f>SUM(D76:D80)</f>
        <v>28405.751980000005</v>
      </c>
      <c r="E75" s="53">
        <f>SUM(E76:E80)</f>
        <v>63.67</v>
      </c>
      <c r="F75" s="54">
        <f>SUM(F76:F80)</f>
        <v>28469.421980000003</v>
      </c>
      <c r="G75" s="115"/>
      <c r="H75" s="104"/>
      <c r="I75" s="69"/>
      <c r="J75" s="69"/>
      <c r="K75" s="69"/>
    </row>
    <row r="76" spans="1:13" ht="28.5">
      <c r="A76" s="15"/>
      <c r="B76" s="20" t="s">
        <v>82</v>
      </c>
      <c r="C76" s="48">
        <f>D76/D94</f>
        <v>0</v>
      </c>
      <c r="D76" s="33">
        <v>0</v>
      </c>
      <c r="E76" s="57">
        <v>0</v>
      </c>
      <c r="F76" s="47">
        <f t="shared" ref="F76:F81" si="20">D76+E76</f>
        <v>0</v>
      </c>
      <c r="G76" s="115" t="s">
        <v>148</v>
      </c>
      <c r="H76" s="55"/>
      <c r="I76" s="68"/>
      <c r="J76" s="68"/>
      <c r="K76" s="59"/>
    </row>
    <row r="77" spans="1:13" ht="28.5">
      <c r="A77" s="15"/>
      <c r="B77" s="20" t="s">
        <v>123</v>
      </c>
      <c r="C77" s="27">
        <f>+C92*0.5%</f>
        <v>0.19116170835444077</v>
      </c>
      <c r="D77" s="33">
        <f>D92*0.5%</f>
        <v>12532.100900000001</v>
      </c>
      <c r="E77" s="57">
        <v>0</v>
      </c>
      <c r="F77" s="47">
        <f t="shared" si="20"/>
        <v>12532.100900000001</v>
      </c>
      <c r="G77" s="115" t="s">
        <v>149</v>
      </c>
      <c r="H77" s="55"/>
      <c r="I77" s="68"/>
      <c r="J77" s="68"/>
      <c r="K77" s="59"/>
    </row>
    <row r="78" spans="1:13" ht="42.75">
      <c r="A78" s="15"/>
      <c r="B78" s="20" t="s">
        <v>124</v>
      </c>
      <c r="C78" s="48">
        <f>+C92*0.1%</f>
        <v>3.8232341670888154E-2</v>
      </c>
      <c r="D78" s="33">
        <f>D92*0.1%</f>
        <v>2506.4201800000001</v>
      </c>
      <c r="E78" s="57">
        <v>0</v>
      </c>
      <c r="F78" s="47">
        <f t="shared" si="20"/>
        <v>2506.4201800000001</v>
      </c>
      <c r="G78" s="115" t="s">
        <v>149</v>
      </c>
      <c r="H78" s="55"/>
      <c r="I78" s="68"/>
      <c r="J78" s="68"/>
      <c r="K78" s="59"/>
      <c r="M78" s="55"/>
    </row>
    <row r="79" spans="1:13" ht="29.25">
      <c r="A79" s="15"/>
      <c r="B79" s="20" t="s">
        <v>125</v>
      </c>
      <c r="C79" s="27">
        <f>+C92*0.5%</f>
        <v>0.19116170835444077</v>
      </c>
      <c r="D79" s="33">
        <f>D92*0.5%</f>
        <v>12532.100900000001</v>
      </c>
      <c r="E79" s="57">
        <v>0</v>
      </c>
      <c r="F79" s="47">
        <f t="shared" si="20"/>
        <v>12532.100900000001</v>
      </c>
      <c r="G79" s="115" t="s">
        <v>149</v>
      </c>
      <c r="H79" s="55"/>
      <c r="I79" s="68"/>
      <c r="J79" s="45" t="s">
        <v>126</v>
      </c>
    </row>
    <row r="80" spans="1:13" ht="29.25">
      <c r="A80" s="15"/>
      <c r="B80" s="20" t="s">
        <v>83</v>
      </c>
      <c r="C80" s="27">
        <f>D80/D94</f>
        <v>1.2738875849463045E-2</v>
      </c>
      <c r="D80" s="1">
        <v>835.13</v>
      </c>
      <c r="E80" s="57">
        <v>63.67</v>
      </c>
      <c r="F80" s="47">
        <f t="shared" si="20"/>
        <v>898.8</v>
      </c>
      <c r="G80" s="115" t="s">
        <v>149</v>
      </c>
      <c r="H80" s="55"/>
      <c r="I80" s="68"/>
      <c r="J80" s="45">
        <v>4.9400000000000004</v>
      </c>
    </row>
    <row r="81" spans="1:13" s="24" customFormat="1" ht="16.5" customHeight="1">
      <c r="A81" s="22" t="s">
        <v>84</v>
      </c>
      <c r="B81" s="25" t="s">
        <v>129</v>
      </c>
      <c r="C81" s="48">
        <f>D81/D94</f>
        <v>0</v>
      </c>
      <c r="D81" s="29">
        <v>0</v>
      </c>
      <c r="E81" s="28">
        <f t="shared" ref="E81" si="21">D81*19%</f>
        <v>0</v>
      </c>
      <c r="F81" s="30">
        <f t="shared" si="20"/>
        <v>0</v>
      </c>
      <c r="G81" s="115" t="s">
        <v>150</v>
      </c>
      <c r="H81" s="40"/>
      <c r="I81" s="69"/>
      <c r="J81" s="2"/>
      <c r="K81" s="2"/>
      <c r="L81" s="2"/>
    </row>
    <row r="82" spans="1:13" s="24" customFormat="1" ht="15">
      <c r="A82" s="22" t="s">
        <v>86</v>
      </c>
      <c r="B82" s="25" t="s">
        <v>85</v>
      </c>
      <c r="C82" s="37"/>
      <c r="D82" s="29">
        <v>9982</v>
      </c>
      <c r="E82" s="53">
        <v>1942.22</v>
      </c>
      <c r="F82" s="54">
        <f>D82+E82</f>
        <v>11924.22</v>
      </c>
      <c r="G82" s="115" t="s">
        <v>149</v>
      </c>
      <c r="H82" s="40"/>
      <c r="I82" s="69"/>
      <c r="J82" s="2"/>
      <c r="K82" s="2"/>
      <c r="L82" s="2"/>
    </row>
    <row r="83" spans="1:13" ht="15.75" thickBot="1">
      <c r="A83" s="126" t="s">
        <v>74</v>
      </c>
      <c r="B83" s="127"/>
      <c r="C83" s="58">
        <f>C72+C75+C81+C82</f>
        <v>0.48584766432079035</v>
      </c>
      <c r="D83" s="58">
        <f>D72+D75+D81+D82</f>
        <v>41833.001980000001</v>
      </c>
      <c r="E83" s="58">
        <f t="shared" ref="E83:F83" si="22">E72+E75+E81+E82</f>
        <v>2729.3924999999999</v>
      </c>
      <c r="F83" s="58">
        <f t="shared" si="22"/>
        <v>44562.394480000003</v>
      </c>
      <c r="G83" s="115"/>
      <c r="H83" s="104"/>
    </row>
    <row r="84" spans="1:13" ht="13.9" customHeight="1">
      <c r="A84" s="133" t="s">
        <v>87</v>
      </c>
      <c r="B84" s="137"/>
      <c r="C84" s="137"/>
      <c r="D84" s="137"/>
      <c r="E84" s="137"/>
      <c r="F84" s="138"/>
      <c r="G84" s="115"/>
      <c r="H84" s="112"/>
    </row>
    <row r="85" spans="1:13">
      <c r="A85" s="15" t="s">
        <v>90</v>
      </c>
      <c r="B85" s="20" t="s">
        <v>88</v>
      </c>
      <c r="C85" s="27">
        <v>0</v>
      </c>
      <c r="D85" s="18">
        <f>+C85*$D$94</f>
        <v>0</v>
      </c>
      <c r="E85" s="17">
        <f>D85*19%</f>
        <v>0</v>
      </c>
      <c r="F85" s="19">
        <f>D85+E85</f>
        <v>0</v>
      </c>
      <c r="G85" s="115" t="s">
        <v>149</v>
      </c>
      <c r="J85" s="2" t="s">
        <v>140</v>
      </c>
      <c r="L85" s="82">
        <v>2909681.94</v>
      </c>
      <c r="M85" s="82">
        <f>L85/D94</f>
        <v>44.38360134959202</v>
      </c>
    </row>
    <row r="86" spans="1:13">
      <c r="A86" s="15" t="s">
        <v>91</v>
      </c>
      <c r="B86" s="16" t="s">
        <v>89</v>
      </c>
      <c r="C86" s="17">
        <v>0</v>
      </c>
      <c r="D86" s="18">
        <f>+C86*$D$94</f>
        <v>0</v>
      </c>
      <c r="E86" s="17">
        <f t="shared" ref="E86" si="23">D86*19%</f>
        <v>0</v>
      </c>
      <c r="F86" s="19">
        <f>D86+E86</f>
        <v>0</v>
      </c>
      <c r="G86" s="115" t="s">
        <v>149</v>
      </c>
      <c r="L86" s="82"/>
      <c r="M86" s="82"/>
    </row>
    <row r="87" spans="1:13" ht="15.75" thickBot="1">
      <c r="A87" s="126" t="s">
        <v>92</v>
      </c>
      <c r="B87" s="127"/>
      <c r="C87" s="38">
        <f>SUM(C85:C86)</f>
        <v>0</v>
      </c>
      <c r="D87" s="38">
        <f>SUM(D85:D86)</f>
        <v>0</v>
      </c>
      <c r="E87" s="38">
        <f t="shared" ref="E87:F87" si="24">SUM(E85:E86)</f>
        <v>0</v>
      </c>
      <c r="F87" s="39">
        <f t="shared" si="24"/>
        <v>0</v>
      </c>
      <c r="G87" s="115" t="s">
        <v>149</v>
      </c>
      <c r="H87" s="40"/>
      <c r="J87" s="78"/>
      <c r="L87" s="55"/>
      <c r="M87" s="82"/>
    </row>
    <row r="88" spans="1:13" ht="13.9" customHeight="1">
      <c r="A88" s="141" t="s">
        <v>143</v>
      </c>
      <c r="B88" s="142"/>
      <c r="C88" s="142"/>
      <c r="D88" s="142"/>
      <c r="E88" s="142"/>
      <c r="F88" s="143"/>
      <c r="G88" s="115"/>
      <c r="H88" s="113"/>
      <c r="J88" s="78"/>
      <c r="L88" s="55"/>
      <c r="M88" s="82"/>
    </row>
    <row r="89" spans="1:13" ht="28.5">
      <c r="A89" s="93" t="s">
        <v>144</v>
      </c>
      <c r="B89" s="94" t="s">
        <v>145</v>
      </c>
      <c r="C89" s="95" t="e">
        <f>D89/#REF!</f>
        <v>#REF!</v>
      </c>
      <c r="D89" s="96">
        <v>0</v>
      </c>
      <c r="E89" s="97">
        <v>0</v>
      </c>
      <c r="F89" s="98">
        <v>0</v>
      </c>
      <c r="G89" s="115" t="s">
        <v>148</v>
      </c>
      <c r="H89" s="114"/>
      <c r="J89" s="78"/>
      <c r="L89" s="55"/>
      <c r="M89" s="82"/>
    </row>
    <row r="90" spans="1:13" ht="43.5" thickBot="1">
      <c r="A90" s="93" t="s">
        <v>146</v>
      </c>
      <c r="B90" s="94" t="s">
        <v>147</v>
      </c>
      <c r="C90" s="99">
        <v>0</v>
      </c>
      <c r="D90" s="96">
        <v>285282.37</v>
      </c>
      <c r="E90" s="97">
        <f>D90*21%</f>
        <v>59909.297699999996</v>
      </c>
      <c r="F90" s="98">
        <f>D90+E90</f>
        <v>345191.66769999999</v>
      </c>
      <c r="G90" s="115" t="s">
        <v>156</v>
      </c>
      <c r="H90" s="114"/>
      <c r="J90" s="78"/>
      <c r="L90" s="55"/>
      <c r="M90" s="82"/>
    </row>
    <row r="91" spans="1:13" ht="15.75" thickBot="1">
      <c r="A91" s="139" t="s">
        <v>93</v>
      </c>
      <c r="B91" s="140"/>
      <c r="C91" s="43">
        <f>C16+C28+C62+C70+C83+C87</f>
        <v>43.719659492974053</v>
      </c>
      <c r="D91" s="123">
        <f>D16+D28+D62+D70+D83+D87+D90</f>
        <v>3178180.8019800005</v>
      </c>
      <c r="E91" s="123">
        <f>E16+E28+E62+E70+E83+E87+E90</f>
        <v>659162.7389</v>
      </c>
      <c r="F91" s="123">
        <f t="shared" ref="F91" si="25">F16+F28+F62+F70+F83+F87+F90</f>
        <v>3837343.5428800001</v>
      </c>
      <c r="G91" s="115"/>
      <c r="H91" s="104"/>
      <c r="I91" s="40"/>
      <c r="J91" s="55"/>
    </row>
    <row r="92" spans="1:13" ht="15.75" thickBot="1">
      <c r="A92" s="139" t="s">
        <v>94</v>
      </c>
      <c r="B92" s="140"/>
      <c r="C92" s="43">
        <f>C13+C14+C15+C28+C64+C65+C73</f>
        <v>38.232341670888154</v>
      </c>
      <c r="D92" s="43">
        <f>D13+D14+D15+D28+D64+D65+D73</f>
        <v>2506420.1800000002</v>
      </c>
      <c r="E92" s="43">
        <f>E13+E14+E15+E28+E64+E65+E73</f>
        <v>526348.2378</v>
      </c>
      <c r="F92" s="44">
        <f>F13+F14+F15+F28+F64+F65+F73</f>
        <v>3032768.4177999999</v>
      </c>
      <c r="G92" s="115"/>
      <c r="H92" s="104"/>
    </row>
    <row r="93" spans="1:13" ht="15.75" thickBot="1">
      <c r="A93" s="139" t="s">
        <v>154</v>
      </c>
      <c r="B93" s="140"/>
      <c r="C93" s="104"/>
      <c r="D93" s="53">
        <v>3112623.21</v>
      </c>
      <c r="E93" s="53">
        <v>645795.65</v>
      </c>
      <c r="F93" s="53">
        <f>D93+E93</f>
        <v>3758418.86</v>
      </c>
      <c r="G93" s="115"/>
    </row>
    <row r="94" spans="1:13" ht="15.75" thickBot="1">
      <c r="A94" s="139" t="s">
        <v>155</v>
      </c>
      <c r="B94" s="140"/>
      <c r="C94" s="104"/>
      <c r="D94" s="53">
        <v>65557.59</v>
      </c>
      <c r="E94" s="53">
        <v>13367.09</v>
      </c>
      <c r="F94" s="53">
        <f>E94+D94</f>
        <v>78924.679999999993</v>
      </c>
      <c r="G94" s="115"/>
      <c r="M94" s="55"/>
    </row>
    <row r="95" spans="1:13">
      <c r="E95" s="125"/>
      <c r="G95" s="115"/>
      <c r="J95" s="55"/>
      <c r="M95" s="55"/>
    </row>
    <row r="96" spans="1:13" ht="15">
      <c r="B96" s="79" t="s">
        <v>135</v>
      </c>
      <c r="C96" s="80"/>
      <c r="D96" s="136" t="s">
        <v>136</v>
      </c>
      <c r="E96" s="136"/>
      <c r="F96" s="136"/>
      <c r="G96" s="115"/>
      <c r="H96" s="84"/>
      <c r="I96" s="2" t="s">
        <v>103</v>
      </c>
      <c r="M96" s="55"/>
    </row>
    <row r="97" spans="2:15" ht="15">
      <c r="B97" s="100" t="s">
        <v>153</v>
      </c>
      <c r="C97" s="80"/>
      <c r="D97" s="135" t="s">
        <v>137</v>
      </c>
      <c r="E97" s="135"/>
      <c r="F97" s="135"/>
      <c r="G97" s="115"/>
      <c r="H97" s="85"/>
      <c r="M97" s="55"/>
    </row>
    <row r="98" spans="2:15">
      <c r="C98" s="134"/>
      <c r="D98" s="134"/>
      <c r="E98" s="134"/>
      <c r="F98" s="134"/>
      <c r="G98" s="115"/>
      <c r="H98" s="87"/>
    </row>
    <row r="99" spans="2:15">
      <c r="D99" s="41"/>
      <c r="E99" s="55"/>
      <c r="G99" s="115"/>
    </row>
    <row r="100" spans="2:15">
      <c r="O100" s="55"/>
    </row>
    <row r="102" spans="2:15" ht="15" thickBot="1"/>
    <row r="103" spans="2:15" ht="15">
      <c r="B103" s="70" t="s">
        <v>130</v>
      </c>
      <c r="C103" s="71" t="s">
        <v>131</v>
      </c>
      <c r="D103" s="72" t="s">
        <v>22</v>
      </c>
    </row>
    <row r="104" spans="2:15">
      <c r="B104" s="73" t="s">
        <v>132</v>
      </c>
      <c r="C104" s="17"/>
      <c r="D104" s="76">
        <f>0.5/1000*D106</f>
        <v>1253.21009</v>
      </c>
    </row>
    <row r="105" spans="2:15">
      <c r="B105" s="73" t="s">
        <v>133</v>
      </c>
      <c r="C105" s="17"/>
      <c r="D105" s="76">
        <f>1/100*D106</f>
        <v>25064.201800000003</v>
      </c>
    </row>
    <row r="106" spans="2:15" ht="15" thickBot="1">
      <c r="B106" s="74" t="s">
        <v>134</v>
      </c>
      <c r="C106" s="75">
        <v>13000000</v>
      </c>
      <c r="D106" s="77">
        <f>D92</f>
        <v>2506420.1800000002</v>
      </c>
    </row>
  </sheetData>
  <mergeCells count="29">
    <mergeCell ref="D1:F1"/>
    <mergeCell ref="C2:F2"/>
    <mergeCell ref="A4:F4"/>
    <mergeCell ref="A5:F5"/>
    <mergeCell ref="A3:E3"/>
    <mergeCell ref="A62:B62"/>
    <mergeCell ref="A11:F11"/>
    <mergeCell ref="A16:B16"/>
    <mergeCell ref="A28:B28"/>
    <mergeCell ref="A29:F29"/>
    <mergeCell ref="A6:F6"/>
    <mergeCell ref="A7:F7"/>
    <mergeCell ref="A8:A9"/>
    <mergeCell ref="A70:B70"/>
    <mergeCell ref="A63:F63"/>
    <mergeCell ref="B8:B9"/>
    <mergeCell ref="A17:F17"/>
    <mergeCell ref="C98:F98"/>
    <mergeCell ref="D97:F97"/>
    <mergeCell ref="D96:F96"/>
    <mergeCell ref="A87:B87"/>
    <mergeCell ref="A84:F84"/>
    <mergeCell ref="A83:B83"/>
    <mergeCell ref="A71:F71"/>
    <mergeCell ref="A93:B93"/>
    <mergeCell ref="A94:B94"/>
    <mergeCell ref="A92:B92"/>
    <mergeCell ref="A91:B91"/>
    <mergeCell ref="A88:F88"/>
  </mergeCells>
  <pageMargins left="0.70866141732283472" right="0.70866141732283472" top="0.74803149606299213" bottom="0.55118110236220474" header="0.31496062992125984" footer="0.31496062992125984"/>
  <pageSetup paperSize="9" scale="68" fitToHeight="0" orientation="portrait" r:id="rId1"/>
  <rowBreaks count="1" manualBreakCount="1">
    <brk id="6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</vt:lpstr>
      <vt:lpstr>DG!Print_Area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Caziuc Stefan</dc:creator>
  <cp:lastModifiedBy>Radu Gabriel</cp:lastModifiedBy>
  <cp:lastPrinted>2026-07-29T05:18:54Z</cp:lastPrinted>
  <dcterms:created xsi:type="dcterms:W3CDTF">2017-02-10T15:24:53Z</dcterms:created>
  <dcterms:modified xsi:type="dcterms:W3CDTF">2026-07-29T05:58:53Z</dcterms:modified>
</cp:coreProperties>
</file>