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A5" sheetId="9" r:id="rId1"/>
    <sheet name="Sheet1" sheetId="8" state="hidden" r:id="rId2"/>
    <sheet name="LP 23-24" sheetId="11" state="hidden" r:id="rId3"/>
    <sheet name="A2" sheetId="12" r:id="rId4"/>
    <sheet name="program" sheetId="7" state="hidden" r:id="rId5"/>
  </sheets>
  <externalReferences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B16" i="8" l="1"/>
  <c r="AJ24" i="12" l="1"/>
  <c r="C15" i="9" l="1"/>
  <c r="C14" i="9"/>
  <c r="D14" i="9"/>
  <c r="E14" i="9"/>
  <c r="F14" i="9"/>
  <c r="G14" i="9"/>
  <c r="B14" i="9"/>
  <c r="C13" i="9"/>
  <c r="BD33" i="7"/>
  <c r="BD34" i="7"/>
  <c r="BD35" i="7"/>
  <c r="BD36" i="7"/>
  <c r="BD37" i="7"/>
  <c r="BD38" i="7"/>
  <c r="BD39" i="7"/>
  <c r="BD40" i="7"/>
  <c r="BD41" i="7"/>
  <c r="BD42" i="7"/>
  <c r="BC33" i="7"/>
  <c r="BC34" i="7"/>
  <c r="BC35" i="7"/>
  <c r="BC36" i="7"/>
  <c r="BC37" i="7"/>
  <c r="BC38" i="7"/>
  <c r="BC39" i="7"/>
  <c r="BC40" i="7"/>
  <c r="BC41" i="7"/>
  <c r="BC42" i="7"/>
  <c r="BB33" i="7"/>
  <c r="BB34" i="7"/>
  <c r="BB35" i="7"/>
  <c r="BB36" i="7"/>
  <c r="BB37" i="7"/>
  <c r="BB38" i="7"/>
  <c r="BB39" i="7"/>
  <c r="BB40" i="7"/>
  <c r="BB41" i="7"/>
  <c r="BB42" i="7"/>
  <c r="BA33" i="7"/>
  <c r="BA34" i="7"/>
  <c r="BA35" i="7"/>
  <c r="BA36" i="7"/>
  <c r="BA37" i="7"/>
  <c r="BA38" i="7"/>
  <c r="BA39" i="7"/>
  <c r="BA40" i="7"/>
  <c r="BA41" i="7"/>
  <c r="BA42" i="7"/>
  <c r="AZ33" i="7"/>
  <c r="AZ34" i="7"/>
  <c r="AZ35" i="7"/>
  <c r="AZ36" i="7"/>
  <c r="AZ37" i="7"/>
  <c r="AZ38" i="7"/>
  <c r="AZ39" i="7"/>
  <c r="AZ40" i="7"/>
  <c r="AZ41" i="7"/>
  <c r="AZ42" i="7"/>
  <c r="AZ11" i="12" l="1"/>
  <c r="AZ10" i="12"/>
  <c r="AZ21" i="12"/>
  <c r="AZ22" i="12"/>
  <c r="AZ23" i="12"/>
  <c r="AZ20" i="12"/>
  <c r="R28" i="7" l="1"/>
  <c r="R29" i="7"/>
  <c r="R30" i="7"/>
  <c r="R31" i="7"/>
  <c r="R32" i="7"/>
  <c r="R33" i="7"/>
  <c r="W33" i="7" s="1"/>
  <c r="R34" i="7"/>
  <c r="P34" i="7" s="1"/>
  <c r="R35" i="7"/>
  <c r="T35" i="7" s="1"/>
  <c r="R36" i="7"/>
  <c r="R37" i="7"/>
  <c r="W37" i="7" s="1"/>
  <c r="R38" i="7"/>
  <c r="T38" i="7" s="1"/>
  <c r="R39" i="7"/>
  <c r="T39" i="7" s="1"/>
  <c r="R40" i="7"/>
  <c r="R41" i="7"/>
  <c r="W41" i="7" s="1"/>
  <c r="R42" i="7"/>
  <c r="P42" i="7" s="1"/>
  <c r="R43" i="7"/>
  <c r="T43" i="7" s="1"/>
  <c r="R44" i="7"/>
  <c r="R45" i="7"/>
  <c r="R46" i="7"/>
  <c r="R47" i="7"/>
  <c r="R48" i="7"/>
  <c r="R27" i="7"/>
  <c r="AD28" i="7"/>
  <c r="AD29" i="7"/>
  <c r="AD30" i="7"/>
  <c r="AD31" i="7"/>
  <c r="AD32" i="7"/>
  <c r="AD33" i="7"/>
  <c r="AI33" i="7" s="1"/>
  <c r="AD34" i="7"/>
  <c r="AD35" i="7"/>
  <c r="AF35" i="7" s="1"/>
  <c r="AD36" i="7"/>
  <c r="AF36" i="7" s="1"/>
  <c r="AD37" i="7"/>
  <c r="AI37" i="7" s="1"/>
  <c r="AD38" i="7"/>
  <c r="AD39" i="7"/>
  <c r="AF39" i="7" s="1"/>
  <c r="AD40" i="7"/>
  <c r="AI40" i="7" s="1"/>
  <c r="AD41" i="7"/>
  <c r="AF41" i="7" s="1"/>
  <c r="AD42" i="7"/>
  <c r="AD43" i="7"/>
  <c r="AD44" i="7"/>
  <c r="AD45" i="7"/>
  <c r="AD46" i="7"/>
  <c r="AD47" i="7"/>
  <c r="AD48" i="7"/>
  <c r="AD27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5" i="7"/>
  <c r="AC46" i="7"/>
  <c r="AC47" i="7"/>
  <c r="AC48" i="7"/>
  <c r="AC27" i="7"/>
  <c r="AF34" i="7"/>
  <c r="AF38" i="7"/>
  <c r="AF42" i="7"/>
  <c r="Z33" i="7"/>
  <c r="Z34" i="7"/>
  <c r="Z35" i="7"/>
  <c r="Z36" i="7"/>
  <c r="Z37" i="7"/>
  <c r="Z38" i="7"/>
  <c r="Z39" i="7"/>
  <c r="Z40" i="7"/>
  <c r="Z41" i="7"/>
  <c r="Z42" i="7"/>
  <c r="Z43" i="7"/>
  <c r="W36" i="7"/>
  <c r="W40" i="7"/>
  <c r="T34" i="7"/>
  <c r="T36" i="7"/>
  <c r="T40" i="7"/>
  <c r="T42" i="7"/>
  <c r="P33" i="7"/>
  <c r="P36" i="7"/>
  <c r="P37" i="7"/>
  <c r="P40" i="7"/>
  <c r="P41" i="7"/>
  <c r="M34" i="7"/>
  <c r="M42" i="7"/>
  <c r="L35" i="7"/>
  <c r="L36" i="7"/>
  <c r="L39" i="7"/>
  <c r="L40" i="7"/>
  <c r="K33" i="7"/>
  <c r="K34" i="7"/>
  <c r="K35" i="7"/>
  <c r="K36" i="7"/>
  <c r="K37" i="7"/>
  <c r="K38" i="7"/>
  <c r="K39" i="7"/>
  <c r="K40" i="7"/>
  <c r="K41" i="7"/>
  <c r="K42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G27" i="7"/>
  <c r="F27" i="7"/>
  <c r="AP33" i="7"/>
  <c r="AP34" i="7"/>
  <c r="AP35" i="7"/>
  <c r="AP36" i="7"/>
  <c r="AP37" i="7"/>
  <c r="AP38" i="7"/>
  <c r="AP39" i="7"/>
  <c r="AP40" i="7"/>
  <c r="AP41" i="7"/>
  <c r="AP42" i="7"/>
  <c r="AN33" i="7"/>
  <c r="L33" i="7" s="1"/>
  <c r="AN34" i="7"/>
  <c r="L34" i="7" s="1"/>
  <c r="AN35" i="7"/>
  <c r="AN36" i="7"/>
  <c r="AN37" i="7"/>
  <c r="L37" i="7" s="1"/>
  <c r="AN38" i="7"/>
  <c r="L38" i="7" s="1"/>
  <c r="AN39" i="7"/>
  <c r="AN40" i="7"/>
  <c r="AN41" i="7"/>
  <c r="L41" i="7" s="1"/>
  <c r="AN42" i="7"/>
  <c r="L42" i="7" s="1"/>
  <c r="AI34" i="7"/>
  <c r="AI36" i="7"/>
  <c r="AI38" i="7"/>
  <c r="AI42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27" i="7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W51" i="12"/>
  <c r="AX51" i="12"/>
  <c r="AY51" i="12"/>
  <c r="D51" i="12"/>
  <c r="T46" i="12"/>
  <c r="T36" i="12"/>
  <c r="AF40" i="7" l="1"/>
  <c r="M36" i="7"/>
  <c r="Q36" i="7" s="1"/>
  <c r="W38" i="7"/>
  <c r="Q42" i="7"/>
  <c r="M41" i="7"/>
  <c r="Q41" i="7" s="1"/>
  <c r="AI41" i="7"/>
  <c r="AK41" i="7" s="1"/>
  <c r="M40" i="7"/>
  <c r="Q40" i="7" s="1"/>
  <c r="M33" i="7"/>
  <c r="Q33" i="7" s="1"/>
  <c r="P39" i="7"/>
  <c r="P35" i="7"/>
  <c r="W42" i="7"/>
  <c r="AK42" i="7" s="1"/>
  <c r="W34" i="7"/>
  <c r="AK34" i="7" s="1"/>
  <c r="AF37" i="7"/>
  <c r="Q34" i="7"/>
  <c r="AF33" i="7"/>
  <c r="M38" i="7"/>
  <c r="Q38" i="7" s="1"/>
  <c r="P38" i="7"/>
  <c r="AK38" i="7"/>
  <c r="AK37" i="7"/>
  <c r="M37" i="7"/>
  <c r="Q37" i="7" s="1"/>
  <c r="T41" i="7"/>
  <c r="AJ41" i="7" s="1"/>
  <c r="N41" i="7" s="1"/>
  <c r="J41" i="7" s="1"/>
  <c r="T37" i="7"/>
  <c r="T33" i="7"/>
  <c r="W39" i="7"/>
  <c r="W35" i="7"/>
  <c r="AJ39" i="7"/>
  <c r="N39" i="7" s="1"/>
  <c r="J39" i="7" s="1"/>
  <c r="AJ33" i="7"/>
  <c r="N33" i="7" s="1"/>
  <c r="J33" i="7" s="1"/>
  <c r="AK33" i="7"/>
  <c r="AJ40" i="7"/>
  <c r="N40" i="7" s="1"/>
  <c r="J40" i="7" s="1"/>
  <c r="AJ36" i="7"/>
  <c r="N36" i="7" s="1"/>
  <c r="J36" i="7" s="1"/>
  <c r="AK40" i="7"/>
  <c r="AK36" i="7"/>
  <c r="AJ35" i="7"/>
  <c r="N35" i="7" s="1"/>
  <c r="J35" i="7" s="1"/>
  <c r="AI39" i="7"/>
  <c r="AI35" i="7"/>
  <c r="M39" i="7"/>
  <c r="Q39" i="7" s="1"/>
  <c r="M35" i="7"/>
  <c r="Q35" i="7" s="1"/>
  <c r="AJ42" i="7"/>
  <c r="N42" i="7" s="1"/>
  <c r="J42" i="7" s="1"/>
  <c r="AJ38" i="7"/>
  <c r="N38" i="7" s="1"/>
  <c r="J38" i="7" s="1"/>
  <c r="AJ34" i="7"/>
  <c r="N34" i="7" s="1"/>
  <c r="J34" i="7" s="1"/>
  <c r="AO16" i="7"/>
  <c r="AO17" i="7"/>
  <c r="AO18" i="7"/>
  <c r="AO19" i="7"/>
  <c r="AO20" i="7"/>
  <c r="AO21" i="7"/>
  <c r="AO22" i="7"/>
  <c r="AO23" i="7"/>
  <c r="AO24" i="7"/>
  <c r="AK39" i="7" l="1"/>
  <c r="AJ37" i="7"/>
  <c r="N37" i="7" s="1"/>
  <c r="J37" i="7" s="1"/>
  <c r="AK35" i="7"/>
  <c r="AL18" i="7"/>
  <c r="AL12" i="7"/>
  <c r="K12" i="7" s="1"/>
  <c r="AL13" i="7"/>
  <c r="AL14" i="7"/>
  <c r="AL15" i="7"/>
  <c r="AR15" i="7" s="1"/>
  <c r="AL16" i="7"/>
  <c r="AR16" i="7" s="1"/>
  <c r="AL17" i="7"/>
  <c r="AL19" i="7"/>
  <c r="AR19" i="7" s="1"/>
  <c r="AL20" i="7"/>
  <c r="AR20" i="7" s="1"/>
  <c r="AL21" i="7"/>
  <c r="AL22" i="7"/>
  <c r="AL23" i="7"/>
  <c r="AR23" i="7" s="1"/>
  <c r="AL24" i="7"/>
  <c r="AR24" i="7" s="1"/>
  <c r="AL10" i="7"/>
  <c r="AD11" i="7"/>
  <c r="AD12" i="7"/>
  <c r="AD13" i="7"/>
  <c r="AD14" i="7"/>
  <c r="AD15" i="7"/>
  <c r="AD16" i="7"/>
  <c r="AD17" i="7"/>
  <c r="AD19" i="7"/>
  <c r="AD20" i="7"/>
  <c r="AD21" i="7"/>
  <c r="AD22" i="7"/>
  <c r="AD23" i="7"/>
  <c r="AD24" i="7"/>
  <c r="AD10" i="7"/>
  <c r="M10" i="7" s="1"/>
  <c r="R12" i="7"/>
  <c r="R15" i="7"/>
  <c r="R18" i="7"/>
  <c r="R20" i="7"/>
  <c r="R21" i="7"/>
  <c r="R22" i="7"/>
  <c r="R23" i="7"/>
  <c r="K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10" i="7"/>
  <c r="G11" i="7"/>
  <c r="G12" i="7"/>
  <c r="G14" i="7"/>
  <c r="G15" i="7"/>
  <c r="G16" i="7"/>
  <c r="AU16" i="7" s="1"/>
  <c r="G17" i="7"/>
  <c r="AU17" i="7" s="1"/>
  <c r="G18" i="7"/>
  <c r="G19" i="7"/>
  <c r="AU19" i="7" s="1"/>
  <c r="G20" i="7"/>
  <c r="AU20" i="7" s="1"/>
  <c r="G21" i="7"/>
  <c r="AU21" i="7" s="1"/>
  <c r="G22" i="7"/>
  <c r="AU22" i="7" s="1"/>
  <c r="G23" i="7"/>
  <c r="AU23" i="7" s="1"/>
  <c r="G24" i="7"/>
  <c r="AU24" i="7" s="1"/>
  <c r="F11" i="7"/>
  <c r="F12" i="7"/>
  <c r="F14" i="7"/>
  <c r="F15" i="7"/>
  <c r="F16" i="7"/>
  <c r="F17" i="7"/>
  <c r="F18" i="7"/>
  <c r="F19" i="7"/>
  <c r="F20" i="7"/>
  <c r="F21" i="7"/>
  <c r="F22" i="7"/>
  <c r="F23" i="7"/>
  <c r="F24" i="7"/>
  <c r="G10" i="7"/>
  <c r="F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10" i="7"/>
  <c r="AU59" i="12"/>
  <c r="AT59" i="12"/>
  <c r="AS59" i="12"/>
  <c r="AR59" i="12"/>
  <c r="AQ59" i="12"/>
  <c r="AQ61" i="12" s="1"/>
  <c r="AP59" i="12"/>
  <c r="AO59" i="12"/>
  <c r="AO61" i="12" s="1"/>
  <c r="AN59" i="12"/>
  <c r="AM59" i="12"/>
  <c r="AM61" i="12" s="1"/>
  <c r="AL59" i="12"/>
  <c r="AK59" i="12"/>
  <c r="AK61" i="12" s="1"/>
  <c r="AJ59" i="12"/>
  <c r="AG59" i="12"/>
  <c r="AF59" i="12"/>
  <c r="AE59" i="12"/>
  <c r="AE61" i="12" s="1"/>
  <c r="AD59" i="12"/>
  <c r="AC59" i="12"/>
  <c r="AC61" i="12" s="1"/>
  <c r="AB59" i="12"/>
  <c r="AA59" i="12"/>
  <c r="AA61" i="12" s="1"/>
  <c r="Z59" i="12"/>
  <c r="Y59" i="12"/>
  <c r="Y61" i="12" s="1"/>
  <c r="X59" i="12"/>
  <c r="W59" i="12"/>
  <c r="W61" i="12" s="1"/>
  <c r="V59" i="12"/>
  <c r="S59" i="12"/>
  <c r="S61" i="12" s="1"/>
  <c r="R59" i="12"/>
  <c r="Q59" i="12"/>
  <c r="Q61" i="12" s="1"/>
  <c r="P59" i="12"/>
  <c r="O59" i="12"/>
  <c r="O61" i="12" s="1"/>
  <c r="N59" i="12"/>
  <c r="M59" i="12"/>
  <c r="M61" i="12" s="1"/>
  <c r="L59" i="12"/>
  <c r="K59" i="12"/>
  <c r="K61" i="12" s="1"/>
  <c r="J59" i="12"/>
  <c r="I59" i="12"/>
  <c r="I61" i="12" s="1"/>
  <c r="H59" i="12"/>
  <c r="G59" i="12"/>
  <c r="G61" i="12" s="1"/>
  <c r="AX58" i="12"/>
  <c r="AX59" i="12" s="1"/>
  <c r="AX60" i="12" s="1"/>
  <c r="AV58" i="12"/>
  <c r="AW58" i="12" s="1"/>
  <c r="AW59" i="12" s="1"/>
  <c r="AH58" i="12"/>
  <c r="AH59" i="12" s="1"/>
  <c r="T58" i="12"/>
  <c r="U58" i="12" s="1"/>
  <c r="U59" i="12" s="1"/>
  <c r="F58" i="12"/>
  <c r="F59" i="12" s="1"/>
  <c r="E58" i="12"/>
  <c r="E59" i="12" s="1"/>
  <c r="D58" i="12"/>
  <c r="D59" i="12" s="1"/>
  <c r="C58" i="12"/>
  <c r="AX55" i="12"/>
  <c r="AT55" i="12"/>
  <c r="AR55" i="12"/>
  <c r="AP55" i="12"/>
  <c r="AN55" i="12"/>
  <c r="AL55" i="12"/>
  <c r="AJ55" i="12"/>
  <c r="AG55" i="12"/>
  <c r="AG61" i="12" s="1"/>
  <c r="AF55" i="12"/>
  <c r="AD55" i="12"/>
  <c r="AB55" i="12"/>
  <c r="Z55" i="12"/>
  <c r="X55" i="12"/>
  <c r="V55" i="12"/>
  <c r="R55" i="12"/>
  <c r="P55" i="12"/>
  <c r="N55" i="12"/>
  <c r="L55" i="12"/>
  <c r="J55" i="12"/>
  <c r="H55" i="12"/>
  <c r="F55" i="12"/>
  <c r="C55" i="12"/>
  <c r="AV54" i="12"/>
  <c r="AS54" i="12"/>
  <c r="AQ54" i="12"/>
  <c r="AH54" i="12"/>
  <c r="AH55" i="12" s="1"/>
  <c r="T54" i="12"/>
  <c r="O54" i="12"/>
  <c r="D54" i="12"/>
  <c r="D55" i="12" s="1"/>
  <c r="AX52" i="12"/>
  <c r="C51" i="12"/>
  <c r="AV50" i="12"/>
  <c r="AV45" i="12"/>
  <c r="AV31" i="12"/>
  <c r="AV30" i="12"/>
  <c r="T50" i="12"/>
  <c r="T45" i="12"/>
  <c r="T31" i="12"/>
  <c r="AY26" i="12"/>
  <c r="AY61" i="12" s="1"/>
  <c r="AV26" i="12"/>
  <c r="AT26" i="12"/>
  <c r="AR26" i="12"/>
  <c r="AP26" i="12"/>
  <c r="AN26" i="12"/>
  <c r="AL26" i="12"/>
  <c r="AJ26" i="12"/>
  <c r="AF26" i="12"/>
  <c r="AD26" i="12"/>
  <c r="AB26" i="12"/>
  <c r="Z26" i="12"/>
  <c r="X26" i="12"/>
  <c r="V26" i="12"/>
  <c r="R26" i="12"/>
  <c r="P26" i="12"/>
  <c r="N26" i="12"/>
  <c r="L26" i="12"/>
  <c r="J26" i="12"/>
  <c r="D26" i="12"/>
  <c r="AZ27" i="12" s="1"/>
  <c r="C26" i="12"/>
  <c r="AZ19" i="12"/>
  <c r="H19" i="12"/>
  <c r="AZ18" i="12"/>
  <c r="AZ17" i="12"/>
  <c r="H17" i="12"/>
  <c r="H16" i="12"/>
  <c r="T15" i="12"/>
  <c r="H14" i="12"/>
  <c r="R14" i="7" s="1"/>
  <c r="AH13" i="12"/>
  <c r="AI13" i="12" s="1"/>
  <c r="T13" i="12"/>
  <c r="H13" i="12"/>
  <c r="R13" i="7" s="1"/>
  <c r="F13" i="12"/>
  <c r="F26" i="12" s="1"/>
  <c r="E13" i="12"/>
  <c r="E26" i="12" s="1"/>
  <c r="AU12" i="12"/>
  <c r="AS12" i="12"/>
  <c r="AH12" i="12"/>
  <c r="AI12" i="12" s="1"/>
  <c r="T12" i="12"/>
  <c r="AX11" i="12"/>
  <c r="AH11" i="12"/>
  <c r="AI11" i="12" s="1"/>
  <c r="AU10" i="12"/>
  <c r="AS10" i="12"/>
  <c r="AH10" i="12"/>
  <c r="AI10" i="12" s="1"/>
  <c r="Q10" i="12"/>
  <c r="O10" i="12"/>
  <c r="K10" i="12"/>
  <c r="I10" i="12"/>
  <c r="K18" i="7" l="1"/>
  <c r="AL53" i="7"/>
  <c r="AV51" i="12"/>
  <c r="T51" i="12"/>
  <c r="T52" i="12"/>
  <c r="K20" i="7"/>
  <c r="K16" i="7"/>
  <c r="K24" i="7"/>
  <c r="R17" i="7"/>
  <c r="K21" i="7"/>
  <c r="AR21" i="7"/>
  <c r="K17" i="7"/>
  <c r="AR17" i="7"/>
  <c r="K13" i="7"/>
  <c r="AR13" i="7"/>
  <c r="K23" i="7"/>
  <c r="K15" i="7"/>
  <c r="R24" i="7"/>
  <c r="R16" i="7"/>
  <c r="R19" i="7"/>
  <c r="AL11" i="7"/>
  <c r="K11" i="7" s="1"/>
  <c r="K19" i="7"/>
  <c r="K22" i="7"/>
  <c r="AR22" i="7"/>
  <c r="K14" i="7"/>
  <c r="AR14" i="7"/>
  <c r="T26" i="12"/>
  <c r="C59" i="12"/>
  <c r="C61" i="12" s="1"/>
  <c r="AL61" i="12"/>
  <c r="AT61" i="12"/>
  <c r="H26" i="12"/>
  <c r="H61" i="12" s="1"/>
  <c r="AW10" i="12"/>
  <c r="AW26" i="12" s="1"/>
  <c r="AW12" i="12"/>
  <c r="E61" i="12"/>
  <c r="U54" i="12"/>
  <c r="AP61" i="12"/>
  <c r="AU61" i="12"/>
  <c r="V61" i="12"/>
  <c r="AD61" i="12"/>
  <c r="AZ26" i="12"/>
  <c r="AZ61" i="12" s="1"/>
  <c r="AS61" i="12"/>
  <c r="D61" i="12"/>
  <c r="AW54" i="12"/>
  <c r="N61" i="12"/>
  <c r="X61" i="12"/>
  <c r="AF61" i="12"/>
  <c r="AN61" i="12"/>
  <c r="L61" i="12"/>
  <c r="P61" i="12"/>
  <c r="Z61" i="12"/>
  <c r="U10" i="12"/>
  <c r="U26" i="12" s="1"/>
  <c r="J61" i="12"/>
  <c r="R61" i="12"/>
  <c r="AB61" i="12"/>
  <c r="AJ61" i="12"/>
  <c r="AR61" i="12"/>
  <c r="AI55" i="12"/>
  <c r="F61" i="12"/>
  <c r="AH26" i="12"/>
  <c r="AH61" i="12" s="1"/>
  <c r="AX26" i="12"/>
  <c r="AI54" i="12"/>
  <c r="T55" i="12"/>
  <c r="AI58" i="12"/>
  <c r="AI59" i="12" s="1"/>
  <c r="T59" i="12"/>
  <c r="AV59" i="12"/>
  <c r="AV55" i="12"/>
  <c r="AX56" i="12"/>
  <c r="BA24" i="11"/>
  <c r="I24" i="11"/>
  <c r="BA23" i="11"/>
  <c r="BA22" i="11"/>
  <c r="BA21" i="11"/>
  <c r="BA20" i="11"/>
  <c r="BA18" i="11"/>
  <c r="U15" i="11"/>
  <c r="I14" i="11"/>
  <c r="BB13" i="11"/>
  <c r="BB14" i="11"/>
  <c r="BB15" i="11"/>
  <c r="AI13" i="11"/>
  <c r="AJ13" i="11" s="1"/>
  <c r="U13" i="11"/>
  <c r="I13" i="11"/>
  <c r="G13" i="11"/>
  <c r="F13" i="11"/>
  <c r="AV12" i="11"/>
  <c r="AT12" i="11"/>
  <c r="AX12" i="11" s="1"/>
  <c r="AI12" i="11"/>
  <c r="AJ12" i="11" s="1"/>
  <c r="U12" i="11"/>
  <c r="AY11" i="11"/>
  <c r="AI11" i="11"/>
  <c r="AJ11" i="11" s="1"/>
  <c r="AV10" i="11"/>
  <c r="AX10" i="11" s="1"/>
  <c r="AT10" i="11"/>
  <c r="AI10" i="11"/>
  <c r="AJ10" i="11" s="1"/>
  <c r="R10" i="11"/>
  <c r="P10" i="11"/>
  <c r="L10" i="11"/>
  <c r="J10" i="11"/>
  <c r="U55" i="12" l="1"/>
  <c r="U61" i="12" s="1"/>
  <c r="H27" i="12"/>
  <c r="T60" i="12"/>
  <c r="AX61" i="12"/>
  <c r="AX62" i="12" s="1"/>
  <c r="H62" i="12"/>
  <c r="AV61" i="12"/>
  <c r="AI61" i="12"/>
  <c r="T56" i="12"/>
  <c r="T61" i="12"/>
  <c r="AX27" i="12"/>
  <c r="AW55" i="12"/>
  <c r="AW61" i="12" s="1"/>
  <c r="V10" i="11"/>
  <c r="BV34" i="11" l="1"/>
  <c r="BV33" i="11"/>
  <c r="BV32" i="11"/>
  <c r="BV31" i="11"/>
  <c r="BV30" i="11"/>
  <c r="BV29" i="11"/>
  <c r="BV28" i="11"/>
  <c r="BV27" i="11"/>
  <c r="BU26" i="11"/>
  <c r="BU28" i="11" s="1"/>
  <c r="BV20" i="11"/>
  <c r="BV21" i="11"/>
  <c r="BV22" i="11"/>
  <c r="BV23" i="11"/>
  <c r="BV24" i="11"/>
  <c r="BV25" i="11"/>
  <c r="BV26" i="11"/>
  <c r="BV18" i="11" l="1"/>
  <c r="BU16" i="11"/>
  <c r="BU17" i="11" s="1"/>
  <c r="BU18" i="11" s="1"/>
  <c r="BU13" i="11"/>
  <c r="BV10" i="11"/>
  <c r="BV11" i="11"/>
  <c r="BV12" i="11"/>
  <c r="BV13" i="11"/>
  <c r="BV14" i="11"/>
  <c r="BV15" i="11"/>
  <c r="DI61" i="11"/>
  <c r="DH61" i="11"/>
  <c r="DG61" i="11"/>
  <c r="DF61" i="11"/>
  <c r="DE61" i="11"/>
  <c r="DE63" i="11" s="1"/>
  <c r="DD61" i="11"/>
  <c r="DC61" i="11"/>
  <c r="DC63" i="11" s="1"/>
  <c r="DB61" i="11"/>
  <c r="DA61" i="11"/>
  <c r="DA63" i="11" s="1"/>
  <c r="CZ61" i="11"/>
  <c r="CY61" i="11"/>
  <c r="CY63" i="11" s="1"/>
  <c r="CX61" i="11"/>
  <c r="CU61" i="11"/>
  <c r="CT61" i="11"/>
  <c r="CS61" i="11"/>
  <c r="CS63" i="11" s="1"/>
  <c r="CR61" i="11"/>
  <c r="CQ61" i="11"/>
  <c r="CQ63" i="11" s="1"/>
  <c r="CP61" i="11"/>
  <c r="CO61" i="11"/>
  <c r="CO63" i="11" s="1"/>
  <c r="CN61" i="11"/>
  <c r="CM61" i="11"/>
  <c r="CM63" i="11" s="1"/>
  <c r="CL61" i="11"/>
  <c r="CK61" i="11"/>
  <c r="CK63" i="11" s="1"/>
  <c r="CJ61" i="11"/>
  <c r="CG61" i="11"/>
  <c r="CG63" i="11" s="1"/>
  <c r="CF61" i="11"/>
  <c r="CE61" i="11"/>
  <c r="CE63" i="11" s="1"/>
  <c r="CD61" i="11"/>
  <c r="CC61" i="11"/>
  <c r="CC63" i="11" s="1"/>
  <c r="CB61" i="11"/>
  <c r="CA61" i="11"/>
  <c r="CA63" i="11" s="1"/>
  <c r="BZ61" i="11"/>
  <c r="BY61" i="11"/>
  <c r="BY63" i="11" s="1"/>
  <c r="BX61" i="11"/>
  <c r="BW61" i="11"/>
  <c r="BW63" i="11" s="1"/>
  <c r="BV61" i="11"/>
  <c r="BU61" i="11"/>
  <c r="BU63" i="11" s="1"/>
  <c r="DL60" i="11"/>
  <c r="DL61" i="11" s="1"/>
  <c r="DL62" i="11" s="1"/>
  <c r="DJ60" i="11"/>
  <c r="DJ61" i="11" s="1"/>
  <c r="CV60" i="11"/>
  <c r="CV61" i="11" s="1"/>
  <c r="CH60" i="11"/>
  <c r="CH61" i="11" s="1"/>
  <c r="BT60" i="11"/>
  <c r="BT61" i="11" s="1"/>
  <c r="BS60" i="11"/>
  <c r="BS61" i="11" s="1"/>
  <c r="BR60" i="11"/>
  <c r="BR61" i="11" s="1"/>
  <c r="BQ60" i="11"/>
  <c r="DL57" i="11"/>
  <c r="DL58" i="11" s="1"/>
  <c r="DH57" i="11"/>
  <c r="DF57" i="11"/>
  <c r="DD57" i="11"/>
  <c r="DB57" i="11"/>
  <c r="CZ57" i="11"/>
  <c r="CX57" i="11"/>
  <c r="CU57" i="11"/>
  <c r="CU63" i="11" s="1"/>
  <c r="CT57" i="11"/>
  <c r="CR57" i="11"/>
  <c r="CP57" i="11"/>
  <c r="CN57" i="11"/>
  <c r="CL57" i="11"/>
  <c r="CJ57" i="11"/>
  <c r="CF57" i="11"/>
  <c r="CD57" i="11"/>
  <c r="CB57" i="11"/>
  <c r="BZ57" i="11"/>
  <c r="BX57" i="11"/>
  <c r="BV57" i="11"/>
  <c r="BT57" i="11"/>
  <c r="BQ57" i="11"/>
  <c r="DJ56" i="11"/>
  <c r="DG56" i="11"/>
  <c r="DE56" i="11"/>
  <c r="CV56" i="11"/>
  <c r="CW56" i="11" s="1"/>
  <c r="CH56" i="11"/>
  <c r="CH57" i="11" s="1"/>
  <c r="CC56" i="11"/>
  <c r="BR56" i="11"/>
  <c r="BR57" i="11" s="1"/>
  <c r="DL53" i="11"/>
  <c r="DL54" i="11" s="1"/>
  <c r="DI53" i="11"/>
  <c r="DI63" i="11" s="1"/>
  <c r="DH53" i="11"/>
  <c r="DG53" i="11"/>
  <c r="DF53" i="11"/>
  <c r="DD53" i="11"/>
  <c r="DB53" i="11"/>
  <c r="CZ53" i="11"/>
  <c r="CX53" i="11"/>
  <c r="CV53" i="11"/>
  <c r="CW53" i="11" s="1"/>
  <c r="CT53" i="11"/>
  <c r="CR53" i="11"/>
  <c r="CP53" i="11"/>
  <c r="CN53" i="11"/>
  <c r="CL53" i="11"/>
  <c r="CJ53" i="11"/>
  <c r="CF53" i="11"/>
  <c r="CD53" i="11"/>
  <c r="CB53" i="11"/>
  <c r="BZ53" i="11"/>
  <c r="BX53" i="11"/>
  <c r="BV53" i="11"/>
  <c r="BT53" i="11"/>
  <c r="BS53" i="11"/>
  <c r="BR53" i="11"/>
  <c r="BQ53" i="11"/>
  <c r="DJ52" i="11"/>
  <c r="CH52" i="11"/>
  <c r="DJ51" i="11"/>
  <c r="CH51" i="11"/>
  <c r="DJ50" i="11"/>
  <c r="CH50" i="11"/>
  <c r="DJ49" i="11"/>
  <c r="CH49" i="11"/>
  <c r="DJ48" i="11"/>
  <c r="CH48" i="11"/>
  <c r="DJ45" i="11"/>
  <c r="CH45" i="11"/>
  <c r="DJ44" i="11"/>
  <c r="CH44" i="11"/>
  <c r="DJ43" i="11"/>
  <c r="CH43" i="11"/>
  <c r="DJ42" i="11"/>
  <c r="CH42" i="11"/>
  <c r="DJ41" i="11"/>
  <c r="CH41" i="11"/>
  <c r="DJ40" i="11"/>
  <c r="CH40" i="11"/>
  <c r="DJ39" i="11"/>
  <c r="CH39" i="11"/>
  <c r="DM36" i="11"/>
  <c r="DM63" i="11" s="1"/>
  <c r="DL36" i="11"/>
  <c r="DJ36" i="11"/>
  <c r="DK36" i="11" s="1"/>
  <c r="DH36" i="11"/>
  <c r="DF36" i="11"/>
  <c r="DD36" i="11"/>
  <c r="DB36" i="11"/>
  <c r="CZ36" i="11"/>
  <c r="CX36" i="11"/>
  <c r="CT36" i="11"/>
  <c r="CR36" i="11"/>
  <c r="CP36" i="11"/>
  <c r="CN36" i="11"/>
  <c r="CN63" i="11" s="1"/>
  <c r="CL36" i="11"/>
  <c r="CJ36" i="11"/>
  <c r="CF36" i="11"/>
  <c r="CD36" i="11"/>
  <c r="CB36" i="11"/>
  <c r="BZ36" i="11"/>
  <c r="BX36" i="11"/>
  <c r="BR36" i="11"/>
  <c r="DN37" i="11" s="1"/>
  <c r="BQ36" i="11"/>
  <c r="DN35" i="11"/>
  <c r="DN36" i="11" s="1"/>
  <c r="DN63" i="11" s="1"/>
  <c r="CV26" i="11"/>
  <c r="CV36" i="11" s="1"/>
  <c r="CH26" i="11"/>
  <c r="CH36" i="11" s="1"/>
  <c r="CI36" i="11" s="1"/>
  <c r="BT36" i="11"/>
  <c r="BS36" i="11"/>
  <c r="BV19" i="11"/>
  <c r="BV17" i="11"/>
  <c r="BV16" i="11"/>
  <c r="DG63" i="11" l="1"/>
  <c r="BQ61" i="11"/>
  <c r="BX63" i="11"/>
  <c r="CF63" i="11"/>
  <c r="CZ63" i="11"/>
  <c r="DH63" i="11"/>
  <c r="CP63" i="11"/>
  <c r="DF63" i="11"/>
  <c r="CD63" i="11"/>
  <c r="BZ63" i="11"/>
  <c r="CJ63" i="11"/>
  <c r="CR63" i="11"/>
  <c r="CB63" i="11"/>
  <c r="CL63" i="11"/>
  <c r="CT63" i="11"/>
  <c r="DB63" i="11"/>
  <c r="DL63" i="11"/>
  <c r="DL64" i="11" s="1"/>
  <c r="CH53" i="11"/>
  <c r="CH63" i="11" s="1"/>
  <c r="CI56" i="11"/>
  <c r="CI57" i="11" s="1"/>
  <c r="CH62" i="11"/>
  <c r="CW60" i="11"/>
  <c r="CW61" i="11" s="1"/>
  <c r="CX63" i="11"/>
  <c r="DD63" i="11"/>
  <c r="BR63" i="11"/>
  <c r="BV36" i="11"/>
  <c r="BV37" i="11" s="1"/>
  <c r="BQ63" i="11"/>
  <c r="BT63" i="11"/>
  <c r="BS63" i="11"/>
  <c r="CW26" i="11"/>
  <c r="DJ57" i="11"/>
  <c r="DL37" i="11"/>
  <c r="CI60" i="11"/>
  <c r="CI61" i="11" s="1"/>
  <c r="DK60" i="11"/>
  <c r="DK61" i="11" s="1"/>
  <c r="DJ53" i="11"/>
  <c r="DK53" i="11" s="1"/>
  <c r="CV57" i="11"/>
  <c r="DK56" i="11"/>
  <c r="BC26" i="11"/>
  <c r="BH36" i="11"/>
  <c r="G36" i="11"/>
  <c r="F36" i="11"/>
  <c r="AV61" i="11"/>
  <c r="AU61" i="11"/>
  <c r="AT61" i="11"/>
  <c r="AS61" i="11"/>
  <c r="AR61" i="11"/>
  <c r="AR63" i="11" s="1"/>
  <c r="AQ61" i="11"/>
  <c r="AP61" i="11"/>
  <c r="AP63" i="11" s="1"/>
  <c r="AO61" i="11"/>
  <c r="AN61" i="11"/>
  <c r="AN63" i="11" s="1"/>
  <c r="AM61" i="11"/>
  <c r="AL61" i="11"/>
  <c r="AL63" i="11" s="1"/>
  <c r="AK61" i="11"/>
  <c r="AH61" i="11"/>
  <c r="AG61" i="11"/>
  <c r="AF61" i="11"/>
  <c r="AF63" i="11" s="1"/>
  <c r="AE61" i="11"/>
  <c r="AD61" i="11"/>
  <c r="AD63" i="11" s="1"/>
  <c r="AC61" i="11"/>
  <c r="AB61" i="11"/>
  <c r="AB63" i="11" s="1"/>
  <c r="AA61" i="11"/>
  <c r="Z61" i="11"/>
  <c r="Z63" i="11" s="1"/>
  <c r="Y61" i="11"/>
  <c r="X61" i="11"/>
  <c r="X63" i="11" s="1"/>
  <c r="W61" i="11"/>
  <c r="T61" i="11"/>
  <c r="T63" i="11" s="1"/>
  <c r="S61" i="11"/>
  <c r="R61" i="11"/>
  <c r="R63" i="11" s="1"/>
  <c r="Q61" i="11"/>
  <c r="P61" i="11"/>
  <c r="P63" i="11" s="1"/>
  <c r="O61" i="11"/>
  <c r="N61" i="11"/>
  <c r="N63" i="11" s="1"/>
  <c r="M61" i="11"/>
  <c r="L61" i="11"/>
  <c r="L63" i="11" s="1"/>
  <c r="K61" i="11"/>
  <c r="J61" i="11"/>
  <c r="J63" i="11" s="1"/>
  <c r="I61" i="11"/>
  <c r="H61" i="11"/>
  <c r="H63" i="11" s="1"/>
  <c r="AY60" i="11"/>
  <c r="AY61" i="11" s="1"/>
  <c r="AY62" i="11" s="1"/>
  <c r="AW60" i="11"/>
  <c r="AW61" i="11" s="1"/>
  <c r="AI60" i="11"/>
  <c r="AJ60" i="11" s="1"/>
  <c r="AJ61" i="11" s="1"/>
  <c r="U60" i="11"/>
  <c r="U61" i="11" s="1"/>
  <c r="G60" i="11"/>
  <c r="G61" i="11" s="1"/>
  <c r="F60" i="11"/>
  <c r="F61" i="11" s="1"/>
  <c r="E60" i="11"/>
  <c r="E61" i="11" s="1"/>
  <c r="D60" i="11"/>
  <c r="AY57" i="11"/>
  <c r="AU57" i="11"/>
  <c r="AS57" i="11"/>
  <c r="AQ57" i="11"/>
  <c r="AO57" i="11"/>
  <c r="AM57" i="11"/>
  <c r="AK57" i="11"/>
  <c r="AH57" i="11"/>
  <c r="AH63" i="11" s="1"/>
  <c r="AG57" i="11"/>
  <c r="AE57" i="11"/>
  <c r="AC57" i="11"/>
  <c r="AA57" i="11"/>
  <c r="Y57" i="11"/>
  <c r="W57" i="11"/>
  <c r="S57" i="11"/>
  <c r="Q57" i="11"/>
  <c r="O57" i="11"/>
  <c r="M57" i="11"/>
  <c r="K57" i="11"/>
  <c r="I57" i="11"/>
  <c r="G57" i="11"/>
  <c r="D57" i="11"/>
  <c r="AW56" i="11"/>
  <c r="AT56" i="11"/>
  <c r="AR56" i="11"/>
  <c r="AI56" i="11"/>
  <c r="AJ56" i="11" s="1"/>
  <c r="U56" i="11"/>
  <c r="P56" i="11"/>
  <c r="E56" i="11"/>
  <c r="E57" i="11" s="1"/>
  <c r="AY53" i="11"/>
  <c r="AY54" i="11" s="1"/>
  <c r="AV53" i="11"/>
  <c r="AU53" i="11"/>
  <c r="AT53" i="11"/>
  <c r="AS53" i="11"/>
  <c r="AQ53" i="11"/>
  <c r="AO53" i="11"/>
  <c r="AM53" i="11"/>
  <c r="AK53" i="11"/>
  <c r="AI53" i="11"/>
  <c r="AJ53" i="11" s="1"/>
  <c r="AG53" i="11"/>
  <c r="AE53" i="11"/>
  <c r="AC53" i="11"/>
  <c r="AA53" i="11"/>
  <c r="Y53" i="11"/>
  <c r="W53" i="11"/>
  <c r="S53" i="11"/>
  <c r="Q53" i="11"/>
  <c r="O53" i="11"/>
  <c r="M53" i="11"/>
  <c r="K53" i="11"/>
  <c r="I53" i="11"/>
  <c r="G53" i="11"/>
  <c r="F53" i="11"/>
  <c r="E53" i="11"/>
  <c r="D53" i="11"/>
  <c r="AW52" i="11"/>
  <c r="U52" i="11"/>
  <c r="AW51" i="11"/>
  <c r="U51" i="11"/>
  <c r="AW50" i="11"/>
  <c r="U50" i="11"/>
  <c r="AW49" i="11"/>
  <c r="U49" i="11"/>
  <c r="AW48" i="11"/>
  <c r="U48" i="11"/>
  <c r="AW45" i="11"/>
  <c r="AW44" i="11"/>
  <c r="U44" i="11"/>
  <c r="AW43" i="11"/>
  <c r="U43" i="11"/>
  <c r="AW42" i="11"/>
  <c r="U42" i="11"/>
  <c r="AW41" i="11"/>
  <c r="U41" i="11"/>
  <c r="AW40" i="11"/>
  <c r="U40" i="11"/>
  <c r="AZ36" i="11"/>
  <c r="AZ63" i="11" s="1"/>
  <c r="AY36" i="11"/>
  <c r="BG37" i="11" s="1"/>
  <c r="AW36" i="11"/>
  <c r="AX36" i="11" s="1"/>
  <c r="AU36" i="11"/>
  <c r="AS36" i="11"/>
  <c r="AQ36" i="11"/>
  <c r="AO36" i="11"/>
  <c r="AM36" i="11"/>
  <c r="AK36" i="11"/>
  <c r="AG36" i="11"/>
  <c r="AE36" i="11"/>
  <c r="AC36" i="11"/>
  <c r="AA36" i="11"/>
  <c r="Y36" i="11"/>
  <c r="W36" i="11"/>
  <c r="U36" i="11"/>
  <c r="V36" i="11" s="1"/>
  <c r="S36" i="11"/>
  <c r="Q36" i="11"/>
  <c r="O36" i="11"/>
  <c r="M36" i="11"/>
  <c r="K36" i="11"/>
  <c r="E36" i="11"/>
  <c r="BA37" i="11" s="1"/>
  <c r="D36" i="11"/>
  <c r="BF36" i="11"/>
  <c r="BN36" i="11"/>
  <c r="BC35" i="11"/>
  <c r="BB35" i="11"/>
  <c r="BA35" i="11"/>
  <c r="BB25" i="11"/>
  <c r="BC25" i="11"/>
  <c r="BB24" i="11"/>
  <c r="BC24" i="11"/>
  <c r="BB23" i="11"/>
  <c r="BC23" i="11"/>
  <c r="BB22" i="11"/>
  <c r="BC22" i="11"/>
  <c r="BB21" i="11"/>
  <c r="BC21" i="11"/>
  <c r="BC20" i="11"/>
  <c r="BB20" i="11"/>
  <c r="BB19" i="11"/>
  <c r="BA19" i="11"/>
  <c r="I19" i="11"/>
  <c r="BC19" i="11" s="1"/>
  <c r="BB18" i="11"/>
  <c r="BC18" i="11"/>
  <c r="BB17" i="11"/>
  <c r="BA17" i="11"/>
  <c r="I17" i="11"/>
  <c r="BB16" i="11"/>
  <c r="I16" i="11"/>
  <c r="BC16" i="11" s="1"/>
  <c r="BB12" i="11"/>
  <c r="BC12" i="11"/>
  <c r="BB11" i="11"/>
  <c r="BC11" i="11"/>
  <c r="BB10" i="11"/>
  <c r="BC10" i="11"/>
  <c r="AV63" i="11" l="1"/>
  <c r="AX56" i="11"/>
  <c r="AS63" i="11"/>
  <c r="AT63" i="11"/>
  <c r="CI53" i="11"/>
  <c r="CI63" i="11" s="1"/>
  <c r="BC17" i="11"/>
  <c r="BB38" i="11"/>
  <c r="Q63" i="11"/>
  <c r="AK63" i="11"/>
  <c r="BD37" i="11"/>
  <c r="BH37" i="11"/>
  <c r="CH58" i="11"/>
  <c r="DK57" i="11"/>
  <c r="DK63" i="11" s="1"/>
  <c r="CH54" i="11"/>
  <c r="AI36" i="11"/>
  <c r="BG36" i="11"/>
  <c r="BV63" i="11"/>
  <c r="BV64" i="11" s="1"/>
  <c r="DJ63" i="11"/>
  <c r="CV63" i="11"/>
  <c r="CW57" i="11"/>
  <c r="CW63" i="11" s="1"/>
  <c r="BF37" i="11"/>
  <c r="BD36" i="11"/>
  <c r="V56" i="11"/>
  <c r="D61" i="11"/>
  <c r="D63" i="11" s="1"/>
  <c r="V60" i="11"/>
  <c r="V61" i="11" s="1"/>
  <c r="Y63" i="11"/>
  <c r="AG63" i="11"/>
  <c r="AY37" i="11"/>
  <c r="AQ63" i="11"/>
  <c r="U57" i="11"/>
  <c r="AW57" i="11"/>
  <c r="U53" i="11"/>
  <c r="V53" i="11" s="1"/>
  <c r="AI57" i="11"/>
  <c r="AJ57" i="11" s="1"/>
  <c r="AJ63" i="11" s="1"/>
  <c r="E63" i="11"/>
  <c r="AX60" i="11"/>
  <c r="AX61" i="11" s="1"/>
  <c r="BA36" i="11"/>
  <c r="BA63" i="11" s="1"/>
  <c r="I36" i="11"/>
  <c r="W63" i="11"/>
  <c r="AE63" i="11"/>
  <c r="AW53" i="11"/>
  <c r="AX53" i="11" s="1"/>
  <c r="K63" i="11"/>
  <c r="S63" i="11"/>
  <c r="AM63" i="11"/>
  <c r="AU63" i="11"/>
  <c r="G63" i="11"/>
  <c r="O63" i="11"/>
  <c r="AC63" i="11"/>
  <c r="AY63" i="11"/>
  <c r="AY64" i="11" s="1"/>
  <c r="F63" i="11"/>
  <c r="M63" i="11"/>
  <c r="AA63" i="11"/>
  <c r="AO63" i="11"/>
  <c r="AI61" i="11"/>
  <c r="U62" i="11" s="1"/>
  <c r="AY58" i="11"/>
  <c r="AX57" i="11" l="1"/>
  <c r="U63" i="11"/>
  <c r="U54" i="11"/>
  <c r="V57" i="11"/>
  <c r="V63" i="11" s="1"/>
  <c r="BC36" i="11"/>
  <c r="BE37" i="11"/>
  <c r="U58" i="11"/>
  <c r="AW63" i="11"/>
  <c r="AI63" i="11"/>
  <c r="I37" i="11"/>
  <c r="I63" i="11"/>
  <c r="I64" i="11" s="1"/>
  <c r="AX63" i="11"/>
  <c r="BE36" i="11" l="1"/>
  <c r="F14" i="8" l="1"/>
  <c r="AP44" i="7"/>
  <c r="AP45" i="7"/>
  <c r="AP46" i="7"/>
  <c r="AN44" i="7"/>
  <c r="AN45" i="7"/>
  <c r="AN46" i="7"/>
  <c r="AN47" i="7"/>
  <c r="AZ44" i="7" l="1"/>
  <c r="AZ45" i="7"/>
  <c r="AX29" i="7"/>
  <c r="AX30" i="7"/>
  <c r="AX31" i="7"/>
  <c r="AX32" i="7"/>
  <c r="AX43" i="7"/>
  <c r="AX44" i="7"/>
  <c r="AX45" i="7"/>
  <c r="AX46" i="7"/>
  <c r="AX47" i="7"/>
  <c r="AX48" i="7"/>
  <c r="AI44" i="7"/>
  <c r="AI45" i="7"/>
  <c r="AF44" i="7"/>
  <c r="AF45" i="7"/>
  <c r="Z44" i="7"/>
  <c r="Z45" i="7"/>
  <c r="W44" i="7"/>
  <c r="W45" i="7"/>
  <c r="T44" i="7"/>
  <c r="T45" i="7"/>
  <c r="P44" i="7"/>
  <c r="P45" i="7"/>
  <c r="M44" i="7"/>
  <c r="M45" i="7"/>
  <c r="L44" i="7"/>
  <c r="L45" i="7"/>
  <c r="K44" i="7"/>
  <c r="K45" i="7"/>
  <c r="AZ29" i="7"/>
  <c r="AZ30" i="7"/>
  <c r="AZ31" i="7"/>
  <c r="AZ32" i="7"/>
  <c r="AZ43" i="7"/>
  <c r="T29" i="7"/>
  <c r="T30" i="7"/>
  <c r="T31" i="7"/>
  <c r="T32" i="7"/>
  <c r="W29" i="7"/>
  <c r="W30" i="7"/>
  <c r="W31" i="7"/>
  <c r="W32" i="7"/>
  <c r="W43" i="7"/>
  <c r="W27" i="7"/>
  <c r="Z29" i="7"/>
  <c r="Z30" i="7"/>
  <c r="Z31" i="7"/>
  <c r="Z32" i="7"/>
  <c r="AF29" i="7"/>
  <c r="AF30" i="7"/>
  <c r="AF31" i="7"/>
  <c r="AF32" i="7"/>
  <c r="AF43" i="7"/>
  <c r="AI29" i="7"/>
  <c r="AI30" i="7"/>
  <c r="AI31" i="7"/>
  <c r="AI32" i="7"/>
  <c r="AI43" i="7"/>
  <c r="AK43" i="7" s="1"/>
  <c r="AP29" i="7"/>
  <c r="AP30" i="7"/>
  <c r="AP31" i="7"/>
  <c r="AP32" i="7"/>
  <c r="AP43" i="7"/>
  <c r="AN29" i="7"/>
  <c r="L29" i="7" s="1"/>
  <c r="AN30" i="7"/>
  <c r="L30" i="7" s="1"/>
  <c r="AN31" i="7"/>
  <c r="AN32" i="7"/>
  <c r="L32" i="7" s="1"/>
  <c r="AN43" i="7"/>
  <c r="L43" i="7" s="1"/>
  <c r="M43" i="7"/>
  <c r="P29" i="7"/>
  <c r="M31" i="7"/>
  <c r="P32" i="7"/>
  <c r="P43" i="7"/>
  <c r="P30" i="7"/>
  <c r="P31" i="7"/>
  <c r="M29" i="7"/>
  <c r="M30" i="7"/>
  <c r="L31" i="7"/>
  <c r="K29" i="7"/>
  <c r="K30" i="7"/>
  <c r="K31" i="7"/>
  <c r="K32" i="7"/>
  <c r="K43" i="7"/>
  <c r="AK30" i="7" l="1"/>
  <c r="AK29" i="7"/>
  <c r="BB29" i="7" s="1"/>
  <c r="Q31" i="7"/>
  <c r="Q43" i="7"/>
  <c r="AK32" i="7"/>
  <c r="AK31" i="7"/>
  <c r="BB31" i="7" s="1"/>
  <c r="AJ44" i="7"/>
  <c r="N44" i="7" s="1"/>
  <c r="J44" i="7" s="1"/>
  <c r="BA44" i="7" s="1"/>
  <c r="Q45" i="7"/>
  <c r="Q44" i="7"/>
  <c r="AK44" i="7"/>
  <c r="BB44" i="7" s="1"/>
  <c r="AK45" i="7"/>
  <c r="BB45" i="7" s="1"/>
  <c r="AJ45" i="7"/>
  <c r="N45" i="7" s="1"/>
  <c r="J45" i="7" s="1"/>
  <c r="BA45" i="7" s="1"/>
  <c r="BB32" i="7"/>
  <c r="Q30" i="7"/>
  <c r="Q29" i="7"/>
  <c r="BB30" i="7"/>
  <c r="BB43" i="7"/>
  <c r="AJ43" i="7"/>
  <c r="N43" i="7" s="1"/>
  <c r="J43" i="7" s="1"/>
  <c r="BA43" i="7" s="1"/>
  <c r="AJ29" i="7"/>
  <c r="N29" i="7" s="1"/>
  <c r="J29" i="7" s="1"/>
  <c r="BA29" i="7" s="1"/>
  <c r="AJ31" i="7"/>
  <c r="N31" i="7" s="1"/>
  <c r="J31" i="7" s="1"/>
  <c r="BA31" i="7" s="1"/>
  <c r="AJ30" i="7"/>
  <c r="N30" i="7" s="1"/>
  <c r="J30" i="7" s="1"/>
  <c r="BA30" i="7" s="1"/>
  <c r="AJ32" i="7"/>
  <c r="N32" i="7" s="1"/>
  <c r="J32" i="7" s="1"/>
  <c r="BA32" i="7" s="1"/>
  <c r="M32" i="7"/>
  <c r="Q32" i="7" s="1"/>
  <c r="BC32" i="7" l="1"/>
  <c r="BD32" i="7" s="1"/>
  <c r="BC31" i="7"/>
  <c r="BD31" i="7" s="1"/>
  <c r="BC30" i="7"/>
  <c r="BD30" i="7" s="1"/>
  <c r="BC44" i="7"/>
  <c r="BD44" i="7" s="1"/>
  <c r="BC29" i="7"/>
  <c r="BD29" i="7" s="1"/>
  <c r="BC45" i="7"/>
  <c r="BD45" i="7" s="1"/>
  <c r="BC43" i="7"/>
  <c r="BD43" i="7" s="1"/>
  <c r="AO12" i="7" l="1"/>
  <c r="AO13" i="7"/>
  <c r="AO14" i="7"/>
  <c r="AO15" i="7"/>
  <c r="AP19" i="7"/>
  <c r="AP20" i="7"/>
  <c r="AP21" i="7"/>
  <c r="AP23" i="7"/>
  <c r="AP24" i="7"/>
  <c r="AC19" i="7"/>
  <c r="AC20" i="7"/>
  <c r="AC21" i="7"/>
  <c r="AC22" i="7"/>
  <c r="AC23" i="7"/>
  <c r="AU15" i="7"/>
  <c r="AU12" i="7"/>
  <c r="AU14" i="7"/>
  <c r="AU13" i="7"/>
  <c r="W19" i="7"/>
  <c r="W20" i="7"/>
  <c r="W21" i="7"/>
  <c r="W22" i="7"/>
  <c r="W23" i="7"/>
  <c r="W24" i="7"/>
  <c r="T19" i="7"/>
  <c r="T20" i="7"/>
  <c r="T21" i="7"/>
  <c r="T22" i="7"/>
  <c r="T23" i="7"/>
  <c r="T24" i="7"/>
  <c r="AQ19" i="7"/>
  <c r="AQ20" i="7"/>
  <c r="AQ21" i="7"/>
  <c r="AQ22" i="7"/>
  <c r="AQ23" i="7"/>
  <c r="AQ24" i="7"/>
  <c r="AP22" i="7"/>
  <c r="AI19" i="7"/>
  <c r="AI20" i="7"/>
  <c r="AI21" i="7"/>
  <c r="AI22" i="7"/>
  <c r="AF19" i="7"/>
  <c r="AF20" i="7"/>
  <c r="AF21" i="7"/>
  <c r="AF22" i="7"/>
  <c r="AN12" i="7"/>
  <c r="AN13" i="7"/>
  <c r="AN14" i="7"/>
  <c r="AN15" i="7"/>
  <c r="AN16" i="7"/>
  <c r="AN17" i="7"/>
  <c r="AN18" i="7"/>
  <c r="AN53" i="7" s="1"/>
  <c r="AN19" i="7"/>
  <c r="AN20" i="7"/>
  <c r="AN21" i="7"/>
  <c r="AN22" i="7"/>
  <c r="AN23" i="7"/>
  <c r="AN24" i="7"/>
  <c r="AU11" i="7"/>
  <c r="AU10" i="7"/>
  <c r="AM53" i="7" l="1"/>
  <c r="AI23" i="7"/>
  <c r="AK23" i="7" s="1"/>
  <c r="AK19" i="7"/>
  <c r="AJ20" i="7"/>
  <c r="AF23" i="7"/>
  <c r="AJ23" i="7" s="1"/>
  <c r="AJ22" i="7"/>
  <c r="AK22" i="7"/>
  <c r="AK21" i="7"/>
  <c r="AJ21" i="7"/>
  <c r="AK20" i="7"/>
  <c r="AJ19" i="7"/>
  <c r="BG24" i="7" l="1"/>
  <c r="BG23" i="7"/>
  <c r="BF23" i="7"/>
  <c r="BG22" i="7"/>
  <c r="BF22" i="7"/>
  <c r="BG21" i="7"/>
  <c r="BF21" i="7"/>
  <c r="BG20" i="7"/>
  <c r="BF20" i="7"/>
  <c r="BG19" i="7"/>
  <c r="BF19" i="7"/>
  <c r="BG17" i="7"/>
  <c r="BF17" i="7"/>
  <c r="BI16" i="7"/>
  <c r="BG16" i="7"/>
  <c r="BF16" i="7"/>
  <c r="BG15" i="7"/>
  <c r="BG14" i="7"/>
  <c r="BF14" i="7"/>
  <c r="BG12" i="7"/>
  <c r="BF12" i="7"/>
  <c r="BF11" i="7"/>
  <c r="BF13" i="7"/>
  <c r="BH13" i="7" s="1"/>
  <c r="BF15" i="7"/>
  <c r="BF24" i="7"/>
  <c r="BH24" i="7" s="1"/>
  <c r="BG11" i="7"/>
  <c r="BG10" i="7"/>
  <c r="BF10" i="7"/>
  <c r="AZ19" i="7"/>
  <c r="AZ20" i="7"/>
  <c r="AZ21" i="7"/>
  <c r="AZ22" i="7"/>
  <c r="AZ23" i="7"/>
  <c r="AX19" i="7"/>
  <c r="BB19" i="7" s="1"/>
  <c r="AX20" i="7"/>
  <c r="BB20" i="7" s="1"/>
  <c r="AX21" i="7"/>
  <c r="BB21" i="7" s="1"/>
  <c r="AX22" i="7"/>
  <c r="BB22" i="7" s="1"/>
  <c r="AX23" i="7"/>
  <c r="BB23" i="7" s="1"/>
  <c r="AX24" i="7"/>
  <c r="L19" i="7"/>
  <c r="L20" i="7"/>
  <c r="L21" i="7"/>
  <c r="L22" i="7"/>
  <c r="L23" i="7"/>
  <c r="M19" i="7"/>
  <c r="M20" i="7"/>
  <c r="M21" i="7"/>
  <c r="M22" i="7"/>
  <c r="M23" i="7"/>
  <c r="N19" i="7"/>
  <c r="N20" i="7"/>
  <c r="N21" i="7"/>
  <c r="N22" i="7"/>
  <c r="N23" i="7"/>
  <c r="P19" i="7"/>
  <c r="P20" i="7"/>
  <c r="P21" i="7"/>
  <c r="P22" i="7"/>
  <c r="P23" i="7"/>
  <c r="AX17" i="7"/>
  <c r="AF16" i="7"/>
  <c r="BH11" i="7" l="1"/>
  <c r="BH23" i="7"/>
  <c r="BH10" i="7"/>
  <c r="Q21" i="7"/>
  <c r="BH15" i="7"/>
  <c r="BH12" i="7"/>
  <c r="BH21" i="7"/>
  <c r="BH19" i="7"/>
  <c r="J21" i="7"/>
  <c r="BA21" i="7" s="1"/>
  <c r="BC21" i="7" s="1"/>
  <c r="BD21" i="7" s="1"/>
  <c r="J23" i="7"/>
  <c r="BA23" i="7" s="1"/>
  <c r="BC23" i="7" s="1"/>
  <c r="BD23" i="7" s="1"/>
  <c r="J19" i="7"/>
  <c r="BA19" i="7" s="1"/>
  <c r="BC19" i="7" s="1"/>
  <c r="BD19" i="7" s="1"/>
  <c r="Q20" i="7"/>
  <c r="BH17" i="7"/>
  <c r="BH22" i="7"/>
  <c r="BH20" i="7"/>
  <c r="BH14" i="7"/>
  <c r="J22" i="7"/>
  <c r="BA22" i="7" s="1"/>
  <c r="BC22" i="7" s="1"/>
  <c r="BD22" i="7" s="1"/>
  <c r="Q23" i="7"/>
  <c r="Q19" i="7"/>
  <c r="J20" i="7"/>
  <c r="BA20" i="7" s="1"/>
  <c r="BC20" i="7" s="1"/>
  <c r="BD20" i="7" s="1"/>
  <c r="Q22" i="7"/>
  <c r="L64" i="7" l="1"/>
  <c r="L65" i="7" s="1"/>
  <c r="L53" i="7"/>
  <c r="K53" i="7"/>
  <c r="AZ51" i="7"/>
  <c r="AO51" i="7"/>
  <c r="AP51" i="7" s="1"/>
  <c r="AN51" i="7"/>
  <c r="L51" i="7" s="1"/>
  <c r="AI51" i="7"/>
  <c r="AF51" i="7"/>
  <c r="W51" i="7"/>
  <c r="T51" i="7"/>
  <c r="M51" i="7"/>
  <c r="K51" i="7"/>
  <c r="AX50" i="7"/>
  <c r="AP50" i="7"/>
  <c r="AN50" i="7"/>
  <c r="L50" i="7" s="1"/>
  <c r="AI50" i="7"/>
  <c r="AC50" i="7"/>
  <c r="Z50" i="7"/>
  <c r="K50" i="7"/>
  <c r="H50" i="7"/>
  <c r="AV49" i="7"/>
  <c r="AU49" i="7"/>
  <c r="AQ49" i="7"/>
  <c r="AQ52" i="7" s="1"/>
  <c r="AL49" i="7"/>
  <c r="X49" i="7"/>
  <c r="O49" i="7"/>
  <c r="AP48" i="7"/>
  <c r="AN48" i="7"/>
  <c r="L48" i="7" s="1"/>
  <c r="AI48" i="7"/>
  <c r="Z48" i="7"/>
  <c r="W48" i="7"/>
  <c r="K48" i="7"/>
  <c r="AP47" i="7"/>
  <c r="L47" i="7"/>
  <c r="Z47" i="7"/>
  <c r="K47" i="7"/>
  <c r="L46" i="7"/>
  <c r="Z46" i="7"/>
  <c r="K46" i="7"/>
  <c r="AX28" i="7"/>
  <c r="AP28" i="7"/>
  <c r="AN28" i="7"/>
  <c r="L28" i="7" s="1"/>
  <c r="AI28" i="7"/>
  <c r="AC28" i="7"/>
  <c r="Z28" i="7"/>
  <c r="K28" i="7"/>
  <c r="AP27" i="7"/>
  <c r="AN27" i="7"/>
  <c r="L27" i="7" s="1"/>
  <c r="Z27" i="7"/>
  <c r="K27" i="7"/>
  <c r="Q26" i="7"/>
  <c r="Z25" i="7"/>
  <c r="Y25" i="7"/>
  <c r="X25" i="7"/>
  <c r="X52" i="7" s="1"/>
  <c r="O25" i="7"/>
  <c r="O52" i="7" s="1"/>
  <c r="AZ24" i="7"/>
  <c r="AI24" i="7"/>
  <c r="AF24" i="7"/>
  <c r="AJ24" i="7" s="1"/>
  <c r="N24" i="7" s="1"/>
  <c r="AC24" i="7"/>
  <c r="P24" i="7"/>
  <c r="M24" i="7"/>
  <c r="L24" i="7"/>
  <c r="L18" i="7"/>
  <c r="AC18" i="7"/>
  <c r="P17" i="7"/>
  <c r="AC17" i="7"/>
  <c r="W17" i="7"/>
  <c r="AZ17" i="7"/>
  <c r="L16" i="7"/>
  <c r="AI16" i="7"/>
  <c r="AC16" i="7"/>
  <c r="AI15" i="7"/>
  <c r="AC15" i="7"/>
  <c r="L14" i="7"/>
  <c r="AI14" i="7"/>
  <c r="AC14" i="7"/>
  <c r="AX13" i="7"/>
  <c r="L13" i="7"/>
  <c r="AC13" i="7"/>
  <c r="AX12" i="7"/>
  <c r="L12" i="7"/>
  <c r="AC12" i="7"/>
  <c r="W12" i="7"/>
  <c r="AO11" i="7"/>
  <c r="AC11" i="7"/>
  <c r="AO10" i="7"/>
  <c r="AP10" i="7" s="1"/>
  <c r="AN10" i="7"/>
  <c r="AC10" i="7"/>
  <c r="P10" i="7"/>
  <c r="BG18" i="7" l="1"/>
  <c r="BG25" i="7" s="1"/>
  <c r="BF18" i="7"/>
  <c r="BF25" i="7" s="1"/>
  <c r="Q24" i="7"/>
  <c r="AK24" i="7"/>
  <c r="BB24" i="7" s="1"/>
  <c r="AZ47" i="7"/>
  <c r="J24" i="7"/>
  <c r="BA24" i="7" s="1"/>
  <c r="AK51" i="7"/>
  <c r="BB51" i="7" s="1"/>
  <c r="AP13" i="7"/>
  <c r="AX14" i="7"/>
  <c r="AX16" i="7"/>
  <c r="AX15" i="7"/>
  <c r="AJ51" i="7"/>
  <c r="N51" i="7" s="1"/>
  <c r="J51" i="7" s="1"/>
  <c r="BA51" i="7" s="1"/>
  <c r="AX18" i="7"/>
  <c r="L66" i="7"/>
  <c r="AZ15" i="7"/>
  <c r="R25" i="7"/>
  <c r="P12" i="7"/>
  <c r="M46" i="7"/>
  <c r="Q46" i="7" s="1"/>
  <c r="AI46" i="7"/>
  <c r="AF17" i="7"/>
  <c r="AF15" i="7"/>
  <c r="T12" i="7"/>
  <c r="M14" i="7"/>
  <c r="T18" i="7"/>
  <c r="AF28" i="7"/>
  <c r="AZ13" i="7"/>
  <c r="AF14" i="7"/>
  <c r="AZ46" i="7"/>
  <c r="AK48" i="7"/>
  <c r="BB48" i="7" s="1"/>
  <c r="AP18" i="7"/>
  <c r="P11" i="7"/>
  <c r="AI11" i="7"/>
  <c r="AP12" i="7"/>
  <c r="AP14" i="7"/>
  <c r="P18" i="7"/>
  <c r="AI18" i="7"/>
  <c r="AZ18" i="7"/>
  <c r="F25" i="7"/>
  <c r="AN11" i="7"/>
  <c r="L11" i="7" s="1"/>
  <c r="AZ16" i="7"/>
  <c r="AQ18" i="7"/>
  <c r="T50" i="7"/>
  <c r="AI13" i="7"/>
  <c r="G25" i="7"/>
  <c r="AP17" i="7"/>
  <c r="T13" i="7"/>
  <c r="Q10" i="7"/>
  <c r="AZ12" i="7"/>
  <c r="AF27" i="7"/>
  <c r="AI27" i="7"/>
  <c r="AK27" i="7" s="1"/>
  <c r="BB27" i="7" s="1"/>
  <c r="W47" i="7"/>
  <c r="W18" i="7"/>
  <c r="AZ27" i="7"/>
  <c r="L15" i="7"/>
  <c r="T17" i="7"/>
  <c r="AI17" i="7"/>
  <c r="AK17" i="7" s="1"/>
  <c r="AZ48" i="7"/>
  <c r="T48" i="7"/>
  <c r="AD49" i="7"/>
  <c r="AZ50" i="7"/>
  <c r="AP11" i="7"/>
  <c r="AZ11" i="7"/>
  <c r="AZ14" i="7"/>
  <c r="T46" i="7"/>
  <c r="AF46" i="7"/>
  <c r="AF13" i="7"/>
  <c r="T14" i="7"/>
  <c r="T15" i="7"/>
  <c r="AP15" i="7"/>
  <c r="T16" i="7"/>
  <c r="AP16" i="7"/>
  <c r="F49" i="7"/>
  <c r="AF47" i="7"/>
  <c r="R49" i="7"/>
  <c r="G49" i="7"/>
  <c r="N3" i="7" s="1"/>
  <c r="AX10" i="7"/>
  <c r="AI12" i="7"/>
  <c r="AK12" i="7" s="1"/>
  <c r="M12" i="7"/>
  <c r="AF12" i="7"/>
  <c r="W28" i="7"/>
  <c r="AK28" i="7" s="1"/>
  <c r="BB28" i="7" s="1"/>
  <c r="T28" i="7"/>
  <c r="P28" i="7"/>
  <c r="M28" i="7"/>
  <c r="Q28" i="7" s="1"/>
  <c r="I25" i="7"/>
  <c r="AQ10" i="7"/>
  <c r="AZ10" i="7"/>
  <c r="AC25" i="7"/>
  <c r="L10" i="7"/>
  <c r="AF11" i="7"/>
  <c r="M11" i="7"/>
  <c r="AF18" i="7"/>
  <c r="M18" i="7"/>
  <c r="T27" i="7"/>
  <c r="P27" i="7"/>
  <c r="M27" i="7"/>
  <c r="Q27" i="7" s="1"/>
  <c r="M16" i="7"/>
  <c r="W16" i="7"/>
  <c r="AK16" i="7" s="1"/>
  <c r="M17" i="7"/>
  <c r="AC49" i="7"/>
  <c r="AQ12" i="7"/>
  <c r="AQ13" i="7"/>
  <c r="AQ14" i="7"/>
  <c r="AQ15" i="7"/>
  <c r="AQ16" i="7"/>
  <c r="L17" i="7"/>
  <c r="AD25" i="7"/>
  <c r="AI10" i="7"/>
  <c r="AK10" i="7" s="1"/>
  <c r="M13" i="7"/>
  <c r="W13" i="7"/>
  <c r="W14" i="7"/>
  <c r="AK14" i="7" s="1"/>
  <c r="M15" i="7"/>
  <c r="W15" i="7"/>
  <c r="AK15" i="7" s="1"/>
  <c r="AQ17" i="7"/>
  <c r="H25" i="7"/>
  <c r="AF10" i="7"/>
  <c r="AL25" i="7"/>
  <c r="AL52" i="7" s="1"/>
  <c r="AQ11" i="7"/>
  <c r="P13" i="7"/>
  <c r="P14" i="7"/>
  <c r="P15" i="7"/>
  <c r="P16" i="7"/>
  <c r="AU25" i="7"/>
  <c r="AU52" i="7" s="1"/>
  <c r="K49" i="7"/>
  <c r="AZ28" i="7"/>
  <c r="T47" i="7"/>
  <c r="M47" i="7"/>
  <c r="Q47" i="7" s="1"/>
  <c r="AI47" i="7"/>
  <c r="AF50" i="7"/>
  <c r="H49" i="7"/>
  <c r="L49" i="7"/>
  <c r="Z49" i="7"/>
  <c r="Z52" i="7" s="1"/>
  <c r="AN49" i="7"/>
  <c r="W46" i="7"/>
  <c r="AR49" i="7"/>
  <c r="I49" i="7"/>
  <c r="AP49" i="7"/>
  <c r="AF48" i="7"/>
  <c r="M48" i="7"/>
  <c r="Q48" i="7" s="1"/>
  <c r="W50" i="7"/>
  <c r="M50" i="7"/>
  <c r="Q50" i="7" s="1"/>
  <c r="AP25" i="7" l="1"/>
  <c r="AO25" i="7" s="1"/>
  <c r="F52" i="7"/>
  <c r="AJ46" i="7"/>
  <c r="N46" i="7" s="1"/>
  <c r="J46" i="7" s="1"/>
  <c r="BA46" i="7" s="1"/>
  <c r="AC52" i="7"/>
  <c r="G52" i="7"/>
  <c r="R52" i="7"/>
  <c r="I52" i="7"/>
  <c r="AD52" i="7"/>
  <c r="BH18" i="7"/>
  <c r="BH25" i="7" s="1"/>
  <c r="BC24" i="7"/>
  <c r="BD24" i="7" s="1"/>
  <c r="AX49" i="7"/>
  <c r="BC51" i="7"/>
  <c r="AJ28" i="7"/>
  <c r="N28" i="7" s="1"/>
  <c r="J28" i="7" s="1"/>
  <c r="BA28" i="7" s="1"/>
  <c r="BC28" i="7" s="1"/>
  <c r="BD28" i="7" s="1"/>
  <c r="AK46" i="7"/>
  <c r="BB46" i="7" s="1"/>
  <c r="AK18" i="7"/>
  <c r="BB18" i="7" s="1"/>
  <c r="AJ50" i="7"/>
  <c r="N50" i="7" s="1"/>
  <c r="AK11" i="7"/>
  <c r="Q11" i="7"/>
  <c r="AJ47" i="7"/>
  <c r="N47" i="7" s="1"/>
  <c r="J47" i="7" s="1"/>
  <c r="BA47" i="7" s="1"/>
  <c r="AJ14" i="7"/>
  <c r="N14" i="7" s="1"/>
  <c r="J14" i="7" s="1"/>
  <c r="BA14" i="7" s="1"/>
  <c r="Q12" i="7"/>
  <c r="AJ15" i="7"/>
  <c r="N15" i="7" s="1"/>
  <c r="J15" i="7" s="1"/>
  <c r="BA15" i="7" s="1"/>
  <c r="AK13" i="7"/>
  <c r="BB13" i="7" s="1"/>
  <c r="Q16" i="7"/>
  <c r="Q18" i="7"/>
  <c r="AJ17" i="7"/>
  <c r="N17" i="7" s="1"/>
  <c r="J17" i="7" s="1"/>
  <c r="BA17" i="7" s="1"/>
  <c r="BB12" i="7"/>
  <c r="BB17" i="7"/>
  <c r="Q14" i="7"/>
  <c r="AJ16" i="7"/>
  <c r="N16" i="7" s="1"/>
  <c r="J16" i="7" s="1"/>
  <c r="BA16" i="7" s="1"/>
  <c r="AJ11" i="7"/>
  <c r="N11" i="7" s="1"/>
  <c r="J11" i="7" s="1"/>
  <c r="BA11" i="7" s="1"/>
  <c r="AJ12" i="7"/>
  <c r="N12" i="7" s="1"/>
  <c r="J12" i="7" s="1"/>
  <c r="BA12" i="7" s="1"/>
  <c r="BB15" i="7"/>
  <c r="AJ18" i="7"/>
  <c r="N18" i="7" s="1"/>
  <c r="J18" i="7" s="1"/>
  <c r="BA18" i="7" s="1"/>
  <c r="AI49" i="7"/>
  <c r="AZ25" i="7"/>
  <c r="AJ48" i="7"/>
  <c r="N48" i="7" s="1"/>
  <c r="J48" i="7" s="1"/>
  <c r="BA48" i="7" s="1"/>
  <c r="BC48" i="7" s="1"/>
  <c r="BD48" i="7" s="1"/>
  <c r="AZ49" i="7"/>
  <c r="BB14" i="7"/>
  <c r="AK47" i="7"/>
  <c r="BB47" i="7" s="1"/>
  <c r="Q17" i="7"/>
  <c r="Q13" i="7"/>
  <c r="BB16" i="7"/>
  <c r="AJ27" i="7"/>
  <c r="N27" i="7" s="1"/>
  <c r="J27" i="7" s="1"/>
  <c r="BA27" i="7" s="1"/>
  <c r="BC27" i="7" s="1"/>
  <c r="BD27" i="7" s="1"/>
  <c r="AL54" i="7"/>
  <c r="P25" i="7"/>
  <c r="AF25" i="7"/>
  <c r="AF49" i="7"/>
  <c r="AE49" i="7" s="1"/>
  <c r="AR25" i="7"/>
  <c r="AR52" i="7" s="1"/>
  <c r="AX11" i="7"/>
  <c r="AX25" i="7" s="1"/>
  <c r="F13" i="8" s="1"/>
  <c r="F13" i="9" s="1"/>
  <c r="AJ13" i="7"/>
  <c r="N13" i="7" s="1"/>
  <c r="J13" i="7" s="1"/>
  <c r="BA13" i="7" s="1"/>
  <c r="Q15" i="7"/>
  <c r="M49" i="7"/>
  <c r="Q49" i="7" s="1"/>
  <c r="P49" i="7"/>
  <c r="T25" i="7"/>
  <c r="W25" i="7"/>
  <c r="B13" i="8" s="1"/>
  <c r="B13" i="9" s="1"/>
  <c r="E61" i="7"/>
  <c r="E63" i="7" s="1"/>
  <c r="BB10" i="7"/>
  <c r="M25" i="7"/>
  <c r="K25" i="7"/>
  <c r="K52" i="7" s="1"/>
  <c r="AK50" i="7"/>
  <c r="AI25" i="7"/>
  <c r="AH25" i="7" s="1"/>
  <c r="D13" i="8" s="1"/>
  <c r="D13" i="9" s="1"/>
  <c r="AJ10" i="7"/>
  <c r="W49" i="7"/>
  <c r="T49" i="7"/>
  <c r="S49" i="7" s="1"/>
  <c r="AN25" i="7"/>
  <c r="AN52" i="7" s="1"/>
  <c r="AM52" i="7" s="1"/>
  <c r="V49" i="7" l="1"/>
  <c r="B14" i="8"/>
  <c r="AP52" i="7"/>
  <c r="AO52" i="7" s="1"/>
  <c r="V25" i="7"/>
  <c r="AX52" i="7"/>
  <c r="F16" i="8" s="1"/>
  <c r="F15" i="9" s="1"/>
  <c r="BC18" i="7"/>
  <c r="BD18" i="7" s="1"/>
  <c r="P52" i="7"/>
  <c r="T52" i="7"/>
  <c r="S52" i="7" s="1"/>
  <c r="AF52" i="7"/>
  <c r="AE52" i="7" s="1"/>
  <c r="W52" i="7"/>
  <c r="M52" i="7"/>
  <c r="AI52" i="7"/>
  <c r="AH52" i="7" s="1"/>
  <c r="D16" i="8" s="1"/>
  <c r="D15" i="9" s="1"/>
  <c r="AZ52" i="7"/>
  <c r="BC46" i="7"/>
  <c r="BD46" i="7" s="1"/>
  <c r="Q25" i="7"/>
  <c r="BC47" i="7"/>
  <c r="BD47" i="7" s="1"/>
  <c r="BC14" i="7"/>
  <c r="BD14" i="7" s="1"/>
  <c r="BC15" i="7"/>
  <c r="BD15" i="7" s="1"/>
  <c r="AK25" i="7"/>
  <c r="E13" i="8" s="1"/>
  <c r="E13" i="9" s="1"/>
  <c r="BC16" i="7"/>
  <c r="BD16" i="7" s="1"/>
  <c r="R53" i="7"/>
  <c r="BC12" i="7"/>
  <c r="BD12" i="7" s="1"/>
  <c r="BC17" i="7"/>
  <c r="BD17" i="7" s="1"/>
  <c r="BC13" i="7"/>
  <c r="BD13" i="7" s="1"/>
  <c r="AH49" i="7"/>
  <c r="D14" i="8" s="1"/>
  <c r="AJ49" i="7"/>
  <c r="L25" i="7"/>
  <c r="BB11" i="7"/>
  <c r="BC11" i="7" s="1"/>
  <c r="BD11" i="7" s="1"/>
  <c r="N49" i="7"/>
  <c r="AN54" i="7"/>
  <c r="AM54" i="7" s="1"/>
  <c r="J50" i="7"/>
  <c r="BB49" i="7"/>
  <c r="G14" i="8" s="1"/>
  <c r="N10" i="7"/>
  <c r="AJ25" i="7"/>
  <c r="AK49" i="7"/>
  <c r="E14" i="8" s="1"/>
  <c r="BB50" i="7"/>
  <c r="J49" i="7"/>
  <c r="AP54" i="7" l="1"/>
  <c r="AO54" i="7" s="1"/>
  <c r="V52" i="7"/>
  <c r="B15" i="9"/>
  <c r="AJ52" i="7"/>
  <c r="AK52" i="7"/>
  <c r="E16" i="8" s="1"/>
  <c r="E15" i="9" s="1"/>
  <c r="L52" i="7"/>
  <c r="L54" i="7" s="1"/>
  <c r="BB25" i="7"/>
  <c r="BA49" i="7"/>
  <c r="N25" i="7"/>
  <c r="N52" i="7" s="1"/>
  <c r="J10" i="7"/>
  <c r="BA50" i="7"/>
  <c r="BB52" i="7" l="1"/>
  <c r="G16" i="8" s="1"/>
  <c r="G15" i="9" s="1"/>
  <c r="G13" i="8"/>
  <c r="G13" i="9" s="1"/>
  <c r="E67" i="7"/>
  <c r="J25" i="7"/>
  <c r="BA10" i="7"/>
  <c r="BC49" i="7"/>
  <c r="BD49" i="7" s="1"/>
  <c r="BC50" i="7"/>
  <c r="E64" i="7" l="1"/>
  <c r="J52" i="7"/>
  <c r="E66" i="7" s="1"/>
  <c r="BA25" i="7"/>
  <c r="BA52" i="7" s="1"/>
  <c r="BC10" i="7"/>
  <c r="BD10" i="7" l="1"/>
  <c r="BC25" i="7"/>
  <c r="BD25" i="7" l="1"/>
  <c r="BC52" i="7"/>
  <c r="BD52" i="7" s="1"/>
</calcChain>
</file>

<file path=xl/sharedStrings.xml><?xml version="1.0" encoding="utf-8"?>
<sst xmlns="http://schemas.openxmlformats.org/spreadsheetml/2006/main" count="586" uniqueCount="201">
  <si>
    <t>RPL OCOLUL SILVIC MUNICIPAL BISTRITA RA</t>
  </si>
  <si>
    <t>DISTRICTUL SILVIC LIVEZILE</t>
  </si>
  <si>
    <t>Populatie</t>
  </si>
  <si>
    <t>ag ec</t>
  </si>
  <si>
    <t>cheltuieli indirecte</t>
  </si>
  <si>
    <t>VALORIFICARE REDUSA LA PICIOR</t>
  </si>
  <si>
    <t>apropiat</t>
  </si>
  <si>
    <t>scos</t>
  </si>
  <si>
    <t>fasonat</t>
  </si>
  <si>
    <t>total valoa</t>
  </si>
  <si>
    <t>total chelt</t>
  </si>
  <si>
    <t>apropiat/picior</t>
  </si>
  <si>
    <t>sortat</t>
  </si>
  <si>
    <t>curatat parchet</t>
  </si>
  <si>
    <t>total</t>
  </si>
  <si>
    <t>volum-mc</t>
  </si>
  <si>
    <t>venit total-lei</t>
  </si>
  <si>
    <t>cheltuiala-lei</t>
  </si>
  <si>
    <t>venit efectiv -lei</t>
  </si>
  <si>
    <t>venit efectiv mediu lei/mc</t>
  </si>
  <si>
    <t>Nr. crt.</t>
  </si>
  <si>
    <t>Partida</t>
  </si>
  <si>
    <t>UP</t>
  </si>
  <si>
    <t>ua</t>
  </si>
  <si>
    <t>Suprafata -ha</t>
  </si>
  <si>
    <t>Fel taiere</t>
  </si>
  <si>
    <t>Volum-mc</t>
  </si>
  <si>
    <t>Valoare- lei</t>
  </si>
  <si>
    <t>DIN CARE</t>
  </si>
  <si>
    <t>Rezarva partizi</t>
  </si>
  <si>
    <t xml:space="preserve"> taxa drum</t>
  </si>
  <si>
    <t>volum</t>
  </si>
  <si>
    <t>valorificare</t>
  </si>
  <si>
    <t>cheltuiala</t>
  </si>
  <si>
    <t>pu</t>
  </si>
  <si>
    <t>supr</t>
  </si>
  <si>
    <t>valoare</t>
  </si>
  <si>
    <t>de parcurs</t>
  </si>
  <si>
    <t>estimat</t>
  </si>
  <si>
    <t>AGENTI EC.</t>
  </si>
  <si>
    <t>POPULATIE</t>
  </si>
  <si>
    <t>mc</t>
  </si>
  <si>
    <t>pm lei/mc</t>
  </si>
  <si>
    <t>val- lei</t>
  </si>
  <si>
    <t>lei</t>
  </si>
  <si>
    <t>lei/mc</t>
  </si>
  <si>
    <t>ha</t>
  </si>
  <si>
    <t>lei/ha</t>
  </si>
  <si>
    <t>Produse principale</t>
  </si>
  <si>
    <t>PRINCIPALE</t>
  </si>
  <si>
    <t>total principale</t>
  </si>
  <si>
    <t>Produse secundare</t>
  </si>
  <si>
    <t>SC</t>
  </si>
  <si>
    <t>total secundare</t>
  </si>
  <si>
    <t>IG</t>
  </si>
  <si>
    <t>total igiena</t>
  </si>
  <si>
    <t>TOTAL GENERAL</t>
  </si>
  <si>
    <t>SEF OCOL</t>
  </si>
  <si>
    <t xml:space="preserve">INTOCMIT </t>
  </si>
  <si>
    <t>ING. ANCA EMIL</t>
  </si>
  <si>
    <t>ING. VALEA OVIDIU</t>
  </si>
  <si>
    <t>impozit teren</t>
  </si>
  <si>
    <t>specie</t>
  </si>
  <si>
    <t>Fa</t>
  </si>
  <si>
    <t>Mo+Sac+Plt</t>
  </si>
  <si>
    <t>picior</t>
  </si>
  <si>
    <t>II</t>
  </si>
  <si>
    <t>canton</t>
  </si>
  <si>
    <t>Dt+Dm</t>
  </si>
  <si>
    <t>Fa+Dm</t>
  </si>
  <si>
    <t>C 11</t>
  </si>
  <si>
    <t>tab.nr.1</t>
  </si>
  <si>
    <t>pm recalculat</t>
  </si>
  <si>
    <t>pu recalculat</t>
  </si>
  <si>
    <t>fa</t>
  </si>
  <si>
    <t>suprafata-ha</t>
  </si>
  <si>
    <t>totala</t>
  </si>
  <si>
    <t>efectiva</t>
  </si>
  <si>
    <t>drum auto</t>
  </si>
  <si>
    <t>la Hotararea Consiliului Local Livezile</t>
  </si>
  <si>
    <t>Nr.________________________</t>
  </si>
  <si>
    <t>Rezerva partizi</t>
  </si>
  <si>
    <t>vanzare directa</t>
  </si>
  <si>
    <t>licitatie</t>
  </si>
  <si>
    <t>Produse de igiena</t>
  </si>
  <si>
    <t>P2</t>
  </si>
  <si>
    <t>CONSERVARE</t>
  </si>
  <si>
    <t>Cons</t>
  </si>
  <si>
    <t>imputatii</t>
  </si>
  <si>
    <t>cont de regenerare</t>
  </si>
  <si>
    <t>cont reg existent</t>
  </si>
  <si>
    <t>con de reg de constit</t>
  </si>
  <si>
    <t>cont accesibilit</t>
  </si>
  <si>
    <t>competinte</t>
  </si>
  <si>
    <t>venit din curent Dumbr</t>
  </si>
  <si>
    <t>cote</t>
  </si>
  <si>
    <t>0.5% din activ expl</t>
  </si>
  <si>
    <t>impozit</t>
  </si>
  <si>
    <t>taxa de mediu 2%</t>
  </si>
  <si>
    <t>taxa mediu vanatoare</t>
  </si>
  <si>
    <t>impozit auto</t>
  </si>
  <si>
    <t>iimpozit cladiri</t>
  </si>
  <si>
    <t>fsc</t>
  </si>
  <si>
    <t>Taieri de conservare</t>
  </si>
  <si>
    <t>total conservare</t>
  </si>
  <si>
    <t>15A</t>
  </si>
  <si>
    <t>C9-13</t>
  </si>
  <si>
    <t>IGIENA</t>
  </si>
  <si>
    <t>P1</t>
  </si>
  <si>
    <t>7B</t>
  </si>
  <si>
    <t>8C</t>
  </si>
  <si>
    <t>TR</t>
  </si>
  <si>
    <t>29H</t>
  </si>
  <si>
    <t>S2</t>
  </si>
  <si>
    <t>49A</t>
  </si>
  <si>
    <t>LL</t>
  </si>
  <si>
    <t>A</t>
  </si>
  <si>
    <t xml:space="preserve">FAS </t>
  </si>
  <si>
    <t>p</t>
  </si>
  <si>
    <t>C 9-13</t>
  </si>
  <si>
    <t>70A</t>
  </si>
  <si>
    <t>SR</t>
  </si>
  <si>
    <t>6A</t>
  </si>
  <si>
    <t xml:space="preserve">NIVELUL TARIFELOR MEDII MAXIME DE PRESTARI SERVICII EXPLOATARE MASA LEMNOASA </t>
  </si>
  <si>
    <t>, CONFORM EVALUARILOR DIN P.V. TEHNOLOGICE</t>
  </si>
  <si>
    <t>natura produs</t>
  </si>
  <si>
    <t>tarife medii maxime , lei/mc</t>
  </si>
  <si>
    <t>faza</t>
  </si>
  <si>
    <t>total faze</t>
  </si>
  <si>
    <t>principale</t>
  </si>
  <si>
    <t>secundare</t>
  </si>
  <si>
    <t>igiena</t>
  </si>
  <si>
    <t>P12</t>
  </si>
  <si>
    <t>9C</t>
  </si>
  <si>
    <t>15B</t>
  </si>
  <si>
    <t>PR</t>
  </si>
  <si>
    <t>48C</t>
  </si>
  <si>
    <t>38E</t>
  </si>
  <si>
    <t>19A</t>
  </si>
  <si>
    <t>29E</t>
  </si>
  <si>
    <t>28E</t>
  </si>
  <si>
    <t>ACC</t>
  </si>
  <si>
    <t>LISTA PARTIZI 2023</t>
  </si>
  <si>
    <t>4F</t>
  </si>
  <si>
    <t>29G</t>
  </si>
  <si>
    <t>63A</t>
  </si>
  <si>
    <t>63B</t>
  </si>
  <si>
    <t>Anexa nr.2</t>
  </si>
  <si>
    <t>LISTA PARTIZI 2024</t>
  </si>
  <si>
    <t>2B</t>
  </si>
  <si>
    <t>Ca</t>
  </si>
  <si>
    <t>2C</t>
  </si>
  <si>
    <t>Ca+Go</t>
  </si>
  <si>
    <t>2E</t>
  </si>
  <si>
    <t>Ca+Fa+Go</t>
  </si>
  <si>
    <t>2F</t>
  </si>
  <si>
    <t>2I</t>
  </si>
  <si>
    <t>Ca+Plt+Go</t>
  </si>
  <si>
    <t>2L</t>
  </si>
  <si>
    <t>2Q</t>
  </si>
  <si>
    <t>2S</t>
  </si>
  <si>
    <t>3A</t>
  </si>
  <si>
    <t>5C</t>
  </si>
  <si>
    <t xml:space="preserve">Fa </t>
  </si>
  <si>
    <t>5E</t>
  </si>
  <si>
    <t>SD</t>
  </si>
  <si>
    <t>6B</t>
  </si>
  <si>
    <t>8F</t>
  </si>
  <si>
    <t>Fa+Go</t>
  </si>
  <si>
    <t>16A</t>
  </si>
  <si>
    <t>S1</t>
  </si>
  <si>
    <t>17B</t>
  </si>
  <si>
    <t>17D</t>
  </si>
  <si>
    <t>Fa+Ca</t>
  </si>
  <si>
    <t>17E</t>
  </si>
  <si>
    <t>17G</t>
  </si>
  <si>
    <t>33B</t>
  </si>
  <si>
    <t>34A</t>
  </si>
  <si>
    <t>Fa+Dt</t>
  </si>
  <si>
    <t>40C</t>
  </si>
  <si>
    <t>Fa+Mo</t>
  </si>
  <si>
    <t>42A</t>
  </si>
  <si>
    <t>46C</t>
  </si>
  <si>
    <t>48B</t>
  </si>
  <si>
    <t>54A</t>
  </si>
  <si>
    <t>1B</t>
  </si>
  <si>
    <t>8G</t>
  </si>
  <si>
    <t>9A</t>
  </si>
  <si>
    <t>28B</t>
  </si>
  <si>
    <t>28C</t>
  </si>
  <si>
    <t>33A</t>
  </si>
  <si>
    <t>34D</t>
  </si>
  <si>
    <t>47C</t>
  </si>
  <si>
    <t>49D</t>
  </si>
  <si>
    <t>51C</t>
  </si>
  <si>
    <t>52D</t>
  </si>
  <si>
    <t>55A</t>
  </si>
  <si>
    <t>56A</t>
  </si>
  <si>
    <t>in anul 2023</t>
  </si>
  <si>
    <t>LISTA DE PARTIZI PE ANUL 2023</t>
  </si>
  <si>
    <t>Anexa nr.5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</si>
</sst>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b/>
      <i/>
      <u/>
      <sz val="12"/>
      <name val="Arial"/>
      <family val="2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8" xfId="0" applyBorder="1"/>
    <xf numFmtId="0" fontId="3" fillId="0" borderId="0" xfId="0" applyFont="1" applyFill="1" applyBorder="1"/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right" vertical="center" wrapText="1"/>
    </xf>
    <xf numFmtId="1" fontId="0" fillId="0" borderId="4" xfId="0" applyNumberFormat="1" applyBorder="1"/>
    <xf numFmtId="1" fontId="3" fillId="0" borderId="0" xfId="0" applyNumberFormat="1" applyFont="1" applyFill="1" applyBorder="1"/>
    <xf numFmtId="1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1" fontId="0" fillId="0" borderId="2" xfId="0" applyNumberFormat="1" applyBorder="1"/>
    <xf numFmtId="0" fontId="0" fillId="0" borderId="4" xfId="0" applyBorder="1"/>
    <xf numFmtId="1" fontId="3" fillId="0" borderId="5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right" vertical="center" wrapText="1"/>
    </xf>
    <xf numFmtId="1" fontId="0" fillId="0" borderId="9" xfId="0" applyNumberFormat="1" applyBorder="1"/>
    <xf numFmtId="1" fontId="0" fillId="0" borderId="5" xfId="0" applyNumberFormat="1" applyBorder="1"/>
    <xf numFmtId="0" fontId="0" fillId="0" borderId="6" xfId="0" applyBorder="1"/>
    <xf numFmtId="2" fontId="0" fillId="0" borderId="6" xfId="0" applyNumberFormat="1" applyBorder="1"/>
    <xf numFmtId="1" fontId="0" fillId="0" borderId="6" xfId="0" applyNumberFormat="1" applyBorder="1"/>
    <xf numFmtId="0" fontId="0" fillId="0" borderId="9" xfId="0" applyBorder="1"/>
    <xf numFmtId="1" fontId="6" fillId="0" borderId="6" xfId="0" applyNumberFormat="1" applyFont="1" applyFill="1" applyBorder="1" applyAlignment="1">
      <alignment horizontal="center"/>
    </xf>
    <xf numFmtId="1" fontId="0" fillId="0" borderId="6" xfId="0" applyNumberFormat="1" applyFill="1" applyBorder="1"/>
    <xf numFmtId="0" fontId="0" fillId="0" borderId="5" xfId="0" applyBorder="1"/>
    <xf numFmtId="1" fontId="0" fillId="0" borderId="7" xfId="0" applyNumberFormat="1" applyBorder="1"/>
    <xf numFmtId="1" fontId="0" fillId="0" borderId="23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1" fontId="3" fillId="0" borderId="0" xfId="0" applyNumberFormat="1" applyFont="1"/>
    <xf numFmtId="1" fontId="3" fillId="0" borderId="30" xfId="0" applyNumberFormat="1" applyFont="1" applyBorder="1"/>
    <xf numFmtId="1" fontId="3" fillId="0" borderId="14" xfId="0" applyNumberFormat="1" applyFont="1" applyBorder="1"/>
    <xf numFmtId="1" fontId="3" fillId="0" borderId="31" xfId="0" applyNumberFormat="1" applyFont="1" applyBorder="1"/>
    <xf numFmtId="1" fontId="0" fillId="0" borderId="13" xfId="0" applyNumberFormat="1" applyBorder="1"/>
    <xf numFmtId="2" fontId="0" fillId="0" borderId="11" xfId="0" applyNumberFormat="1" applyBorder="1"/>
    <xf numFmtId="1" fontId="0" fillId="0" borderId="11" xfId="0" applyNumberFormat="1" applyBorder="1" applyAlignment="1">
      <alignment horizontal="right" vertical="center" wrapText="1"/>
    </xf>
    <xf numFmtId="1" fontId="0" fillId="0" borderId="11" xfId="0" applyNumberFormat="1" applyBorder="1" applyAlignment="1">
      <alignment horizontal="center" vertical="center" wrapText="1"/>
    </xf>
    <xf numFmtId="1" fontId="3" fillId="0" borderId="34" xfId="0" applyNumberFormat="1" applyFont="1" applyBorder="1"/>
    <xf numFmtId="1" fontId="3" fillId="0" borderId="13" xfId="0" applyNumberFormat="1" applyFont="1" applyBorder="1"/>
    <xf numFmtId="1" fontId="0" fillId="0" borderId="35" xfId="0" applyNumberFormat="1" applyBorder="1"/>
    <xf numFmtId="1" fontId="0" fillId="0" borderId="22" xfId="0" applyNumberFormat="1" applyBorder="1"/>
    <xf numFmtId="1" fontId="3" fillId="0" borderId="28" xfId="0" applyNumberFormat="1" applyFont="1" applyFill="1" applyBorder="1"/>
    <xf numFmtId="1" fontId="3" fillId="0" borderId="30" xfId="0" applyNumberFormat="1" applyFont="1" applyFill="1" applyBorder="1"/>
    <xf numFmtId="1" fontId="3" fillId="0" borderId="14" xfId="0" applyNumberFormat="1" applyFont="1" applyFill="1" applyBorder="1"/>
    <xf numFmtId="1" fontId="0" fillId="0" borderId="28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6" fillId="0" borderId="0" xfId="0" applyFont="1"/>
    <xf numFmtId="9" fontId="0" fillId="0" borderId="0" xfId="0" applyNumberFormat="1"/>
    <xf numFmtId="1" fontId="0" fillId="0" borderId="6" xfId="0" applyNumberFormat="1" applyFont="1" applyBorder="1"/>
    <xf numFmtId="1" fontId="0" fillId="0" borderId="2" xfId="0" applyNumberFormat="1" applyFont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1" fillId="0" borderId="6" xfId="0" applyNumberFormat="1" applyFont="1" applyBorder="1"/>
    <xf numFmtId="2" fontId="3" fillId="0" borderId="14" xfId="0" applyNumberFormat="1" applyFont="1" applyBorder="1"/>
    <xf numFmtId="1" fontId="0" fillId="0" borderId="6" xfId="0" applyNumberFormat="1" applyBorder="1" applyAlignment="1">
      <alignment horizontal="center"/>
    </xf>
    <xf numFmtId="1" fontId="0" fillId="0" borderId="18" xfId="0" applyNumberFormat="1" applyFill="1" applyBorder="1"/>
    <xf numFmtId="49" fontId="12" fillId="0" borderId="6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2" fontId="0" fillId="0" borderId="9" xfId="0" applyNumberFormat="1" applyBorder="1"/>
    <xf numFmtId="0" fontId="0" fillId="0" borderId="3" xfId="0" applyBorder="1" applyAlignment="1">
      <alignment horizontal="center" vertical="center" wrapText="1"/>
    </xf>
    <xf numFmtId="1" fontId="3" fillId="0" borderId="31" xfId="0" applyNumberFormat="1" applyFont="1" applyFill="1" applyBorder="1"/>
    <xf numFmtId="2" fontId="0" fillId="0" borderId="6" xfId="0" applyNumberFormat="1" applyFont="1" applyBorder="1"/>
    <xf numFmtId="2" fontId="0" fillId="0" borderId="7" xfId="0" applyNumberFormat="1" applyBorder="1"/>
    <xf numFmtId="0" fontId="10" fillId="0" borderId="2" xfId="0" applyFont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left"/>
    </xf>
    <xf numFmtId="1" fontId="0" fillId="0" borderId="51" xfId="0" applyNumberFormat="1" applyBorder="1"/>
    <xf numFmtId="1" fontId="0" fillId="0" borderId="2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1" xfId="0" applyNumberFormat="1" applyFont="1" applyBorder="1"/>
    <xf numFmtId="1" fontId="1" fillId="0" borderId="5" xfId="0" applyNumberFormat="1" applyFont="1" applyBorder="1" applyAlignment="1">
      <alignment horizontal="center"/>
    </xf>
    <xf numFmtId="2" fontId="3" fillId="0" borderId="28" xfId="0" applyNumberFormat="1" applyFont="1" applyBorder="1"/>
    <xf numFmtId="0" fontId="9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" fontId="3" fillId="0" borderId="11" xfId="0" applyNumberFormat="1" applyFont="1" applyBorder="1"/>
    <xf numFmtId="164" fontId="3" fillId="0" borderId="11" xfId="0" applyNumberFormat="1" applyFont="1" applyBorder="1"/>
    <xf numFmtId="1" fontId="3" fillId="0" borderId="2" xfId="0" applyNumberFormat="1" applyFont="1" applyBorder="1"/>
    <xf numFmtId="1" fontId="3" fillId="0" borderId="15" xfId="0" applyNumberFormat="1" applyFont="1" applyBorder="1"/>
    <xf numFmtId="1" fontId="3" fillId="0" borderId="53" xfId="0" applyNumberFormat="1" applyFont="1" applyBorder="1"/>
    <xf numFmtId="1" fontId="3" fillId="0" borderId="11" xfId="0" applyNumberFormat="1" applyFont="1" applyBorder="1" applyAlignment="1"/>
    <xf numFmtId="1" fontId="3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left"/>
    </xf>
    <xf numFmtId="1" fontId="3" fillId="0" borderId="2" xfId="0" applyNumberFormat="1" applyFont="1" applyFill="1" applyBorder="1"/>
    <xf numFmtId="1" fontId="3" fillId="0" borderId="7" xfId="0" applyNumberFormat="1" applyFont="1" applyBorder="1"/>
    <xf numFmtId="1" fontId="3" fillId="0" borderId="7" xfId="0" applyNumberFormat="1" applyFont="1" applyFill="1" applyBorder="1"/>
    <xf numFmtId="1" fontId="3" fillId="0" borderId="45" xfId="0" applyNumberFormat="1" applyFont="1" applyFill="1" applyBorder="1"/>
    <xf numFmtId="1" fontId="3" fillId="0" borderId="39" xfId="0" applyNumberFormat="1" applyFont="1" applyFill="1" applyBorder="1"/>
    <xf numFmtId="0" fontId="8" fillId="0" borderId="11" xfId="0" applyFont="1" applyBorder="1"/>
    <xf numFmtId="1" fontId="8" fillId="0" borderId="11" xfId="0" applyNumberFormat="1" applyFont="1" applyBorder="1"/>
    <xf numFmtId="2" fontId="0" fillId="0" borderId="0" xfId="0" applyNumberFormat="1"/>
    <xf numFmtId="1" fontId="3" fillId="0" borderId="36" xfId="0" applyNumberFormat="1" applyFont="1" applyFill="1" applyBorder="1"/>
    <xf numFmtId="164" fontId="3" fillId="0" borderId="13" xfId="0" applyNumberFormat="1" applyFont="1" applyBorder="1"/>
    <xf numFmtId="1" fontId="3" fillId="0" borderId="48" xfId="0" applyNumberFormat="1" applyFont="1" applyBorder="1"/>
    <xf numFmtId="1" fontId="3" fillId="0" borderId="35" xfId="0" applyNumberFormat="1" applyFont="1" applyBorder="1"/>
    <xf numFmtId="1" fontId="3" fillId="0" borderId="44" xfId="0" applyNumberFormat="1" applyFont="1" applyBorder="1"/>
    <xf numFmtId="1" fontId="6" fillId="0" borderId="1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right"/>
    </xf>
    <xf numFmtId="164" fontId="0" fillId="0" borderId="2" xfId="0" applyNumberFormat="1" applyFont="1" applyBorder="1"/>
    <xf numFmtId="0" fontId="0" fillId="0" borderId="2" xfId="0" applyFont="1" applyBorder="1"/>
    <xf numFmtId="1" fontId="6" fillId="0" borderId="5" xfId="0" applyNumberFormat="1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right"/>
    </xf>
    <xf numFmtId="164" fontId="0" fillId="0" borderId="6" xfId="0" applyNumberFormat="1" applyFont="1" applyBorder="1"/>
    <xf numFmtId="0" fontId="0" fillId="0" borderId="6" xfId="0" applyFont="1" applyBorder="1"/>
    <xf numFmtId="1" fontId="0" fillId="0" borderId="6" xfId="0" applyNumberFormat="1" applyFont="1" applyFill="1" applyBorder="1" applyAlignment="1">
      <alignment horizontal="center"/>
    </xf>
    <xf numFmtId="1" fontId="10" fillId="0" borderId="11" xfId="0" applyNumberFormat="1" applyFont="1" applyBorder="1"/>
    <xf numFmtId="1" fontId="0" fillId="0" borderId="1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" xfId="0" applyNumberFormat="1" applyFont="1" applyFill="1" applyBorder="1"/>
    <xf numFmtId="164" fontId="0" fillId="0" borderId="2" xfId="0" applyNumberFormat="1" applyFont="1" applyFill="1" applyBorder="1"/>
    <xf numFmtId="2" fontId="0" fillId="0" borderId="2" xfId="0" applyNumberFormat="1" applyFont="1" applyBorder="1"/>
    <xf numFmtId="1" fontId="0" fillId="0" borderId="5" xfId="0" applyNumberFormat="1" applyFont="1" applyBorder="1" applyAlignment="1">
      <alignment horizontal="center"/>
    </xf>
    <xf numFmtId="1" fontId="0" fillId="0" borderId="6" xfId="0" applyNumberFormat="1" applyFont="1" applyFill="1" applyBorder="1"/>
    <xf numFmtId="164" fontId="0" fillId="0" borderId="6" xfId="0" applyNumberFormat="1" applyFont="1" applyFill="1" applyBorder="1"/>
    <xf numFmtId="1" fontId="0" fillId="0" borderId="10" xfId="0" applyNumberFormat="1" applyFont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1" xfId="0" applyNumberFormat="1" applyFont="1" applyFill="1" applyBorder="1"/>
    <xf numFmtId="164" fontId="0" fillId="0" borderId="11" xfId="0" applyNumberFormat="1" applyFont="1" applyFill="1" applyBorder="1"/>
    <xf numFmtId="2" fontId="0" fillId="0" borderId="11" xfId="0" applyNumberFormat="1" applyFont="1" applyBorder="1"/>
    <xf numFmtId="1" fontId="3" fillId="0" borderId="13" xfId="0" applyNumberFormat="1" applyFont="1" applyFill="1" applyBorder="1"/>
    <xf numFmtId="1" fontId="3" fillId="0" borderId="48" xfId="0" applyNumberFormat="1" applyFont="1" applyFill="1" applyBorder="1"/>
    <xf numFmtId="1" fontId="3" fillId="0" borderId="34" xfId="0" applyNumberFormat="1" applyFont="1" applyFill="1" applyBorder="1"/>
    <xf numFmtId="1" fontId="3" fillId="0" borderId="35" xfId="0" applyNumberFormat="1" applyFont="1" applyFill="1" applyBorder="1"/>
    <xf numFmtId="1" fontId="3" fillId="0" borderId="37" xfId="0" applyNumberFormat="1" applyFont="1" applyFill="1" applyBorder="1"/>
    <xf numFmtId="1" fontId="3" fillId="0" borderId="11" xfId="0" applyNumberFormat="1" applyFont="1" applyFill="1" applyBorder="1"/>
    <xf numFmtId="1" fontId="14" fillId="0" borderId="13" xfId="0" applyNumberFormat="1" applyFont="1" applyBorder="1"/>
    <xf numFmtId="1" fontId="0" fillId="0" borderId="55" xfId="0" applyNumberFormat="1" applyBorder="1"/>
    <xf numFmtId="1" fontId="0" fillId="0" borderId="13" xfId="0" applyNumberFormat="1" applyBorder="1" applyAlignment="1">
      <alignment horizontal="right" vertical="center" wrapText="1"/>
    </xf>
    <xf numFmtId="1" fontId="0" fillId="0" borderId="13" xfId="0" applyNumberForma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left"/>
    </xf>
    <xf numFmtId="1" fontId="0" fillId="0" borderId="27" xfId="0" applyNumberFormat="1" applyBorder="1"/>
    <xf numFmtId="1" fontId="1" fillId="0" borderId="27" xfId="0" applyNumberFormat="1" applyFont="1" applyBorder="1"/>
    <xf numFmtId="1" fontId="0" fillId="0" borderId="27" xfId="0" applyNumberFormat="1" applyBorder="1" applyAlignment="1">
      <alignment horizontal="right" vertical="center" wrapText="1"/>
    </xf>
    <xf numFmtId="1" fontId="0" fillId="0" borderId="27" xfId="0" applyNumberFormat="1" applyBorder="1" applyAlignment="1">
      <alignment horizontal="center" vertical="center" wrapText="1"/>
    </xf>
    <xf numFmtId="1" fontId="0" fillId="0" borderId="29" xfId="0" applyNumberFormat="1" applyBorder="1"/>
    <xf numFmtId="2" fontId="0" fillId="0" borderId="27" xfId="0" applyNumberFormat="1" applyBorder="1"/>
    <xf numFmtId="0" fontId="0" fillId="0" borderId="27" xfId="0" applyBorder="1"/>
    <xf numFmtId="0" fontId="0" fillId="0" borderId="28" xfId="0" applyBorder="1"/>
    <xf numFmtId="1" fontId="3" fillId="0" borderId="24" xfId="0" applyNumberFormat="1" applyFont="1" applyFill="1" applyBorder="1"/>
    <xf numFmtId="2" fontId="3" fillId="0" borderId="56" xfId="0" applyNumberFormat="1" applyFont="1" applyFill="1" applyBorder="1"/>
    <xf numFmtId="1" fontId="3" fillId="0" borderId="56" xfId="0" applyNumberFormat="1" applyFont="1" applyFill="1" applyBorder="1"/>
    <xf numFmtId="1" fontId="0" fillId="0" borderId="54" xfId="0" applyNumberFormat="1" applyBorder="1"/>
    <xf numFmtId="1" fontId="0" fillId="0" borderId="42" xfId="0" applyNumberFormat="1" applyBorder="1"/>
    <xf numFmtId="1" fontId="0" fillId="0" borderId="4" xfId="0" applyNumberFormat="1" applyFont="1" applyBorder="1"/>
    <xf numFmtId="1" fontId="0" fillId="0" borderId="9" xfId="0" applyNumberFormat="1" applyFont="1" applyBorder="1"/>
    <xf numFmtId="1" fontId="0" fillId="0" borderId="12" xfId="0" applyNumberFormat="1" applyFont="1" applyBorder="1"/>
    <xf numFmtId="1" fontId="14" fillId="0" borderId="48" xfId="0" applyNumberFormat="1" applyFont="1" applyBorder="1"/>
    <xf numFmtId="1" fontId="14" fillId="0" borderId="37" xfId="0" applyNumberFormat="1" applyFont="1" applyBorder="1"/>
    <xf numFmtId="0" fontId="8" fillId="0" borderId="14" xfId="0" applyFont="1" applyBorder="1"/>
    <xf numFmtId="1" fontId="16" fillId="0" borderId="57" xfId="0" applyNumberFormat="1" applyFont="1" applyBorder="1"/>
    <xf numFmtId="1" fontId="0" fillId="0" borderId="58" xfId="0" applyNumberFormat="1" applyBorder="1"/>
    <xf numFmtId="0" fontId="10" fillId="0" borderId="12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61" xfId="0" applyFont="1" applyBorder="1" applyAlignment="1">
      <alignment vertical="center" wrapText="1"/>
    </xf>
    <xf numFmtId="1" fontId="20" fillId="0" borderId="34" xfId="0" applyNumberFormat="1" applyFont="1" applyBorder="1" applyAlignment="1">
      <alignment vertical="center" wrapText="1"/>
    </xf>
    <xf numFmtId="1" fontId="20" fillId="0" borderId="13" xfId="0" applyNumberFormat="1" applyFont="1" applyBorder="1" applyAlignment="1">
      <alignment vertical="center" wrapText="1"/>
    </xf>
    <xf numFmtId="1" fontId="20" fillId="0" borderId="35" xfId="0" applyNumberFormat="1" applyFont="1" applyBorder="1" applyAlignment="1">
      <alignment vertical="center" wrapText="1"/>
    </xf>
    <xf numFmtId="1" fontId="20" fillId="0" borderId="44" xfId="0" applyNumberFormat="1" applyFont="1" applyBorder="1" applyAlignment="1">
      <alignment vertical="center" wrapText="1"/>
    </xf>
    <xf numFmtId="1" fontId="20" fillId="0" borderId="62" xfId="0" applyNumberFormat="1" applyFont="1" applyBorder="1" applyAlignment="1">
      <alignment vertical="center" wrapText="1"/>
    </xf>
    <xf numFmtId="0" fontId="20" fillId="0" borderId="50" xfId="0" applyFont="1" applyBorder="1" applyAlignment="1">
      <alignment vertical="center" wrapText="1"/>
    </xf>
    <xf numFmtId="1" fontId="20" fillId="0" borderId="5" xfId="0" applyNumberFormat="1" applyFont="1" applyBorder="1" applyAlignment="1">
      <alignment vertical="center" wrapText="1"/>
    </xf>
    <xf numFmtId="1" fontId="20" fillId="0" borderId="6" xfId="0" applyNumberFormat="1" applyFont="1" applyBorder="1" applyAlignment="1">
      <alignment vertical="center" wrapText="1"/>
    </xf>
    <xf numFmtId="1" fontId="20" fillId="0" borderId="9" xfId="0" applyNumberFormat="1" applyFont="1" applyBorder="1" applyAlignment="1">
      <alignment vertical="center" wrapText="1"/>
    </xf>
    <xf numFmtId="1" fontId="20" fillId="0" borderId="41" xfId="0" applyNumberFormat="1" applyFont="1" applyBorder="1" applyAlignment="1">
      <alignment vertical="center" wrapText="1"/>
    </xf>
    <xf numFmtId="0" fontId="20" fillId="0" borderId="63" xfId="0" applyFont="1" applyBorder="1" applyAlignment="1">
      <alignment vertical="center" wrapText="1"/>
    </xf>
    <xf numFmtId="1" fontId="20" fillId="0" borderId="22" xfId="0" applyNumberFormat="1" applyFont="1" applyBorder="1" applyAlignment="1">
      <alignment vertical="center" wrapText="1"/>
    </xf>
    <xf numFmtId="1" fontId="20" fillId="0" borderId="7" xfId="0" applyNumberFormat="1" applyFont="1" applyBorder="1" applyAlignment="1">
      <alignment vertical="center" wrapText="1"/>
    </xf>
    <xf numFmtId="1" fontId="20" fillId="0" borderId="23" xfId="0" applyNumberFormat="1" applyFont="1" applyBorder="1" applyAlignment="1">
      <alignment vertical="center" wrapText="1"/>
    </xf>
    <xf numFmtId="1" fontId="20" fillId="0" borderId="64" xfId="0" applyNumberFormat="1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1" fontId="20" fillId="0" borderId="29" xfId="0" applyNumberFormat="1" applyFont="1" applyBorder="1" applyAlignment="1">
      <alignment vertical="center" wrapText="1"/>
    </xf>
    <xf numFmtId="1" fontId="20" fillId="0" borderId="27" xfId="0" applyNumberFormat="1" applyFont="1" applyBorder="1" applyAlignment="1">
      <alignment vertical="center" wrapText="1"/>
    </xf>
    <xf numFmtId="1" fontId="20" fillId="0" borderId="28" xfId="0" applyNumberFormat="1" applyFont="1" applyBorder="1" applyAlignment="1">
      <alignment vertical="center" wrapText="1"/>
    </xf>
    <xf numFmtId="1" fontId="20" fillId="0" borderId="25" xfId="0" applyNumberFormat="1" applyFont="1" applyBorder="1" applyAlignment="1">
      <alignment vertical="center" wrapText="1"/>
    </xf>
    <xf numFmtId="1" fontId="21" fillId="0" borderId="57" xfId="0" applyNumberFormat="1" applyFont="1" applyBorder="1" applyAlignment="1">
      <alignment vertical="center" wrapText="1"/>
    </xf>
    <xf numFmtId="1" fontId="20" fillId="0" borderId="0" xfId="0" applyNumberFormat="1" applyFont="1"/>
    <xf numFmtId="1" fontId="22" fillId="0" borderId="6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3" fillId="0" borderId="6" xfId="0" applyNumberFormat="1" applyFont="1" applyBorder="1"/>
    <xf numFmtId="164" fontId="3" fillId="0" borderId="6" xfId="0" applyNumberFormat="1" applyFont="1" applyBorder="1"/>
    <xf numFmtId="1" fontId="1" fillId="0" borderId="9" xfId="0" applyNumberFormat="1" applyFont="1" applyBorder="1"/>
    <xf numFmtId="1" fontId="17" fillId="0" borderId="12" xfId="0" applyNumberFormat="1" applyFont="1" applyBorder="1"/>
    <xf numFmtId="0" fontId="10" fillId="0" borderId="11" xfId="0" applyFont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/>
    </xf>
    <xf numFmtId="1" fontId="23" fillId="0" borderId="6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5" fillId="0" borderId="10" xfId="0" applyNumberFormat="1" applyFont="1" applyBorder="1" applyAlignment="1">
      <alignment horizontal="left" vertical="center" wrapText="1"/>
    </xf>
    <xf numFmtId="2" fontId="0" fillId="0" borderId="11" xfId="0" applyNumberFormat="1" applyBorder="1" applyAlignment="1">
      <alignment horizontal="center" vertical="center" wrapText="1"/>
    </xf>
    <xf numFmtId="1" fontId="3" fillId="0" borderId="10" xfId="0" applyNumberFormat="1" applyFont="1" applyBorder="1"/>
    <xf numFmtId="1" fontId="7" fillId="0" borderId="11" xfId="0" applyNumberFormat="1" applyFont="1" applyBorder="1"/>
    <xf numFmtId="1" fontId="3" fillId="0" borderId="12" xfId="0" applyNumberFormat="1" applyFont="1" applyBorder="1"/>
    <xf numFmtId="1" fontId="3" fillId="0" borderId="66" xfId="0" applyNumberFormat="1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31" xfId="0" applyNumberFormat="1" applyFont="1" applyBorder="1"/>
    <xf numFmtId="0" fontId="0" fillId="0" borderId="12" xfId="0" applyBorder="1"/>
    <xf numFmtId="1" fontId="24" fillId="0" borderId="1" xfId="0" applyNumberFormat="1" applyFont="1" applyBorder="1" applyAlignment="1">
      <alignment horizontal="left" vertical="center" wrapText="1"/>
    </xf>
    <xf numFmtId="1" fontId="24" fillId="0" borderId="5" xfId="0" applyNumberFormat="1" applyFont="1" applyBorder="1" applyAlignment="1">
      <alignment horizontal="left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0" fillId="0" borderId="7" xfId="0" applyNumberFormat="1" applyFont="1" applyBorder="1"/>
    <xf numFmtId="164" fontId="0" fillId="0" borderId="7" xfId="0" applyNumberFormat="1" applyFont="1" applyBorder="1"/>
    <xf numFmtId="1" fontId="0" fillId="0" borderId="7" xfId="0" applyNumberFormat="1" applyFont="1" applyFill="1" applyBorder="1" applyAlignment="1">
      <alignment horizontal="center"/>
    </xf>
    <xf numFmtId="0" fontId="0" fillId="0" borderId="7" xfId="0" applyFont="1" applyBorder="1"/>
    <xf numFmtId="1" fontId="0" fillId="0" borderId="23" xfId="0" applyNumberFormat="1" applyFont="1" applyBorder="1"/>
    <xf numFmtId="1" fontId="25" fillId="0" borderId="2" xfId="0" applyNumberFormat="1" applyFont="1" applyBorder="1"/>
    <xf numFmtId="164" fontId="25" fillId="0" borderId="2" xfId="0" applyNumberFormat="1" applyFont="1" applyBorder="1"/>
    <xf numFmtId="0" fontId="26" fillId="0" borderId="2" xfId="0" applyFont="1" applyBorder="1"/>
    <xf numFmtId="1" fontId="27" fillId="0" borderId="4" xfId="0" applyNumberFormat="1" applyFont="1" applyBorder="1"/>
    <xf numFmtId="1" fontId="25" fillId="0" borderId="11" xfId="0" applyNumberFormat="1" applyFont="1" applyBorder="1" applyAlignment="1"/>
    <xf numFmtId="1" fontId="25" fillId="0" borderId="11" xfId="0" applyNumberFormat="1" applyFont="1" applyBorder="1"/>
    <xf numFmtId="1" fontId="0" fillId="0" borderId="22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1" fontId="0" fillId="0" borderId="7" xfId="0" applyNumberFormat="1" applyFont="1" applyFill="1" applyBorder="1"/>
    <xf numFmtId="164" fontId="0" fillId="0" borderId="7" xfId="0" applyNumberFormat="1" applyFont="1" applyFill="1" applyBorder="1"/>
    <xf numFmtId="2" fontId="0" fillId="0" borderId="7" xfId="0" applyNumberFormat="1" applyFont="1" applyBorder="1"/>
    <xf numFmtId="1" fontId="26" fillId="0" borderId="67" xfId="0" applyNumberFormat="1" applyFont="1" applyBorder="1"/>
    <xf numFmtId="164" fontId="25" fillId="0" borderId="11" xfId="0" applyNumberFormat="1" applyFont="1" applyBorder="1"/>
    <xf numFmtId="1" fontId="25" fillId="0" borderId="15" xfId="0" applyNumberFormat="1" applyFont="1" applyBorder="1"/>
    <xf numFmtId="1" fontId="25" fillId="0" borderId="53" xfId="0" applyNumberFormat="1" applyFont="1" applyBorder="1"/>
    <xf numFmtId="1" fontId="26" fillId="0" borderId="51" xfId="0" applyNumberFormat="1" applyFont="1" applyBorder="1"/>
    <xf numFmtId="0" fontId="20" fillId="0" borderId="5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1" fontId="3" fillId="0" borderId="34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22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/>
    </xf>
    <xf numFmtId="1" fontId="14" fillId="0" borderId="34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8" fillId="0" borderId="53" xfId="0" applyNumberFormat="1" applyFont="1" applyBorder="1" applyAlignment="1">
      <alignment horizontal="center"/>
    </xf>
    <xf numFmtId="1" fontId="8" fillId="0" borderId="65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/>
    </xf>
    <xf numFmtId="1" fontId="25" fillId="0" borderId="11" xfId="0" applyNumberFormat="1" applyFont="1" applyBorder="1" applyAlignment="1">
      <alignment horizontal="center"/>
    </xf>
    <xf numFmtId="1" fontId="25" fillId="0" borderId="12" xfId="0" applyNumberFormat="1" applyFont="1" applyBorder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top" wrapText="1"/>
    </xf>
    <xf numFmtId="1" fontId="3" fillId="0" borderId="30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0" fillId="0" borderId="52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CL%20pt%202020/PRETURI%20MAXIME%20-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uget%20an%202020%20Livezile%20cu%20vanato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 chelt-TAB 32"/>
      <sheetName val="rec venit-TAB 31"/>
      <sheetName val="LISTA"/>
      <sheetName val="tab.1-LISTA PARTIZI"/>
    </sheetNames>
    <sheetDataSet>
      <sheetData sheetId="0" refreshError="1"/>
      <sheetData sheetId="1" refreshError="1"/>
      <sheetData sheetId="2" refreshError="1">
        <row r="10">
          <cell r="B10" t="str">
            <v>7A+8A+2D</v>
          </cell>
        </row>
        <row r="22">
          <cell r="AI22">
            <v>0</v>
          </cell>
        </row>
        <row r="39">
          <cell r="C39" t="str">
            <v>IG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RCTIE 20"/>
      <sheetName val="CULTURA 20"/>
      <sheetName val="lucr ing 20"/>
      <sheetName val="MATERIALE"/>
      <sheetName val="OB INV +"/>
      <sheetName val="J"/>
      <sheetName val="C REG"/>
      <sheetName val="ZILIERI"/>
      <sheetName val="STOCURI"/>
      <sheetName val="lista partizi 20"/>
      <sheetName val="CA20"/>
      <sheetName val="salarii 20"/>
      <sheetName val="liv1"/>
      <sheetName val="liv2"/>
      <sheetName val="liv3"/>
      <sheetName val="liv4"/>
      <sheetName val="liv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D18">
            <v>421</v>
          </cell>
          <cell r="F18">
            <v>147203</v>
          </cell>
          <cell r="I18">
            <v>147203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23" sqref="B23"/>
    </sheetView>
  </sheetViews>
  <sheetFormatPr defaultRowHeight="15" x14ac:dyDescent="0.25"/>
  <cols>
    <col min="1" max="1" width="17.85546875" customWidth="1"/>
    <col min="2" max="2" width="17.140625" customWidth="1"/>
    <col min="3" max="3" width="11.140625" customWidth="1"/>
    <col min="4" max="4" width="12" customWidth="1"/>
    <col min="5" max="5" width="13.85546875" customWidth="1"/>
    <col min="6" max="6" width="14.85546875" customWidth="1"/>
    <col min="7" max="7" width="18.28515625" customWidth="1"/>
  </cols>
  <sheetData>
    <row r="1" spans="1:7" ht="15.75" x14ac:dyDescent="0.25">
      <c r="A1" s="1" t="s">
        <v>0</v>
      </c>
      <c r="G1" t="s">
        <v>200</v>
      </c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/>
    </row>
    <row r="5" spans="1:7" ht="15.75" x14ac:dyDescent="0.25">
      <c r="A5" s="185"/>
    </row>
    <row r="6" spans="1:7" ht="18.75" x14ac:dyDescent="0.3">
      <c r="A6" s="266" t="s">
        <v>123</v>
      </c>
      <c r="B6" s="266"/>
      <c r="C6" s="266"/>
      <c r="D6" s="266"/>
      <c r="E6" s="266"/>
      <c r="F6" s="266"/>
      <c r="G6" s="266"/>
    </row>
    <row r="7" spans="1:7" ht="18.75" x14ac:dyDescent="0.3">
      <c r="A7" s="266" t="s">
        <v>124</v>
      </c>
      <c r="B7" s="266"/>
      <c r="C7" s="266"/>
      <c r="D7" s="266"/>
      <c r="E7" s="266"/>
      <c r="F7" s="266"/>
      <c r="G7" s="266"/>
    </row>
    <row r="8" spans="1:7" ht="21.75" thickBot="1" x14ac:dyDescent="0.4">
      <c r="B8" s="186" t="s">
        <v>198</v>
      </c>
    </row>
    <row r="9" spans="1:7" ht="21" x14ac:dyDescent="0.25">
      <c r="A9" s="267" t="s">
        <v>125</v>
      </c>
      <c r="B9" s="270" t="s">
        <v>126</v>
      </c>
      <c r="C9" s="270"/>
      <c r="D9" s="270"/>
      <c r="E9" s="270"/>
      <c r="F9" s="270"/>
      <c r="G9" s="271"/>
    </row>
    <row r="10" spans="1:7" ht="21" x14ac:dyDescent="0.25">
      <c r="A10" s="268"/>
      <c r="B10" s="264" t="s">
        <v>127</v>
      </c>
      <c r="C10" s="264"/>
      <c r="D10" s="264"/>
      <c r="E10" s="264" t="s">
        <v>128</v>
      </c>
      <c r="F10" s="264" t="s">
        <v>4</v>
      </c>
      <c r="G10" s="272" t="s">
        <v>14</v>
      </c>
    </row>
    <row r="11" spans="1:7" x14ac:dyDescent="0.25">
      <c r="A11" s="268"/>
      <c r="B11" s="264" t="s">
        <v>6</v>
      </c>
      <c r="C11" s="264" t="s">
        <v>7</v>
      </c>
      <c r="D11" s="264" t="s">
        <v>8</v>
      </c>
      <c r="E11" s="264"/>
      <c r="F11" s="264"/>
      <c r="G11" s="272"/>
    </row>
    <row r="12" spans="1:7" ht="15.75" thickBot="1" x14ac:dyDescent="0.3">
      <c r="A12" s="269"/>
      <c r="B12" s="265"/>
      <c r="C12" s="265"/>
      <c r="D12" s="265"/>
      <c r="E12" s="265"/>
      <c r="F12" s="265"/>
      <c r="G12" s="273"/>
    </row>
    <row r="13" spans="1:7" ht="21" x14ac:dyDescent="0.25">
      <c r="A13" s="262" t="s">
        <v>129</v>
      </c>
      <c r="B13" s="189">
        <f>Sheet1!B13*1.2</f>
        <v>120.35223880597013</v>
      </c>
      <c r="C13" s="189">
        <f>Sheet1!C13*1.2</f>
        <v>0</v>
      </c>
      <c r="D13" s="189">
        <f>Sheet1!D13*1.2</f>
        <v>23.934604904632149</v>
      </c>
      <c r="E13" s="189">
        <f>Sheet1!E13*1.2</f>
        <v>81.493718592964825</v>
      </c>
      <c r="F13" s="189">
        <f>Sheet1!F13*1.2</f>
        <v>6.428065326633166</v>
      </c>
      <c r="G13" s="190">
        <f>Sheet1!G13*1.2</f>
        <v>87.921783919597985</v>
      </c>
    </row>
    <row r="14" spans="1:7" ht="21.75" thickBot="1" x14ac:dyDescent="0.3">
      <c r="A14" s="261" t="s">
        <v>130</v>
      </c>
      <c r="B14" s="195">
        <f>Sheet1!B14*1.2</f>
        <v>121.76785714285714</v>
      </c>
      <c r="C14" s="195">
        <f>Sheet1!C14*1.2</f>
        <v>0</v>
      </c>
      <c r="D14" s="195">
        <f>Sheet1!D14*1.2</f>
        <v>115.49526813880125</v>
      </c>
      <c r="E14" s="195">
        <f>Sheet1!E14*1.2</f>
        <v>117.6680412371134</v>
      </c>
      <c r="F14" s="195">
        <f>Sheet1!F14*1.2</f>
        <v>0</v>
      </c>
      <c r="G14" s="196">
        <f>Sheet1!G14*1.2</f>
        <v>117.6680412371134</v>
      </c>
    </row>
    <row r="15" spans="1:7" ht="21.75" thickBot="1" x14ac:dyDescent="0.3">
      <c r="A15" s="263" t="s">
        <v>14</v>
      </c>
      <c r="B15" s="205">
        <f>Sheet1!B16*1.2</f>
        <v>120.51922064244339</v>
      </c>
      <c r="C15" s="205">
        <f>Sheet1!C16*1.2</f>
        <v>0</v>
      </c>
      <c r="D15" s="205">
        <f>Sheet1!D16*1.2</f>
        <v>61.349661617789231</v>
      </c>
      <c r="E15" s="205">
        <f>Sheet1!E16*1.2</f>
        <v>88.582424242424239</v>
      </c>
      <c r="F15" s="205">
        <f>Sheet1!F16*1.2</f>
        <v>5.1684242424242424</v>
      </c>
      <c r="G15" s="206">
        <f>Sheet1!G16*1.2</f>
        <v>93.750848484848476</v>
      </c>
    </row>
    <row r="16" spans="1:7" ht="21" x14ac:dyDescent="0.35">
      <c r="B16" s="16"/>
      <c r="C16" s="16"/>
      <c r="D16" s="16"/>
      <c r="E16" s="209"/>
    </row>
  </sheetData>
  <mergeCells count="11">
    <mergeCell ref="D11:D12"/>
    <mergeCell ref="A6:G6"/>
    <mergeCell ref="A7:G7"/>
    <mergeCell ref="A9:A12"/>
    <mergeCell ref="B9:G9"/>
    <mergeCell ref="B10:D10"/>
    <mergeCell ref="E10:E12"/>
    <mergeCell ref="F10:F12"/>
    <mergeCell ref="G10:G12"/>
    <mergeCell ref="B11:B12"/>
    <mergeCell ref="C11:C12"/>
  </mergeCells>
  <pageMargins left="1.2" right="0.7" top="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16" sqref="G16"/>
    </sheetView>
  </sheetViews>
  <sheetFormatPr defaultRowHeight="15" x14ac:dyDescent="0.25"/>
  <cols>
    <col min="1" max="1" width="17.85546875" customWidth="1"/>
    <col min="2" max="2" width="17.140625" customWidth="1"/>
    <col min="3" max="3" width="11.140625" customWidth="1"/>
    <col min="4" max="4" width="12" customWidth="1"/>
    <col min="5" max="5" width="13.85546875" customWidth="1"/>
    <col min="6" max="6" width="14.85546875" customWidth="1"/>
    <col min="7" max="7" width="18.28515625" customWidth="1"/>
  </cols>
  <sheetData>
    <row r="1" spans="1:7" ht="15.75" x14ac:dyDescent="0.25">
      <c r="A1" s="1" t="s">
        <v>0</v>
      </c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/>
    </row>
    <row r="5" spans="1:7" ht="15.75" x14ac:dyDescent="0.25">
      <c r="A5" s="185"/>
    </row>
    <row r="6" spans="1:7" ht="18.75" x14ac:dyDescent="0.3">
      <c r="A6" s="266" t="s">
        <v>123</v>
      </c>
      <c r="B6" s="266"/>
      <c r="C6" s="266"/>
      <c r="D6" s="266"/>
      <c r="E6" s="266"/>
      <c r="F6" s="266"/>
      <c r="G6" s="266"/>
    </row>
    <row r="7" spans="1:7" ht="18.75" x14ac:dyDescent="0.3">
      <c r="A7" s="266" t="s">
        <v>124</v>
      </c>
      <c r="B7" s="266"/>
      <c r="C7" s="266"/>
      <c r="D7" s="266"/>
      <c r="E7" s="266"/>
      <c r="F7" s="266"/>
      <c r="G7" s="266"/>
    </row>
    <row r="8" spans="1:7" ht="21.75" thickBot="1" x14ac:dyDescent="0.4">
      <c r="B8" s="186" t="s">
        <v>198</v>
      </c>
    </row>
    <row r="9" spans="1:7" ht="21.75" thickBot="1" x14ac:dyDescent="0.3">
      <c r="A9" s="267" t="s">
        <v>125</v>
      </c>
      <c r="B9" s="276" t="s">
        <v>126</v>
      </c>
      <c r="C9" s="276"/>
      <c r="D9" s="276"/>
      <c r="E9" s="276"/>
      <c r="F9" s="276"/>
      <c r="G9" s="277"/>
    </row>
    <row r="10" spans="1:7" ht="21" x14ac:dyDescent="0.25">
      <c r="A10" s="274"/>
      <c r="B10" s="267" t="s">
        <v>127</v>
      </c>
      <c r="C10" s="270"/>
      <c r="D10" s="270"/>
      <c r="E10" s="271" t="s">
        <v>128</v>
      </c>
      <c r="F10" s="278" t="s">
        <v>4</v>
      </c>
      <c r="G10" s="278" t="s">
        <v>14</v>
      </c>
    </row>
    <row r="11" spans="1:7" x14ac:dyDescent="0.25">
      <c r="A11" s="274"/>
      <c r="B11" s="268" t="s">
        <v>6</v>
      </c>
      <c r="C11" s="264" t="s">
        <v>7</v>
      </c>
      <c r="D11" s="264" t="s">
        <v>8</v>
      </c>
      <c r="E11" s="272"/>
      <c r="F11" s="279"/>
      <c r="G11" s="279"/>
    </row>
    <row r="12" spans="1:7" ht="15.75" thickBot="1" x14ac:dyDescent="0.3">
      <c r="A12" s="275"/>
      <c r="B12" s="269"/>
      <c r="C12" s="265"/>
      <c r="D12" s="265"/>
      <c r="E12" s="273"/>
      <c r="F12" s="280"/>
      <c r="G12" s="280"/>
    </row>
    <row r="13" spans="1:7" ht="21" x14ac:dyDescent="0.25">
      <c r="A13" s="187" t="s">
        <v>129</v>
      </c>
      <c r="B13" s="188">
        <f>(program!W25+program!AP25)/(program!AL25+program!R25-program!AL18)</f>
        <v>100.29353233830845</v>
      </c>
      <c r="C13" s="189"/>
      <c r="D13" s="189">
        <f>program!AH25</f>
        <v>19.945504087193459</v>
      </c>
      <c r="E13" s="190">
        <f>(program!AK25+program!AP25)/program!I25</f>
        <v>67.911432160804026</v>
      </c>
      <c r="F13" s="191">
        <f>program!AX25/program!I25</f>
        <v>5.3567211055276385</v>
      </c>
      <c r="G13" s="192">
        <f>program!BB25/program!AZ25</f>
        <v>73.268153266331652</v>
      </c>
    </row>
    <row r="14" spans="1:7" ht="21" x14ac:dyDescent="0.25">
      <c r="A14" s="193" t="s">
        <v>130</v>
      </c>
      <c r="B14" s="194">
        <f>(program!W49+program!AP49)/(program!R49+program!AL49)</f>
        <v>101.47321428571429</v>
      </c>
      <c r="C14" s="195"/>
      <c r="D14" s="195">
        <f>program!AH49</f>
        <v>96.246056782334378</v>
      </c>
      <c r="E14" s="196">
        <f>program!AK49/program!I49</f>
        <v>98.05670103092784</v>
      </c>
      <c r="F14" s="197">
        <f>program!AW49</f>
        <v>0</v>
      </c>
      <c r="G14" s="192">
        <f>program!BB49/program!I49</f>
        <v>98.05670103092784</v>
      </c>
    </row>
    <row r="15" spans="1:7" ht="21.75" thickBot="1" x14ac:dyDescent="0.3">
      <c r="A15" s="198" t="s">
        <v>131</v>
      </c>
      <c r="B15" s="199"/>
      <c r="C15" s="200"/>
      <c r="D15" s="200"/>
      <c r="E15" s="201"/>
      <c r="F15" s="202"/>
      <c r="G15" s="192"/>
    </row>
    <row r="16" spans="1:7" ht="21.75" thickBot="1" x14ac:dyDescent="0.3">
      <c r="A16" s="203" t="s">
        <v>14</v>
      </c>
      <c r="B16" s="204">
        <f>(program!W52+program!AP52)/(program!AL52+program!R52-program!AL18)</f>
        <v>100.43268386870282</v>
      </c>
      <c r="C16" s="205"/>
      <c r="D16" s="205">
        <f>program!AH52</f>
        <v>51.12471801482436</v>
      </c>
      <c r="E16" s="206">
        <f>(program!AK52+program!AP52)/program!I52</f>
        <v>73.818686868686868</v>
      </c>
      <c r="F16" s="207">
        <f>program!AX52/program!I52</f>
        <v>4.307020202020202</v>
      </c>
      <c r="G16" s="208">
        <f>program!BB52/program!I52</f>
        <v>78.125707070707065</v>
      </c>
    </row>
    <row r="17" spans="2:5" ht="21" x14ac:dyDescent="0.35">
      <c r="B17" s="16"/>
      <c r="C17" s="16"/>
      <c r="D17" s="16"/>
      <c r="E17" s="209"/>
    </row>
  </sheetData>
  <mergeCells count="11">
    <mergeCell ref="D11:D12"/>
    <mergeCell ref="A6:G6"/>
    <mergeCell ref="A7:G7"/>
    <mergeCell ref="A9:A12"/>
    <mergeCell ref="B9:G9"/>
    <mergeCell ref="B10:D10"/>
    <mergeCell ref="E10:E12"/>
    <mergeCell ref="F10:F12"/>
    <mergeCell ref="G10:G12"/>
    <mergeCell ref="B11:B12"/>
    <mergeCell ref="C11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4"/>
  <sheetViews>
    <sheetView workbookViewId="0">
      <pane xSplit="36" ySplit="17" topLeftCell="AK27" activePane="bottomRight" state="frozen"/>
      <selection pane="topRight" activeCell="CM1" sqref="CM1"/>
      <selection pane="bottomLeft" activeCell="A18" sqref="A18"/>
      <selection pane="bottomRight" sqref="A1:XFD1048576"/>
    </sheetView>
  </sheetViews>
  <sheetFormatPr defaultRowHeight="15" x14ac:dyDescent="0.25"/>
  <cols>
    <col min="1" max="1" width="3.85546875" customWidth="1"/>
    <col min="2" max="2" width="3.7109375" customWidth="1"/>
    <col min="3" max="3" width="7.140625" customWidth="1"/>
    <col min="4" max="4" width="4.7109375" customWidth="1"/>
    <col min="5" max="5" width="6.7109375" customWidth="1"/>
    <col min="6" max="6" width="6.85546875" customWidth="1"/>
    <col min="7" max="7" width="7.140625" customWidth="1"/>
    <col min="8" max="8" width="0.42578125" customWidth="1"/>
    <col min="9" max="9" width="6.140625" customWidth="1"/>
    <col min="10" max="10" width="0.140625" hidden="1" customWidth="1"/>
    <col min="11" max="22" width="9.140625" hidden="1" customWidth="1"/>
    <col min="23" max="23" width="3.42578125" customWidth="1"/>
    <col min="24" max="36" width="9.140625" hidden="1" customWidth="1"/>
    <col min="37" max="37" width="6.5703125" customWidth="1"/>
    <col min="38" max="50" width="9.140625" hidden="1" customWidth="1"/>
    <col min="51" max="51" width="5.7109375" customWidth="1"/>
    <col min="52" max="52" width="6.28515625" customWidth="1"/>
    <col min="53" max="53" width="5.5703125" customWidth="1"/>
    <col min="54" max="54" width="7.5703125" customWidth="1"/>
    <col min="55" max="60" width="9.140625" hidden="1" customWidth="1"/>
    <col min="61" max="61" width="0.85546875" customWidth="1"/>
    <col min="62" max="66" width="9.140625" hidden="1" customWidth="1"/>
    <col min="67" max="67" width="3.28515625" customWidth="1"/>
    <col min="68" max="69" width="5" customWidth="1"/>
    <col min="70" max="70" width="6.140625" customWidth="1"/>
    <col min="71" max="71" width="4.28515625" customWidth="1"/>
    <col min="72" max="72" width="4.42578125" customWidth="1"/>
    <col min="73" max="73" width="4.85546875" customWidth="1"/>
    <col min="74" max="74" width="5.7109375" customWidth="1"/>
    <col min="75" max="75" width="0.140625" customWidth="1"/>
    <col min="76" max="76" width="5.85546875" hidden="1" customWidth="1"/>
    <col min="77" max="77" width="6.5703125" hidden="1" customWidth="1"/>
    <col min="78" max="78" width="5.42578125" hidden="1" customWidth="1"/>
    <col min="79" max="86" width="9.140625" hidden="1" customWidth="1"/>
    <col min="87" max="87" width="0.140625" hidden="1" customWidth="1"/>
    <col min="88" max="88" width="3.85546875" customWidth="1"/>
    <col min="89" max="101" width="9.140625" hidden="1" customWidth="1"/>
    <col min="102" max="102" width="6.28515625" customWidth="1"/>
    <col min="103" max="115" width="9.140625" hidden="1" customWidth="1"/>
    <col min="116" max="116" width="5.42578125" customWidth="1"/>
    <col min="117" max="117" width="6.28515625" customWidth="1"/>
    <col min="118" max="118" width="7.28515625" customWidth="1"/>
    <col min="120" max="120" width="6.7109375" customWidth="1"/>
    <col min="121" max="122" width="6.42578125" customWidth="1"/>
    <col min="123" max="123" width="7.42578125" customWidth="1"/>
    <col min="124" max="125" width="6.7109375" customWidth="1"/>
    <col min="126" max="126" width="9.28515625" bestFit="1" customWidth="1"/>
    <col min="127" max="132" width="9.28515625" customWidth="1"/>
    <col min="133" max="133" width="9.28515625" bestFit="1" customWidth="1"/>
    <col min="134" max="135" width="9.5703125" bestFit="1" customWidth="1"/>
    <col min="136" max="136" width="9.85546875" customWidth="1"/>
    <col min="137" max="137" width="9.28515625" bestFit="1" customWidth="1"/>
    <col min="343" max="343" width="4" customWidth="1"/>
    <col min="344" max="344" width="7.5703125" customWidth="1"/>
    <col min="345" max="345" width="3.85546875" customWidth="1"/>
    <col min="346" max="346" width="2.85546875" customWidth="1"/>
    <col min="347" max="347" width="8.140625" customWidth="1"/>
    <col min="348" max="348" width="6.42578125" customWidth="1"/>
    <col min="349" max="349" width="8.140625" customWidth="1"/>
    <col min="350" max="350" width="6.140625" customWidth="1"/>
    <col min="352" max="352" width="10.5703125" customWidth="1"/>
    <col min="353" max="353" width="9.5703125" customWidth="1"/>
    <col min="354" max="354" width="8.7109375" customWidth="1"/>
    <col min="355" max="355" width="7.7109375" customWidth="1"/>
    <col min="356" max="356" width="8.140625" customWidth="1"/>
    <col min="357" max="357" width="6.42578125" customWidth="1"/>
    <col min="358" max="358" width="8" customWidth="1"/>
    <col min="359" max="359" width="5.42578125" customWidth="1"/>
    <col min="360" max="361" width="6.42578125" customWidth="1"/>
    <col min="362" max="362" width="6.7109375" customWidth="1"/>
    <col min="363" max="363" width="5.28515625" customWidth="1"/>
    <col min="364" max="364" width="6.42578125" customWidth="1"/>
    <col min="365" max="365" width="7.140625" customWidth="1"/>
    <col min="366" max="366" width="5.140625" customWidth="1"/>
    <col min="367" max="367" width="6.28515625" customWidth="1"/>
    <col min="368" max="368" width="7.28515625" customWidth="1"/>
    <col min="369" max="369" width="7.140625" customWidth="1"/>
    <col min="370" max="370" width="5.5703125" customWidth="1"/>
    <col min="371" max="371" width="6.28515625" customWidth="1"/>
    <col min="372" max="372" width="7" customWidth="1"/>
    <col min="373" max="373" width="6.28515625" customWidth="1"/>
    <col min="374" max="374" width="6.140625" customWidth="1"/>
    <col min="375" max="376" width="6.7109375" customWidth="1"/>
    <col min="377" max="378" width="6.42578125" customWidth="1"/>
    <col min="379" max="379" width="7.42578125" customWidth="1"/>
    <col min="380" max="381" width="6.7109375" customWidth="1"/>
    <col min="382" max="382" width="9.28515625" bestFit="1" customWidth="1"/>
    <col min="383" max="388" width="9.28515625" customWidth="1"/>
    <col min="389" max="389" width="9.28515625" bestFit="1" customWidth="1"/>
    <col min="390" max="391" width="9.5703125" bestFit="1" customWidth="1"/>
    <col min="392" max="392" width="9.85546875" customWidth="1"/>
    <col min="393" max="393" width="9.28515625" bestFit="1" customWidth="1"/>
    <col min="599" max="599" width="4" customWidth="1"/>
    <col min="600" max="600" width="7.5703125" customWidth="1"/>
    <col min="601" max="601" width="3.85546875" customWidth="1"/>
    <col min="602" max="602" width="2.85546875" customWidth="1"/>
    <col min="603" max="603" width="8.140625" customWidth="1"/>
    <col min="604" max="604" width="6.42578125" customWidth="1"/>
    <col min="605" max="605" width="8.140625" customWidth="1"/>
    <col min="606" max="606" width="6.140625" customWidth="1"/>
    <col min="608" max="608" width="10.5703125" customWidth="1"/>
    <col min="609" max="609" width="9.5703125" customWidth="1"/>
    <col min="610" max="610" width="8.7109375" customWidth="1"/>
    <col min="611" max="611" width="7.7109375" customWidth="1"/>
    <col min="612" max="612" width="8.140625" customWidth="1"/>
    <col min="613" max="613" width="6.42578125" customWidth="1"/>
    <col min="614" max="614" width="8" customWidth="1"/>
    <col min="615" max="615" width="5.42578125" customWidth="1"/>
    <col min="616" max="617" width="6.42578125" customWidth="1"/>
    <col min="618" max="618" width="6.7109375" customWidth="1"/>
    <col min="619" max="619" width="5.28515625" customWidth="1"/>
    <col min="620" max="620" width="6.42578125" customWidth="1"/>
    <col min="621" max="621" width="7.140625" customWidth="1"/>
    <col min="622" max="622" width="5.140625" customWidth="1"/>
    <col min="623" max="623" width="6.28515625" customWidth="1"/>
    <col min="624" max="624" width="7.28515625" customWidth="1"/>
    <col min="625" max="625" width="7.140625" customWidth="1"/>
    <col min="626" max="626" width="5.5703125" customWidth="1"/>
    <col min="627" max="627" width="6.28515625" customWidth="1"/>
    <col min="628" max="628" width="7" customWidth="1"/>
    <col min="629" max="629" width="6.28515625" customWidth="1"/>
    <col min="630" max="630" width="6.140625" customWidth="1"/>
    <col min="631" max="632" width="6.7109375" customWidth="1"/>
    <col min="633" max="634" width="6.42578125" customWidth="1"/>
    <col min="635" max="635" width="7.42578125" customWidth="1"/>
    <col min="636" max="637" width="6.7109375" customWidth="1"/>
    <col min="638" max="638" width="9.28515625" bestFit="1" customWidth="1"/>
    <col min="639" max="644" width="9.28515625" customWidth="1"/>
    <col min="645" max="645" width="9.28515625" bestFit="1" customWidth="1"/>
    <col min="646" max="647" width="9.5703125" bestFit="1" customWidth="1"/>
    <col min="648" max="648" width="9.85546875" customWidth="1"/>
    <col min="649" max="649" width="9.28515625" bestFit="1" customWidth="1"/>
    <col min="855" max="855" width="4" customWidth="1"/>
    <col min="856" max="856" width="7.5703125" customWidth="1"/>
    <col min="857" max="857" width="3.85546875" customWidth="1"/>
    <col min="858" max="858" width="2.85546875" customWidth="1"/>
    <col min="859" max="859" width="8.140625" customWidth="1"/>
    <col min="860" max="860" width="6.42578125" customWidth="1"/>
    <col min="861" max="861" width="8.140625" customWidth="1"/>
    <col min="862" max="862" width="6.140625" customWidth="1"/>
    <col min="864" max="864" width="10.5703125" customWidth="1"/>
    <col min="865" max="865" width="9.5703125" customWidth="1"/>
    <col min="866" max="866" width="8.7109375" customWidth="1"/>
    <col min="867" max="867" width="7.7109375" customWidth="1"/>
    <col min="868" max="868" width="8.140625" customWidth="1"/>
    <col min="869" max="869" width="6.42578125" customWidth="1"/>
    <col min="870" max="870" width="8" customWidth="1"/>
    <col min="871" max="871" width="5.42578125" customWidth="1"/>
    <col min="872" max="873" width="6.42578125" customWidth="1"/>
    <col min="874" max="874" width="6.7109375" customWidth="1"/>
    <col min="875" max="875" width="5.28515625" customWidth="1"/>
    <col min="876" max="876" width="6.42578125" customWidth="1"/>
    <col min="877" max="877" width="7.140625" customWidth="1"/>
    <col min="878" max="878" width="5.140625" customWidth="1"/>
    <col min="879" max="879" width="6.28515625" customWidth="1"/>
    <col min="880" max="880" width="7.28515625" customWidth="1"/>
    <col min="881" max="881" width="7.140625" customWidth="1"/>
    <col min="882" max="882" width="5.5703125" customWidth="1"/>
    <col min="883" max="883" width="6.28515625" customWidth="1"/>
    <col min="884" max="884" width="7" customWidth="1"/>
    <col min="885" max="885" width="6.28515625" customWidth="1"/>
    <col min="886" max="886" width="6.140625" customWidth="1"/>
    <col min="887" max="888" width="6.7109375" customWidth="1"/>
    <col min="889" max="890" width="6.42578125" customWidth="1"/>
    <col min="891" max="891" width="7.42578125" customWidth="1"/>
    <col min="892" max="893" width="6.7109375" customWidth="1"/>
    <col min="894" max="894" width="9.28515625" bestFit="1" customWidth="1"/>
    <col min="895" max="900" width="9.28515625" customWidth="1"/>
    <col min="901" max="901" width="9.28515625" bestFit="1" customWidth="1"/>
    <col min="902" max="903" width="9.5703125" bestFit="1" customWidth="1"/>
    <col min="904" max="904" width="9.85546875" customWidth="1"/>
    <col min="905" max="905" width="9.28515625" bestFit="1" customWidth="1"/>
    <col min="1111" max="1111" width="4" customWidth="1"/>
    <col min="1112" max="1112" width="7.5703125" customWidth="1"/>
    <col min="1113" max="1113" width="3.85546875" customWidth="1"/>
    <col min="1114" max="1114" width="2.85546875" customWidth="1"/>
    <col min="1115" max="1115" width="8.140625" customWidth="1"/>
    <col min="1116" max="1116" width="6.42578125" customWidth="1"/>
    <col min="1117" max="1117" width="8.140625" customWidth="1"/>
    <col min="1118" max="1118" width="6.140625" customWidth="1"/>
    <col min="1120" max="1120" width="10.5703125" customWidth="1"/>
    <col min="1121" max="1121" width="9.5703125" customWidth="1"/>
    <col min="1122" max="1122" width="8.7109375" customWidth="1"/>
    <col min="1123" max="1123" width="7.7109375" customWidth="1"/>
    <col min="1124" max="1124" width="8.140625" customWidth="1"/>
    <col min="1125" max="1125" width="6.42578125" customWidth="1"/>
    <col min="1126" max="1126" width="8" customWidth="1"/>
    <col min="1127" max="1127" width="5.42578125" customWidth="1"/>
    <col min="1128" max="1129" width="6.42578125" customWidth="1"/>
    <col min="1130" max="1130" width="6.7109375" customWidth="1"/>
    <col min="1131" max="1131" width="5.28515625" customWidth="1"/>
    <col min="1132" max="1132" width="6.42578125" customWidth="1"/>
    <col min="1133" max="1133" width="7.140625" customWidth="1"/>
    <col min="1134" max="1134" width="5.140625" customWidth="1"/>
    <col min="1135" max="1135" width="6.28515625" customWidth="1"/>
    <col min="1136" max="1136" width="7.28515625" customWidth="1"/>
    <col min="1137" max="1137" width="7.140625" customWidth="1"/>
    <col min="1138" max="1138" width="5.5703125" customWidth="1"/>
    <col min="1139" max="1139" width="6.28515625" customWidth="1"/>
    <col min="1140" max="1140" width="7" customWidth="1"/>
    <col min="1141" max="1141" width="6.28515625" customWidth="1"/>
    <col min="1142" max="1142" width="6.140625" customWidth="1"/>
    <col min="1143" max="1144" width="6.7109375" customWidth="1"/>
    <col min="1145" max="1146" width="6.42578125" customWidth="1"/>
    <col min="1147" max="1147" width="7.42578125" customWidth="1"/>
    <col min="1148" max="1149" width="6.7109375" customWidth="1"/>
    <col min="1150" max="1150" width="9.28515625" bestFit="1" customWidth="1"/>
    <col min="1151" max="1156" width="9.28515625" customWidth="1"/>
    <col min="1157" max="1157" width="9.28515625" bestFit="1" customWidth="1"/>
    <col min="1158" max="1159" width="9.5703125" bestFit="1" customWidth="1"/>
    <col min="1160" max="1160" width="9.85546875" customWidth="1"/>
    <col min="1161" max="1161" width="9.28515625" bestFit="1" customWidth="1"/>
    <col min="1367" max="1367" width="4" customWidth="1"/>
    <col min="1368" max="1368" width="7.5703125" customWidth="1"/>
    <col min="1369" max="1369" width="3.85546875" customWidth="1"/>
    <col min="1370" max="1370" width="2.85546875" customWidth="1"/>
    <col min="1371" max="1371" width="8.140625" customWidth="1"/>
    <col min="1372" max="1372" width="6.42578125" customWidth="1"/>
    <col min="1373" max="1373" width="8.140625" customWidth="1"/>
    <col min="1374" max="1374" width="6.140625" customWidth="1"/>
    <col min="1376" max="1376" width="10.5703125" customWidth="1"/>
    <col min="1377" max="1377" width="9.5703125" customWidth="1"/>
    <col min="1378" max="1378" width="8.7109375" customWidth="1"/>
    <col min="1379" max="1379" width="7.7109375" customWidth="1"/>
    <col min="1380" max="1380" width="8.140625" customWidth="1"/>
    <col min="1381" max="1381" width="6.42578125" customWidth="1"/>
    <col min="1382" max="1382" width="8" customWidth="1"/>
    <col min="1383" max="1383" width="5.42578125" customWidth="1"/>
    <col min="1384" max="1385" width="6.42578125" customWidth="1"/>
    <col min="1386" max="1386" width="6.7109375" customWidth="1"/>
    <col min="1387" max="1387" width="5.28515625" customWidth="1"/>
    <col min="1388" max="1388" width="6.42578125" customWidth="1"/>
    <col min="1389" max="1389" width="7.140625" customWidth="1"/>
    <col min="1390" max="1390" width="5.140625" customWidth="1"/>
    <col min="1391" max="1391" width="6.28515625" customWidth="1"/>
    <col min="1392" max="1392" width="7.28515625" customWidth="1"/>
    <col min="1393" max="1393" width="7.140625" customWidth="1"/>
    <col min="1394" max="1394" width="5.5703125" customWidth="1"/>
    <col min="1395" max="1395" width="6.28515625" customWidth="1"/>
    <col min="1396" max="1396" width="7" customWidth="1"/>
    <col min="1397" max="1397" width="6.28515625" customWidth="1"/>
    <col min="1398" max="1398" width="6.140625" customWidth="1"/>
    <col min="1399" max="1400" width="6.7109375" customWidth="1"/>
    <col min="1401" max="1402" width="6.42578125" customWidth="1"/>
    <col min="1403" max="1403" width="7.42578125" customWidth="1"/>
    <col min="1404" max="1405" width="6.7109375" customWidth="1"/>
    <col min="1406" max="1406" width="9.28515625" bestFit="1" customWidth="1"/>
    <col min="1407" max="1412" width="9.28515625" customWidth="1"/>
    <col min="1413" max="1413" width="9.28515625" bestFit="1" customWidth="1"/>
    <col min="1414" max="1415" width="9.5703125" bestFit="1" customWidth="1"/>
    <col min="1416" max="1416" width="9.85546875" customWidth="1"/>
    <col min="1417" max="1417" width="9.28515625" bestFit="1" customWidth="1"/>
    <col min="1623" max="1623" width="4" customWidth="1"/>
    <col min="1624" max="1624" width="7.5703125" customWidth="1"/>
    <col min="1625" max="1625" width="3.85546875" customWidth="1"/>
    <col min="1626" max="1626" width="2.85546875" customWidth="1"/>
    <col min="1627" max="1627" width="8.140625" customWidth="1"/>
    <col min="1628" max="1628" width="6.42578125" customWidth="1"/>
    <col min="1629" max="1629" width="8.140625" customWidth="1"/>
    <col min="1630" max="1630" width="6.140625" customWidth="1"/>
    <col min="1632" max="1632" width="10.5703125" customWidth="1"/>
    <col min="1633" max="1633" width="9.5703125" customWidth="1"/>
    <col min="1634" max="1634" width="8.7109375" customWidth="1"/>
    <col min="1635" max="1635" width="7.7109375" customWidth="1"/>
    <col min="1636" max="1636" width="8.140625" customWidth="1"/>
    <col min="1637" max="1637" width="6.42578125" customWidth="1"/>
    <col min="1638" max="1638" width="8" customWidth="1"/>
    <col min="1639" max="1639" width="5.42578125" customWidth="1"/>
    <col min="1640" max="1641" width="6.42578125" customWidth="1"/>
    <col min="1642" max="1642" width="6.7109375" customWidth="1"/>
    <col min="1643" max="1643" width="5.28515625" customWidth="1"/>
    <col min="1644" max="1644" width="6.42578125" customWidth="1"/>
    <col min="1645" max="1645" width="7.140625" customWidth="1"/>
    <col min="1646" max="1646" width="5.140625" customWidth="1"/>
    <col min="1647" max="1647" width="6.28515625" customWidth="1"/>
    <col min="1648" max="1648" width="7.28515625" customWidth="1"/>
    <col min="1649" max="1649" width="7.140625" customWidth="1"/>
    <col min="1650" max="1650" width="5.5703125" customWidth="1"/>
    <col min="1651" max="1651" width="6.28515625" customWidth="1"/>
    <col min="1652" max="1652" width="7" customWidth="1"/>
    <col min="1653" max="1653" width="6.28515625" customWidth="1"/>
    <col min="1654" max="1654" width="6.140625" customWidth="1"/>
    <col min="1655" max="1656" width="6.7109375" customWidth="1"/>
    <col min="1657" max="1658" width="6.42578125" customWidth="1"/>
    <col min="1659" max="1659" width="7.42578125" customWidth="1"/>
    <col min="1660" max="1661" width="6.7109375" customWidth="1"/>
    <col min="1662" max="1662" width="9.28515625" bestFit="1" customWidth="1"/>
    <col min="1663" max="1668" width="9.28515625" customWidth="1"/>
    <col min="1669" max="1669" width="9.28515625" bestFit="1" customWidth="1"/>
    <col min="1670" max="1671" width="9.5703125" bestFit="1" customWidth="1"/>
    <col min="1672" max="1672" width="9.85546875" customWidth="1"/>
    <col min="1673" max="1673" width="9.28515625" bestFit="1" customWidth="1"/>
    <col min="1879" max="1879" width="4" customWidth="1"/>
    <col min="1880" max="1880" width="7.5703125" customWidth="1"/>
    <col min="1881" max="1881" width="3.85546875" customWidth="1"/>
    <col min="1882" max="1882" width="2.85546875" customWidth="1"/>
    <col min="1883" max="1883" width="8.140625" customWidth="1"/>
    <col min="1884" max="1884" width="6.42578125" customWidth="1"/>
    <col min="1885" max="1885" width="8.140625" customWidth="1"/>
    <col min="1886" max="1886" width="6.140625" customWidth="1"/>
    <col min="1888" max="1888" width="10.5703125" customWidth="1"/>
    <col min="1889" max="1889" width="9.5703125" customWidth="1"/>
    <col min="1890" max="1890" width="8.7109375" customWidth="1"/>
    <col min="1891" max="1891" width="7.7109375" customWidth="1"/>
    <col min="1892" max="1892" width="8.140625" customWidth="1"/>
    <col min="1893" max="1893" width="6.42578125" customWidth="1"/>
    <col min="1894" max="1894" width="8" customWidth="1"/>
    <col min="1895" max="1895" width="5.42578125" customWidth="1"/>
    <col min="1896" max="1897" width="6.42578125" customWidth="1"/>
    <col min="1898" max="1898" width="6.7109375" customWidth="1"/>
    <col min="1899" max="1899" width="5.28515625" customWidth="1"/>
    <col min="1900" max="1900" width="6.42578125" customWidth="1"/>
    <col min="1901" max="1901" width="7.140625" customWidth="1"/>
    <col min="1902" max="1902" width="5.140625" customWidth="1"/>
    <col min="1903" max="1903" width="6.28515625" customWidth="1"/>
    <col min="1904" max="1904" width="7.28515625" customWidth="1"/>
    <col min="1905" max="1905" width="7.140625" customWidth="1"/>
    <col min="1906" max="1906" width="5.5703125" customWidth="1"/>
    <col min="1907" max="1907" width="6.28515625" customWidth="1"/>
    <col min="1908" max="1908" width="7" customWidth="1"/>
    <col min="1909" max="1909" width="6.28515625" customWidth="1"/>
    <col min="1910" max="1910" width="6.140625" customWidth="1"/>
    <col min="1911" max="1912" width="6.7109375" customWidth="1"/>
    <col min="1913" max="1914" width="6.42578125" customWidth="1"/>
    <col min="1915" max="1915" width="7.42578125" customWidth="1"/>
    <col min="1916" max="1917" width="6.7109375" customWidth="1"/>
    <col min="1918" max="1918" width="9.28515625" bestFit="1" customWidth="1"/>
    <col min="1919" max="1924" width="9.28515625" customWidth="1"/>
    <col min="1925" max="1925" width="9.28515625" bestFit="1" customWidth="1"/>
    <col min="1926" max="1927" width="9.5703125" bestFit="1" customWidth="1"/>
    <col min="1928" max="1928" width="9.85546875" customWidth="1"/>
    <col min="1929" max="1929" width="9.28515625" bestFit="1" customWidth="1"/>
    <col min="2135" max="2135" width="4" customWidth="1"/>
    <col min="2136" max="2136" width="7.5703125" customWidth="1"/>
    <col min="2137" max="2137" width="3.85546875" customWidth="1"/>
    <col min="2138" max="2138" width="2.85546875" customWidth="1"/>
    <col min="2139" max="2139" width="8.140625" customWidth="1"/>
    <col min="2140" max="2140" width="6.42578125" customWidth="1"/>
    <col min="2141" max="2141" width="8.140625" customWidth="1"/>
    <col min="2142" max="2142" width="6.140625" customWidth="1"/>
    <col min="2144" max="2144" width="10.5703125" customWidth="1"/>
    <col min="2145" max="2145" width="9.5703125" customWidth="1"/>
    <col min="2146" max="2146" width="8.7109375" customWidth="1"/>
    <col min="2147" max="2147" width="7.7109375" customWidth="1"/>
    <col min="2148" max="2148" width="8.140625" customWidth="1"/>
    <col min="2149" max="2149" width="6.42578125" customWidth="1"/>
    <col min="2150" max="2150" width="8" customWidth="1"/>
    <col min="2151" max="2151" width="5.42578125" customWidth="1"/>
    <col min="2152" max="2153" width="6.42578125" customWidth="1"/>
    <col min="2154" max="2154" width="6.7109375" customWidth="1"/>
    <col min="2155" max="2155" width="5.28515625" customWidth="1"/>
    <col min="2156" max="2156" width="6.42578125" customWidth="1"/>
    <col min="2157" max="2157" width="7.140625" customWidth="1"/>
    <col min="2158" max="2158" width="5.140625" customWidth="1"/>
    <col min="2159" max="2159" width="6.28515625" customWidth="1"/>
    <col min="2160" max="2160" width="7.28515625" customWidth="1"/>
    <col min="2161" max="2161" width="7.140625" customWidth="1"/>
    <col min="2162" max="2162" width="5.5703125" customWidth="1"/>
    <col min="2163" max="2163" width="6.28515625" customWidth="1"/>
    <col min="2164" max="2164" width="7" customWidth="1"/>
    <col min="2165" max="2165" width="6.28515625" customWidth="1"/>
    <col min="2166" max="2166" width="6.140625" customWidth="1"/>
    <col min="2167" max="2168" width="6.7109375" customWidth="1"/>
    <col min="2169" max="2170" width="6.42578125" customWidth="1"/>
    <col min="2171" max="2171" width="7.42578125" customWidth="1"/>
    <col min="2172" max="2173" width="6.7109375" customWidth="1"/>
    <col min="2174" max="2174" width="9.28515625" bestFit="1" customWidth="1"/>
    <col min="2175" max="2180" width="9.28515625" customWidth="1"/>
    <col min="2181" max="2181" width="9.28515625" bestFit="1" customWidth="1"/>
    <col min="2182" max="2183" width="9.5703125" bestFit="1" customWidth="1"/>
    <col min="2184" max="2184" width="9.85546875" customWidth="1"/>
    <col min="2185" max="2185" width="9.28515625" bestFit="1" customWidth="1"/>
    <col min="2391" max="2391" width="4" customWidth="1"/>
    <col min="2392" max="2392" width="7.5703125" customWidth="1"/>
    <col min="2393" max="2393" width="3.85546875" customWidth="1"/>
    <col min="2394" max="2394" width="2.85546875" customWidth="1"/>
    <col min="2395" max="2395" width="8.140625" customWidth="1"/>
    <col min="2396" max="2396" width="6.42578125" customWidth="1"/>
    <col min="2397" max="2397" width="8.140625" customWidth="1"/>
    <col min="2398" max="2398" width="6.140625" customWidth="1"/>
    <col min="2400" max="2400" width="10.5703125" customWidth="1"/>
    <col min="2401" max="2401" width="9.5703125" customWidth="1"/>
    <col min="2402" max="2402" width="8.7109375" customWidth="1"/>
    <col min="2403" max="2403" width="7.7109375" customWidth="1"/>
    <col min="2404" max="2404" width="8.140625" customWidth="1"/>
    <col min="2405" max="2405" width="6.42578125" customWidth="1"/>
    <col min="2406" max="2406" width="8" customWidth="1"/>
    <col min="2407" max="2407" width="5.42578125" customWidth="1"/>
    <col min="2408" max="2409" width="6.42578125" customWidth="1"/>
    <col min="2410" max="2410" width="6.7109375" customWidth="1"/>
    <col min="2411" max="2411" width="5.28515625" customWidth="1"/>
    <col min="2412" max="2412" width="6.42578125" customWidth="1"/>
    <col min="2413" max="2413" width="7.140625" customWidth="1"/>
    <col min="2414" max="2414" width="5.140625" customWidth="1"/>
    <col min="2415" max="2415" width="6.28515625" customWidth="1"/>
    <col min="2416" max="2416" width="7.28515625" customWidth="1"/>
    <col min="2417" max="2417" width="7.140625" customWidth="1"/>
    <col min="2418" max="2418" width="5.5703125" customWidth="1"/>
    <col min="2419" max="2419" width="6.28515625" customWidth="1"/>
    <col min="2420" max="2420" width="7" customWidth="1"/>
    <col min="2421" max="2421" width="6.28515625" customWidth="1"/>
    <col min="2422" max="2422" width="6.140625" customWidth="1"/>
    <col min="2423" max="2424" width="6.7109375" customWidth="1"/>
    <col min="2425" max="2426" width="6.42578125" customWidth="1"/>
    <col min="2427" max="2427" width="7.42578125" customWidth="1"/>
    <col min="2428" max="2429" width="6.7109375" customWidth="1"/>
    <col min="2430" max="2430" width="9.28515625" bestFit="1" customWidth="1"/>
    <col min="2431" max="2436" width="9.28515625" customWidth="1"/>
    <col min="2437" max="2437" width="9.28515625" bestFit="1" customWidth="1"/>
    <col min="2438" max="2439" width="9.5703125" bestFit="1" customWidth="1"/>
    <col min="2440" max="2440" width="9.85546875" customWidth="1"/>
    <col min="2441" max="2441" width="9.28515625" bestFit="1" customWidth="1"/>
    <col min="2647" max="2647" width="4" customWidth="1"/>
    <col min="2648" max="2648" width="7.5703125" customWidth="1"/>
    <col min="2649" max="2649" width="3.85546875" customWidth="1"/>
    <col min="2650" max="2650" width="2.85546875" customWidth="1"/>
    <col min="2651" max="2651" width="8.140625" customWidth="1"/>
    <col min="2652" max="2652" width="6.42578125" customWidth="1"/>
    <col min="2653" max="2653" width="8.140625" customWidth="1"/>
    <col min="2654" max="2654" width="6.140625" customWidth="1"/>
    <col min="2656" max="2656" width="10.5703125" customWidth="1"/>
    <col min="2657" max="2657" width="9.5703125" customWidth="1"/>
    <col min="2658" max="2658" width="8.7109375" customWidth="1"/>
    <col min="2659" max="2659" width="7.7109375" customWidth="1"/>
    <col min="2660" max="2660" width="8.140625" customWidth="1"/>
    <col min="2661" max="2661" width="6.42578125" customWidth="1"/>
    <col min="2662" max="2662" width="8" customWidth="1"/>
    <col min="2663" max="2663" width="5.42578125" customWidth="1"/>
    <col min="2664" max="2665" width="6.42578125" customWidth="1"/>
    <col min="2666" max="2666" width="6.7109375" customWidth="1"/>
    <col min="2667" max="2667" width="5.28515625" customWidth="1"/>
    <col min="2668" max="2668" width="6.42578125" customWidth="1"/>
    <col min="2669" max="2669" width="7.140625" customWidth="1"/>
    <col min="2670" max="2670" width="5.140625" customWidth="1"/>
    <col min="2671" max="2671" width="6.28515625" customWidth="1"/>
    <col min="2672" max="2672" width="7.28515625" customWidth="1"/>
    <col min="2673" max="2673" width="7.140625" customWidth="1"/>
    <col min="2674" max="2674" width="5.5703125" customWidth="1"/>
    <col min="2675" max="2675" width="6.28515625" customWidth="1"/>
    <col min="2676" max="2676" width="7" customWidth="1"/>
    <col min="2677" max="2677" width="6.28515625" customWidth="1"/>
    <col min="2678" max="2678" width="6.140625" customWidth="1"/>
    <col min="2679" max="2680" width="6.7109375" customWidth="1"/>
    <col min="2681" max="2682" width="6.42578125" customWidth="1"/>
    <col min="2683" max="2683" width="7.42578125" customWidth="1"/>
    <col min="2684" max="2685" width="6.7109375" customWidth="1"/>
    <col min="2686" max="2686" width="9.28515625" bestFit="1" customWidth="1"/>
    <col min="2687" max="2692" width="9.28515625" customWidth="1"/>
    <col min="2693" max="2693" width="9.28515625" bestFit="1" customWidth="1"/>
    <col min="2694" max="2695" width="9.5703125" bestFit="1" customWidth="1"/>
    <col min="2696" max="2696" width="9.85546875" customWidth="1"/>
    <col min="2697" max="2697" width="9.28515625" bestFit="1" customWidth="1"/>
    <col min="2903" max="2903" width="4" customWidth="1"/>
    <col min="2904" max="2904" width="7.5703125" customWidth="1"/>
    <col min="2905" max="2905" width="3.85546875" customWidth="1"/>
    <col min="2906" max="2906" width="2.85546875" customWidth="1"/>
    <col min="2907" max="2907" width="8.140625" customWidth="1"/>
    <col min="2908" max="2908" width="6.42578125" customWidth="1"/>
    <col min="2909" max="2909" width="8.140625" customWidth="1"/>
    <col min="2910" max="2910" width="6.140625" customWidth="1"/>
    <col min="2912" max="2912" width="10.5703125" customWidth="1"/>
    <col min="2913" max="2913" width="9.5703125" customWidth="1"/>
    <col min="2914" max="2914" width="8.7109375" customWidth="1"/>
    <col min="2915" max="2915" width="7.7109375" customWidth="1"/>
    <col min="2916" max="2916" width="8.140625" customWidth="1"/>
    <col min="2917" max="2917" width="6.42578125" customWidth="1"/>
    <col min="2918" max="2918" width="8" customWidth="1"/>
    <col min="2919" max="2919" width="5.42578125" customWidth="1"/>
    <col min="2920" max="2921" width="6.42578125" customWidth="1"/>
    <col min="2922" max="2922" width="6.7109375" customWidth="1"/>
    <col min="2923" max="2923" width="5.28515625" customWidth="1"/>
    <col min="2924" max="2924" width="6.42578125" customWidth="1"/>
    <col min="2925" max="2925" width="7.140625" customWidth="1"/>
    <col min="2926" max="2926" width="5.140625" customWidth="1"/>
    <col min="2927" max="2927" width="6.28515625" customWidth="1"/>
    <col min="2928" max="2928" width="7.28515625" customWidth="1"/>
    <col min="2929" max="2929" width="7.140625" customWidth="1"/>
    <col min="2930" max="2930" width="5.5703125" customWidth="1"/>
    <col min="2931" max="2931" width="6.28515625" customWidth="1"/>
    <col min="2932" max="2932" width="7" customWidth="1"/>
    <col min="2933" max="2933" width="6.28515625" customWidth="1"/>
    <col min="2934" max="2934" width="6.140625" customWidth="1"/>
    <col min="2935" max="2936" width="6.7109375" customWidth="1"/>
    <col min="2937" max="2938" width="6.42578125" customWidth="1"/>
    <col min="2939" max="2939" width="7.42578125" customWidth="1"/>
    <col min="2940" max="2941" width="6.7109375" customWidth="1"/>
    <col min="2942" max="2942" width="9.28515625" bestFit="1" customWidth="1"/>
    <col min="2943" max="2948" width="9.28515625" customWidth="1"/>
    <col min="2949" max="2949" width="9.28515625" bestFit="1" customWidth="1"/>
    <col min="2950" max="2951" width="9.5703125" bestFit="1" customWidth="1"/>
    <col min="2952" max="2952" width="9.85546875" customWidth="1"/>
    <col min="2953" max="2953" width="9.28515625" bestFit="1" customWidth="1"/>
    <col min="3159" max="3159" width="4" customWidth="1"/>
    <col min="3160" max="3160" width="7.5703125" customWidth="1"/>
    <col min="3161" max="3161" width="3.85546875" customWidth="1"/>
    <col min="3162" max="3162" width="2.85546875" customWidth="1"/>
    <col min="3163" max="3163" width="8.140625" customWidth="1"/>
    <col min="3164" max="3164" width="6.42578125" customWidth="1"/>
    <col min="3165" max="3165" width="8.140625" customWidth="1"/>
    <col min="3166" max="3166" width="6.140625" customWidth="1"/>
    <col min="3168" max="3168" width="10.5703125" customWidth="1"/>
    <col min="3169" max="3169" width="9.5703125" customWidth="1"/>
    <col min="3170" max="3170" width="8.7109375" customWidth="1"/>
    <col min="3171" max="3171" width="7.7109375" customWidth="1"/>
    <col min="3172" max="3172" width="8.140625" customWidth="1"/>
    <col min="3173" max="3173" width="6.42578125" customWidth="1"/>
    <col min="3174" max="3174" width="8" customWidth="1"/>
    <col min="3175" max="3175" width="5.42578125" customWidth="1"/>
    <col min="3176" max="3177" width="6.42578125" customWidth="1"/>
    <col min="3178" max="3178" width="6.7109375" customWidth="1"/>
    <col min="3179" max="3179" width="5.28515625" customWidth="1"/>
    <col min="3180" max="3180" width="6.42578125" customWidth="1"/>
    <col min="3181" max="3181" width="7.140625" customWidth="1"/>
    <col min="3182" max="3182" width="5.140625" customWidth="1"/>
    <col min="3183" max="3183" width="6.28515625" customWidth="1"/>
    <col min="3184" max="3184" width="7.28515625" customWidth="1"/>
    <col min="3185" max="3185" width="7.140625" customWidth="1"/>
    <col min="3186" max="3186" width="5.5703125" customWidth="1"/>
    <col min="3187" max="3187" width="6.28515625" customWidth="1"/>
    <col min="3188" max="3188" width="7" customWidth="1"/>
    <col min="3189" max="3189" width="6.28515625" customWidth="1"/>
    <col min="3190" max="3190" width="6.140625" customWidth="1"/>
    <col min="3191" max="3192" width="6.7109375" customWidth="1"/>
    <col min="3193" max="3194" width="6.42578125" customWidth="1"/>
    <col min="3195" max="3195" width="7.42578125" customWidth="1"/>
    <col min="3196" max="3197" width="6.7109375" customWidth="1"/>
    <col min="3198" max="3198" width="9.28515625" bestFit="1" customWidth="1"/>
    <col min="3199" max="3204" width="9.28515625" customWidth="1"/>
    <col min="3205" max="3205" width="9.28515625" bestFit="1" customWidth="1"/>
    <col min="3206" max="3207" width="9.5703125" bestFit="1" customWidth="1"/>
    <col min="3208" max="3208" width="9.85546875" customWidth="1"/>
    <col min="3209" max="3209" width="9.28515625" bestFit="1" customWidth="1"/>
    <col min="3415" max="3415" width="4" customWidth="1"/>
    <col min="3416" max="3416" width="7.5703125" customWidth="1"/>
    <col min="3417" max="3417" width="3.85546875" customWidth="1"/>
    <col min="3418" max="3418" width="2.85546875" customWidth="1"/>
    <col min="3419" max="3419" width="8.140625" customWidth="1"/>
    <col min="3420" max="3420" width="6.42578125" customWidth="1"/>
    <col min="3421" max="3421" width="8.140625" customWidth="1"/>
    <col min="3422" max="3422" width="6.140625" customWidth="1"/>
    <col min="3424" max="3424" width="10.5703125" customWidth="1"/>
    <col min="3425" max="3425" width="9.5703125" customWidth="1"/>
    <col min="3426" max="3426" width="8.7109375" customWidth="1"/>
    <col min="3427" max="3427" width="7.7109375" customWidth="1"/>
    <col min="3428" max="3428" width="8.140625" customWidth="1"/>
    <col min="3429" max="3429" width="6.42578125" customWidth="1"/>
    <col min="3430" max="3430" width="8" customWidth="1"/>
    <col min="3431" max="3431" width="5.42578125" customWidth="1"/>
    <col min="3432" max="3433" width="6.42578125" customWidth="1"/>
    <col min="3434" max="3434" width="6.7109375" customWidth="1"/>
    <col min="3435" max="3435" width="5.28515625" customWidth="1"/>
    <col min="3436" max="3436" width="6.42578125" customWidth="1"/>
    <col min="3437" max="3437" width="7.140625" customWidth="1"/>
    <col min="3438" max="3438" width="5.140625" customWidth="1"/>
    <col min="3439" max="3439" width="6.28515625" customWidth="1"/>
    <col min="3440" max="3440" width="7.28515625" customWidth="1"/>
    <col min="3441" max="3441" width="7.140625" customWidth="1"/>
    <col min="3442" max="3442" width="5.5703125" customWidth="1"/>
    <col min="3443" max="3443" width="6.28515625" customWidth="1"/>
    <col min="3444" max="3444" width="7" customWidth="1"/>
    <col min="3445" max="3445" width="6.28515625" customWidth="1"/>
    <col min="3446" max="3446" width="6.140625" customWidth="1"/>
    <col min="3447" max="3448" width="6.7109375" customWidth="1"/>
    <col min="3449" max="3450" width="6.42578125" customWidth="1"/>
    <col min="3451" max="3451" width="7.42578125" customWidth="1"/>
    <col min="3452" max="3453" width="6.7109375" customWidth="1"/>
    <col min="3454" max="3454" width="9.28515625" bestFit="1" customWidth="1"/>
    <col min="3455" max="3460" width="9.28515625" customWidth="1"/>
    <col min="3461" max="3461" width="9.28515625" bestFit="1" customWidth="1"/>
    <col min="3462" max="3463" width="9.5703125" bestFit="1" customWidth="1"/>
    <col min="3464" max="3464" width="9.85546875" customWidth="1"/>
    <col min="3465" max="3465" width="9.28515625" bestFit="1" customWidth="1"/>
    <col min="3671" max="3671" width="4" customWidth="1"/>
    <col min="3672" max="3672" width="7.5703125" customWidth="1"/>
    <col min="3673" max="3673" width="3.85546875" customWidth="1"/>
    <col min="3674" max="3674" width="2.85546875" customWidth="1"/>
    <col min="3675" max="3675" width="8.140625" customWidth="1"/>
    <col min="3676" max="3676" width="6.42578125" customWidth="1"/>
    <col min="3677" max="3677" width="8.140625" customWidth="1"/>
    <col min="3678" max="3678" width="6.140625" customWidth="1"/>
    <col min="3680" max="3680" width="10.5703125" customWidth="1"/>
    <col min="3681" max="3681" width="9.5703125" customWidth="1"/>
    <col min="3682" max="3682" width="8.7109375" customWidth="1"/>
    <col min="3683" max="3683" width="7.7109375" customWidth="1"/>
    <col min="3684" max="3684" width="8.140625" customWidth="1"/>
    <col min="3685" max="3685" width="6.42578125" customWidth="1"/>
    <col min="3686" max="3686" width="8" customWidth="1"/>
    <col min="3687" max="3687" width="5.42578125" customWidth="1"/>
    <col min="3688" max="3689" width="6.42578125" customWidth="1"/>
    <col min="3690" max="3690" width="6.7109375" customWidth="1"/>
    <col min="3691" max="3691" width="5.28515625" customWidth="1"/>
    <col min="3692" max="3692" width="6.42578125" customWidth="1"/>
    <col min="3693" max="3693" width="7.140625" customWidth="1"/>
    <col min="3694" max="3694" width="5.140625" customWidth="1"/>
    <col min="3695" max="3695" width="6.28515625" customWidth="1"/>
    <col min="3696" max="3696" width="7.28515625" customWidth="1"/>
    <col min="3697" max="3697" width="7.140625" customWidth="1"/>
    <col min="3698" max="3698" width="5.5703125" customWidth="1"/>
    <col min="3699" max="3699" width="6.28515625" customWidth="1"/>
    <col min="3700" max="3700" width="7" customWidth="1"/>
    <col min="3701" max="3701" width="6.28515625" customWidth="1"/>
    <col min="3702" max="3702" width="6.140625" customWidth="1"/>
    <col min="3703" max="3704" width="6.7109375" customWidth="1"/>
    <col min="3705" max="3706" width="6.42578125" customWidth="1"/>
    <col min="3707" max="3707" width="7.42578125" customWidth="1"/>
    <col min="3708" max="3709" width="6.7109375" customWidth="1"/>
    <col min="3710" max="3710" width="9.28515625" bestFit="1" customWidth="1"/>
    <col min="3711" max="3716" width="9.28515625" customWidth="1"/>
    <col min="3717" max="3717" width="9.28515625" bestFit="1" customWidth="1"/>
    <col min="3718" max="3719" width="9.5703125" bestFit="1" customWidth="1"/>
    <col min="3720" max="3720" width="9.85546875" customWidth="1"/>
    <col min="3721" max="3721" width="9.28515625" bestFit="1" customWidth="1"/>
    <col min="3927" max="3927" width="4" customWidth="1"/>
    <col min="3928" max="3928" width="7.5703125" customWidth="1"/>
    <col min="3929" max="3929" width="3.85546875" customWidth="1"/>
    <col min="3930" max="3930" width="2.85546875" customWidth="1"/>
    <col min="3931" max="3931" width="8.140625" customWidth="1"/>
    <col min="3932" max="3932" width="6.42578125" customWidth="1"/>
    <col min="3933" max="3933" width="8.140625" customWidth="1"/>
    <col min="3934" max="3934" width="6.140625" customWidth="1"/>
    <col min="3936" max="3936" width="10.5703125" customWidth="1"/>
    <col min="3937" max="3937" width="9.5703125" customWidth="1"/>
    <col min="3938" max="3938" width="8.7109375" customWidth="1"/>
    <col min="3939" max="3939" width="7.7109375" customWidth="1"/>
    <col min="3940" max="3940" width="8.140625" customWidth="1"/>
    <col min="3941" max="3941" width="6.42578125" customWidth="1"/>
    <col min="3942" max="3942" width="8" customWidth="1"/>
    <col min="3943" max="3943" width="5.42578125" customWidth="1"/>
    <col min="3944" max="3945" width="6.42578125" customWidth="1"/>
    <col min="3946" max="3946" width="6.7109375" customWidth="1"/>
    <col min="3947" max="3947" width="5.28515625" customWidth="1"/>
    <col min="3948" max="3948" width="6.42578125" customWidth="1"/>
    <col min="3949" max="3949" width="7.140625" customWidth="1"/>
    <col min="3950" max="3950" width="5.140625" customWidth="1"/>
    <col min="3951" max="3951" width="6.28515625" customWidth="1"/>
    <col min="3952" max="3952" width="7.28515625" customWidth="1"/>
    <col min="3953" max="3953" width="7.140625" customWidth="1"/>
    <col min="3954" max="3954" width="5.5703125" customWidth="1"/>
    <col min="3955" max="3955" width="6.28515625" customWidth="1"/>
    <col min="3956" max="3956" width="7" customWidth="1"/>
    <col min="3957" max="3957" width="6.28515625" customWidth="1"/>
    <col min="3958" max="3958" width="6.140625" customWidth="1"/>
    <col min="3959" max="3960" width="6.7109375" customWidth="1"/>
    <col min="3961" max="3962" width="6.42578125" customWidth="1"/>
    <col min="3963" max="3963" width="7.42578125" customWidth="1"/>
    <col min="3964" max="3965" width="6.7109375" customWidth="1"/>
    <col min="3966" max="3966" width="9.28515625" bestFit="1" customWidth="1"/>
    <col min="3967" max="3972" width="9.28515625" customWidth="1"/>
    <col min="3973" max="3973" width="9.28515625" bestFit="1" customWidth="1"/>
    <col min="3974" max="3975" width="9.5703125" bestFit="1" customWidth="1"/>
    <col min="3976" max="3976" width="9.85546875" customWidth="1"/>
    <col min="3977" max="3977" width="9.28515625" bestFit="1" customWidth="1"/>
    <col min="4183" max="4183" width="4" customWidth="1"/>
    <col min="4184" max="4184" width="7.5703125" customWidth="1"/>
    <col min="4185" max="4185" width="3.85546875" customWidth="1"/>
    <col min="4186" max="4186" width="2.85546875" customWidth="1"/>
    <col min="4187" max="4187" width="8.140625" customWidth="1"/>
    <col min="4188" max="4188" width="6.42578125" customWidth="1"/>
    <col min="4189" max="4189" width="8.140625" customWidth="1"/>
    <col min="4190" max="4190" width="6.140625" customWidth="1"/>
    <col min="4192" max="4192" width="10.5703125" customWidth="1"/>
    <col min="4193" max="4193" width="9.5703125" customWidth="1"/>
    <col min="4194" max="4194" width="8.7109375" customWidth="1"/>
    <col min="4195" max="4195" width="7.7109375" customWidth="1"/>
    <col min="4196" max="4196" width="8.140625" customWidth="1"/>
    <col min="4197" max="4197" width="6.42578125" customWidth="1"/>
    <col min="4198" max="4198" width="8" customWidth="1"/>
    <col min="4199" max="4199" width="5.42578125" customWidth="1"/>
    <col min="4200" max="4201" width="6.42578125" customWidth="1"/>
    <col min="4202" max="4202" width="6.7109375" customWidth="1"/>
    <col min="4203" max="4203" width="5.28515625" customWidth="1"/>
    <col min="4204" max="4204" width="6.42578125" customWidth="1"/>
    <col min="4205" max="4205" width="7.140625" customWidth="1"/>
    <col min="4206" max="4206" width="5.140625" customWidth="1"/>
    <col min="4207" max="4207" width="6.28515625" customWidth="1"/>
    <col min="4208" max="4208" width="7.28515625" customWidth="1"/>
    <col min="4209" max="4209" width="7.140625" customWidth="1"/>
    <col min="4210" max="4210" width="5.5703125" customWidth="1"/>
    <col min="4211" max="4211" width="6.28515625" customWidth="1"/>
    <col min="4212" max="4212" width="7" customWidth="1"/>
    <col min="4213" max="4213" width="6.28515625" customWidth="1"/>
    <col min="4214" max="4214" width="6.140625" customWidth="1"/>
    <col min="4215" max="4216" width="6.7109375" customWidth="1"/>
    <col min="4217" max="4218" width="6.42578125" customWidth="1"/>
    <col min="4219" max="4219" width="7.42578125" customWidth="1"/>
    <col min="4220" max="4221" width="6.7109375" customWidth="1"/>
    <col min="4222" max="4222" width="9.28515625" bestFit="1" customWidth="1"/>
    <col min="4223" max="4228" width="9.28515625" customWidth="1"/>
    <col min="4229" max="4229" width="9.28515625" bestFit="1" customWidth="1"/>
    <col min="4230" max="4231" width="9.5703125" bestFit="1" customWidth="1"/>
    <col min="4232" max="4232" width="9.85546875" customWidth="1"/>
    <col min="4233" max="4233" width="9.28515625" bestFit="1" customWidth="1"/>
    <col min="4439" max="4439" width="4" customWidth="1"/>
    <col min="4440" max="4440" width="7.5703125" customWidth="1"/>
    <col min="4441" max="4441" width="3.85546875" customWidth="1"/>
    <col min="4442" max="4442" width="2.85546875" customWidth="1"/>
    <col min="4443" max="4443" width="8.140625" customWidth="1"/>
    <col min="4444" max="4444" width="6.42578125" customWidth="1"/>
    <col min="4445" max="4445" width="8.140625" customWidth="1"/>
    <col min="4446" max="4446" width="6.140625" customWidth="1"/>
    <col min="4448" max="4448" width="10.5703125" customWidth="1"/>
    <col min="4449" max="4449" width="9.5703125" customWidth="1"/>
    <col min="4450" max="4450" width="8.7109375" customWidth="1"/>
    <col min="4451" max="4451" width="7.7109375" customWidth="1"/>
    <col min="4452" max="4452" width="8.140625" customWidth="1"/>
    <col min="4453" max="4453" width="6.42578125" customWidth="1"/>
    <col min="4454" max="4454" width="8" customWidth="1"/>
    <col min="4455" max="4455" width="5.42578125" customWidth="1"/>
    <col min="4456" max="4457" width="6.42578125" customWidth="1"/>
    <col min="4458" max="4458" width="6.7109375" customWidth="1"/>
    <col min="4459" max="4459" width="5.28515625" customWidth="1"/>
    <col min="4460" max="4460" width="6.42578125" customWidth="1"/>
    <col min="4461" max="4461" width="7.140625" customWidth="1"/>
    <col min="4462" max="4462" width="5.140625" customWidth="1"/>
    <col min="4463" max="4463" width="6.28515625" customWidth="1"/>
    <col min="4464" max="4464" width="7.28515625" customWidth="1"/>
    <col min="4465" max="4465" width="7.140625" customWidth="1"/>
    <col min="4466" max="4466" width="5.5703125" customWidth="1"/>
    <col min="4467" max="4467" width="6.28515625" customWidth="1"/>
    <col min="4468" max="4468" width="7" customWidth="1"/>
    <col min="4469" max="4469" width="6.28515625" customWidth="1"/>
    <col min="4470" max="4470" width="6.140625" customWidth="1"/>
    <col min="4471" max="4472" width="6.7109375" customWidth="1"/>
    <col min="4473" max="4474" width="6.42578125" customWidth="1"/>
    <col min="4475" max="4475" width="7.42578125" customWidth="1"/>
    <col min="4476" max="4477" width="6.7109375" customWidth="1"/>
    <col min="4478" max="4478" width="9.28515625" bestFit="1" customWidth="1"/>
    <col min="4479" max="4484" width="9.28515625" customWidth="1"/>
    <col min="4485" max="4485" width="9.28515625" bestFit="1" customWidth="1"/>
    <col min="4486" max="4487" width="9.5703125" bestFit="1" customWidth="1"/>
    <col min="4488" max="4488" width="9.85546875" customWidth="1"/>
    <col min="4489" max="4489" width="9.28515625" bestFit="1" customWidth="1"/>
    <col min="4695" max="4695" width="4" customWidth="1"/>
    <col min="4696" max="4696" width="7.5703125" customWidth="1"/>
    <col min="4697" max="4697" width="3.85546875" customWidth="1"/>
    <col min="4698" max="4698" width="2.85546875" customWidth="1"/>
    <col min="4699" max="4699" width="8.140625" customWidth="1"/>
    <col min="4700" max="4700" width="6.42578125" customWidth="1"/>
    <col min="4701" max="4701" width="8.140625" customWidth="1"/>
    <col min="4702" max="4702" width="6.140625" customWidth="1"/>
    <col min="4704" max="4704" width="10.5703125" customWidth="1"/>
    <col min="4705" max="4705" width="9.5703125" customWidth="1"/>
    <col min="4706" max="4706" width="8.7109375" customWidth="1"/>
    <col min="4707" max="4707" width="7.7109375" customWidth="1"/>
    <col min="4708" max="4708" width="8.140625" customWidth="1"/>
    <col min="4709" max="4709" width="6.42578125" customWidth="1"/>
    <col min="4710" max="4710" width="8" customWidth="1"/>
    <col min="4711" max="4711" width="5.42578125" customWidth="1"/>
    <col min="4712" max="4713" width="6.42578125" customWidth="1"/>
    <col min="4714" max="4714" width="6.7109375" customWidth="1"/>
    <col min="4715" max="4715" width="5.28515625" customWidth="1"/>
    <col min="4716" max="4716" width="6.42578125" customWidth="1"/>
    <col min="4717" max="4717" width="7.140625" customWidth="1"/>
    <col min="4718" max="4718" width="5.140625" customWidth="1"/>
    <col min="4719" max="4719" width="6.28515625" customWidth="1"/>
    <col min="4720" max="4720" width="7.28515625" customWidth="1"/>
    <col min="4721" max="4721" width="7.140625" customWidth="1"/>
    <col min="4722" max="4722" width="5.5703125" customWidth="1"/>
    <col min="4723" max="4723" width="6.28515625" customWidth="1"/>
    <col min="4724" max="4724" width="7" customWidth="1"/>
    <col min="4725" max="4725" width="6.28515625" customWidth="1"/>
    <col min="4726" max="4726" width="6.140625" customWidth="1"/>
    <col min="4727" max="4728" width="6.7109375" customWidth="1"/>
    <col min="4729" max="4730" width="6.42578125" customWidth="1"/>
    <col min="4731" max="4731" width="7.42578125" customWidth="1"/>
    <col min="4732" max="4733" width="6.7109375" customWidth="1"/>
    <col min="4734" max="4734" width="9.28515625" bestFit="1" customWidth="1"/>
    <col min="4735" max="4740" width="9.28515625" customWidth="1"/>
    <col min="4741" max="4741" width="9.28515625" bestFit="1" customWidth="1"/>
    <col min="4742" max="4743" width="9.5703125" bestFit="1" customWidth="1"/>
    <col min="4744" max="4744" width="9.85546875" customWidth="1"/>
    <col min="4745" max="4745" width="9.28515625" bestFit="1" customWidth="1"/>
    <col min="4951" max="4951" width="4" customWidth="1"/>
    <col min="4952" max="4952" width="7.5703125" customWidth="1"/>
    <col min="4953" max="4953" width="3.85546875" customWidth="1"/>
    <col min="4954" max="4954" width="2.85546875" customWidth="1"/>
    <col min="4955" max="4955" width="8.140625" customWidth="1"/>
    <col min="4956" max="4956" width="6.42578125" customWidth="1"/>
    <col min="4957" max="4957" width="8.140625" customWidth="1"/>
    <col min="4958" max="4958" width="6.140625" customWidth="1"/>
    <col min="4960" max="4960" width="10.5703125" customWidth="1"/>
    <col min="4961" max="4961" width="9.5703125" customWidth="1"/>
    <col min="4962" max="4962" width="8.7109375" customWidth="1"/>
    <col min="4963" max="4963" width="7.7109375" customWidth="1"/>
    <col min="4964" max="4964" width="8.140625" customWidth="1"/>
    <col min="4965" max="4965" width="6.42578125" customWidth="1"/>
    <col min="4966" max="4966" width="8" customWidth="1"/>
    <col min="4967" max="4967" width="5.42578125" customWidth="1"/>
    <col min="4968" max="4969" width="6.42578125" customWidth="1"/>
    <col min="4970" max="4970" width="6.7109375" customWidth="1"/>
    <col min="4971" max="4971" width="5.28515625" customWidth="1"/>
    <col min="4972" max="4972" width="6.42578125" customWidth="1"/>
    <col min="4973" max="4973" width="7.140625" customWidth="1"/>
    <col min="4974" max="4974" width="5.140625" customWidth="1"/>
    <col min="4975" max="4975" width="6.28515625" customWidth="1"/>
    <col min="4976" max="4976" width="7.28515625" customWidth="1"/>
    <col min="4977" max="4977" width="7.140625" customWidth="1"/>
    <col min="4978" max="4978" width="5.5703125" customWidth="1"/>
    <col min="4979" max="4979" width="6.28515625" customWidth="1"/>
    <col min="4980" max="4980" width="7" customWidth="1"/>
    <col min="4981" max="4981" width="6.28515625" customWidth="1"/>
    <col min="4982" max="4982" width="6.140625" customWidth="1"/>
    <col min="4983" max="4984" width="6.7109375" customWidth="1"/>
    <col min="4985" max="4986" width="6.42578125" customWidth="1"/>
    <col min="4987" max="4987" width="7.42578125" customWidth="1"/>
    <col min="4988" max="4989" width="6.7109375" customWidth="1"/>
    <col min="4990" max="4990" width="9.28515625" bestFit="1" customWidth="1"/>
    <col min="4991" max="4996" width="9.28515625" customWidth="1"/>
    <col min="4997" max="4997" width="9.28515625" bestFit="1" customWidth="1"/>
    <col min="4998" max="4999" width="9.5703125" bestFit="1" customWidth="1"/>
    <col min="5000" max="5000" width="9.85546875" customWidth="1"/>
    <col min="5001" max="5001" width="9.28515625" bestFit="1" customWidth="1"/>
    <col min="5207" max="5207" width="4" customWidth="1"/>
    <col min="5208" max="5208" width="7.5703125" customWidth="1"/>
    <col min="5209" max="5209" width="3.85546875" customWidth="1"/>
    <col min="5210" max="5210" width="2.85546875" customWidth="1"/>
    <col min="5211" max="5211" width="8.140625" customWidth="1"/>
    <col min="5212" max="5212" width="6.42578125" customWidth="1"/>
    <col min="5213" max="5213" width="8.140625" customWidth="1"/>
    <col min="5214" max="5214" width="6.140625" customWidth="1"/>
    <col min="5216" max="5216" width="10.5703125" customWidth="1"/>
    <col min="5217" max="5217" width="9.5703125" customWidth="1"/>
    <col min="5218" max="5218" width="8.7109375" customWidth="1"/>
    <col min="5219" max="5219" width="7.7109375" customWidth="1"/>
    <col min="5220" max="5220" width="8.140625" customWidth="1"/>
    <col min="5221" max="5221" width="6.42578125" customWidth="1"/>
    <col min="5222" max="5222" width="8" customWidth="1"/>
    <col min="5223" max="5223" width="5.42578125" customWidth="1"/>
    <col min="5224" max="5225" width="6.42578125" customWidth="1"/>
    <col min="5226" max="5226" width="6.7109375" customWidth="1"/>
    <col min="5227" max="5227" width="5.28515625" customWidth="1"/>
    <col min="5228" max="5228" width="6.42578125" customWidth="1"/>
    <col min="5229" max="5229" width="7.140625" customWidth="1"/>
    <col min="5230" max="5230" width="5.140625" customWidth="1"/>
    <col min="5231" max="5231" width="6.28515625" customWidth="1"/>
    <col min="5232" max="5232" width="7.28515625" customWidth="1"/>
    <col min="5233" max="5233" width="7.140625" customWidth="1"/>
    <col min="5234" max="5234" width="5.5703125" customWidth="1"/>
    <col min="5235" max="5235" width="6.28515625" customWidth="1"/>
    <col min="5236" max="5236" width="7" customWidth="1"/>
    <col min="5237" max="5237" width="6.28515625" customWidth="1"/>
    <col min="5238" max="5238" width="6.140625" customWidth="1"/>
    <col min="5239" max="5240" width="6.7109375" customWidth="1"/>
    <col min="5241" max="5242" width="6.42578125" customWidth="1"/>
    <col min="5243" max="5243" width="7.42578125" customWidth="1"/>
    <col min="5244" max="5245" width="6.7109375" customWidth="1"/>
    <col min="5246" max="5246" width="9.28515625" bestFit="1" customWidth="1"/>
    <col min="5247" max="5252" width="9.28515625" customWidth="1"/>
    <col min="5253" max="5253" width="9.28515625" bestFit="1" customWidth="1"/>
    <col min="5254" max="5255" width="9.5703125" bestFit="1" customWidth="1"/>
    <col min="5256" max="5256" width="9.85546875" customWidth="1"/>
    <col min="5257" max="5257" width="9.28515625" bestFit="1" customWidth="1"/>
    <col min="5463" max="5463" width="4" customWidth="1"/>
    <col min="5464" max="5464" width="7.5703125" customWidth="1"/>
    <col min="5465" max="5465" width="3.85546875" customWidth="1"/>
    <col min="5466" max="5466" width="2.85546875" customWidth="1"/>
    <col min="5467" max="5467" width="8.140625" customWidth="1"/>
    <col min="5468" max="5468" width="6.42578125" customWidth="1"/>
    <col min="5469" max="5469" width="8.140625" customWidth="1"/>
    <col min="5470" max="5470" width="6.140625" customWidth="1"/>
    <col min="5472" max="5472" width="10.5703125" customWidth="1"/>
    <col min="5473" max="5473" width="9.5703125" customWidth="1"/>
    <col min="5474" max="5474" width="8.7109375" customWidth="1"/>
    <col min="5475" max="5475" width="7.7109375" customWidth="1"/>
    <col min="5476" max="5476" width="8.140625" customWidth="1"/>
    <col min="5477" max="5477" width="6.42578125" customWidth="1"/>
    <col min="5478" max="5478" width="8" customWidth="1"/>
    <col min="5479" max="5479" width="5.42578125" customWidth="1"/>
    <col min="5480" max="5481" width="6.42578125" customWidth="1"/>
    <col min="5482" max="5482" width="6.7109375" customWidth="1"/>
    <col min="5483" max="5483" width="5.28515625" customWidth="1"/>
    <col min="5484" max="5484" width="6.42578125" customWidth="1"/>
    <col min="5485" max="5485" width="7.140625" customWidth="1"/>
    <col min="5486" max="5486" width="5.140625" customWidth="1"/>
    <col min="5487" max="5487" width="6.28515625" customWidth="1"/>
    <col min="5488" max="5488" width="7.28515625" customWidth="1"/>
    <col min="5489" max="5489" width="7.140625" customWidth="1"/>
    <col min="5490" max="5490" width="5.5703125" customWidth="1"/>
    <col min="5491" max="5491" width="6.28515625" customWidth="1"/>
    <col min="5492" max="5492" width="7" customWidth="1"/>
    <col min="5493" max="5493" width="6.28515625" customWidth="1"/>
    <col min="5494" max="5494" width="6.140625" customWidth="1"/>
    <col min="5495" max="5496" width="6.7109375" customWidth="1"/>
    <col min="5497" max="5498" width="6.42578125" customWidth="1"/>
    <col min="5499" max="5499" width="7.42578125" customWidth="1"/>
    <col min="5500" max="5501" width="6.7109375" customWidth="1"/>
    <col min="5502" max="5502" width="9.28515625" bestFit="1" customWidth="1"/>
    <col min="5503" max="5508" width="9.28515625" customWidth="1"/>
    <col min="5509" max="5509" width="9.28515625" bestFit="1" customWidth="1"/>
    <col min="5510" max="5511" width="9.5703125" bestFit="1" customWidth="1"/>
    <col min="5512" max="5512" width="9.85546875" customWidth="1"/>
    <col min="5513" max="5513" width="9.28515625" bestFit="1" customWidth="1"/>
    <col min="5719" max="5719" width="4" customWidth="1"/>
    <col min="5720" max="5720" width="7.5703125" customWidth="1"/>
    <col min="5721" max="5721" width="3.85546875" customWidth="1"/>
    <col min="5722" max="5722" width="2.85546875" customWidth="1"/>
    <col min="5723" max="5723" width="8.140625" customWidth="1"/>
    <col min="5724" max="5724" width="6.42578125" customWidth="1"/>
    <col min="5725" max="5725" width="8.140625" customWidth="1"/>
    <col min="5726" max="5726" width="6.140625" customWidth="1"/>
    <col min="5728" max="5728" width="10.5703125" customWidth="1"/>
    <col min="5729" max="5729" width="9.5703125" customWidth="1"/>
    <col min="5730" max="5730" width="8.7109375" customWidth="1"/>
    <col min="5731" max="5731" width="7.7109375" customWidth="1"/>
    <col min="5732" max="5732" width="8.140625" customWidth="1"/>
    <col min="5733" max="5733" width="6.42578125" customWidth="1"/>
    <col min="5734" max="5734" width="8" customWidth="1"/>
    <col min="5735" max="5735" width="5.42578125" customWidth="1"/>
    <col min="5736" max="5737" width="6.42578125" customWidth="1"/>
    <col min="5738" max="5738" width="6.7109375" customWidth="1"/>
    <col min="5739" max="5739" width="5.28515625" customWidth="1"/>
    <col min="5740" max="5740" width="6.42578125" customWidth="1"/>
    <col min="5741" max="5741" width="7.140625" customWidth="1"/>
    <col min="5742" max="5742" width="5.140625" customWidth="1"/>
    <col min="5743" max="5743" width="6.28515625" customWidth="1"/>
    <col min="5744" max="5744" width="7.28515625" customWidth="1"/>
    <col min="5745" max="5745" width="7.140625" customWidth="1"/>
    <col min="5746" max="5746" width="5.5703125" customWidth="1"/>
    <col min="5747" max="5747" width="6.28515625" customWidth="1"/>
    <col min="5748" max="5748" width="7" customWidth="1"/>
    <col min="5749" max="5749" width="6.28515625" customWidth="1"/>
    <col min="5750" max="5750" width="6.140625" customWidth="1"/>
    <col min="5751" max="5752" width="6.7109375" customWidth="1"/>
    <col min="5753" max="5754" width="6.42578125" customWidth="1"/>
    <col min="5755" max="5755" width="7.42578125" customWidth="1"/>
    <col min="5756" max="5757" width="6.7109375" customWidth="1"/>
    <col min="5758" max="5758" width="9.28515625" bestFit="1" customWidth="1"/>
    <col min="5759" max="5764" width="9.28515625" customWidth="1"/>
    <col min="5765" max="5765" width="9.28515625" bestFit="1" customWidth="1"/>
    <col min="5766" max="5767" width="9.5703125" bestFit="1" customWidth="1"/>
    <col min="5768" max="5768" width="9.85546875" customWidth="1"/>
    <col min="5769" max="5769" width="9.28515625" bestFit="1" customWidth="1"/>
    <col min="5975" max="5975" width="4" customWidth="1"/>
    <col min="5976" max="5976" width="7.5703125" customWidth="1"/>
    <col min="5977" max="5977" width="3.85546875" customWidth="1"/>
    <col min="5978" max="5978" width="2.85546875" customWidth="1"/>
    <col min="5979" max="5979" width="8.140625" customWidth="1"/>
    <col min="5980" max="5980" width="6.42578125" customWidth="1"/>
    <col min="5981" max="5981" width="8.140625" customWidth="1"/>
    <col min="5982" max="5982" width="6.140625" customWidth="1"/>
    <col min="5984" max="5984" width="10.5703125" customWidth="1"/>
    <col min="5985" max="5985" width="9.5703125" customWidth="1"/>
    <col min="5986" max="5986" width="8.7109375" customWidth="1"/>
    <col min="5987" max="5987" width="7.7109375" customWidth="1"/>
    <col min="5988" max="5988" width="8.140625" customWidth="1"/>
    <col min="5989" max="5989" width="6.42578125" customWidth="1"/>
    <col min="5990" max="5990" width="8" customWidth="1"/>
    <col min="5991" max="5991" width="5.42578125" customWidth="1"/>
    <col min="5992" max="5993" width="6.42578125" customWidth="1"/>
    <col min="5994" max="5994" width="6.7109375" customWidth="1"/>
    <col min="5995" max="5995" width="5.28515625" customWidth="1"/>
    <col min="5996" max="5996" width="6.42578125" customWidth="1"/>
    <col min="5997" max="5997" width="7.140625" customWidth="1"/>
    <col min="5998" max="5998" width="5.140625" customWidth="1"/>
    <col min="5999" max="5999" width="6.28515625" customWidth="1"/>
    <col min="6000" max="6000" width="7.28515625" customWidth="1"/>
    <col min="6001" max="6001" width="7.140625" customWidth="1"/>
    <col min="6002" max="6002" width="5.5703125" customWidth="1"/>
    <col min="6003" max="6003" width="6.28515625" customWidth="1"/>
    <col min="6004" max="6004" width="7" customWidth="1"/>
    <col min="6005" max="6005" width="6.28515625" customWidth="1"/>
    <col min="6006" max="6006" width="6.140625" customWidth="1"/>
    <col min="6007" max="6008" width="6.7109375" customWidth="1"/>
    <col min="6009" max="6010" width="6.42578125" customWidth="1"/>
    <col min="6011" max="6011" width="7.42578125" customWidth="1"/>
    <col min="6012" max="6013" width="6.7109375" customWidth="1"/>
    <col min="6014" max="6014" width="9.28515625" bestFit="1" customWidth="1"/>
    <col min="6015" max="6020" width="9.28515625" customWidth="1"/>
    <col min="6021" max="6021" width="9.28515625" bestFit="1" customWidth="1"/>
    <col min="6022" max="6023" width="9.5703125" bestFit="1" customWidth="1"/>
    <col min="6024" max="6024" width="9.85546875" customWidth="1"/>
    <col min="6025" max="6025" width="9.28515625" bestFit="1" customWidth="1"/>
    <col min="6231" max="6231" width="4" customWidth="1"/>
    <col min="6232" max="6232" width="7.5703125" customWidth="1"/>
    <col min="6233" max="6233" width="3.85546875" customWidth="1"/>
    <col min="6234" max="6234" width="2.85546875" customWidth="1"/>
    <col min="6235" max="6235" width="8.140625" customWidth="1"/>
    <col min="6236" max="6236" width="6.42578125" customWidth="1"/>
    <col min="6237" max="6237" width="8.140625" customWidth="1"/>
    <col min="6238" max="6238" width="6.140625" customWidth="1"/>
    <col min="6240" max="6240" width="10.5703125" customWidth="1"/>
    <col min="6241" max="6241" width="9.5703125" customWidth="1"/>
    <col min="6242" max="6242" width="8.7109375" customWidth="1"/>
    <col min="6243" max="6243" width="7.7109375" customWidth="1"/>
    <col min="6244" max="6244" width="8.140625" customWidth="1"/>
    <col min="6245" max="6245" width="6.42578125" customWidth="1"/>
    <col min="6246" max="6246" width="8" customWidth="1"/>
    <col min="6247" max="6247" width="5.42578125" customWidth="1"/>
    <col min="6248" max="6249" width="6.42578125" customWidth="1"/>
    <col min="6250" max="6250" width="6.7109375" customWidth="1"/>
    <col min="6251" max="6251" width="5.28515625" customWidth="1"/>
    <col min="6252" max="6252" width="6.42578125" customWidth="1"/>
    <col min="6253" max="6253" width="7.140625" customWidth="1"/>
    <col min="6254" max="6254" width="5.140625" customWidth="1"/>
    <col min="6255" max="6255" width="6.28515625" customWidth="1"/>
    <col min="6256" max="6256" width="7.28515625" customWidth="1"/>
    <col min="6257" max="6257" width="7.140625" customWidth="1"/>
    <col min="6258" max="6258" width="5.5703125" customWidth="1"/>
    <col min="6259" max="6259" width="6.28515625" customWidth="1"/>
    <col min="6260" max="6260" width="7" customWidth="1"/>
    <col min="6261" max="6261" width="6.28515625" customWidth="1"/>
    <col min="6262" max="6262" width="6.140625" customWidth="1"/>
    <col min="6263" max="6264" width="6.7109375" customWidth="1"/>
    <col min="6265" max="6266" width="6.42578125" customWidth="1"/>
    <col min="6267" max="6267" width="7.42578125" customWidth="1"/>
    <col min="6268" max="6269" width="6.7109375" customWidth="1"/>
    <col min="6270" max="6270" width="9.28515625" bestFit="1" customWidth="1"/>
    <col min="6271" max="6276" width="9.28515625" customWidth="1"/>
    <col min="6277" max="6277" width="9.28515625" bestFit="1" customWidth="1"/>
    <col min="6278" max="6279" width="9.5703125" bestFit="1" customWidth="1"/>
    <col min="6280" max="6280" width="9.85546875" customWidth="1"/>
    <col min="6281" max="6281" width="9.28515625" bestFit="1" customWidth="1"/>
    <col min="6487" max="6487" width="4" customWidth="1"/>
    <col min="6488" max="6488" width="7.5703125" customWidth="1"/>
    <col min="6489" max="6489" width="3.85546875" customWidth="1"/>
    <col min="6490" max="6490" width="2.85546875" customWidth="1"/>
    <col min="6491" max="6491" width="8.140625" customWidth="1"/>
    <col min="6492" max="6492" width="6.42578125" customWidth="1"/>
    <col min="6493" max="6493" width="8.140625" customWidth="1"/>
    <col min="6494" max="6494" width="6.140625" customWidth="1"/>
    <col min="6496" max="6496" width="10.5703125" customWidth="1"/>
    <col min="6497" max="6497" width="9.5703125" customWidth="1"/>
    <col min="6498" max="6498" width="8.7109375" customWidth="1"/>
    <col min="6499" max="6499" width="7.7109375" customWidth="1"/>
    <col min="6500" max="6500" width="8.140625" customWidth="1"/>
    <col min="6501" max="6501" width="6.42578125" customWidth="1"/>
    <col min="6502" max="6502" width="8" customWidth="1"/>
    <col min="6503" max="6503" width="5.42578125" customWidth="1"/>
    <col min="6504" max="6505" width="6.42578125" customWidth="1"/>
    <col min="6506" max="6506" width="6.7109375" customWidth="1"/>
    <col min="6507" max="6507" width="5.28515625" customWidth="1"/>
    <col min="6508" max="6508" width="6.42578125" customWidth="1"/>
    <col min="6509" max="6509" width="7.140625" customWidth="1"/>
    <col min="6510" max="6510" width="5.140625" customWidth="1"/>
    <col min="6511" max="6511" width="6.28515625" customWidth="1"/>
    <col min="6512" max="6512" width="7.28515625" customWidth="1"/>
    <col min="6513" max="6513" width="7.140625" customWidth="1"/>
    <col min="6514" max="6514" width="5.5703125" customWidth="1"/>
    <col min="6515" max="6515" width="6.28515625" customWidth="1"/>
    <col min="6516" max="6516" width="7" customWidth="1"/>
    <col min="6517" max="6517" width="6.28515625" customWidth="1"/>
    <col min="6518" max="6518" width="6.140625" customWidth="1"/>
    <col min="6519" max="6520" width="6.7109375" customWidth="1"/>
    <col min="6521" max="6522" width="6.42578125" customWidth="1"/>
    <col min="6523" max="6523" width="7.42578125" customWidth="1"/>
    <col min="6524" max="6525" width="6.7109375" customWidth="1"/>
    <col min="6526" max="6526" width="9.28515625" bestFit="1" customWidth="1"/>
    <col min="6527" max="6532" width="9.28515625" customWidth="1"/>
    <col min="6533" max="6533" width="9.28515625" bestFit="1" customWidth="1"/>
    <col min="6534" max="6535" width="9.5703125" bestFit="1" customWidth="1"/>
    <col min="6536" max="6536" width="9.85546875" customWidth="1"/>
    <col min="6537" max="6537" width="9.28515625" bestFit="1" customWidth="1"/>
    <col min="6743" max="6743" width="4" customWidth="1"/>
    <col min="6744" max="6744" width="7.5703125" customWidth="1"/>
    <col min="6745" max="6745" width="3.85546875" customWidth="1"/>
    <col min="6746" max="6746" width="2.85546875" customWidth="1"/>
    <col min="6747" max="6747" width="8.140625" customWidth="1"/>
    <col min="6748" max="6748" width="6.42578125" customWidth="1"/>
    <col min="6749" max="6749" width="8.140625" customWidth="1"/>
    <col min="6750" max="6750" width="6.140625" customWidth="1"/>
    <col min="6752" max="6752" width="10.5703125" customWidth="1"/>
    <col min="6753" max="6753" width="9.5703125" customWidth="1"/>
    <col min="6754" max="6754" width="8.7109375" customWidth="1"/>
    <col min="6755" max="6755" width="7.7109375" customWidth="1"/>
    <col min="6756" max="6756" width="8.140625" customWidth="1"/>
    <col min="6757" max="6757" width="6.42578125" customWidth="1"/>
    <col min="6758" max="6758" width="8" customWidth="1"/>
    <col min="6759" max="6759" width="5.42578125" customWidth="1"/>
    <col min="6760" max="6761" width="6.42578125" customWidth="1"/>
    <col min="6762" max="6762" width="6.7109375" customWidth="1"/>
    <col min="6763" max="6763" width="5.28515625" customWidth="1"/>
    <col min="6764" max="6764" width="6.42578125" customWidth="1"/>
    <col min="6765" max="6765" width="7.140625" customWidth="1"/>
    <col min="6766" max="6766" width="5.140625" customWidth="1"/>
    <col min="6767" max="6767" width="6.28515625" customWidth="1"/>
    <col min="6768" max="6768" width="7.28515625" customWidth="1"/>
    <col min="6769" max="6769" width="7.140625" customWidth="1"/>
    <col min="6770" max="6770" width="5.5703125" customWidth="1"/>
    <col min="6771" max="6771" width="6.28515625" customWidth="1"/>
    <col min="6772" max="6772" width="7" customWidth="1"/>
    <col min="6773" max="6773" width="6.28515625" customWidth="1"/>
    <col min="6774" max="6774" width="6.140625" customWidth="1"/>
    <col min="6775" max="6776" width="6.7109375" customWidth="1"/>
    <col min="6777" max="6778" width="6.42578125" customWidth="1"/>
    <col min="6779" max="6779" width="7.42578125" customWidth="1"/>
    <col min="6780" max="6781" width="6.7109375" customWidth="1"/>
    <col min="6782" max="6782" width="9.28515625" bestFit="1" customWidth="1"/>
    <col min="6783" max="6788" width="9.28515625" customWidth="1"/>
    <col min="6789" max="6789" width="9.28515625" bestFit="1" customWidth="1"/>
    <col min="6790" max="6791" width="9.5703125" bestFit="1" customWidth="1"/>
    <col min="6792" max="6792" width="9.85546875" customWidth="1"/>
    <col min="6793" max="6793" width="9.28515625" bestFit="1" customWidth="1"/>
    <col min="6999" max="6999" width="4" customWidth="1"/>
    <col min="7000" max="7000" width="7.5703125" customWidth="1"/>
    <col min="7001" max="7001" width="3.85546875" customWidth="1"/>
    <col min="7002" max="7002" width="2.85546875" customWidth="1"/>
    <col min="7003" max="7003" width="8.140625" customWidth="1"/>
    <col min="7004" max="7004" width="6.42578125" customWidth="1"/>
    <col min="7005" max="7005" width="8.140625" customWidth="1"/>
    <col min="7006" max="7006" width="6.140625" customWidth="1"/>
    <col min="7008" max="7008" width="10.5703125" customWidth="1"/>
    <col min="7009" max="7009" width="9.5703125" customWidth="1"/>
    <col min="7010" max="7010" width="8.7109375" customWidth="1"/>
    <col min="7011" max="7011" width="7.7109375" customWidth="1"/>
    <col min="7012" max="7012" width="8.140625" customWidth="1"/>
    <col min="7013" max="7013" width="6.42578125" customWidth="1"/>
    <col min="7014" max="7014" width="8" customWidth="1"/>
    <col min="7015" max="7015" width="5.42578125" customWidth="1"/>
    <col min="7016" max="7017" width="6.42578125" customWidth="1"/>
    <col min="7018" max="7018" width="6.7109375" customWidth="1"/>
    <col min="7019" max="7019" width="5.28515625" customWidth="1"/>
    <col min="7020" max="7020" width="6.42578125" customWidth="1"/>
    <col min="7021" max="7021" width="7.140625" customWidth="1"/>
    <col min="7022" max="7022" width="5.140625" customWidth="1"/>
    <col min="7023" max="7023" width="6.28515625" customWidth="1"/>
    <col min="7024" max="7024" width="7.28515625" customWidth="1"/>
    <col min="7025" max="7025" width="7.140625" customWidth="1"/>
    <col min="7026" max="7026" width="5.5703125" customWidth="1"/>
    <col min="7027" max="7027" width="6.28515625" customWidth="1"/>
    <col min="7028" max="7028" width="7" customWidth="1"/>
    <col min="7029" max="7029" width="6.28515625" customWidth="1"/>
    <col min="7030" max="7030" width="6.140625" customWidth="1"/>
    <col min="7031" max="7032" width="6.7109375" customWidth="1"/>
    <col min="7033" max="7034" width="6.42578125" customWidth="1"/>
    <col min="7035" max="7035" width="7.42578125" customWidth="1"/>
    <col min="7036" max="7037" width="6.7109375" customWidth="1"/>
    <col min="7038" max="7038" width="9.28515625" bestFit="1" customWidth="1"/>
    <col min="7039" max="7044" width="9.28515625" customWidth="1"/>
    <col min="7045" max="7045" width="9.28515625" bestFit="1" customWidth="1"/>
    <col min="7046" max="7047" width="9.5703125" bestFit="1" customWidth="1"/>
    <col min="7048" max="7048" width="9.85546875" customWidth="1"/>
    <col min="7049" max="7049" width="9.28515625" bestFit="1" customWidth="1"/>
    <col min="7255" max="7255" width="4" customWidth="1"/>
    <col min="7256" max="7256" width="7.5703125" customWidth="1"/>
    <col min="7257" max="7257" width="3.85546875" customWidth="1"/>
    <col min="7258" max="7258" width="2.85546875" customWidth="1"/>
    <col min="7259" max="7259" width="8.140625" customWidth="1"/>
    <col min="7260" max="7260" width="6.42578125" customWidth="1"/>
    <col min="7261" max="7261" width="8.140625" customWidth="1"/>
    <col min="7262" max="7262" width="6.140625" customWidth="1"/>
    <col min="7264" max="7264" width="10.5703125" customWidth="1"/>
    <col min="7265" max="7265" width="9.5703125" customWidth="1"/>
    <col min="7266" max="7266" width="8.7109375" customWidth="1"/>
    <col min="7267" max="7267" width="7.7109375" customWidth="1"/>
    <col min="7268" max="7268" width="8.140625" customWidth="1"/>
    <col min="7269" max="7269" width="6.42578125" customWidth="1"/>
    <col min="7270" max="7270" width="8" customWidth="1"/>
    <col min="7271" max="7271" width="5.42578125" customWidth="1"/>
    <col min="7272" max="7273" width="6.42578125" customWidth="1"/>
    <col min="7274" max="7274" width="6.7109375" customWidth="1"/>
    <col min="7275" max="7275" width="5.28515625" customWidth="1"/>
    <col min="7276" max="7276" width="6.42578125" customWidth="1"/>
    <col min="7277" max="7277" width="7.140625" customWidth="1"/>
    <col min="7278" max="7278" width="5.140625" customWidth="1"/>
    <col min="7279" max="7279" width="6.28515625" customWidth="1"/>
    <col min="7280" max="7280" width="7.28515625" customWidth="1"/>
    <col min="7281" max="7281" width="7.140625" customWidth="1"/>
    <col min="7282" max="7282" width="5.5703125" customWidth="1"/>
    <col min="7283" max="7283" width="6.28515625" customWidth="1"/>
    <col min="7284" max="7284" width="7" customWidth="1"/>
    <col min="7285" max="7285" width="6.28515625" customWidth="1"/>
    <col min="7286" max="7286" width="6.140625" customWidth="1"/>
    <col min="7287" max="7288" width="6.7109375" customWidth="1"/>
    <col min="7289" max="7290" width="6.42578125" customWidth="1"/>
    <col min="7291" max="7291" width="7.42578125" customWidth="1"/>
    <col min="7292" max="7293" width="6.7109375" customWidth="1"/>
    <col min="7294" max="7294" width="9.28515625" bestFit="1" customWidth="1"/>
    <col min="7295" max="7300" width="9.28515625" customWidth="1"/>
    <col min="7301" max="7301" width="9.28515625" bestFit="1" customWidth="1"/>
    <col min="7302" max="7303" width="9.5703125" bestFit="1" customWidth="1"/>
    <col min="7304" max="7304" width="9.85546875" customWidth="1"/>
    <col min="7305" max="7305" width="9.28515625" bestFit="1" customWidth="1"/>
    <col min="7511" max="7511" width="4" customWidth="1"/>
    <col min="7512" max="7512" width="7.5703125" customWidth="1"/>
    <col min="7513" max="7513" width="3.85546875" customWidth="1"/>
    <col min="7514" max="7514" width="2.85546875" customWidth="1"/>
    <col min="7515" max="7515" width="8.140625" customWidth="1"/>
    <col min="7516" max="7516" width="6.42578125" customWidth="1"/>
    <col min="7517" max="7517" width="8.140625" customWidth="1"/>
    <col min="7518" max="7518" width="6.140625" customWidth="1"/>
    <col min="7520" max="7520" width="10.5703125" customWidth="1"/>
    <col min="7521" max="7521" width="9.5703125" customWidth="1"/>
    <col min="7522" max="7522" width="8.7109375" customWidth="1"/>
    <col min="7523" max="7523" width="7.7109375" customWidth="1"/>
    <col min="7524" max="7524" width="8.140625" customWidth="1"/>
    <col min="7525" max="7525" width="6.42578125" customWidth="1"/>
    <col min="7526" max="7526" width="8" customWidth="1"/>
    <col min="7527" max="7527" width="5.42578125" customWidth="1"/>
    <col min="7528" max="7529" width="6.42578125" customWidth="1"/>
    <col min="7530" max="7530" width="6.7109375" customWidth="1"/>
    <col min="7531" max="7531" width="5.28515625" customWidth="1"/>
    <col min="7532" max="7532" width="6.42578125" customWidth="1"/>
    <col min="7533" max="7533" width="7.140625" customWidth="1"/>
    <col min="7534" max="7534" width="5.140625" customWidth="1"/>
    <col min="7535" max="7535" width="6.28515625" customWidth="1"/>
    <col min="7536" max="7536" width="7.28515625" customWidth="1"/>
    <col min="7537" max="7537" width="7.140625" customWidth="1"/>
    <col min="7538" max="7538" width="5.5703125" customWidth="1"/>
    <col min="7539" max="7539" width="6.28515625" customWidth="1"/>
    <col min="7540" max="7540" width="7" customWidth="1"/>
    <col min="7541" max="7541" width="6.28515625" customWidth="1"/>
    <col min="7542" max="7542" width="6.140625" customWidth="1"/>
    <col min="7543" max="7544" width="6.7109375" customWidth="1"/>
    <col min="7545" max="7546" width="6.42578125" customWidth="1"/>
    <col min="7547" max="7547" width="7.42578125" customWidth="1"/>
    <col min="7548" max="7549" width="6.7109375" customWidth="1"/>
    <col min="7550" max="7550" width="9.28515625" bestFit="1" customWidth="1"/>
    <col min="7551" max="7556" width="9.28515625" customWidth="1"/>
    <col min="7557" max="7557" width="9.28515625" bestFit="1" customWidth="1"/>
    <col min="7558" max="7559" width="9.5703125" bestFit="1" customWidth="1"/>
    <col min="7560" max="7560" width="9.85546875" customWidth="1"/>
    <col min="7561" max="7561" width="9.28515625" bestFit="1" customWidth="1"/>
    <col min="7767" max="7767" width="4" customWidth="1"/>
    <col min="7768" max="7768" width="7.5703125" customWidth="1"/>
    <col min="7769" max="7769" width="3.85546875" customWidth="1"/>
    <col min="7770" max="7770" width="2.85546875" customWidth="1"/>
    <col min="7771" max="7771" width="8.140625" customWidth="1"/>
    <col min="7772" max="7772" width="6.42578125" customWidth="1"/>
    <col min="7773" max="7773" width="8.140625" customWidth="1"/>
    <col min="7774" max="7774" width="6.140625" customWidth="1"/>
    <col min="7776" max="7776" width="10.5703125" customWidth="1"/>
    <col min="7777" max="7777" width="9.5703125" customWidth="1"/>
    <col min="7778" max="7778" width="8.7109375" customWidth="1"/>
    <col min="7779" max="7779" width="7.7109375" customWidth="1"/>
    <col min="7780" max="7780" width="8.140625" customWidth="1"/>
    <col min="7781" max="7781" width="6.42578125" customWidth="1"/>
    <col min="7782" max="7782" width="8" customWidth="1"/>
    <col min="7783" max="7783" width="5.42578125" customWidth="1"/>
    <col min="7784" max="7785" width="6.42578125" customWidth="1"/>
    <col min="7786" max="7786" width="6.7109375" customWidth="1"/>
    <col min="7787" max="7787" width="5.28515625" customWidth="1"/>
    <col min="7788" max="7788" width="6.42578125" customWidth="1"/>
    <col min="7789" max="7789" width="7.140625" customWidth="1"/>
    <col min="7790" max="7790" width="5.140625" customWidth="1"/>
    <col min="7791" max="7791" width="6.28515625" customWidth="1"/>
    <col min="7792" max="7792" width="7.28515625" customWidth="1"/>
    <col min="7793" max="7793" width="7.140625" customWidth="1"/>
    <col min="7794" max="7794" width="5.5703125" customWidth="1"/>
    <col min="7795" max="7795" width="6.28515625" customWidth="1"/>
    <col min="7796" max="7796" width="7" customWidth="1"/>
    <col min="7797" max="7797" width="6.28515625" customWidth="1"/>
    <col min="7798" max="7798" width="6.140625" customWidth="1"/>
    <col min="7799" max="7800" width="6.7109375" customWidth="1"/>
    <col min="7801" max="7802" width="6.42578125" customWidth="1"/>
    <col min="7803" max="7803" width="7.42578125" customWidth="1"/>
    <col min="7804" max="7805" width="6.7109375" customWidth="1"/>
    <col min="7806" max="7806" width="9.28515625" bestFit="1" customWidth="1"/>
    <col min="7807" max="7812" width="9.28515625" customWidth="1"/>
    <col min="7813" max="7813" width="9.28515625" bestFit="1" customWidth="1"/>
    <col min="7814" max="7815" width="9.5703125" bestFit="1" customWidth="1"/>
    <col min="7816" max="7816" width="9.85546875" customWidth="1"/>
    <col min="7817" max="7817" width="9.28515625" bestFit="1" customWidth="1"/>
    <col min="8023" max="8023" width="4" customWidth="1"/>
    <col min="8024" max="8024" width="7.5703125" customWidth="1"/>
    <col min="8025" max="8025" width="3.85546875" customWidth="1"/>
    <col min="8026" max="8026" width="2.85546875" customWidth="1"/>
    <col min="8027" max="8027" width="8.140625" customWidth="1"/>
    <col min="8028" max="8028" width="6.42578125" customWidth="1"/>
    <col min="8029" max="8029" width="8.140625" customWidth="1"/>
    <col min="8030" max="8030" width="6.140625" customWidth="1"/>
    <col min="8032" max="8032" width="10.5703125" customWidth="1"/>
    <col min="8033" max="8033" width="9.5703125" customWidth="1"/>
    <col min="8034" max="8034" width="8.7109375" customWidth="1"/>
    <col min="8035" max="8035" width="7.7109375" customWidth="1"/>
    <col min="8036" max="8036" width="8.140625" customWidth="1"/>
    <col min="8037" max="8037" width="6.42578125" customWidth="1"/>
    <col min="8038" max="8038" width="8" customWidth="1"/>
    <col min="8039" max="8039" width="5.42578125" customWidth="1"/>
    <col min="8040" max="8041" width="6.42578125" customWidth="1"/>
    <col min="8042" max="8042" width="6.7109375" customWidth="1"/>
    <col min="8043" max="8043" width="5.28515625" customWidth="1"/>
    <col min="8044" max="8044" width="6.42578125" customWidth="1"/>
    <col min="8045" max="8045" width="7.140625" customWidth="1"/>
    <col min="8046" max="8046" width="5.140625" customWidth="1"/>
    <col min="8047" max="8047" width="6.28515625" customWidth="1"/>
    <col min="8048" max="8048" width="7.28515625" customWidth="1"/>
    <col min="8049" max="8049" width="7.140625" customWidth="1"/>
    <col min="8050" max="8050" width="5.5703125" customWidth="1"/>
    <col min="8051" max="8051" width="6.28515625" customWidth="1"/>
    <col min="8052" max="8052" width="7" customWidth="1"/>
    <col min="8053" max="8053" width="6.28515625" customWidth="1"/>
    <col min="8054" max="8054" width="6.140625" customWidth="1"/>
    <col min="8055" max="8056" width="6.7109375" customWidth="1"/>
    <col min="8057" max="8058" width="6.42578125" customWidth="1"/>
    <col min="8059" max="8059" width="7.42578125" customWidth="1"/>
    <col min="8060" max="8061" width="6.7109375" customWidth="1"/>
    <col min="8062" max="8062" width="9.28515625" bestFit="1" customWidth="1"/>
    <col min="8063" max="8068" width="9.28515625" customWidth="1"/>
    <col min="8069" max="8069" width="9.28515625" bestFit="1" customWidth="1"/>
    <col min="8070" max="8071" width="9.5703125" bestFit="1" customWidth="1"/>
    <col min="8072" max="8072" width="9.85546875" customWidth="1"/>
    <col min="8073" max="8073" width="9.28515625" bestFit="1" customWidth="1"/>
    <col min="8279" max="8279" width="4" customWidth="1"/>
    <col min="8280" max="8280" width="7.5703125" customWidth="1"/>
    <col min="8281" max="8281" width="3.85546875" customWidth="1"/>
    <col min="8282" max="8282" width="2.85546875" customWidth="1"/>
    <col min="8283" max="8283" width="8.140625" customWidth="1"/>
    <col min="8284" max="8284" width="6.42578125" customWidth="1"/>
    <col min="8285" max="8285" width="8.140625" customWidth="1"/>
    <col min="8286" max="8286" width="6.140625" customWidth="1"/>
    <col min="8288" max="8288" width="10.5703125" customWidth="1"/>
    <col min="8289" max="8289" width="9.5703125" customWidth="1"/>
    <col min="8290" max="8290" width="8.7109375" customWidth="1"/>
    <col min="8291" max="8291" width="7.7109375" customWidth="1"/>
    <col min="8292" max="8292" width="8.140625" customWidth="1"/>
    <col min="8293" max="8293" width="6.42578125" customWidth="1"/>
    <col min="8294" max="8294" width="8" customWidth="1"/>
    <col min="8295" max="8295" width="5.42578125" customWidth="1"/>
    <col min="8296" max="8297" width="6.42578125" customWidth="1"/>
    <col min="8298" max="8298" width="6.7109375" customWidth="1"/>
    <col min="8299" max="8299" width="5.28515625" customWidth="1"/>
    <col min="8300" max="8300" width="6.42578125" customWidth="1"/>
    <col min="8301" max="8301" width="7.140625" customWidth="1"/>
    <col min="8302" max="8302" width="5.140625" customWidth="1"/>
    <col min="8303" max="8303" width="6.28515625" customWidth="1"/>
    <col min="8304" max="8304" width="7.28515625" customWidth="1"/>
    <col min="8305" max="8305" width="7.140625" customWidth="1"/>
    <col min="8306" max="8306" width="5.5703125" customWidth="1"/>
    <col min="8307" max="8307" width="6.28515625" customWidth="1"/>
    <col min="8308" max="8308" width="7" customWidth="1"/>
    <col min="8309" max="8309" width="6.28515625" customWidth="1"/>
    <col min="8310" max="8310" width="6.140625" customWidth="1"/>
    <col min="8311" max="8312" width="6.7109375" customWidth="1"/>
    <col min="8313" max="8314" width="6.42578125" customWidth="1"/>
    <col min="8315" max="8315" width="7.42578125" customWidth="1"/>
    <col min="8316" max="8317" width="6.7109375" customWidth="1"/>
    <col min="8318" max="8318" width="9.28515625" bestFit="1" customWidth="1"/>
    <col min="8319" max="8324" width="9.28515625" customWidth="1"/>
    <col min="8325" max="8325" width="9.28515625" bestFit="1" customWidth="1"/>
    <col min="8326" max="8327" width="9.5703125" bestFit="1" customWidth="1"/>
    <col min="8328" max="8328" width="9.85546875" customWidth="1"/>
    <col min="8329" max="8329" width="9.28515625" bestFit="1" customWidth="1"/>
    <col min="8535" max="8535" width="4" customWidth="1"/>
    <col min="8536" max="8536" width="7.5703125" customWidth="1"/>
    <col min="8537" max="8537" width="3.85546875" customWidth="1"/>
    <col min="8538" max="8538" width="2.85546875" customWidth="1"/>
    <col min="8539" max="8539" width="8.140625" customWidth="1"/>
    <col min="8540" max="8540" width="6.42578125" customWidth="1"/>
    <col min="8541" max="8541" width="8.140625" customWidth="1"/>
    <col min="8542" max="8542" width="6.140625" customWidth="1"/>
    <col min="8544" max="8544" width="10.5703125" customWidth="1"/>
    <col min="8545" max="8545" width="9.5703125" customWidth="1"/>
    <col min="8546" max="8546" width="8.7109375" customWidth="1"/>
    <col min="8547" max="8547" width="7.7109375" customWidth="1"/>
    <col min="8548" max="8548" width="8.140625" customWidth="1"/>
    <col min="8549" max="8549" width="6.42578125" customWidth="1"/>
    <col min="8550" max="8550" width="8" customWidth="1"/>
    <col min="8551" max="8551" width="5.42578125" customWidth="1"/>
    <col min="8552" max="8553" width="6.42578125" customWidth="1"/>
    <col min="8554" max="8554" width="6.7109375" customWidth="1"/>
    <col min="8555" max="8555" width="5.28515625" customWidth="1"/>
    <col min="8556" max="8556" width="6.42578125" customWidth="1"/>
    <col min="8557" max="8557" width="7.140625" customWidth="1"/>
    <col min="8558" max="8558" width="5.140625" customWidth="1"/>
    <col min="8559" max="8559" width="6.28515625" customWidth="1"/>
    <col min="8560" max="8560" width="7.28515625" customWidth="1"/>
    <col min="8561" max="8561" width="7.140625" customWidth="1"/>
    <col min="8562" max="8562" width="5.5703125" customWidth="1"/>
    <col min="8563" max="8563" width="6.28515625" customWidth="1"/>
    <col min="8564" max="8564" width="7" customWidth="1"/>
    <col min="8565" max="8565" width="6.28515625" customWidth="1"/>
    <col min="8566" max="8566" width="6.140625" customWidth="1"/>
    <col min="8567" max="8568" width="6.7109375" customWidth="1"/>
    <col min="8569" max="8570" width="6.42578125" customWidth="1"/>
    <col min="8571" max="8571" width="7.42578125" customWidth="1"/>
    <col min="8572" max="8573" width="6.7109375" customWidth="1"/>
    <col min="8574" max="8574" width="9.28515625" bestFit="1" customWidth="1"/>
    <col min="8575" max="8580" width="9.28515625" customWidth="1"/>
    <col min="8581" max="8581" width="9.28515625" bestFit="1" customWidth="1"/>
    <col min="8582" max="8583" width="9.5703125" bestFit="1" customWidth="1"/>
    <col min="8584" max="8584" width="9.85546875" customWidth="1"/>
    <col min="8585" max="8585" width="9.28515625" bestFit="1" customWidth="1"/>
    <col min="8791" max="8791" width="4" customWidth="1"/>
    <col min="8792" max="8792" width="7.5703125" customWidth="1"/>
    <col min="8793" max="8793" width="3.85546875" customWidth="1"/>
    <col min="8794" max="8794" width="2.85546875" customWidth="1"/>
    <col min="8795" max="8795" width="8.140625" customWidth="1"/>
    <col min="8796" max="8796" width="6.42578125" customWidth="1"/>
    <col min="8797" max="8797" width="8.140625" customWidth="1"/>
    <col min="8798" max="8798" width="6.140625" customWidth="1"/>
    <col min="8800" max="8800" width="10.5703125" customWidth="1"/>
    <col min="8801" max="8801" width="9.5703125" customWidth="1"/>
    <col min="8802" max="8802" width="8.7109375" customWidth="1"/>
    <col min="8803" max="8803" width="7.7109375" customWidth="1"/>
    <col min="8804" max="8804" width="8.140625" customWidth="1"/>
    <col min="8805" max="8805" width="6.42578125" customWidth="1"/>
    <col min="8806" max="8806" width="8" customWidth="1"/>
    <col min="8807" max="8807" width="5.42578125" customWidth="1"/>
    <col min="8808" max="8809" width="6.42578125" customWidth="1"/>
    <col min="8810" max="8810" width="6.7109375" customWidth="1"/>
    <col min="8811" max="8811" width="5.28515625" customWidth="1"/>
    <col min="8812" max="8812" width="6.42578125" customWidth="1"/>
    <col min="8813" max="8813" width="7.140625" customWidth="1"/>
    <col min="8814" max="8814" width="5.140625" customWidth="1"/>
    <col min="8815" max="8815" width="6.28515625" customWidth="1"/>
    <col min="8816" max="8816" width="7.28515625" customWidth="1"/>
    <col min="8817" max="8817" width="7.140625" customWidth="1"/>
    <col min="8818" max="8818" width="5.5703125" customWidth="1"/>
    <col min="8819" max="8819" width="6.28515625" customWidth="1"/>
    <col min="8820" max="8820" width="7" customWidth="1"/>
    <col min="8821" max="8821" width="6.28515625" customWidth="1"/>
    <col min="8822" max="8822" width="6.140625" customWidth="1"/>
    <col min="8823" max="8824" width="6.7109375" customWidth="1"/>
    <col min="8825" max="8826" width="6.42578125" customWidth="1"/>
    <col min="8827" max="8827" width="7.42578125" customWidth="1"/>
    <col min="8828" max="8829" width="6.7109375" customWidth="1"/>
    <col min="8830" max="8830" width="9.28515625" bestFit="1" customWidth="1"/>
    <col min="8831" max="8836" width="9.28515625" customWidth="1"/>
    <col min="8837" max="8837" width="9.28515625" bestFit="1" customWidth="1"/>
    <col min="8838" max="8839" width="9.5703125" bestFit="1" customWidth="1"/>
    <col min="8840" max="8840" width="9.85546875" customWidth="1"/>
    <col min="8841" max="8841" width="9.28515625" bestFit="1" customWidth="1"/>
    <col min="9047" max="9047" width="4" customWidth="1"/>
    <col min="9048" max="9048" width="7.5703125" customWidth="1"/>
    <col min="9049" max="9049" width="3.85546875" customWidth="1"/>
    <col min="9050" max="9050" width="2.85546875" customWidth="1"/>
    <col min="9051" max="9051" width="8.140625" customWidth="1"/>
    <col min="9052" max="9052" width="6.42578125" customWidth="1"/>
    <col min="9053" max="9053" width="8.140625" customWidth="1"/>
    <col min="9054" max="9054" width="6.140625" customWidth="1"/>
    <col min="9056" max="9056" width="10.5703125" customWidth="1"/>
    <col min="9057" max="9057" width="9.5703125" customWidth="1"/>
    <col min="9058" max="9058" width="8.7109375" customWidth="1"/>
    <col min="9059" max="9059" width="7.7109375" customWidth="1"/>
    <col min="9060" max="9060" width="8.140625" customWidth="1"/>
    <col min="9061" max="9061" width="6.42578125" customWidth="1"/>
    <col min="9062" max="9062" width="8" customWidth="1"/>
    <col min="9063" max="9063" width="5.42578125" customWidth="1"/>
    <col min="9064" max="9065" width="6.42578125" customWidth="1"/>
    <col min="9066" max="9066" width="6.7109375" customWidth="1"/>
    <col min="9067" max="9067" width="5.28515625" customWidth="1"/>
    <col min="9068" max="9068" width="6.42578125" customWidth="1"/>
    <col min="9069" max="9069" width="7.140625" customWidth="1"/>
    <col min="9070" max="9070" width="5.140625" customWidth="1"/>
    <col min="9071" max="9071" width="6.28515625" customWidth="1"/>
    <col min="9072" max="9072" width="7.28515625" customWidth="1"/>
    <col min="9073" max="9073" width="7.140625" customWidth="1"/>
    <col min="9074" max="9074" width="5.5703125" customWidth="1"/>
    <col min="9075" max="9075" width="6.28515625" customWidth="1"/>
    <col min="9076" max="9076" width="7" customWidth="1"/>
    <col min="9077" max="9077" width="6.28515625" customWidth="1"/>
    <col min="9078" max="9078" width="6.140625" customWidth="1"/>
    <col min="9079" max="9080" width="6.7109375" customWidth="1"/>
    <col min="9081" max="9082" width="6.42578125" customWidth="1"/>
    <col min="9083" max="9083" width="7.42578125" customWidth="1"/>
    <col min="9084" max="9085" width="6.7109375" customWidth="1"/>
    <col min="9086" max="9086" width="9.28515625" bestFit="1" customWidth="1"/>
    <col min="9087" max="9092" width="9.28515625" customWidth="1"/>
    <col min="9093" max="9093" width="9.28515625" bestFit="1" customWidth="1"/>
    <col min="9094" max="9095" width="9.5703125" bestFit="1" customWidth="1"/>
    <col min="9096" max="9096" width="9.85546875" customWidth="1"/>
    <col min="9097" max="9097" width="9.28515625" bestFit="1" customWidth="1"/>
    <col min="9303" max="9303" width="4" customWidth="1"/>
    <col min="9304" max="9304" width="7.5703125" customWidth="1"/>
    <col min="9305" max="9305" width="3.85546875" customWidth="1"/>
    <col min="9306" max="9306" width="2.85546875" customWidth="1"/>
    <col min="9307" max="9307" width="8.140625" customWidth="1"/>
    <col min="9308" max="9308" width="6.42578125" customWidth="1"/>
    <col min="9309" max="9309" width="8.140625" customWidth="1"/>
    <col min="9310" max="9310" width="6.140625" customWidth="1"/>
    <col min="9312" max="9312" width="10.5703125" customWidth="1"/>
    <col min="9313" max="9313" width="9.5703125" customWidth="1"/>
    <col min="9314" max="9314" width="8.7109375" customWidth="1"/>
    <col min="9315" max="9315" width="7.7109375" customWidth="1"/>
    <col min="9316" max="9316" width="8.140625" customWidth="1"/>
    <col min="9317" max="9317" width="6.42578125" customWidth="1"/>
    <col min="9318" max="9318" width="8" customWidth="1"/>
    <col min="9319" max="9319" width="5.42578125" customWidth="1"/>
    <col min="9320" max="9321" width="6.42578125" customWidth="1"/>
    <col min="9322" max="9322" width="6.7109375" customWidth="1"/>
    <col min="9323" max="9323" width="5.28515625" customWidth="1"/>
    <col min="9324" max="9324" width="6.42578125" customWidth="1"/>
    <col min="9325" max="9325" width="7.140625" customWidth="1"/>
    <col min="9326" max="9326" width="5.140625" customWidth="1"/>
    <col min="9327" max="9327" width="6.28515625" customWidth="1"/>
    <col min="9328" max="9328" width="7.28515625" customWidth="1"/>
    <col min="9329" max="9329" width="7.140625" customWidth="1"/>
    <col min="9330" max="9330" width="5.5703125" customWidth="1"/>
    <col min="9331" max="9331" width="6.28515625" customWidth="1"/>
    <col min="9332" max="9332" width="7" customWidth="1"/>
    <col min="9333" max="9333" width="6.28515625" customWidth="1"/>
    <col min="9334" max="9334" width="6.140625" customWidth="1"/>
    <col min="9335" max="9336" width="6.7109375" customWidth="1"/>
    <col min="9337" max="9338" width="6.42578125" customWidth="1"/>
    <col min="9339" max="9339" width="7.42578125" customWidth="1"/>
    <col min="9340" max="9341" width="6.7109375" customWidth="1"/>
    <col min="9342" max="9342" width="9.28515625" bestFit="1" customWidth="1"/>
    <col min="9343" max="9348" width="9.28515625" customWidth="1"/>
    <col min="9349" max="9349" width="9.28515625" bestFit="1" customWidth="1"/>
    <col min="9350" max="9351" width="9.5703125" bestFit="1" customWidth="1"/>
    <col min="9352" max="9352" width="9.85546875" customWidth="1"/>
    <col min="9353" max="9353" width="9.28515625" bestFit="1" customWidth="1"/>
    <col min="9559" max="9559" width="4" customWidth="1"/>
    <col min="9560" max="9560" width="7.5703125" customWidth="1"/>
    <col min="9561" max="9561" width="3.85546875" customWidth="1"/>
    <col min="9562" max="9562" width="2.85546875" customWidth="1"/>
    <col min="9563" max="9563" width="8.140625" customWidth="1"/>
    <col min="9564" max="9564" width="6.42578125" customWidth="1"/>
    <col min="9565" max="9565" width="8.140625" customWidth="1"/>
    <col min="9566" max="9566" width="6.140625" customWidth="1"/>
    <col min="9568" max="9568" width="10.5703125" customWidth="1"/>
    <col min="9569" max="9569" width="9.5703125" customWidth="1"/>
    <col min="9570" max="9570" width="8.7109375" customWidth="1"/>
    <col min="9571" max="9571" width="7.7109375" customWidth="1"/>
    <col min="9572" max="9572" width="8.140625" customWidth="1"/>
    <col min="9573" max="9573" width="6.42578125" customWidth="1"/>
    <col min="9574" max="9574" width="8" customWidth="1"/>
    <col min="9575" max="9575" width="5.42578125" customWidth="1"/>
    <col min="9576" max="9577" width="6.42578125" customWidth="1"/>
    <col min="9578" max="9578" width="6.7109375" customWidth="1"/>
    <col min="9579" max="9579" width="5.28515625" customWidth="1"/>
    <col min="9580" max="9580" width="6.42578125" customWidth="1"/>
    <col min="9581" max="9581" width="7.140625" customWidth="1"/>
    <col min="9582" max="9582" width="5.140625" customWidth="1"/>
    <col min="9583" max="9583" width="6.28515625" customWidth="1"/>
    <col min="9584" max="9584" width="7.28515625" customWidth="1"/>
    <col min="9585" max="9585" width="7.140625" customWidth="1"/>
    <col min="9586" max="9586" width="5.5703125" customWidth="1"/>
    <col min="9587" max="9587" width="6.28515625" customWidth="1"/>
    <col min="9588" max="9588" width="7" customWidth="1"/>
    <col min="9589" max="9589" width="6.28515625" customWidth="1"/>
    <col min="9590" max="9590" width="6.140625" customWidth="1"/>
    <col min="9591" max="9592" width="6.7109375" customWidth="1"/>
    <col min="9593" max="9594" width="6.42578125" customWidth="1"/>
    <col min="9595" max="9595" width="7.42578125" customWidth="1"/>
    <col min="9596" max="9597" width="6.7109375" customWidth="1"/>
    <col min="9598" max="9598" width="9.28515625" bestFit="1" customWidth="1"/>
    <col min="9599" max="9604" width="9.28515625" customWidth="1"/>
    <col min="9605" max="9605" width="9.28515625" bestFit="1" customWidth="1"/>
    <col min="9606" max="9607" width="9.5703125" bestFit="1" customWidth="1"/>
    <col min="9608" max="9608" width="9.85546875" customWidth="1"/>
    <col min="9609" max="9609" width="9.28515625" bestFit="1" customWidth="1"/>
    <col min="9815" max="9815" width="4" customWidth="1"/>
    <col min="9816" max="9816" width="7.5703125" customWidth="1"/>
    <col min="9817" max="9817" width="3.85546875" customWidth="1"/>
    <col min="9818" max="9818" width="2.85546875" customWidth="1"/>
    <col min="9819" max="9819" width="8.140625" customWidth="1"/>
    <col min="9820" max="9820" width="6.42578125" customWidth="1"/>
    <col min="9821" max="9821" width="8.140625" customWidth="1"/>
    <col min="9822" max="9822" width="6.140625" customWidth="1"/>
    <col min="9824" max="9824" width="10.5703125" customWidth="1"/>
    <col min="9825" max="9825" width="9.5703125" customWidth="1"/>
    <col min="9826" max="9826" width="8.7109375" customWidth="1"/>
    <col min="9827" max="9827" width="7.7109375" customWidth="1"/>
    <col min="9828" max="9828" width="8.140625" customWidth="1"/>
    <col min="9829" max="9829" width="6.42578125" customWidth="1"/>
    <col min="9830" max="9830" width="8" customWidth="1"/>
    <col min="9831" max="9831" width="5.42578125" customWidth="1"/>
    <col min="9832" max="9833" width="6.42578125" customWidth="1"/>
    <col min="9834" max="9834" width="6.7109375" customWidth="1"/>
    <col min="9835" max="9835" width="5.28515625" customWidth="1"/>
    <col min="9836" max="9836" width="6.42578125" customWidth="1"/>
    <col min="9837" max="9837" width="7.140625" customWidth="1"/>
    <col min="9838" max="9838" width="5.140625" customWidth="1"/>
    <col min="9839" max="9839" width="6.28515625" customWidth="1"/>
    <col min="9840" max="9840" width="7.28515625" customWidth="1"/>
    <col min="9841" max="9841" width="7.140625" customWidth="1"/>
    <col min="9842" max="9842" width="5.5703125" customWidth="1"/>
    <col min="9843" max="9843" width="6.28515625" customWidth="1"/>
    <col min="9844" max="9844" width="7" customWidth="1"/>
    <col min="9845" max="9845" width="6.28515625" customWidth="1"/>
    <col min="9846" max="9846" width="6.140625" customWidth="1"/>
    <col min="9847" max="9848" width="6.7109375" customWidth="1"/>
    <col min="9849" max="9850" width="6.42578125" customWidth="1"/>
    <col min="9851" max="9851" width="7.42578125" customWidth="1"/>
    <col min="9852" max="9853" width="6.7109375" customWidth="1"/>
    <col min="9854" max="9854" width="9.28515625" bestFit="1" customWidth="1"/>
    <col min="9855" max="9860" width="9.28515625" customWidth="1"/>
    <col min="9861" max="9861" width="9.28515625" bestFit="1" customWidth="1"/>
    <col min="9862" max="9863" width="9.5703125" bestFit="1" customWidth="1"/>
    <col min="9864" max="9864" width="9.85546875" customWidth="1"/>
    <col min="9865" max="9865" width="9.28515625" bestFit="1" customWidth="1"/>
    <col min="10071" max="10071" width="4" customWidth="1"/>
    <col min="10072" max="10072" width="7.5703125" customWidth="1"/>
    <col min="10073" max="10073" width="3.85546875" customWidth="1"/>
    <col min="10074" max="10074" width="2.85546875" customWidth="1"/>
    <col min="10075" max="10075" width="8.140625" customWidth="1"/>
    <col min="10076" max="10076" width="6.42578125" customWidth="1"/>
    <col min="10077" max="10077" width="8.140625" customWidth="1"/>
    <col min="10078" max="10078" width="6.140625" customWidth="1"/>
    <col min="10080" max="10080" width="10.5703125" customWidth="1"/>
    <col min="10081" max="10081" width="9.5703125" customWidth="1"/>
    <col min="10082" max="10082" width="8.7109375" customWidth="1"/>
    <col min="10083" max="10083" width="7.7109375" customWidth="1"/>
    <col min="10084" max="10084" width="8.140625" customWidth="1"/>
    <col min="10085" max="10085" width="6.42578125" customWidth="1"/>
    <col min="10086" max="10086" width="8" customWidth="1"/>
    <col min="10087" max="10087" width="5.42578125" customWidth="1"/>
    <col min="10088" max="10089" width="6.42578125" customWidth="1"/>
    <col min="10090" max="10090" width="6.7109375" customWidth="1"/>
    <col min="10091" max="10091" width="5.28515625" customWidth="1"/>
    <col min="10092" max="10092" width="6.42578125" customWidth="1"/>
    <col min="10093" max="10093" width="7.140625" customWidth="1"/>
    <col min="10094" max="10094" width="5.140625" customWidth="1"/>
    <col min="10095" max="10095" width="6.28515625" customWidth="1"/>
    <col min="10096" max="10096" width="7.28515625" customWidth="1"/>
    <col min="10097" max="10097" width="7.140625" customWidth="1"/>
    <col min="10098" max="10098" width="5.5703125" customWidth="1"/>
    <col min="10099" max="10099" width="6.28515625" customWidth="1"/>
    <col min="10100" max="10100" width="7" customWidth="1"/>
    <col min="10101" max="10101" width="6.28515625" customWidth="1"/>
    <col min="10102" max="10102" width="6.140625" customWidth="1"/>
    <col min="10103" max="10104" width="6.7109375" customWidth="1"/>
    <col min="10105" max="10106" width="6.42578125" customWidth="1"/>
    <col min="10107" max="10107" width="7.42578125" customWidth="1"/>
    <col min="10108" max="10109" width="6.7109375" customWidth="1"/>
    <col min="10110" max="10110" width="9.28515625" bestFit="1" customWidth="1"/>
    <col min="10111" max="10116" width="9.28515625" customWidth="1"/>
    <col min="10117" max="10117" width="9.28515625" bestFit="1" customWidth="1"/>
    <col min="10118" max="10119" width="9.5703125" bestFit="1" customWidth="1"/>
    <col min="10120" max="10120" width="9.85546875" customWidth="1"/>
    <col min="10121" max="10121" width="9.28515625" bestFit="1" customWidth="1"/>
    <col min="10327" max="10327" width="4" customWidth="1"/>
    <col min="10328" max="10328" width="7.5703125" customWidth="1"/>
    <col min="10329" max="10329" width="3.85546875" customWidth="1"/>
    <col min="10330" max="10330" width="2.85546875" customWidth="1"/>
    <col min="10331" max="10331" width="8.140625" customWidth="1"/>
    <col min="10332" max="10332" width="6.42578125" customWidth="1"/>
    <col min="10333" max="10333" width="8.140625" customWidth="1"/>
    <col min="10334" max="10334" width="6.140625" customWidth="1"/>
    <col min="10336" max="10336" width="10.5703125" customWidth="1"/>
    <col min="10337" max="10337" width="9.5703125" customWidth="1"/>
    <col min="10338" max="10338" width="8.7109375" customWidth="1"/>
    <col min="10339" max="10339" width="7.7109375" customWidth="1"/>
    <col min="10340" max="10340" width="8.140625" customWidth="1"/>
    <col min="10341" max="10341" width="6.42578125" customWidth="1"/>
    <col min="10342" max="10342" width="8" customWidth="1"/>
    <col min="10343" max="10343" width="5.42578125" customWidth="1"/>
    <col min="10344" max="10345" width="6.42578125" customWidth="1"/>
    <col min="10346" max="10346" width="6.7109375" customWidth="1"/>
    <col min="10347" max="10347" width="5.28515625" customWidth="1"/>
    <col min="10348" max="10348" width="6.42578125" customWidth="1"/>
    <col min="10349" max="10349" width="7.140625" customWidth="1"/>
    <col min="10350" max="10350" width="5.140625" customWidth="1"/>
    <col min="10351" max="10351" width="6.28515625" customWidth="1"/>
    <col min="10352" max="10352" width="7.28515625" customWidth="1"/>
    <col min="10353" max="10353" width="7.140625" customWidth="1"/>
    <col min="10354" max="10354" width="5.5703125" customWidth="1"/>
    <col min="10355" max="10355" width="6.28515625" customWidth="1"/>
    <col min="10356" max="10356" width="7" customWidth="1"/>
    <col min="10357" max="10357" width="6.28515625" customWidth="1"/>
    <col min="10358" max="10358" width="6.140625" customWidth="1"/>
    <col min="10359" max="10360" width="6.7109375" customWidth="1"/>
    <col min="10361" max="10362" width="6.42578125" customWidth="1"/>
    <col min="10363" max="10363" width="7.42578125" customWidth="1"/>
    <col min="10364" max="10365" width="6.7109375" customWidth="1"/>
    <col min="10366" max="10366" width="9.28515625" bestFit="1" customWidth="1"/>
    <col min="10367" max="10372" width="9.28515625" customWidth="1"/>
    <col min="10373" max="10373" width="9.28515625" bestFit="1" customWidth="1"/>
    <col min="10374" max="10375" width="9.5703125" bestFit="1" customWidth="1"/>
    <col min="10376" max="10376" width="9.85546875" customWidth="1"/>
    <col min="10377" max="10377" width="9.28515625" bestFit="1" customWidth="1"/>
    <col min="10583" max="10583" width="4" customWidth="1"/>
    <col min="10584" max="10584" width="7.5703125" customWidth="1"/>
    <col min="10585" max="10585" width="3.85546875" customWidth="1"/>
    <col min="10586" max="10586" width="2.85546875" customWidth="1"/>
    <col min="10587" max="10587" width="8.140625" customWidth="1"/>
    <col min="10588" max="10588" width="6.42578125" customWidth="1"/>
    <col min="10589" max="10589" width="8.140625" customWidth="1"/>
    <col min="10590" max="10590" width="6.140625" customWidth="1"/>
    <col min="10592" max="10592" width="10.5703125" customWidth="1"/>
    <col min="10593" max="10593" width="9.5703125" customWidth="1"/>
    <col min="10594" max="10594" width="8.7109375" customWidth="1"/>
    <col min="10595" max="10595" width="7.7109375" customWidth="1"/>
    <col min="10596" max="10596" width="8.140625" customWidth="1"/>
    <col min="10597" max="10597" width="6.42578125" customWidth="1"/>
    <col min="10598" max="10598" width="8" customWidth="1"/>
    <col min="10599" max="10599" width="5.42578125" customWidth="1"/>
    <col min="10600" max="10601" width="6.42578125" customWidth="1"/>
    <col min="10602" max="10602" width="6.7109375" customWidth="1"/>
    <col min="10603" max="10603" width="5.28515625" customWidth="1"/>
    <col min="10604" max="10604" width="6.42578125" customWidth="1"/>
    <col min="10605" max="10605" width="7.140625" customWidth="1"/>
    <col min="10606" max="10606" width="5.140625" customWidth="1"/>
    <col min="10607" max="10607" width="6.28515625" customWidth="1"/>
    <col min="10608" max="10608" width="7.28515625" customWidth="1"/>
    <col min="10609" max="10609" width="7.140625" customWidth="1"/>
    <col min="10610" max="10610" width="5.5703125" customWidth="1"/>
    <col min="10611" max="10611" width="6.28515625" customWidth="1"/>
    <col min="10612" max="10612" width="7" customWidth="1"/>
    <col min="10613" max="10613" width="6.28515625" customWidth="1"/>
    <col min="10614" max="10614" width="6.140625" customWidth="1"/>
    <col min="10615" max="10616" width="6.7109375" customWidth="1"/>
    <col min="10617" max="10618" width="6.42578125" customWidth="1"/>
    <col min="10619" max="10619" width="7.42578125" customWidth="1"/>
    <col min="10620" max="10621" width="6.7109375" customWidth="1"/>
    <col min="10622" max="10622" width="9.28515625" bestFit="1" customWidth="1"/>
    <col min="10623" max="10628" width="9.28515625" customWidth="1"/>
    <col min="10629" max="10629" width="9.28515625" bestFit="1" customWidth="1"/>
    <col min="10630" max="10631" width="9.5703125" bestFit="1" customWidth="1"/>
    <col min="10632" max="10632" width="9.85546875" customWidth="1"/>
    <col min="10633" max="10633" width="9.28515625" bestFit="1" customWidth="1"/>
    <col min="10839" max="10839" width="4" customWidth="1"/>
    <col min="10840" max="10840" width="7.5703125" customWidth="1"/>
    <col min="10841" max="10841" width="3.85546875" customWidth="1"/>
    <col min="10842" max="10842" width="2.85546875" customWidth="1"/>
    <col min="10843" max="10843" width="8.140625" customWidth="1"/>
    <col min="10844" max="10844" width="6.42578125" customWidth="1"/>
    <col min="10845" max="10845" width="8.140625" customWidth="1"/>
    <col min="10846" max="10846" width="6.140625" customWidth="1"/>
    <col min="10848" max="10848" width="10.5703125" customWidth="1"/>
    <col min="10849" max="10849" width="9.5703125" customWidth="1"/>
    <col min="10850" max="10850" width="8.7109375" customWidth="1"/>
    <col min="10851" max="10851" width="7.7109375" customWidth="1"/>
    <col min="10852" max="10852" width="8.140625" customWidth="1"/>
    <col min="10853" max="10853" width="6.42578125" customWidth="1"/>
    <col min="10854" max="10854" width="8" customWidth="1"/>
    <col min="10855" max="10855" width="5.42578125" customWidth="1"/>
    <col min="10856" max="10857" width="6.42578125" customWidth="1"/>
    <col min="10858" max="10858" width="6.7109375" customWidth="1"/>
    <col min="10859" max="10859" width="5.28515625" customWidth="1"/>
    <col min="10860" max="10860" width="6.42578125" customWidth="1"/>
    <col min="10861" max="10861" width="7.140625" customWidth="1"/>
    <col min="10862" max="10862" width="5.140625" customWidth="1"/>
    <col min="10863" max="10863" width="6.28515625" customWidth="1"/>
    <col min="10864" max="10864" width="7.28515625" customWidth="1"/>
    <col min="10865" max="10865" width="7.140625" customWidth="1"/>
    <col min="10866" max="10866" width="5.5703125" customWidth="1"/>
    <col min="10867" max="10867" width="6.28515625" customWidth="1"/>
    <col min="10868" max="10868" width="7" customWidth="1"/>
    <col min="10869" max="10869" width="6.28515625" customWidth="1"/>
    <col min="10870" max="10870" width="6.140625" customWidth="1"/>
    <col min="10871" max="10872" width="6.7109375" customWidth="1"/>
    <col min="10873" max="10874" width="6.42578125" customWidth="1"/>
    <col min="10875" max="10875" width="7.42578125" customWidth="1"/>
    <col min="10876" max="10877" width="6.7109375" customWidth="1"/>
    <col min="10878" max="10878" width="9.28515625" bestFit="1" customWidth="1"/>
    <col min="10879" max="10884" width="9.28515625" customWidth="1"/>
    <col min="10885" max="10885" width="9.28515625" bestFit="1" customWidth="1"/>
    <col min="10886" max="10887" width="9.5703125" bestFit="1" customWidth="1"/>
    <col min="10888" max="10888" width="9.85546875" customWidth="1"/>
    <col min="10889" max="10889" width="9.28515625" bestFit="1" customWidth="1"/>
    <col min="11095" max="11095" width="4" customWidth="1"/>
    <col min="11096" max="11096" width="7.5703125" customWidth="1"/>
    <col min="11097" max="11097" width="3.85546875" customWidth="1"/>
    <col min="11098" max="11098" width="2.85546875" customWidth="1"/>
    <col min="11099" max="11099" width="8.140625" customWidth="1"/>
    <col min="11100" max="11100" width="6.42578125" customWidth="1"/>
    <col min="11101" max="11101" width="8.140625" customWidth="1"/>
    <col min="11102" max="11102" width="6.140625" customWidth="1"/>
    <col min="11104" max="11104" width="10.5703125" customWidth="1"/>
    <col min="11105" max="11105" width="9.5703125" customWidth="1"/>
    <col min="11106" max="11106" width="8.7109375" customWidth="1"/>
    <col min="11107" max="11107" width="7.7109375" customWidth="1"/>
    <col min="11108" max="11108" width="8.140625" customWidth="1"/>
    <col min="11109" max="11109" width="6.42578125" customWidth="1"/>
    <col min="11110" max="11110" width="8" customWidth="1"/>
    <col min="11111" max="11111" width="5.42578125" customWidth="1"/>
    <col min="11112" max="11113" width="6.42578125" customWidth="1"/>
    <col min="11114" max="11114" width="6.7109375" customWidth="1"/>
    <col min="11115" max="11115" width="5.28515625" customWidth="1"/>
    <col min="11116" max="11116" width="6.42578125" customWidth="1"/>
    <col min="11117" max="11117" width="7.140625" customWidth="1"/>
    <col min="11118" max="11118" width="5.140625" customWidth="1"/>
    <col min="11119" max="11119" width="6.28515625" customWidth="1"/>
    <col min="11120" max="11120" width="7.28515625" customWidth="1"/>
    <col min="11121" max="11121" width="7.140625" customWidth="1"/>
    <col min="11122" max="11122" width="5.5703125" customWidth="1"/>
    <col min="11123" max="11123" width="6.28515625" customWidth="1"/>
    <col min="11124" max="11124" width="7" customWidth="1"/>
    <col min="11125" max="11125" width="6.28515625" customWidth="1"/>
    <col min="11126" max="11126" width="6.140625" customWidth="1"/>
    <col min="11127" max="11128" width="6.7109375" customWidth="1"/>
    <col min="11129" max="11130" width="6.42578125" customWidth="1"/>
    <col min="11131" max="11131" width="7.42578125" customWidth="1"/>
    <col min="11132" max="11133" width="6.7109375" customWidth="1"/>
    <col min="11134" max="11134" width="9.28515625" bestFit="1" customWidth="1"/>
    <col min="11135" max="11140" width="9.28515625" customWidth="1"/>
    <col min="11141" max="11141" width="9.28515625" bestFit="1" customWidth="1"/>
    <col min="11142" max="11143" width="9.5703125" bestFit="1" customWidth="1"/>
    <col min="11144" max="11144" width="9.85546875" customWidth="1"/>
    <col min="11145" max="11145" width="9.28515625" bestFit="1" customWidth="1"/>
    <col min="11351" max="11351" width="4" customWidth="1"/>
    <col min="11352" max="11352" width="7.5703125" customWidth="1"/>
    <col min="11353" max="11353" width="3.85546875" customWidth="1"/>
    <col min="11354" max="11354" width="2.85546875" customWidth="1"/>
    <col min="11355" max="11355" width="8.140625" customWidth="1"/>
    <col min="11356" max="11356" width="6.42578125" customWidth="1"/>
    <col min="11357" max="11357" width="8.140625" customWidth="1"/>
    <col min="11358" max="11358" width="6.140625" customWidth="1"/>
    <col min="11360" max="11360" width="10.5703125" customWidth="1"/>
    <col min="11361" max="11361" width="9.5703125" customWidth="1"/>
    <col min="11362" max="11362" width="8.7109375" customWidth="1"/>
    <col min="11363" max="11363" width="7.7109375" customWidth="1"/>
    <col min="11364" max="11364" width="8.140625" customWidth="1"/>
    <col min="11365" max="11365" width="6.42578125" customWidth="1"/>
    <col min="11366" max="11366" width="8" customWidth="1"/>
    <col min="11367" max="11367" width="5.42578125" customWidth="1"/>
    <col min="11368" max="11369" width="6.42578125" customWidth="1"/>
    <col min="11370" max="11370" width="6.7109375" customWidth="1"/>
    <col min="11371" max="11371" width="5.28515625" customWidth="1"/>
    <col min="11372" max="11372" width="6.42578125" customWidth="1"/>
    <col min="11373" max="11373" width="7.140625" customWidth="1"/>
    <col min="11374" max="11374" width="5.140625" customWidth="1"/>
    <col min="11375" max="11375" width="6.28515625" customWidth="1"/>
    <col min="11376" max="11376" width="7.28515625" customWidth="1"/>
    <col min="11377" max="11377" width="7.140625" customWidth="1"/>
    <col min="11378" max="11378" width="5.5703125" customWidth="1"/>
    <col min="11379" max="11379" width="6.28515625" customWidth="1"/>
    <col min="11380" max="11380" width="7" customWidth="1"/>
    <col min="11381" max="11381" width="6.28515625" customWidth="1"/>
    <col min="11382" max="11382" width="6.140625" customWidth="1"/>
    <col min="11383" max="11384" width="6.7109375" customWidth="1"/>
    <col min="11385" max="11386" width="6.42578125" customWidth="1"/>
    <col min="11387" max="11387" width="7.42578125" customWidth="1"/>
    <col min="11388" max="11389" width="6.7109375" customWidth="1"/>
    <col min="11390" max="11390" width="9.28515625" bestFit="1" customWidth="1"/>
    <col min="11391" max="11396" width="9.28515625" customWidth="1"/>
    <col min="11397" max="11397" width="9.28515625" bestFit="1" customWidth="1"/>
    <col min="11398" max="11399" width="9.5703125" bestFit="1" customWidth="1"/>
    <col min="11400" max="11400" width="9.85546875" customWidth="1"/>
    <col min="11401" max="11401" width="9.28515625" bestFit="1" customWidth="1"/>
    <col min="11607" max="11607" width="4" customWidth="1"/>
    <col min="11608" max="11608" width="7.5703125" customWidth="1"/>
    <col min="11609" max="11609" width="3.85546875" customWidth="1"/>
    <col min="11610" max="11610" width="2.85546875" customWidth="1"/>
    <col min="11611" max="11611" width="8.140625" customWidth="1"/>
    <col min="11612" max="11612" width="6.42578125" customWidth="1"/>
    <col min="11613" max="11613" width="8.140625" customWidth="1"/>
    <col min="11614" max="11614" width="6.140625" customWidth="1"/>
    <col min="11616" max="11616" width="10.5703125" customWidth="1"/>
    <col min="11617" max="11617" width="9.5703125" customWidth="1"/>
    <col min="11618" max="11618" width="8.7109375" customWidth="1"/>
    <col min="11619" max="11619" width="7.7109375" customWidth="1"/>
    <col min="11620" max="11620" width="8.140625" customWidth="1"/>
    <col min="11621" max="11621" width="6.42578125" customWidth="1"/>
    <col min="11622" max="11622" width="8" customWidth="1"/>
    <col min="11623" max="11623" width="5.42578125" customWidth="1"/>
    <col min="11624" max="11625" width="6.42578125" customWidth="1"/>
    <col min="11626" max="11626" width="6.7109375" customWidth="1"/>
    <col min="11627" max="11627" width="5.28515625" customWidth="1"/>
    <col min="11628" max="11628" width="6.42578125" customWidth="1"/>
    <col min="11629" max="11629" width="7.140625" customWidth="1"/>
    <col min="11630" max="11630" width="5.140625" customWidth="1"/>
    <col min="11631" max="11631" width="6.28515625" customWidth="1"/>
    <col min="11632" max="11632" width="7.28515625" customWidth="1"/>
    <col min="11633" max="11633" width="7.140625" customWidth="1"/>
    <col min="11634" max="11634" width="5.5703125" customWidth="1"/>
    <col min="11635" max="11635" width="6.28515625" customWidth="1"/>
    <col min="11636" max="11636" width="7" customWidth="1"/>
    <col min="11637" max="11637" width="6.28515625" customWidth="1"/>
    <col min="11638" max="11638" width="6.140625" customWidth="1"/>
    <col min="11639" max="11640" width="6.7109375" customWidth="1"/>
    <col min="11641" max="11642" width="6.42578125" customWidth="1"/>
    <col min="11643" max="11643" width="7.42578125" customWidth="1"/>
    <col min="11644" max="11645" width="6.7109375" customWidth="1"/>
    <col min="11646" max="11646" width="9.28515625" bestFit="1" customWidth="1"/>
    <col min="11647" max="11652" width="9.28515625" customWidth="1"/>
    <col min="11653" max="11653" width="9.28515625" bestFit="1" customWidth="1"/>
    <col min="11654" max="11655" width="9.5703125" bestFit="1" customWidth="1"/>
    <col min="11656" max="11656" width="9.85546875" customWidth="1"/>
    <col min="11657" max="11657" width="9.28515625" bestFit="1" customWidth="1"/>
    <col min="11863" max="11863" width="4" customWidth="1"/>
    <col min="11864" max="11864" width="7.5703125" customWidth="1"/>
    <col min="11865" max="11865" width="3.85546875" customWidth="1"/>
    <col min="11866" max="11866" width="2.85546875" customWidth="1"/>
    <col min="11867" max="11867" width="8.140625" customWidth="1"/>
    <col min="11868" max="11868" width="6.42578125" customWidth="1"/>
    <col min="11869" max="11869" width="8.140625" customWidth="1"/>
    <col min="11870" max="11870" width="6.140625" customWidth="1"/>
    <col min="11872" max="11872" width="10.5703125" customWidth="1"/>
    <col min="11873" max="11873" width="9.5703125" customWidth="1"/>
    <col min="11874" max="11874" width="8.7109375" customWidth="1"/>
    <col min="11875" max="11875" width="7.7109375" customWidth="1"/>
    <col min="11876" max="11876" width="8.140625" customWidth="1"/>
    <col min="11877" max="11877" width="6.42578125" customWidth="1"/>
    <col min="11878" max="11878" width="8" customWidth="1"/>
    <col min="11879" max="11879" width="5.42578125" customWidth="1"/>
    <col min="11880" max="11881" width="6.42578125" customWidth="1"/>
    <col min="11882" max="11882" width="6.7109375" customWidth="1"/>
    <col min="11883" max="11883" width="5.28515625" customWidth="1"/>
    <col min="11884" max="11884" width="6.42578125" customWidth="1"/>
    <col min="11885" max="11885" width="7.140625" customWidth="1"/>
    <col min="11886" max="11886" width="5.140625" customWidth="1"/>
    <col min="11887" max="11887" width="6.28515625" customWidth="1"/>
    <col min="11888" max="11888" width="7.28515625" customWidth="1"/>
    <col min="11889" max="11889" width="7.140625" customWidth="1"/>
    <col min="11890" max="11890" width="5.5703125" customWidth="1"/>
    <col min="11891" max="11891" width="6.28515625" customWidth="1"/>
    <col min="11892" max="11892" width="7" customWidth="1"/>
    <col min="11893" max="11893" width="6.28515625" customWidth="1"/>
    <col min="11894" max="11894" width="6.140625" customWidth="1"/>
    <col min="11895" max="11896" width="6.7109375" customWidth="1"/>
    <col min="11897" max="11898" width="6.42578125" customWidth="1"/>
    <col min="11899" max="11899" width="7.42578125" customWidth="1"/>
    <col min="11900" max="11901" width="6.7109375" customWidth="1"/>
    <col min="11902" max="11902" width="9.28515625" bestFit="1" customWidth="1"/>
    <col min="11903" max="11908" width="9.28515625" customWidth="1"/>
    <col min="11909" max="11909" width="9.28515625" bestFit="1" customWidth="1"/>
    <col min="11910" max="11911" width="9.5703125" bestFit="1" customWidth="1"/>
    <col min="11912" max="11912" width="9.85546875" customWidth="1"/>
    <col min="11913" max="11913" width="9.28515625" bestFit="1" customWidth="1"/>
    <col min="12119" max="12119" width="4" customWidth="1"/>
    <col min="12120" max="12120" width="7.5703125" customWidth="1"/>
    <col min="12121" max="12121" width="3.85546875" customWidth="1"/>
    <col min="12122" max="12122" width="2.85546875" customWidth="1"/>
    <col min="12123" max="12123" width="8.140625" customWidth="1"/>
    <col min="12124" max="12124" width="6.42578125" customWidth="1"/>
    <col min="12125" max="12125" width="8.140625" customWidth="1"/>
    <col min="12126" max="12126" width="6.140625" customWidth="1"/>
    <col min="12128" max="12128" width="10.5703125" customWidth="1"/>
    <col min="12129" max="12129" width="9.5703125" customWidth="1"/>
    <col min="12130" max="12130" width="8.7109375" customWidth="1"/>
    <col min="12131" max="12131" width="7.7109375" customWidth="1"/>
    <col min="12132" max="12132" width="8.140625" customWidth="1"/>
    <col min="12133" max="12133" width="6.42578125" customWidth="1"/>
    <col min="12134" max="12134" width="8" customWidth="1"/>
    <col min="12135" max="12135" width="5.42578125" customWidth="1"/>
    <col min="12136" max="12137" width="6.42578125" customWidth="1"/>
    <col min="12138" max="12138" width="6.7109375" customWidth="1"/>
    <col min="12139" max="12139" width="5.28515625" customWidth="1"/>
    <col min="12140" max="12140" width="6.42578125" customWidth="1"/>
    <col min="12141" max="12141" width="7.140625" customWidth="1"/>
    <col min="12142" max="12142" width="5.140625" customWidth="1"/>
    <col min="12143" max="12143" width="6.28515625" customWidth="1"/>
    <col min="12144" max="12144" width="7.28515625" customWidth="1"/>
    <col min="12145" max="12145" width="7.140625" customWidth="1"/>
    <col min="12146" max="12146" width="5.5703125" customWidth="1"/>
    <col min="12147" max="12147" width="6.28515625" customWidth="1"/>
    <col min="12148" max="12148" width="7" customWidth="1"/>
    <col min="12149" max="12149" width="6.28515625" customWidth="1"/>
    <col min="12150" max="12150" width="6.140625" customWidth="1"/>
    <col min="12151" max="12152" width="6.7109375" customWidth="1"/>
    <col min="12153" max="12154" width="6.42578125" customWidth="1"/>
    <col min="12155" max="12155" width="7.42578125" customWidth="1"/>
    <col min="12156" max="12157" width="6.7109375" customWidth="1"/>
    <col min="12158" max="12158" width="9.28515625" bestFit="1" customWidth="1"/>
    <col min="12159" max="12164" width="9.28515625" customWidth="1"/>
    <col min="12165" max="12165" width="9.28515625" bestFit="1" customWidth="1"/>
    <col min="12166" max="12167" width="9.5703125" bestFit="1" customWidth="1"/>
    <col min="12168" max="12168" width="9.85546875" customWidth="1"/>
    <col min="12169" max="12169" width="9.28515625" bestFit="1" customWidth="1"/>
    <col min="12375" max="12375" width="4" customWidth="1"/>
    <col min="12376" max="12376" width="7.5703125" customWidth="1"/>
    <col min="12377" max="12377" width="3.85546875" customWidth="1"/>
    <col min="12378" max="12378" width="2.85546875" customWidth="1"/>
    <col min="12379" max="12379" width="8.140625" customWidth="1"/>
    <col min="12380" max="12380" width="6.42578125" customWidth="1"/>
    <col min="12381" max="12381" width="8.140625" customWidth="1"/>
    <col min="12382" max="12382" width="6.140625" customWidth="1"/>
    <col min="12384" max="12384" width="10.5703125" customWidth="1"/>
    <col min="12385" max="12385" width="9.5703125" customWidth="1"/>
    <col min="12386" max="12386" width="8.7109375" customWidth="1"/>
    <col min="12387" max="12387" width="7.7109375" customWidth="1"/>
    <col min="12388" max="12388" width="8.140625" customWidth="1"/>
    <col min="12389" max="12389" width="6.42578125" customWidth="1"/>
    <col min="12390" max="12390" width="8" customWidth="1"/>
    <col min="12391" max="12391" width="5.42578125" customWidth="1"/>
    <col min="12392" max="12393" width="6.42578125" customWidth="1"/>
    <col min="12394" max="12394" width="6.7109375" customWidth="1"/>
    <col min="12395" max="12395" width="5.28515625" customWidth="1"/>
    <col min="12396" max="12396" width="6.42578125" customWidth="1"/>
    <col min="12397" max="12397" width="7.140625" customWidth="1"/>
    <col min="12398" max="12398" width="5.140625" customWidth="1"/>
    <col min="12399" max="12399" width="6.28515625" customWidth="1"/>
    <col min="12400" max="12400" width="7.28515625" customWidth="1"/>
    <col min="12401" max="12401" width="7.140625" customWidth="1"/>
    <col min="12402" max="12402" width="5.5703125" customWidth="1"/>
    <col min="12403" max="12403" width="6.28515625" customWidth="1"/>
    <col min="12404" max="12404" width="7" customWidth="1"/>
    <col min="12405" max="12405" width="6.28515625" customWidth="1"/>
    <col min="12406" max="12406" width="6.140625" customWidth="1"/>
    <col min="12407" max="12408" width="6.7109375" customWidth="1"/>
    <col min="12409" max="12410" width="6.42578125" customWidth="1"/>
    <col min="12411" max="12411" width="7.42578125" customWidth="1"/>
    <col min="12412" max="12413" width="6.7109375" customWidth="1"/>
    <col min="12414" max="12414" width="9.28515625" bestFit="1" customWidth="1"/>
    <col min="12415" max="12420" width="9.28515625" customWidth="1"/>
    <col min="12421" max="12421" width="9.28515625" bestFit="1" customWidth="1"/>
    <col min="12422" max="12423" width="9.5703125" bestFit="1" customWidth="1"/>
    <col min="12424" max="12424" width="9.85546875" customWidth="1"/>
    <col min="12425" max="12425" width="9.28515625" bestFit="1" customWidth="1"/>
    <col min="12631" max="12631" width="4" customWidth="1"/>
    <col min="12632" max="12632" width="7.5703125" customWidth="1"/>
    <col min="12633" max="12633" width="3.85546875" customWidth="1"/>
    <col min="12634" max="12634" width="2.85546875" customWidth="1"/>
    <col min="12635" max="12635" width="8.140625" customWidth="1"/>
    <col min="12636" max="12636" width="6.42578125" customWidth="1"/>
    <col min="12637" max="12637" width="8.140625" customWidth="1"/>
    <col min="12638" max="12638" width="6.140625" customWidth="1"/>
    <col min="12640" max="12640" width="10.5703125" customWidth="1"/>
    <col min="12641" max="12641" width="9.5703125" customWidth="1"/>
    <col min="12642" max="12642" width="8.7109375" customWidth="1"/>
    <col min="12643" max="12643" width="7.7109375" customWidth="1"/>
    <col min="12644" max="12644" width="8.140625" customWidth="1"/>
    <col min="12645" max="12645" width="6.42578125" customWidth="1"/>
    <col min="12646" max="12646" width="8" customWidth="1"/>
    <col min="12647" max="12647" width="5.42578125" customWidth="1"/>
    <col min="12648" max="12649" width="6.42578125" customWidth="1"/>
    <col min="12650" max="12650" width="6.7109375" customWidth="1"/>
    <col min="12651" max="12651" width="5.28515625" customWidth="1"/>
    <col min="12652" max="12652" width="6.42578125" customWidth="1"/>
    <col min="12653" max="12653" width="7.140625" customWidth="1"/>
    <col min="12654" max="12654" width="5.140625" customWidth="1"/>
    <col min="12655" max="12655" width="6.28515625" customWidth="1"/>
    <col min="12656" max="12656" width="7.28515625" customWidth="1"/>
    <col min="12657" max="12657" width="7.140625" customWidth="1"/>
    <col min="12658" max="12658" width="5.5703125" customWidth="1"/>
    <col min="12659" max="12659" width="6.28515625" customWidth="1"/>
    <col min="12660" max="12660" width="7" customWidth="1"/>
    <col min="12661" max="12661" width="6.28515625" customWidth="1"/>
    <col min="12662" max="12662" width="6.140625" customWidth="1"/>
    <col min="12663" max="12664" width="6.7109375" customWidth="1"/>
    <col min="12665" max="12666" width="6.42578125" customWidth="1"/>
    <col min="12667" max="12667" width="7.42578125" customWidth="1"/>
    <col min="12668" max="12669" width="6.7109375" customWidth="1"/>
    <col min="12670" max="12670" width="9.28515625" bestFit="1" customWidth="1"/>
    <col min="12671" max="12676" width="9.28515625" customWidth="1"/>
    <col min="12677" max="12677" width="9.28515625" bestFit="1" customWidth="1"/>
    <col min="12678" max="12679" width="9.5703125" bestFit="1" customWidth="1"/>
    <col min="12680" max="12680" width="9.85546875" customWidth="1"/>
    <col min="12681" max="12681" width="9.28515625" bestFit="1" customWidth="1"/>
    <col min="12887" max="12887" width="4" customWidth="1"/>
    <col min="12888" max="12888" width="7.5703125" customWidth="1"/>
    <col min="12889" max="12889" width="3.85546875" customWidth="1"/>
    <col min="12890" max="12890" width="2.85546875" customWidth="1"/>
    <col min="12891" max="12891" width="8.140625" customWidth="1"/>
    <col min="12892" max="12892" width="6.42578125" customWidth="1"/>
    <col min="12893" max="12893" width="8.140625" customWidth="1"/>
    <col min="12894" max="12894" width="6.140625" customWidth="1"/>
    <col min="12896" max="12896" width="10.5703125" customWidth="1"/>
    <col min="12897" max="12897" width="9.5703125" customWidth="1"/>
    <col min="12898" max="12898" width="8.7109375" customWidth="1"/>
    <col min="12899" max="12899" width="7.7109375" customWidth="1"/>
    <col min="12900" max="12900" width="8.140625" customWidth="1"/>
    <col min="12901" max="12901" width="6.42578125" customWidth="1"/>
    <col min="12902" max="12902" width="8" customWidth="1"/>
    <col min="12903" max="12903" width="5.42578125" customWidth="1"/>
    <col min="12904" max="12905" width="6.42578125" customWidth="1"/>
    <col min="12906" max="12906" width="6.7109375" customWidth="1"/>
    <col min="12907" max="12907" width="5.28515625" customWidth="1"/>
    <col min="12908" max="12908" width="6.42578125" customWidth="1"/>
    <col min="12909" max="12909" width="7.140625" customWidth="1"/>
    <col min="12910" max="12910" width="5.140625" customWidth="1"/>
    <col min="12911" max="12911" width="6.28515625" customWidth="1"/>
    <col min="12912" max="12912" width="7.28515625" customWidth="1"/>
    <col min="12913" max="12913" width="7.140625" customWidth="1"/>
    <col min="12914" max="12914" width="5.5703125" customWidth="1"/>
    <col min="12915" max="12915" width="6.28515625" customWidth="1"/>
    <col min="12916" max="12916" width="7" customWidth="1"/>
    <col min="12917" max="12917" width="6.28515625" customWidth="1"/>
    <col min="12918" max="12918" width="6.140625" customWidth="1"/>
    <col min="12919" max="12920" width="6.7109375" customWidth="1"/>
    <col min="12921" max="12922" width="6.42578125" customWidth="1"/>
    <col min="12923" max="12923" width="7.42578125" customWidth="1"/>
    <col min="12924" max="12925" width="6.7109375" customWidth="1"/>
    <col min="12926" max="12926" width="9.28515625" bestFit="1" customWidth="1"/>
    <col min="12927" max="12932" width="9.28515625" customWidth="1"/>
    <col min="12933" max="12933" width="9.28515625" bestFit="1" customWidth="1"/>
    <col min="12934" max="12935" width="9.5703125" bestFit="1" customWidth="1"/>
    <col min="12936" max="12936" width="9.85546875" customWidth="1"/>
    <col min="12937" max="12937" width="9.28515625" bestFit="1" customWidth="1"/>
    <col min="13143" max="13143" width="4" customWidth="1"/>
    <col min="13144" max="13144" width="7.5703125" customWidth="1"/>
    <col min="13145" max="13145" width="3.85546875" customWidth="1"/>
    <col min="13146" max="13146" width="2.85546875" customWidth="1"/>
    <col min="13147" max="13147" width="8.140625" customWidth="1"/>
    <col min="13148" max="13148" width="6.42578125" customWidth="1"/>
    <col min="13149" max="13149" width="8.140625" customWidth="1"/>
    <col min="13150" max="13150" width="6.140625" customWidth="1"/>
    <col min="13152" max="13152" width="10.5703125" customWidth="1"/>
    <col min="13153" max="13153" width="9.5703125" customWidth="1"/>
    <col min="13154" max="13154" width="8.7109375" customWidth="1"/>
    <col min="13155" max="13155" width="7.7109375" customWidth="1"/>
    <col min="13156" max="13156" width="8.140625" customWidth="1"/>
    <col min="13157" max="13157" width="6.42578125" customWidth="1"/>
    <col min="13158" max="13158" width="8" customWidth="1"/>
    <col min="13159" max="13159" width="5.42578125" customWidth="1"/>
    <col min="13160" max="13161" width="6.42578125" customWidth="1"/>
    <col min="13162" max="13162" width="6.7109375" customWidth="1"/>
    <col min="13163" max="13163" width="5.28515625" customWidth="1"/>
    <col min="13164" max="13164" width="6.42578125" customWidth="1"/>
    <col min="13165" max="13165" width="7.140625" customWidth="1"/>
    <col min="13166" max="13166" width="5.140625" customWidth="1"/>
    <col min="13167" max="13167" width="6.28515625" customWidth="1"/>
    <col min="13168" max="13168" width="7.28515625" customWidth="1"/>
    <col min="13169" max="13169" width="7.140625" customWidth="1"/>
    <col min="13170" max="13170" width="5.5703125" customWidth="1"/>
    <col min="13171" max="13171" width="6.28515625" customWidth="1"/>
    <col min="13172" max="13172" width="7" customWidth="1"/>
    <col min="13173" max="13173" width="6.28515625" customWidth="1"/>
    <col min="13174" max="13174" width="6.140625" customWidth="1"/>
    <col min="13175" max="13176" width="6.7109375" customWidth="1"/>
    <col min="13177" max="13178" width="6.42578125" customWidth="1"/>
    <col min="13179" max="13179" width="7.42578125" customWidth="1"/>
    <col min="13180" max="13181" width="6.7109375" customWidth="1"/>
    <col min="13182" max="13182" width="9.28515625" bestFit="1" customWidth="1"/>
    <col min="13183" max="13188" width="9.28515625" customWidth="1"/>
    <col min="13189" max="13189" width="9.28515625" bestFit="1" customWidth="1"/>
    <col min="13190" max="13191" width="9.5703125" bestFit="1" customWidth="1"/>
    <col min="13192" max="13192" width="9.85546875" customWidth="1"/>
    <col min="13193" max="13193" width="9.28515625" bestFit="1" customWidth="1"/>
    <col min="13399" max="13399" width="4" customWidth="1"/>
    <col min="13400" max="13400" width="7.5703125" customWidth="1"/>
    <col min="13401" max="13401" width="3.85546875" customWidth="1"/>
    <col min="13402" max="13402" width="2.85546875" customWidth="1"/>
    <col min="13403" max="13403" width="8.140625" customWidth="1"/>
    <col min="13404" max="13404" width="6.42578125" customWidth="1"/>
    <col min="13405" max="13405" width="8.140625" customWidth="1"/>
    <col min="13406" max="13406" width="6.140625" customWidth="1"/>
    <col min="13408" max="13408" width="10.5703125" customWidth="1"/>
    <col min="13409" max="13409" width="9.5703125" customWidth="1"/>
    <col min="13410" max="13410" width="8.7109375" customWidth="1"/>
    <col min="13411" max="13411" width="7.7109375" customWidth="1"/>
    <col min="13412" max="13412" width="8.140625" customWidth="1"/>
    <col min="13413" max="13413" width="6.42578125" customWidth="1"/>
    <col min="13414" max="13414" width="8" customWidth="1"/>
    <col min="13415" max="13415" width="5.42578125" customWidth="1"/>
    <col min="13416" max="13417" width="6.42578125" customWidth="1"/>
    <col min="13418" max="13418" width="6.7109375" customWidth="1"/>
    <col min="13419" max="13419" width="5.28515625" customWidth="1"/>
    <col min="13420" max="13420" width="6.42578125" customWidth="1"/>
    <col min="13421" max="13421" width="7.140625" customWidth="1"/>
    <col min="13422" max="13422" width="5.140625" customWidth="1"/>
    <col min="13423" max="13423" width="6.28515625" customWidth="1"/>
    <col min="13424" max="13424" width="7.28515625" customWidth="1"/>
    <col min="13425" max="13425" width="7.140625" customWidth="1"/>
    <col min="13426" max="13426" width="5.5703125" customWidth="1"/>
    <col min="13427" max="13427" width="6.28515625" customWidth="1"/>
    <col min="13428" max="13428" width="7" customWidth="1"/>
    <col min="13429" max="13429" width="6.28515625" customWidth="1"/>
    <col min="13430" max="13430" width="6.140625" customWidth="1"/>
    <col min="13431" max="13432" width="6.7109375" customWidth="1"/>
    <col min="13433" max="13434" width="6.42578125" customWidth="1"/>
    <col min="13435" max="13435" width="7.42578125" customWidth="1"/>
    <col min="13436" max="13437" width="6.7109375" customWidth="1"/>
    <col min="13438" max="13438" width="9.28515625" bestFit="1" customWidth="1"/>
    <col min="13439" max="13444" width="9.28515625" customWidth="1"/>
    <col min="13445" max="13445" width="9.28515625" bestFit="1" customWidth="1"/>
    <col min="13446" max="13447" width="9.5703125" bestFit="1" customWidth="1"/>
    <col min="13448" max="13448" width="9.85546875" customWidth="1"/>
    <col min="13449" max="13449" width="9.28515625" bestFit="1" customWidth="1"/>
    <col min="13655" max="13655" width="4" customWidth="1"/>
    <col min="13656" max="13656" width="7.5703125" customWidth="1"/>
    <col min="13657" max="13657" width="3.85546875" customWidth="1"/>
    <col min="13658" max="13658" width="2.85546875" customWidth="1"/>
    <col min="13659" max="13659" width="8.140625" customWidth="1"/>
    <col min="13660" max="13660" width="6.42578125" customWidth="1"/>
    <col min="13661" max="13661" width="8.140625" customWidth="1"/>
    <col min="13662" max="13662" width="6.140625" customWidth="1"/>
    <col min="13664" max="13664" width="10.5703125" customWidth="1"/>
    <col min="13665" max="13665" width="9.5703125" customWidth="1"/>
    <col min="13666" max="13666" width="8.7109375" customWidth="1"/>
    <col min="13667" max="13667" width="7.7109375" customWidth="1"/>
    <col min="13668" max="13668" width="8.140625" customWidth="1"/>
    <col min="13669" max="13669" width="6.42578125" customWidth="1"/>
    <col min="13670" max="13670" width="8" customWidth="1"/>
    <col min="13671" max="13671" width="5.42578125" customWidth="1"/>
    <col min="13672" max="13673" width="6.42578125" customWidth="1"/>
    <col min="13674" max="13674" width="6.7109375" customWidth="1"/>
    <col min="13675" max="13675" width="5.28515625" customWidth="1"/>
    <col min="13676" max="13676" width="6.42578125" customWidth="1"/>
    <col min="13677" max="13677" width="7.140625" customWidth="1"/>
    <col min="13678" max="13678" width="5.140625" customWidth="1"/>
    <col min="13679" max="13679" width="6.28515625" customWidth="1"/>
    <col min="13680" max="13680" width="7.28515625" customWidth="1"/>
    <col min="13681" max="13681" width="7.140625" customWidth="1"/>
    <col min="13682" max="13682" width="5.5703125" customWidth="1"/>
    <col min="13683" max="13683" width="6.28515625" customWidth="1"/>
    <col min="13684" max="13684" width="7" customWidth="1"/>
    <col min="13685" max="13685" width="6.28515625" customWidth="1"/>
    <col min="13686" max="13686" width="6.140625" customWidth="1"/>
    <col min="13687" max="13688" width="6.7109375" customWidth="1"/>
    <col min="13689" max="13690" width="6.42578125" customWidth="1"/>
    <col min="13691" max="13691" width="7.42578125" customWidth="1"/>
    <col min="13692" max="13693" width="6.7109375" customWidth="1"/>
    <col min="13694" max="13694" width="9.28515625" bestFit="1" customWidth="1"/>
    <col min="13695" max="13700" width="9.28515625" customWidth="1"/>
    <col min="13701" max="13701" width="9.28515625" bestFit="1" customWidth="1"/>
    <col min="13702" max="13703" width="9.5703125" bestFit="1" customWidth="1"/>
    <col min="13704" max="13704" width="9.85546875" customWidth="1"/>
    <col min="13705" max="13705" width="9.28515625" bestFit="1" customWidth="1"/>
    <col min="13911" max="13911" width="4" customWidth="1"/>
    <col min="13912" max="13912" width="7.5703125" customWidth="1"/>
    <col min="13913" max="13913" width="3.85546875" customWidth="1"/>
    <col min="13914" max="13914" width="2.85546875" customWidth="1"/>
    <col min="13915" max="13915" width="8.140625" customWidth="1"/>
    <col min="13916" max="13916" width="6.42578125" customWidth="1"/>
    <col min="13917" max="13917" width="8.140625" customWidth="1"/>
    <col min="13918" max="13918" width="6.140625" customWidth="1"/>
    <col min="13920" max="13920" width="10.5703125" customWidth="1"/>
    <col min="13921" max="13921" width="9.5703125" customWidth="1"/>
    <col min="13922" max="13922" width="8.7109375" customWidth="1"/>
    <col min="13923" max="13923" width="7.7109375" customWidth="1"/>
    <col min="13924" max="13924" width="8.140625" customWidth="1"/>
    <col min="13925" max="13925" width="6.42578125" customWidth="1"/>
    <col min="13926" max="13926" width="8" customWidth="1"/>
    <col min="13927" max="13927" width="5.42578125" customWidth="1"/>
    <col min="13928" max="13929" width="6.42578125" customWidth="1"/>
    <col min="13930" max="13930" width="6.7109375" customWidth="1"/>
    <col min="13931" max="13931" width="5.28515625" customWidth="1"/>
    <col min="13932" max="13932" width="6.42578125" customWidth="1"/>
    <col min="13933" max="13933" width="7.140625" customWidth="1"/>
    <col min="13934" max="13934" width="5.140625" customWidth="1"/>
    <col min="13935" max="13935" width="6.28515625" customWidth="1"/>
    <col min="13936" max="13936" width="7.28515625" customWidth="1"/>
    <col min="13937" max="13937" width="7.140625" customWidth="1"/>
    <col min="13938" max="13938" width="5.5703125" customWidth="1"/>
    <col min="13939" max="13939" width="6.28515625" customWidth="1"/>
    <col min="13940" max="13940" width="7" customWidth="1"/>
    <col min="13941" max="13941" width="6.28515625" customWidth="1"/>
    <col min="13942" max="13942" width="6.140625" customWidth="1"/>
    <col min="13943" max="13944" width="6.7109375" customWidth="1"/>
    <col min="13945" max="13946" width="6.42578125" customWidth="1"/>
    <col min="13947" max="13947" width="7.42578125" customWidth="1"/>
    <col min="13948" max="13949" width="6.7109375" customWidth="1"/>
    <col min="13950" max="13950" width="9.28515625" bestFit="1" customWidth="1"/>
    <col min="13951" max="13956" width="9.28515625" customWidth="1"/>
    <col min="13957" max="13957" width="9.28515625" bestFit="1" customWidth="1"/>
    <col min="13958" max="13959" width="9.5703125" bestFit="1" customWidth="1"/>
    <col min="13960" max="13960" width="9.85546875" customWidth="1"/>
    <col min="13961" max="13961" width="9.28515625" bestFit="1" customWidth="1"/>
    <col min="14167" max="14167" width="4" customWidth="1"/>
    <col min="14168" max="14168" width="7.5703125" customWidth="1"/>
    <col min="14169" max="14169" width="3.85546875" customWidth="1"/>
    <col min="14170" max="14170" width="2.85546875" customWidth="1"/>
    <col min="14171" max="14171" width="8.140625" customWidth="1"/>
    <col min="14172" max="14172" width="6.42578125" customWidth="1"/>
    <col min="14173" max="14173" width="8.140625" customWidth="1"/>
    <col min="14174" max="14174" width="6.140625" customWidth="1"/>
    <col min="14176" max="14176" width="10.5703125" customWidth="1"/>
    <col min="14177" max="14177" width="9.5703125" customWidth="1"/>
    <col min="14178" max="14178" width="8.7109375" customWidth="1"/>
    <col min="14179" max="14179" width="7.7109375" customWidth="1"/>
    <col min="14180" max="14180" width="8.140625" customWidth="1"/>
    <col min="14181" max="14181" width="6.42578125" customWidth="1"/>
    <col min="14182" max="14182" width="8" customWidth="1"/>
    <col min="14183" max="14183" width="5.42578125" customWidth="1"/>
    <col min="14184" max="14185" width="6.42578125" customWidth="1"/>
    <col min="14186" max="14186" width="6.7109375" customWidth="1"/>
    <col min="14187" max="14187" width="5.28515625" customWidth="1"/>
    <col min="14188" max="14188" width="6.42578125" customWidth="1"/>
    <col min="14189" max="14189" width="7.140625" customWidth="1"/>
    <col min="14190" max="14190" width="5.140625" customWidth="1"/>
    <col min="14191" max="14191" width="6.28515625" customWidth="1"/>
    <col min="14192" max="14192" width="7.28515625" customWidth="1"/>
    <col min="14193" max="14193" width="7.140625" customWidth="1"/>
    <col min="14194" max="14194" width="5.5703125" customWidth="1"/>
    <col min="14195" max="14195" width="6.28515625" customWidth="1"/>
    <col min="14196" max="14196" width="7" customWidth="1"/>
    <col min="14197" max="14197" width="6.28515625" customWidth="1"/>
    <col min="14198" max="14198" width="6.140625" customWidth="1"/>
    <col min="14199" max="14200" width="6.7109375" customWidth="1"/>
    <col min="14201" max="14202" width="6.42578125" customWidth="1"/>
    <col min="14203" max="14203" width="7.42578125" customWidth="1"/>
    <col min="14204" max="14205" width="6.7109375" customWidth="1"/>
    <col min="14206" max="14206" width="9.28515625" bestFit="1" customWidth="1"/>
    <col min="14207" max="14212" width="9.28515625" customWidth="1"/>
    <col min="14213" max="14213" width="9.28515625" bestFit="1" customWidth="1"/>
    <col min="14214" max="14215" width="9.5703125" bestFit="1" customWidth="1"/>
    <col min="14216" max="14216" width="9.85546875" customWidth="1"/>
    <col min="14217" max="14217" width="9.28515625" bestFit="1" customWidth="1"/>
    <col min="14423" max="14423" width="4" customWidth="1"/>
    <col min="14424" max="14424" width="7.5703125" customWidth="1"/>
    <col min="14425" max="14425" width="3.85546875" customWidth="1"/>
    <col min="14426" max="14426" width="2.85546875" customWidth="1"/>
    <col min="14427" max="14427" width="8.140625" customWidth="1"/>
    <col min="14428" max="14428" width="6.42578125" customWidth="1"/>
    <col min="14429" max="14429" width="8.140625" customWidth="1"/>
    <col min="14430" max="14430" width="6.140625" customWidth="1"/>
    <col min="14432" max="14432" width="10.5703125" customWidth="1"/>
    <col min="14433" max="14433" width="9.5703125" customWidth="1"/>
    <col min="14434" max="14434" width="8.7109375" customWidth="1"/>
    <col min="14435" max="14435" width="7.7109375" customWidth="1"/>
    <col min="14436" max="14436" width="8.140625" customWidth="1"/>
    <col min="14437" max="14437" width="6.42578125" customWidth="1"/>
    <col min="14438" max="14438" width="8" customWidth="1"/>
    <col min="14439" max="14439" width="5.42578125" customWidth="1"/>
    <col min="14440" max="14441" width="6.42578125" customWidth="1"/>
    <col min="14442" max="14442" width="6.7109375" customWidth="1"/>
    <col min="14443" max="14443" width="5.28515625" customWidth="1"/>
    <col min="14444" max="14444" width="6.42578125" customWidth="1"/>
    <col min="14445" max="14445" width="7.140625" customWidth="1"/>
    <col min="14446" max="14446" width="5.140625" customWidth="1"/>
    <col min="14447" max="14447" width="6.28515625" customWidth="1"/>
    <col min="14448" max="14448" width="7.28515625" customWidth="1"/>
    <col min="14449" max="14449" width="7.140625" customWidth="1"/>
    <col min="14450" max="14450" width="5.5703125" customWidth="1"/>
    <col min="14451" max="14451" width="6.28515625" customWidth="1"/>
    <col min="14452" max="14452" width="7" customWidth="1"/>
    <col min="14453" max="14453" width="6.28515625" customWidth="1"/>
    <col min="14454" max="14454" width="6.140625" customWidth="1"/>
    <col min="14455" max="14456" width="6.7109375" customWidth="1"/>
    <col min="14457" max="14458" width="6.42578125" customWidth="1"/>
    <col min="14459" max="14459" width="7.42578125" customWidth="1"/>
    <col min="14460" max="14461" width="6.7109375" customWidth="1"/>
    <col min="14462" max="14462" width="9.28515625" bestFit="1" customWidth="1"/>
    <col min="14463" max="14468" width="9.28515625" customWidth="1"/>
    <col min="14469" max="14469" width="9.28515625" bestFit="1" customWidth="1"/>
    <col min="14470" max="14471" width="9.5703125" bestFit="1" customWidth="1"/>
    <col min="14472" max="14472" width="9.85546875" customWidth="1"/>
    <col min="14473" max="14473" width="9.28515625" bestFit="1" customWidth="1"/>
    <col min="14679" max="14679" width="4" customWidth="1"/>
    <col min="14680" max="14680" width="7.5703125" customWidth="1"/>
    <col min="14681" max="14681" width="3.85546875" customWidth="1"/>
    <col min="14682" max="14682" width="2.85546875" customWidth="1"/>
    <col min="14683" max="14683" width="8.140625" customWidth="1"/>
    <col min="14684" max="14684" width="6.42578125" customWidth="1"/>
    <col min="14685" max="14685" width="8.140625" customWidth="1"/>
    <col min="14686" max="14686" width="6.140625" customWidth="1"/>
    <col min="14688" max="14688" width="10.5703125" customWidth="1"/>
    <col min="14689" max="14689" width="9.5703125" customWidth="1"/>
    <col min="14690" max="14690" width="8.7109375" customWidth="1"/>
    <col min="14691" max="14691" width="7.7109375" customWidth="1"/>
    <col min="14692" max="14692" width="8.140625" customWidth="1"/>
    <col min="14693" max="14693" width="6.42578125" customWidth="1"/>
    <col min="14694" max="14694" width="8" customWidth="1"/>
    <col min="14695" max="14695" width="5.42578125" customWidth="1"/>
    <col min="14696" max="14697" width="6.42578125" customWidth="1"/>
    <col min="14698" max="14698" width="6.7109375" customWidth="1"/>
    <col min="14699" max="14699" width="5.28515625" customWidth="1"/>
    <col min="14700" max="14700" width="6.42578125" customWidth="1"/>
    <col min="14701" max="14701" width="7.140625" customWidth="1"/>
    <col min="14702" max="14702" width="5.140625" customWidth="1"/>
    <col min="14703" max="14703" width="6.28515625" customWidth="1"/>
    <col min="14704" max="14704" width="7.28515625" customWidth="1"/>
    <col min="14705" max="14705" width="7.140625" customWidth="1"/>
    <col min="14706" max="14706" width="5.5703125" customWidth="1"/>
    <col min="14707" max="14707" width="6.28515625" customWidth="1"/>
    <col min="14708" max="14708" width="7" customWidth="1"/>
    <col min="14709" max="14709" width="6.28515625" customWidth="1"/>
    <col min="14710" max="14710" width="6.140625" customWidth="1"/>
    <col min="14711" max="14712" width="6.7109375" customWidth="1"/>
    <col min="14713" max="14714" width="6.42578125" customWidth="1"/>
    <col min="14715" max="14715" width="7.42578125" customWidth="1"/>
    <col min="14716" max="14717" width="6.7109375" customWidth="1"/>
    <col min="14718" max="14718" width="9.28515625" bestFit="1" customWidth="1"/>
    <col min="14719" max="14724" width="9.28515625" customWidth="1"/>
    <col min="14725" max="14725" width="9.28515625" bestFit="1" customWidth="1"/>
    <col min="14726" max="14727" width="9.5703125" bestFit="1" customWidth="1"/>
    <col min="14728" max="14728" width="9.85546875" customWidth="1"/>
    <col min="14729" max="14729" width="9.28515625" bestFit="1" customWidth="1"/>
    <col min="14935" max="14935" width="4" customWidth="1"/>
    <col min="14936" max="14936" width="7.5703125" customWidth="1"/>
    <col min="14937" max="14937" width="3.85546875" customWidth="1"/>
    <col min="14938" max="14938" width="2.85546875" customWidth="1"/>
    <col min="14939" max="14939" width="8.140625" customWidth="1"/>
    <col min="14940" max="14940" width="6.42578125" customWidth="1"/>
    <col min="14941" max="14941" width="8.140625" customWidth="1"/>
    <col min="14942" max="14942" width="6.140625" customWidth="1"/>
    <col min="14944" max="14944" width="10.5703125" customWidth="1"/>
    <col min="14945" max="14945" width="9.5703125" customWidth="1"/>
    <col min="14946" max="14946" width="8.7109375" customWidth="1"/>
    <col min="14947" max="14947" width="7.7109375" customWidth="1"/>
    <col min="14948" max="14948" width="8.140625" customWidth="1"/>
    <col min="14949" max="14949" width="6.42578125" customWidth="1"/>
    <col min="14950" max="14950" width="8" customWidth="1"/>
    <col min="14951" max="14951" width="5.42578125" customWidth="1"/>
    <col min="14952" max="14953" width="6.42578125" customWidth="1"/>
    <col min="14954" max="14954" width="6.7109375" customWidth="1"/>
    <col min="14955" max="14955" width="5.28515625" customWidth="1"/>
    <col min="14956" max="14956" width="6.42578125" customWidth="1"/>
    <col min="14957" max="14957" width="7.140625" customWidth="1"/>
    <col min="14958" max="14958" width="5.140625" customWidth="1"/>
    <col min="14959" max="14959" width="6.28515625" customWidth="1"/>
    <col min="14960" max="14960" width="7.28515625" customWidth="1"/>
    <col min="14961" max="14961" width="7.140625" customWidth="1"/>
    <col min="14962" max="14962" width="5.5703125" customWidth="1"/>
    <col min="14963" max="14963" width="6.28515625" customWidth="1"/>
    <col min="14964" max="14964" width="7" customWidth="1"/>
    <col min="14965" max="14965" width="6.28515625" customWidth="1"/>
    <col min="14966" max="14966" width="6.140625" customWidth="1"/>
    <col min="14967" max="14968" width="6.7109375" customWidth="1"/>
    <col min="14969" max="14970" width="6.42578125" customWidth="1"/>
    <col min="14971" max="14971" width="7.42578125" customWidth="1"/>
    <col min="14972" max="14973" width="6.7109375" customWidth="1"/>
    <col min="14974" max="14974" width="9.28515625" bestFit="1" customWidth="1"/>
    <col min="14975" max="14980" width="9.28515625" customWidth="1"/>
    <col min="14981" max="14981" width="9.28515625" bestFit="1" customWidth="1"/>
    <col min="14982" max="14983" width="9.5703125" bestFit="1" customWidth="1"/>
    <col min="14984" max="14984" width="9.85546875" customWidth="1"/>
    <col min="14985" max="14985" width="9.28515625" bestFit="1" customWidth="1"/>
    <col min="15191" max="15191" width="4" customWidth="1"/>
    <col min="15192" max="15192" width="7.5703125" customWidth="1"/>
    <col min="15193" max="15193" width="3.85546875" customWidth="1"/>
    <col min="15194" max="15194" width="2.85546875" customWidth="1"/>
    <col min="15195" max="15195" width="8.140625" customWidth="1"/>
    <col min="15196" max="15196" width="6.42578125" customWidth="1"/>
    <col min="15197" max="15197" width="8.140625" customWidth="1"/>
    <col min="15198" max="15198" width="6.140625" customWidth="1"/>
    <col min="15200" max="15200" width="10.5703125" customWidth="1"/>
    <col min="15201" max="15201" width="9.5703125" customWidth="1"/>
    <col min="15202" max="15202" width="8.7109375" customWidth="1"/>
    <col min="15203" max="15203" width="7.7109375" customWidth="1"/>
    <col min="15204" max="15204" width="8.140625" customWidth="1"/>
    <col min="15205" max="15205" width="6.42578125" customWidth="1"/>
    <col min="15206" max="15206" width="8" customWidth="1"/>
    <col min="15207" max="15207" width="5.42578125" customWidth="1"/>
    <col min="15208" max="15209" width="6.42578125" customWidth="1"/>
    <col min="15210" max="15210" width="6.7109375" customWidth="1"/>
    <col min="15211" max="15211" width="5.28515625" customWidth="1"/>
    <col min="15212" max="15212" width="6.42578125" customWidth="1"/>
    <col min="15213" max="15213" width="7.140625" customWidth="1"/>
    <col min="15214" max="15214" width="5.140625" customWidth="1"/>
    <col min="15215" max="15215" width="6.28515625" customWidth="1"/>
    <col min="15216" max="15216" width="7.28515625" customWidth="1"/>
    <col min="15217" max="15217" width="7.140625" customWidth="1"/>
    <col min="15218" max="15218" width="5.5703125" customWidth="1"/>
    <col min="15219" max="15219" width="6.28515625" customWidth="1"/>
    <col min="15220" max="15220" width="7" customWidth="1"/>
    <col min="15221" max="15221" width="6.28515625" customWidth="1"/>
    <col min="15222" max="15222" width="6.140625" customWidth="1"/>
    <col min="15223" max="15224" width="6.7109375" customWidth="1"/>
    <col min="15225" max="15226" width="6.42578125" customWidth="1"/>
    <col min="15227" max="15227" width="7.42578125" customWidth="1"/>
    <col min="15228" max="15229" width="6.7109375" customWidth="1"/>
    <col min="15230" max="15230" width="9.28515625" bestFit="1" customWidth="1"/>
    <col min="15231" max="15236" width="9.28515625" customWidth="1"/>
    <col min="15237" max="15237" width="9.28515625" bestFit="1" customWidth="1"/>
    <col min="15238" max="15239" width="9.5703125" bestFit="1" customWidth="1"/>
    <col min="15240" max="15240" width="9.85546875" customWidth="1"/>
    <col min="15241" max="15241" width="9.28515625" bestFit="1" customWidth="1"/>
    <col min="15447" max="15447" width="4" customWidth="1"/>
    <col min="15448" max="15448" width="7.5703125" customWidth="1"/>
    <col min="15449" max="15449" width="3.85546875" customWidth="1"/>
    <col min="15450" max="15450" width="2.85546875" customWidth="1"/>
    <col min="15451" max="15451" width="8.140625" customWidth="1"/>
    <col min="15452" max="15452" width="6.42578125" customWidth="1"/>
    <col min="15453" max="15453" width="8.140625" customWidth="1"/>
    <col min="15454" max="15454" width="6.140625" customWidth="1"/>
    <col min="15456" max="15456" width="10.5703125" customWidth="1"/>
    <col min="15457" max="15457" width="9.5703125" customWidth="1"/>
    <col min="15458" max="15458" width="8.7109375" customWidth="1"/>
    <col min="15459" max="15459" width="7.7109375" customWidth="1"/>
    <col min="15460" max="15460" width="8.140625" customWidth="1"/>
    <col min="15461" max="15461" width="6.42578125" customWidth="1"/>
    <col min="15462" max="15462" width="8" customWidth="1"/>
    <col min="15463" max="15463" width="5.42578125" customWidth="1"/>
    <col min="15464" max="15465" width="6.42578125" customWidth="1"/>
    <col min="15466" max="15466" width="6.7109375" customWidth="1"/>
    <col min="15467" max="15467" width="5.28515625" customWidth="1"/>
    <col min="15468" max="15468" width="6.42578125" customWidth="1"/>
    <col min="15469" max="15469" width="7.140625" customWidth="1"/>
    <col min="15470" max="15470" width="5.140625" customWidth="1"/>
    <col min="15471" max="15471" width="6.28515625" customWidth="1"/>
    <col min="15472" max="15472" width="7.28515625" customWidth="1"/>
    <col min="15473" max="15473" width="7.140625" customWidth="1"/>
    <col min="15474" max="15474" width="5.5703125" customWidth="1"/>
    <col min="15475" max="15475" width="6.28515625" customWidth="1"/>
    <col min="15476" max="15476" width="7" customWidth="1"/>
    <col min="15477" max="15477" width="6.28515625" customWidth="1"/>
    <col min="15478" max="15478" width="6.140625" customWidth="1"/>
    <col min="15479" max="15480" width="6.7109375" customWidth="1"/>
    <col min="15481" max="15482" width="6.42578125" customWidth="1"/>
    <col min="15483" max="15483" width="7.42578125" customWidth="1"/>
    <col min="15484" max="15485" width="6.7109375" customWidth="1"/>
    <col min="15486" max="15486" width="9.28515625" bestFit="1" customWidth="1"/>
    <col min="15487" max="15492" width="9.28515625" customWidth="1"/>
    <col min="15493" max="15493" width="9.28515625" bestFit="1" customWidth="1"/>
    <col min="15494" max="15495" width="9.5703125" bestFit="1" customWidth="1"/>
    <col min="15496" max="15496" width="9.85546875" customWidth="1"/>
    <col min="15497" max="15497" width="9.28515625" bestFit="1" customWidth="1"/>
    <col min="15703" max="15703" width="4" customWidth="1"/>
    <col min="15704" max="15704" width="7.5703125" customWidth="1"/>
    <col min="15705" max="15705" width="3.85546875" customWidth="1"/>
    <col min="15706" max="15706" width="2.85546875" customWidth="1"/>
    <col min="15707" max="15707" width="8.140625" customWidth="1"/>
    <col min="15708" max="15708" width="6.42578125" customWidth="1"/>
    <col min="15709" max="15709" width="8.140625" customWidth="1"/>
    <col min="15710" max="15710" width="6.140625" customWidth="1"/>
    <col min="15712" max="15712" width="10.5703125" customWidth="1"/>
    <col min="15713" max="15713" width="9.5703125" customWidth="1"/>
    <col min="15714" max="15714" width="8.7109375" customWidth="1"/>
    <col min="15715" max="15715" width="7.7109375" customWidth="1"/>
    <col min="15716" max="15716" width="8.140625" customWidth="1"/>
    <col min="15717" max="15717" width="6.42578125" customWidth="1"/>
    <col min="15718" max="15718" width="8" customWidth="1"/>
    <col min="15719" max="15719" width="5.42578125" customWidth="1"/>
    <col min="15720" max="15721" width="6.42578125" customWidth="1"/>
    <col min="15722" max="15722" width="6.7109375" customWidth="1"/>
    <col min="15723" max="15723" width="5.28515625" customWidth="1"/>
    <col min="15724" max="15724" width="6.42578125" customWidth="1"/>
    <col min="15725" max="15725" width="7.140625" customWidth="1"/>
    <col min="15726" max="15726" width="5.140625" customWidth="1"/>
    <col min="15727" max="15727" width="6.28515625" customWidth="1"/>
    <col min="15728" max="15728" width="7.28515625" customWidth="1"/>
    <col min="15729" max="15729" width="7.140625" customWidth="1"/>
    <col min="15730" max="15730" width="5.5703125" customWidth="1"/>
    <col min="15731" max="15731" width="6.28515625" customWidth="1"/>
    <col min="15732" max="15732" width="7" customWidth="1"/>
    <col min="15733" max="15733" width="6.28515625" customWidth="1"/>
    <col min="15734" max="15734" width="6.140625" customWidth="1"/>
    <col min="15735" max="15736" width="6.7109375" customWidth="1"/>
    <col min="15737" max="15738" width="6.42578125" customWidth="1"/>
    <col min="15739" max="15739" width="7.42578125" customWidth="1"/>
    <col min="15740" max="15741" width="6.7109375" customWidth="1"/>
    <col min="15742" max="15742" width="9.28515625" bestFit="1" customWidth="1"/>
    <col min="15743" max="15748" width="9.28515625" customWidth="1"/>
    <col min="15749" max="15749" width="9.28515625" bestFit="1" customWidth="1"/>
    <col min="15750" max="15751" width="9.5703125" bestFit="1" customWidth="1"/>
    <col min="15752" max="15752" width="9.85546875" customWidth="1"/>
    <col min="15753" max="15753" width="9.28515625" bestFit="1" customWidth="1"/>
    <col min="15959" max="15959" width="4" customWidth="1"/>
    <col min="15960" max="15960" width="7.5703125" customWidth="1"/>
    <col min="15961" max="15961" width="3.85546875" customWidth="1"/>
    <col min="15962" max="15962" width="2.85546875" customWidth="1"/>
    <col min="15963" max="15963" width="8.140625" customWidth="1"/>
    <col min="15964" max="15964" width="6.42578125" customWidth="1"/>
    <col min="15965" max="15965" width="8.140625" customWidth="1"/>
    <col min="15966" max="15966" width="6.140625" customWidth="1"/>
    <col min="15968" max="15968" width="10.5703125" customWidth="1"/>
    <col min="15969" max="15969" width="9.5703125" customWidth="1"/>
    <col min="15970" max="15970" width="8.7109375" customWidth="1"/>
    <col min="15971" max="15971" width="7.7109375" customWidth="1"/>
    <col min="15972" max="15972" width="8.140625" customWidth="1"/>
    <col min="15973" max="15973" width="6.42578125" customWidth="1"/>
    <col min="15974" max="15974" width="8" customWidth="1"/>
    <col min="15975" max="15975" width="5.42578125" customWidth="1"/>
    <col min="15976" max="15977" width="6.42578125" customWidth="1"/>
    <col min="15978" max="15978" width="6.7109375" customWidth="1"/>
    <col min="15979" max="15979" width="5.28515625" customWidth="1"/>
    <col min="15980" max="15980" width="6.42578125" customWidth="1"/>
    <col min="15981" max="15981" width="7.140625" customWidth="1"/>
    <col min="15982" max="15982" width="5.140625" customWidth="1"/>
    <col min="15983" max="15983" width="6.28515625" customWidth="1"/>
    <col min="15984" max="15984" width="7.28515625" customWidth="1"/>
    <col min="15985" max="15985" width="7.140625" customWidth="1"/>
    <col min="15986" max="15986" width="5.5703125" customWidth="1"/>
    <col min="15987" max="15987" width="6.28515625" customWidth="1"/>
    <col min="15988" max="15988" width="7" customWidth="1"/>
    <col min="15989" max="15989" width="6.28515625" customWidth="1"/>
    <col min="15990" max="15990" width="6.140625" customWidth="1"/>
    <col min="15991" max="15992" width="6.7109375" customWidth="1"/>
    <col min="15993" max="15994" width="6.42578125" customWidth="1"/>
    <col min="15995" max="15995" width="7.42578125" customWidth="1"/>
    <col min="15996" max="15997" width="6.7109375" customWidth="1"/>
    <col min="15998" max="15998" width="9.28515625" bestFit="1" customWidth="1"/>
    <col min="15999" max="16004" width="9.28515625" customWidth="1"/>
    <col min="16005" max="16005" width="9.28515625" bestFit="1" customWidth="1"/>
    <col min="16006" max="16007" width="9.5703125" bestFit="1" customWidth="1"/>
    <col min="16008" max="16008" width="9.85546875" customWidth="1"/>
    <col min="16009" max="16009" width="9.28515625" bestFit="1" customWidth="1"/>
  </cols>
  <sheetData>
    <row r="1" spans="1:118" ht="15.75" x14ac:dyDescent="0.25">
      <c r="B1" s="1" t="s">
        <v>0</v>
      </c>
      <c r="AX1" t="s">
        <v>147</v>
      </c>
    </row>
    <row r="2" spans="1:118" ht="15.75" x14ac:dyDescent="0.25">
      <c r="B2" s="1" t="s">
        <v>1</v>
      </c>
      <c r="AJ2" t="s">
        <v>79</v>
      </c>
    </row>
    <row r="3" spans="1:118" ht="19.5" thickBot="1" x14ac:dyDescent="0.35">
      <c r="G3" s="96" t="s">
        <v>142</v>
      </c>
      <c r="AJ3" t="s">
        <v>80</v>
      </c>
      <c r="BT3" s="96" t="s">
        <v>148</v>
      </c>
      <c r="CW3" t="s">
        <v>80</v>
      </c>
    </row>
    <row r="4" spans="1:118" ht="15" customHeight="1" x14ac:dyDescent="0.25">
      <c r="B4" s="320" t="s">
        <v>20</v>
      </c>
      <c r="C4" s="323" t="s">
        <v>23</v>
      </c>
      <c r="D4" s="323" t="s">
        <v>25</v>
      </c>
      <c r="E4" s="313" t="s">
        <v>26</v>
      </c>
      <c r="F4" s="313" t="s">
        <v>75</v>
      </c>
      <c r="G4" s="313"/>
      <c r="H4" s="313" t="s">
        <v>62</v>
      </c>
      <c r="I4" s="316" t="s">
        <v>82</v>
      </c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/>
      <c r="AY4" s="316" t="s">
        <v>83</v>
      </c>
      <c r="AZ4" s="316"/>
      <c r="BA4" s="317" t="s">
        <v>81</v>
      </c>
      <c r="BO4" s="320" t="s">
        <v>20</v>
      </c>
      <c r="BP4" s="323" t="s">
        <v>23</v>
      </c>
      <c r="BQ4" s="323" t="s">
        <v>25</v>
      </c>
      <c r="BR4" s="313" t="s">
        <v>26</v>
      </c>
      <c r="BS4" s="313" t="s">
        <v>75</v>
      </c>
      <c r="BT4" s="313"/>
      <c r="BU4" s="313" t="s">
        <v>62</v>
      </c>
      <c r="BV4" s="316" t="s">
        <v>82</v>
      </c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 t="s">
        <v>83</v>
      </c>
      <c r="DM4" s="316"/>
      <c r="DN4" s="317" t="s">
        <v>81</v>
      </c>
    </row>
    <row r="5" spans="1:118" ht="10.5" customHeight="1" x14ac:dyDescent="0.25">
      <c r="A5" s="214"/>
      <c r="B5" s="321"/>
      <c r="C5" s="324"/>
      <c r="D5" s="324"/>
      <c r="E5" s="314"/>
      <c r="F5" s="314"/>
      <c r="G5" s="314"/>
      <c r="H5" s="314"/>
      <c r="I5" s="319" t="s">
        <v>6</v>
      </c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 t="s">
        <v>7</v>
      </c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 t="s">
        <v>8</v>
      </c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4" t="s">
        <v>6</v>
      </c>
      <c r="AZ5" s="314" t="s">
        <v>65</v>
      </c>
      <c r="BA5" s="318"/>
      <c r="BB5" s="214"/>
      <c r="BC5" s="214"/>
      <c r="BO5" s="321"/>
      <c r="BP5" s="324"/>
      <c r="BQ5" s="324"/>
      <c r="BR5" s="314"/>
      <c r="BS5" s="314"/>
      <c r="BT5" s="314"/>
      <c r="BU5" s="314"/>
      <c r="BV5" s="319" t="s">
        <v>6</v>
      </c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 t="s">
        <v>7</v>
      </c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 t="s">
        <v>8</v>
      </c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4" t="s">
        <v>6</v>
      </c>
      <c r="DM5" s="314" t="s">
        <v>65</v>
      </c>
      <c r="DN5" s="318"/>
    </row>
    <row r="6" spans="1:118" ht="11.25" customHeight="1" x14ac:dyDescent="0.25">
      <c r="A6" s="214"/>
      <c r="B6" s="321"/>
      <c r="C6" s="324"/>
      <c r="D6" s="324"/>
      <c r="E6" s="314"/>
      <c r="F6" s="314"/>
      <c r="G6" s="314"/>
      <c r="H6" s="314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4"/>
      <c r="AZ6" s="314"/>
      <c r="BA6" s="318"/>
      <c r="BB6" s="214"/>
      <c r="BC6" s="214"/>
      <c r="BO6" s="321"/>
      <c r="BP6" s="324"/>
      <c r="BQ6" s="324"/>
      <c r="BR6" s="314"/>
      <c r="BS6" s="314"/>
      <c r="BT6" s="314"/>
      <c r="BU6" s="314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19"/>
      <c r="CX6" s="319"/>
      <c r="CY6" s="319"/>
      <c r="CZ6" s="319"/>
      <c r="DA6" s="319"/>
      <c r="DB6" s="319"/>
      <c r="DC6" s="319"/>
      <c r="DD6" s="319"/>
      <c r="DE6" s="319"/>
      <c r="DF6" s="319"/>
      <c r="DG6" s="319"/>
      <c r="DH6" s="319"/>
      <c r="DI6" s="319"/>
      <c r="DJ6" s="319"/>
      <c r="DK6" s="319"/>
      <c r="DL6" s="314"/>
      <c r="DM6" s="314"/>
      <c r="DN6" s="318"/>
    </row>
    <row r="7" spans="1:118" ht="12.75" customHeight="1" x14ac:dyDescent="0.25">
      <c r="A7" s="214"/>
      <c r="B7" s="321"/>
      <c r="C7" s="324"/>
      <c r="D7" s="324"/>
      <c r="E7" s="314"/>
      <c r="F7" s="314"/>
      <c r="G7" s="314"/>
      <c r="H7" s="314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4"/>
      <c r="AZ7" s="314"/>
      <c r="BA7" s="318"/>
      <c r="BB7" s="214"/>
      <c r="BC7" s="214"/>
      <c r="BO7" s="321"/>
      <c r="BP7" s="324"/>
      <c r="BQ7" s="324"/>
      <c r="BR7" s="314"/>
      <c r="BS7" s="314"/>
      <c r="BT7" s="314"/>
      <c r="BU7" s="314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L7" s="314"/>
      <c r="DM7" s="314"/>
      <c r="DN7" s="318"/>
    </row>
    <row r="8" spans="1:118" ht="19.5" customHeight="1" thickBot="1" x14ac:dyDescent="0.3">
      <c r="A8" s="214"/>
      <c r="B8" s="322"/>
      <c r="C8" s="325"/>
      <c r="D8" s="325"/>
      <c r="E8" s="213" t="s">
        <v>38</v>
      </c>
      <c r="F8" s="213" t="s">
        <v>76</v>
      </c>
      <c r="G8" s="213" t="s">
        <v>77</v>
      </c>
      <c r="H8" s="315"/>
      <c r="I8" s="213" t="s">
        <v>41</v>
      </c>
      <c r="J8" s="213" t="s">
        <v>45</v>
      </c>
      <c r="K8" s="213" t="s">
        <v>41</v>
      </c>
      <c r="L8" s="213" t="s">
        <v>45</v>
      </c>
      <c r="M8" s="213" t="s">
        <v>41</v>
      </c>
      <c r="N8" s="213" t="s">
        <v>45</v>
      </c>
      <c r="O8" s="213" t="s">
        <v>41</v>
      </c>
      <c r="P8" s="213" t="s">
        <v>45</v>
      </c>
      <c r="Q8" s="213" t="s">
        <v>41</v>
      </c>
      <c r="R8" s="213" t="s">
        <v>45</v>
      </c>
      <c r="S8" s="213" t="s">
        <v>41</v>
      </c>
      <c r="T8" s="213" t="s">
        <v>45</v>
      </c>
      <c r="U8" s="213" t="s">
        <v>41</v>
      </c>
      <c r="V8" s="213" t="s">
        <v>45</v>
      </c>
      <c r="W8" s="213" t="s">
        <v>41</v>
      </c>
      <c r="X8" s="213" t="s">
        <v>45</v>
      </c>
      <c r="Y8" s="213" t="s">
        <v>41</v>
      </c>
      <c r="Z8" s="213" t="s">
        <v>45</v>
      </c>
      <c r="AA8" s="213" t="s">
        <v>41</v>
      </c>
      <c r="AB8" s="213" t="s">
        <v>45</v>
      </c>
      <c r="AC8" s="213" t="s">
        <v>41</v>
      </c>
      <c r="AD8" s="213" t="s">
        <v>45</v>
      </c>
      <c r="AE8" s="213" t="s">
        <v>41</v>
      </c>
      <c r="AF8" s="213" t="s">
        <v>45</v>
      </c>
      <c r="AG8" s="213" t="s">
        <v>41</v>
      </c>
      <c r="AH8" s="213" t="s">
        <v>45</v>
      </c>
      <c r="AI8" s="213" t="s">
        <v>41</v>
      </c>
      <c r="AJ8" s="213" t="s">
        <v>45</v>
      </c>
      <c r="AK8" s="213" t="s">
        <v>41</v>
      </c>
      <c r="AL8" s="213" t="s">
        <v>45</v>
      </c>
      <c r="AM8" s="213" t="s">
        <v>41</v>
      </c>
      <c r="AN8" s="213" t="s">
        <v>45</v>
      </c>
      <c r="AO8" s="213" t="s">
        <v>41</v>
      </c>
      <c r="AP8" s="213" t="s">
        <v>45</v>
      </c>
      <c r="AQ8" s="213" t="s">
        <v>41</v>
      </c>
      <c r="AR8" s="213" t="s">
        <v>45</v>
      </c>
      <c r="AS8" s="213" t="s">
        <v>41</v>
      </c>
      <c r="AT8" s="213" t="s">
        <v>45</v>
      </c>
      <c r="AU8" s="213" t="s">
        <v>41</v>
      </c>
      <c r="AV8" s="213" t="s">
        <v>45</v>
      </c>
      <c r="AW8" s="213" t="s">
        <v>41</v>
      </c>
      <c r="AX8" s="213" t="s">
        <v>45</v>
      </c>
      <c r="AY8" s="213" t="s">
        <v>41</v>
      </c>
      <c r="AZ8" s="213" t="s">
        <v>41</v>
      </c>
      <c r="BA8" s="182" t="s">
        <v>41</v>
      </c>
      <c r="BB8" s="214"/>
      <c r="BC8" s="214"/>
      <c r="BO8" s="322"/>
      <c r="BP8" s="325"/>
      <c r="BQ8" s="325"/>
      <c r="BR8" s="219" t="s">
        <v>38</v>
      </c>
      <c r="BS8" s="219" t="s">
        <v>76</v>
      </c>
      <c r="BT8" s="219" t="s">
        <v>77</v>
      </c>
      <c r="BU8" s="315"/>
      <c r="BV8" s="219" t="s">
        <v>41</v>
      </c>
      <c r="BW8" s="219" t="s">
        <v>45</v>
      </c>
      <c r="BX8" s="219" t="s">
        <v>41</v>
      </c>
      <c r="BY8" s="219" t="s">
        <v>45</v>
      </c>
      <c r="BZ8" s="219" t="s">
        <v>41</v>
      </c>
      <c r="CA8" s="219" t="s">
        <v>45</v>
      </c>
      <c r="CB8" s="219" t="s">
        <v>41</v>
      </c>
      <c r="CC8" s="219" t="s">
        <v>45</v>
      </c>
      <c r="CD8" s="219" t="s">
        <v>41</v>
      </c>
      <c r="CE8" s="219" t="s">
        <v>45</v>
      </c>
      <c r="CF8" s="219" t="s">
        <v>41</v>
      </c>
      <c r="CG8" s="219" t="s">
        <v>45</v>
      </c>
      <c r="CH8" s="219" t="s">
        <v>41</v>
      </c>
      <c r="CI8" s="219" t="s">
        <v>45</v>
      </c>
      <c r="CJ8" s="219" t="s">
        <v>41</v>
      </c>
      <c r="CK8" s="219" t="s">
        <v>45</v>
      </c>
      <c r="CL8" s="219" t="s">
        <v>41</v>
      </c>
      <c r="CM8" s="219" t="s">
        <v>45</v>
      </c>
      <c r="CN8" s="219" t="s">
        <v>41</v>
      </c>
      <c r="CO8" s="219" t="s">
        <v>45</v>
      </c>
      <c r="CP8" s="219" t="s">
        <v>41</v>
      </c>
      <c r="CQ8" s="219" t="s">
        <v>45</v>
      </c>
      <c r="CR8" s="219" t="s">
        <v>41</v>
      </c>
      <c r="CS8" s="219" t="s">
        <v>45</v>
      </c>
      <c r="CT8" s="219" t="s">
        <v>41</v>
      </c>
      <c r="CU8" s="219" t="s">
        <v>45</v>
      </c>
      <c r="CV8" s="219" t="s">
        <v>41</v>
      </c>
      <c r="CW8" s="219" t="s">
        <v>45</v>
      </c>
      <c r="CX8" s="219" t="s">
        <v>41</v>
      </c>
      <c r="CY8" s="219" t="s">
        <v>45</v>
      </c>
      <c r="CZ8" s="219" t="s">
        <v>41</v>
      </c>
      <c r="DA8" s="219" t="s">
        <v>45</v>
      </c>
      <c r="DB8" s="219" t="s">
        <v>41</v>
      </c>
      <c r="DC8" s="219" t="s">
        <v>45</v>
      </c>
      <c r="DD8" s="219" t="s">
        <v>41</v>
      </c>
      <c r="DE8" s="219" t="s">
        <v>45</v>
      </c>
      <c r="DF8" s="219" t="s">
        <v>41</v>
      </c>
      <c r="DG8" s="219" t="s">
        <v>45</v>
      </c>
      <c r="DH8" s="219" t="s">
        <v>41</v>
      </c>
      <c r="DI8" s="219" t="s">
        <v>45</v>
      </c>
      <c r="DJ8" s="219" t="s">
        <v>41</v>
      </c>
      <c r="DK8" s="219" t="s">
        <v>45</v>
      </c>
      <c r="DL8" s="219" t="s">
        <v>41</v>
      </c>
      <c r="DM8" s="219" t="s">
        <v>41</v>
      </c>
      <c r="DN8" s="182" t="s">
        <v>41</v>
      </c>
    </row>
    <row r="9" spans="1:118" ht="12.75" customHeight="1" thickBot="1" x14ac:dyDescent="0.3">
      <c r="A9" s="214"/>
      <c r="B9" s="326" t="s">
        <v>48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327"/>
      <c r="BB9" s="214"/>
      <c r="BC9" s="214"/>
      <c r="BO9" s="326" t="s">
        <v>48</v>
      </c>
      <c r="BP9" s="327"/>
      <c r="BQ9" s="327"/>
      <c r="BR9" s="327"/>
      <c r="BS9" s="327"/>
      <c r="BT9" s="327"/>
      <c r="BU9" s="327"/>
      <c r="BV9" s="327"/>
      <c r="BW9" s="327"/>
      <c r="BX9" s="327"/>
      <c r="BY9" s="327"/>
      <c r="BZ9" s="327"/>
      <c r="CA9" s="327"/>
      <c r="CB9" s="327"/>
      <c r="CC9" s="327"/>
      <c r="CD9" s="327"/>
      <c r="CE9" s="327"/>
      <c r="CF9" s="327"/>
      <c r="CG9" s="327"/>
      <c r="CH9" s="327"/>
      <c r="CI9" s="327"/>
      <c r="CJ9" s="327"/>
      <c r="CK9" s="327"/>
      <c r="CL9" s="327"/>
      <c r="CM9" s="327"/>
      <c r="CN9" s="327"/>
      <c r="CO9" s="327"/>
      <c r="CP9" s="327"/>
      <c r="CQ9" s="327"/>
      <c r="CR9" s="327"/>
      <c r="CS9" s="327"/>
      <c r="CT9" s="327"/>
      <c r="CU9" s="327"/>
      <c r="CV9" s="327"/>
      <c r="CW9" s="327"/>
      <c r="CX9" s="327"/>
      <c r="CY9" s="327"/>
      <c r="CZ9" s="327"/>
      <c r="DA9" s="327"/>
      <c r="DB9" s="327"/>
      <c r="DC9" s="327"/>
      <c r="DD9" s="327"/>
      <c r="DE9" s="327"/>
      <c r="DF9" s="327"/>
      <c r="DG9" s="327"/>
      <c r="DH9" s="327"/>
      <c r="DI9" s="327"/>
      <c r="DJ9" s="327"/>
      <c r="DK9" s="327"/>
      <c r="DL9" s="327"/>
      <c r="DM9" s="327"/>
      <c r="DN9" s="327"/>
    </row>
    <row r="10" spans="1:118" ht="12.75" customHeight="1" x14ac:dyDescent="0.25">
      <c r="B10" s="127">
        <v>1</v>
      </c>
      <c r="C10" s="211" t="s">
        <v>109</v>
      </c>
      <c r="D10" s="128" t="s">
        <v>111</v>
      </c>
      <c r="E10" s="68">
        <v>55</v>
      </c>
      <c r="F10" s="129">
        <v>0.87</v>
      </c>
      <c r="G10" s="129">
        <v>0.87</v>
      </c>
      <c r="H10" s="222" t="s">
        <v>63</v>
      </c>
      <c r="I10" s="68"/>
      <c r="J10" s="130">
        <f>190/1.19</f>
        <v>159.66386554621849</v>
      </c>
      <c r="K10" s="130">
        <v>40</v>
      </c>
      <c r="L10" s="130">
        <f>L9</f>
        <v>0</v>
      </c>
      <c r="M10" s="130"/>
      <c r="N10" s="130"/>
      <c r="O10" s="130">
        <v>105</v>
      </c>
      <c r="P10" s="130">
        <f>P9</f>
        <v>0</v>
      </c>
      <c r="Q10" s="130">
        <v>775</v>
      </c>
      <c r="R10" s="130">
        <f>R9</f>
        <v>0</v>
      </c>
      <c r="S10" s="68"/>
      <c r="T10" s="130"/>
      <c r="U10" s="68">
        <v>52</v>
      </c>
      <c r="V10" s="68">
        <f t="shared" ref="V10" si="0">(I10*J10+K10*L10+M10*N10+O10*P10+Q10*R10+S10*T10)/U10</f>
        <v>0</v>
      </c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68"/>
      <c r="AH10" s="130"/>
      <c r="AI10" s="68">
        <f>program!CA10</f>
        <v>0</v>
      </c>
      <c r="AJ10" s="68" t="e">
        <f t="shared" ref="AJ10:AJ13" si="1">(W10*X10+Y10*Z10+AA10*AB10+AC10*AD10+AE10*AF10+AG10*AH10)/AI10</f>
        <v>#DIV/0!</v>
      </c>
      <c r="AK10" s="130">
        <v>55</v>
      </c>
      <c r="AL10" s="130"/>
      <c r="AM10" s="130"/>
      <c r="AN10" s="130"/>
      <c r="AO10" s="130"/>
      <c r="AP10" s="130"/>
      <c r="AQ10" s="130"/>
      <c r="AR10" s="130"/>
      <c r="AS10" s="130">
        <v>65</v>
      </c>
      <c r="AT10" s="130">
        <f>AT9</f>
        <v>0</v>
      </c>
      <c r="AU10" s="130">
        <v>70</v>
      </c>
      <c r="AV10" s="130">
        <f>AV9</f>
        <v>0</v>
      </c>
      <c r="AW10" s="130">
        <v>3</v>
      </c>
      <c r="AX10" s="68">
        <f t="shared" ref="AX10" si="2">(AK10*AL10+AM10*AN10+AO10*AP10+AQ10*AR10+AS10*AT10+AU10*AV10)/AW10</f>
        <v>0</v>
      </c>
      <c r="AY10" s="68"/>
      <c r="AZ10" s="68"/>
      <c r="BA10" s="174">
        <v>0</v>
      </c>
      <c r="BB10" s="16">
        <f t="shared" ref="BB10:BB35" si="3">AY10/E10*100</f>
        <v>0</v>
      </c>
      <c r="BC10" s="16">
        <f>E10-I10-AK10-AY10-W10-AZ10</f>
        <v>0</v>
      </c>
      <c r="BO10" s="127">
        <v>1</v>
      </c>
      <c r="BP10" s="183" t="s">
        <v>149</v>
      </c>
      <c r="BQ10" s="128" t="s">
        <v>108</v>
      </c>
      <c r="BR10" s="68">
        <v>300</v>
      </c>
      <c r="BS10" s="129">
        <v>6.65</v>
      </c>
      <c r="BT10" s="129">
        <v>6.65</v>
      </c>
      <c r="BU10" s="83" t="s">
        <v>150</v>
      </c>
      <c r="BV10" s="68">
        <f t="shared" ref="BV10:BV15" si="4">BR10-CX10-DL10</f>
        <v>260</v>
      </c>
      <c r="BW10" s="130"/>
      <c r="BX10" s="130"/>
      <c r="BY10" s="130"/>
      <c r="BZ10" s="130"/>
      <c r="CA10" s="130"/>
      <c r="CB10" s="130"/>
      <c r="CC10" s="130"/>
      <c r="CD10" s="130"/>
      <c r="CE10" s="130"/>
      <c r="CF10" s="68"/>
      <c r="CG10" s="130"/>
      <c r="CH10" s="68"/>
      <c r="CI10" s="68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68"/>
      <c r="CU10" s="130"/>
      <c r="CV10" s="68"/>
      <c r="CW10" s="68"/>
      <c r="CX10" s="130">
        <v>40</v>
      </c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68"/>
      <c r="DL10" s="68"/>
      <c r="DM10" s="68"/>
      <c r="DN10" s="174"/>
    </row>
    <row r="11" spans="1:118" ht="15" customHeight="1" x14ac:dyDescent="0.25">
      <c r="B11" s="131">
        <v>2</v>
      </c>
      <c r="C11" s="210" t="s">
        <v>110</v>
      </c>
      <c r="D11" s="132" t="s">
        <v>111</v>
      </c>
      <c r="E11" s="67">
        <v>30</v>
      </c>
      <c r="F11" s="133">
        <v>0.57999999999999996</v>
      </c>
      <c r="G11" s="133">
        <v>0.57999999999999996</v>
      </c>
      <c r="H11" s="135" t="s">
        <v>74</v>
      </c>
      <c r="I11" s="67"/>
      <c r="J11" s="134"/>
      <c r="K11" s="134"/>
      <c r="L11" s="134"/>
      <c r="M11" s="134"/>
      <c r="N11" s="134"/>
      <c r="O11" s="134"/>
      <c r="P11" s="134"/>
      <c r="Q11" s="134"/>
      <c r="R11" s="134"/>
      <c r="S11" s="67"/>
      <c r="T11" s="134"/>
      <c r="U11" s="67">
        <v>28</v>
      </c>
      <c r="V11" s="67">
        <v>0</v>
      </c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67"/>
      <c r="AH11" s="134"/>
      <c r="AI11" s="67">
        <f>program!CA11</f>
        <v>0</v>
      </c>
      <c r="AJ11" s="67" t="e">
        <f t="shared" si="1"/>
        <v>#DIV/0!</v>
      </c>
      <c r="AK11" s="134">
        <v>30</v>
      </c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>
        <v>2</v>
      </c>
      <c r="AX11" s="67"/>
      <c r="AY11" s="67">
        <f>program!CO11</f>
        <v>0</v>
      </c>
      <c r="AZ11" s="67"/>
      <c r="BA11" s="175">
        <v>0</v>
      </c>
      <c r="BB11" s="16">
        <f t="shared" si="3"/>
        <v>0</v>
      </c>
      <c r="BC11" s="16">
        <f t="shared" ref="BC11:BC35" si="5">E11-I11-AK11-AY11-W11-AZ11</f>
        <v>0</v>
      </c>
      <c r="BO11" s="131">
        <v>2</v>
      </c>
      <c r="BP11" s="184" t="s">
        <v>151</v>
      </c>
      <c r="BQ11" s="132" t="s">
        <v>108</v>
      </c>
      <c r="BR11" s="67">
        <v>50</v>
      </c>
      <c r="BS11" s="133">
        <v>0.7</v>
      </c>
      <c r="BT11" s="133">
        <v>0.7</v>
      </c>
      <c r="BU11" s="221" t="s">
        <v>152</v>
      </c>
      <c r="BV11" s="67">
        <f t="shared" si="4"/>
        <v>40</v>
      </c>
      <c r="BW11" s="134"/>
      <c r="BX11" s="134"/>
      <c r="BY11" s="134"/>
      <c r="BZ11" s="134"/>
      <c r="CA11" s="134"/>
      <c r="CB11" s="134"/>
      <c r="CC11" s="134"/>
      <c r="CD11" s="134"/>
      <c r="CE11" s="134"/>
      <c r="CF11" s="67"/>
      <c r="CG11" s="134"/>
      <c r="CH11" s="67"/>
      <c r="CI11" s="67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67"/>
      <c r="CU11" s="134"/>
      <c r="CV11" s="67"/>
      <c r="CW11" s="67"/>
      <c r="CX11" s="134">
        <v>6</v>
      </c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67"/>
      <c r="DL11" s="67">
        <v>4</v>
      </c>
      <c r="DM11" s="67"/>
      <c r="DN11" s="175"/>
    </row>
    <row r="12" spans="1:118" x14ac:dyDescent="0.25">
      <c r="B12" s="131">
        <v>3</v>
      </c>
      <c r="C12" s="210" t="s">
        <v>134</v>
      </c>
      <c r="D12" s="132" t="s">
        <v>85</v>
      </c>
      <c r="E12" s="67">
        <v>50</v>
      </c>
      <c r="F12" s="133">
        <v>2.14</v>
      </c>
      <c r="G12" s="133">
        <v>0.4</v>
      </c>
      <c r="H12" s="135" t="s">
        <v>52</v>
      </c>
      <c r="I12" s="67">
        <v>45</v>
      </c>
      <c r="J12" s="134"/>
      <c r="K12" s="134"/>
      <c r="L12" s="134"/>
      <c r="M12" s="134"/>
      <c r="N12" s="134"/>
      <c r="O12" s="134"/>
      <c r="P12" s="134"/>
      <c r="Q12" s="134"/>
      <c r="R12" s="134"/>
      <c r="S12" s="67"/>
      <c r="T12" s="134"/>
      <c r="U12" s="67">
        <f>E12-AY12-AW12</f>
        <v>45</v>
      </c>
      <c r="V12" s="67">
        <v>0</v>
      </c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67"/>
      <c r="AH12" s="134"/>
      <c r="AI12" s="67">
        <f>program!CA9</f>
        <v>0</v>
      </c>
      <c r="AJ12" s="67" t="e">
        <f t="shared" si="1"/>
        <v>#DIV/0!</v>
      </c>
      <c r="AK12" s="134">
        <v>5</v>
      </c>
      <c r="AL12" s="134"/>
      <c r="AM12" s="134"/>
      <c r="AN12" s="134"/>
      <c r="AO12" s="134"/>
      <c r="AP12" s="134"/>
      <c r="AQ12" s="134"/>
      <c r="AR12" s="134"/>
      <c r="AS12" s="134">
        <v>11</v>
      </c>
      <c r="AT12" s="134">
        <f>AT5</f>
        <v>0</v>
      </c>
      <c r="AU12" s="134">
        <v>5</v>
      </c>
      <c r="AV12" s="134">
        <f>AV5</f>
        <v>0</v>
      </c>
      <c r="AW12" s="134">
        <v>5</v>
      </c>
      <c r="AX12" s="67">
        <f t="shared" ref="AX12" si="6">(AK12*AL12+AM12*AN12+AO12*AP12+AQ12*AR12+AS12*AT12+AU12*AV12)/AW12</f>
        <v>0</v>
      </c>
      <c r="AY12" s="67">
        <v>0</v>
      </c>
      <c r="AZ12" s="67"/>
      <c r="BA12" s="175">
        <v>50</v>
      </c>
      <c r="BB12" s="16">
        <f t="shared" si="3"/>
        <v>0</v>
      </c>
      <c r="BC12" s="16">
        <f t="shared" si="5"/>
        <v>0</v>
      </c>
      <c r="BO12" s="131">
        <v>3</v>
      </c>
      <c r="BP12" s="184" t="s">
        <v>153</v>
      </c>
      <c r="BQ12" s="132" t="s">
        <v>108</v>
      </c>
      <c r="BR12" s="67">
        <v>90</v>
      </c>
      <c r="BS12" s="133">
        <v>1.21</v>
      </c>
      <c r="BT12" s="133">
        <v>1.21</v>
      </c>
      <c r="BU12" s="220" t="s">
        <v>154</v>
      </c>
      <c r="BV12" s="67">
        <f t="shared" si="4"/>
        <v>70</v>
      </c>
      <c r="BW12" s="134"/>
      <c r="BX12" s="134"/>
      <c r="BY12" s="134"/>
      <c r="BZ12" s="134"/>
      <c r="CA12" s="134"/>
      <c r="CB12" s="134"/>
      <c r="CC12" s="134"/>
      <c r="CD12" s="134"/>
      <c r="CE12" s="134"/>
      <c r="CF12" s="67"/>
      <c r="CG12" s="134"/>
      <c r="CH12" s="67"/>
      <c r="CI12" s="67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67"/>
      <c r="CU12" s="134"/>
      <c r="CV12" s="67"/>
      <c r="CW12" s="67"/>
      <c r="CX12" s="134">
        <v>9</v>
      </c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67"/>
      <c r="DL12" s="67">
        <v>11</v>
      </c>
      <c r="DM12" s="67"/>
      <c r="DN12" s="175"/>
    </row>
    <row r="13" spans="1:118" x14ac:dyDescent="0.25">
      <c r="B13" s="131">
        <v>4</v>
      </c>
      <c r="C13" s="210" t="s">
        <v>105</v>
      </c>
      <c r="D13" s="132" t="s">
        <v>113</v>
      </c>
      <c r="E13" s="67">
        <v>1400</v>
      </c>
      <c r="F13" s="133">
        <f>program!BI10</f>
        <v>0</v>
      </c>
      <c r="G13" s="133">
        <f>program!BJ10</f>
        <v>0</v>
      </c>
      <c r="H13" s="84" t="s">
        <v>64</v>
      </c>
      <c r="I13" s="67">
        <f t="shared" ref="I13" si="7">E13-AK13-AY13</f>
        <v>970</v>
      </c>
      <c r="J13" s="134"/>
      <c r="K13" s="134"/>
      <c r="L13" s="134"/>
      <c r="M13" s="134"/>
      <c r="N13" s="134"/>
      <c r="O13" s="134"/>
      <c r="P13" s="134"/>
      <c r="Q13" s="134"/>
      <c r="R13" s="134"/>
      <c r="S13" s="67"/>
      <c r="T13" s="134"/>
      <c r="U13" s="67">
        <f>E13-AY13-AW13</f>
        <v>980</v>
      </c>
      <c r="V13" s="67">
        <v>0</v>
      </c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67"/>
      <c r="AH13" s="134"/>
      <c r="AI13" s="67">
        <f>program!CA10</f>
        <v>0</v>
      </c>
      <c r="AJ13" s="67" t="e">
        <f t="shared" si="1"/>
        <v>#DIV/0!</v>
      </c>
      <c r="AK13" s="134">
        <v>150</v>
      </c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>
        <v>140</v>
      </c>
      <c r="AX13" s="67"/>
      <c r="AY13" s="67">
        <v>280</v>
      </c>
      <c r="AZ13" s="67"/>
      <c r="BA13" s="175">
        <v>1400</v>
      </c>
      <c r="BB13" s="16">
        <f t="shared" si="3"/>
        <v>20</v>
      </c>
      <c r="BC13" s="16"/>
      <c r="BO13" s="131">
        <v>4</v>
      </c>
      <c r="BP13" s="184" t="s">
        <v>155</v>
      </c>
      <c r="BQ13" s="132" t="s">
        <v>108</v>
      </c>
      <c r="BR13" s="67">
        <v>110</v>
      </c>
      <c r="BS13" s="133">
        <v>1.77</v>
      </c>
      <c r="BT13" s="133">
        <v>1.77</v>
      </c>
      <c r="BU13" s="135" t="str">
        <f>BU12</f>
        <v>Ca+Fa+Go</v>
      </c>
      <c r="BV13" s="67">
        <f t="shared" si="4"/>
        <v>90</v>
      </c>
      <c r="BW13" s="134"/>
      <c r="BX13" s="134"/>
      <c r="BY13" s="134"/>
      <c r="BZ13" s="134"/>
      <c r="CA13" s="134"/>
      <c r="CB13" s="134"/>
      <c r="CC13" s="134"/>
      <c r="CD13" s="134"/>
      <c r="CE13" s="134"/>
      <c r="CF13" s="67"/>
      <c r="CG13" s="134"/>
      <c r="CH13" s="67"/>
      <c r="CI13" s="67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67"/>
      <c r="CU13" s="134"/>
      <c r="CV13" s="67"/>
      <c r="CW13" s="67"/>
      <c r="CX13" s="134">
        <v>13</v>
      </c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67"/>
      <c r="DL13" s="67">
        <v>7</v>
      </c>
      <c r="DM13" s="67"/>
      <c r="DN13" s="175"/>
    </row>
    <row r="14" spans="1:118" x14ac:dyDescent="0.25">
      <c r="B14" s="131">
        <v>5</v>
      </c>
      <c r="C14" s="184" t="s">
        <v>136</v>
      </c>
      <c r="D14" s="132" t="s">
        <v>113</v>
      </c>
      <c r="E14" s="67">
        <v>300</v>
      </c>
      <c r="F14" s="133">
        <v>8.8000000000000007</v>
      </c>
      <c r="G14" s="133">
        <v>1.8</v>
      </c>
      <c r="H14" s="135"/>
      <c r="I14" s="67">
        <f>E14-AK14-AY14</f>
        <v>210</v>
      </c>
      <c r="J14" s="134"/>
      <c r="K14" s="134"/>
      <c r="L14" s="134"/>
      <c r="M14" s="134"/>
      <c r="N14" s="134"/>
      <c r="O14" s="134"/>
      <c r="P14" s="134"/>
      <c r="Q14" s="134"/>
      <c r="R14" s="134"/>
      <c r="S14" s="67"/>
      <c r="T14" s="134"/>
      <c r="U14" s="67"/>
      <c r="V14" s="67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67"/>
      <c r="AH14" s="134"/>
      <c r="AI14" s="67"/>
      <c r="AJ14" s="67"/>
      <c r="AK14" s="134">
        <v>30</v>
      </c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67"/>
      <c r="AY14" s="67">
        <v>60</v>
      </c>
      <c r="AZ14" s="67"/>
      <c r="BA14" s="175">
        <v>0</v>
      </c>
      <c r="BB14" s="16">
        <f t="shared" si="3"/>
        <v>20</v>
      </c>
      <c r="BC14" s="16"/>
      <c r="BO14" s="131">
        <v>5</v>
      </c>
      <c r="BP14" s="184" t="s">
        <v>156</v>
      </c>
      <c r="BQ14" s="132" t="s">
        <v>108</v>
      </c>
      <c r="BR14" s="67">
        <v>90</v>
      </c>
      <c r="BS14" s="133">
        <v>1.92</v>
      </c>
      <c r="BT14" s="133">
        <v>1.92</v>
      </c>
      <c r="BU14" s="220" t="s">
        <v>157</v>
      </c>
      <c r="BV14" s="67">
        <f t="shared" si="4"/>
        <v>80</v>
      </c>
      <c r="BW14" s="134"/>
      <c r="BX14" s="134"/>
      <c r="BY14" s="134"/>
      <c r="BZ14" s="134"/>
      <c r="CA14" s="134"/>
      <c r="CB14" s="134"/>
      <c r="CC14" s="134"/>
      <c r="CD14" s="134"/>
      <c r="CE14" s="134"/>
      <c r="CF14" s="67"/>
      <c r="CG14" s="134"/>
      <c r="CH14" s="67"/>
      <c r="CI14" s="67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67"/>
      <c r="CU14" s="134"/>
      <c r="CV14" s="67"/>
      <c r="CW14" s="67"/>
      <c r="CX14" s="134">
        <v>10</v>
      </c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67"/>
      <c r="DL14" s="67"/>
      <c r="DM14" s="67"/>
      <c r="DN14" s="175"/>
    </row>
    <row r="15" spans="1:118" x14ac:dyDescent="0.25">
      <c r="B15" s="131">
        <v>6</v>
      </c>
      <c r="C15" s="210" t="s">
        <v>137</v>
      </c>
      <c r="D15" s="132" t="s">
        <v>135</v>
      </c>
      <c r="E15" s="67">
        <v>20</v>
      </c>
      <c r="F15" s="133">
        <v>0.68</v>
      </c>
      <c r="G15" s="133">
        <v>0.6</v>
      </c>
      <c r="H15" s="84"/>
      <c r="I15" s="67">
        <v>15</v>
      </c>
      <c r="J15" s="134"/>
      <c r="K15" s="134"/>
      <c r="L15" s="134"/>
      <c r="M15" s="134"/>
      <c r="N15" s="134"/>
      <c r="O15" s="134"/>
      <c r="P15" s="134"/>
      <c r="Q15" s="134"/>
      <c r="R15" s="134"/>
      <c r="S15" s="67"/>
      <c r="T15" s="134"/>
      <c r="U15" s="67">
        <f t="shared" ref="U15" si="8">E15-AY15-AW15</f>
        <v>0</v>
      </c>
      <c r="V15" s="67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67"/>
      <c r="AH15" s="134"/>
      <c r="AI15" s="67"/>
      <c r="AJ15" s="67"/>
      <c r="AK15" s="134">
        <v>5</v>
      </c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>
        <v>20</v>
      </c>
      <c r="AX15" s="67"/>
      <c r="AY15" s="67"/>
      <c r="AZ15" s="67"/>
      <c r="BA15" s="175">
        <v>0</v>
      </c>
      <c r="BB15" s="16">
        <f t="shared" si="3"/>
        <v>0</v>
      </c>
      <c r="BC15" s="16"/>
      <c r="BO15" s="131">
        <v>6</v>
      </c>
      <c r="BP15" s="184" t="s">
        <v>158</v>
      </c>
      <c r="BQ15" s="132" t="s">
        <v>108</v>
      </c>
      <c r="BR15" s="67">
        <v>50</v>
      </c>
      <c r="BS15" s="133">
        <v>1.1000000000000001</v>
      </c>
      <c r="BT15" s="133">
        <v>1.1000000000000001</v>
      </c>
      <c r="BU15" s="220" t="s">
        <v>152</v>
      </c>
      <c r="BV15" s="67">
        <f t="shared" si="4"/>
        <v>45</v>
      </c>
      <c r="BW15" s="134"/>
      <c r="BX15" s="134"/>
      <c r="BY15" s="134"/>
      <c r="BZ15" s="134"/>
      <c r="CA15" s="134"/>
      <c r="CB15" s="134"/>
      <c r="CC15" s="134"/>
      <c r="CD15" s="134"/>
      <c r="CE15" s="134"/>
      <c r="CF15" s="67"/>
      <c r="CG15" s="134"/>
      <c r="CH15" s="67"/>
      <c r="CI15" s="67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67"/>
      <c r="CU15" s="134"/>
      <c r="CV15" s="67"/>
      <c r="CW15" s="67"/>
      <c r="CX15" s="134">
        <v>5</v>
      </c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67"/>
      <c r="DL15" s="67"/>
      <c r="DM15" s="67"/>
      <c r="DN15" s="175"/>
    </row>
    <row r="16" spans="1:118" x14ac:dyDescent="0.25">
      <c r="B16" s="131">
        <v>7</v>
      </c>
      <c r="C16" s="184" t="s">
        <v>133</v>
      </c>
      <c r="D16" s="132" t="s">
        <v>132</v>
      </c>
      <c r="E16" s="67">
        <v>50</v>
      </c>
      <c r="F16" s="133">
        <v>0.56000000000000005</v>
      </c>
      <c r="G16" s="133">
        <v>0.56000000000000005</v>
      </c>
      <c r="H16" s="84"/>
      <c r="I16" s="67">
        <f t="shared" ref="I16:I24" si="9">E16-AK16-AY16</f>
        <v>30</v>
      </c>
      <c r="J16" s="134"/>
      <c r="K16" s="134"/>
      <c r="L16" s="134"/>
      <c r="M16" s="134"/>
      <c r="N16" s="134"/>
      <c r="O16" s="134"/>
      <c r="P16" s="134"/>
      <c r="Q16" s="134"/>
      <c r="R16" s="134"/>
      <c r="S16" s="67"/>
      <c r="T16" s="134"/>
      <c r="U16" s="67"/>
      <c r="V16" s="67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67"/>
      <c r="AH16" s="134"/>
      <c r="AI16" s="67"/>
      <c r="AJ16" s="67"/>
      <c r="AK16" s="134">
        <v>5</v>
      </c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67"/>
      <c r="AY16" s="67">
        <v>15</v>
      </c>
      <c r="AZ16" s="67"/>
      <c r="BA16" s="175">
        <v>50</v>
      </c>
      <c r="BB16" s="16">
        <f t="shared" si="3"/>
        <v>30</v>
      </c>
      <c r="BC16" s="16">
        <f t="shared" si="5"/>
        <v>0</v>
      </c>
      <c r="BO16" s="131">
        <v>7</v>
      </c>
      <c r="BP16" s="184" t="s">
        <v>159</v>
      </c>
      <c r="BQ16" s="132" t="s">
        <v>108</v>
      </c>
      <c r="BR16" s="67">
        <v>55</v>
      </c>
      <c r="BS16" s="133">
        <v>0.36</v>
      </c>
      <c r="BT16" s="133">
        <v>0.36</v>
      </c>
      <c r="BU16" s="84" t="str">
        <f>BU15</f>
        <v>Ca+Go</v>
      </c>
      <c r="BV16" s="67">
        <f t="shared" ref="BV16:BV18" si="10">BR16-CX16-DL16</f>
        <v>45</v>
      </c>
      <c r="BW16" s="134"/>
      <c r="BX16" s="134"/>
      <c r="BY16" s="134"/>
      <c r="BZ16" s="134"/>
      <c r="CA16" s="134"/>
      <c r="CB16" s="134"/>
      <c r="CC16" s="134"/>
      <c r="CD16" s="134"/>
      <c r="CE16" s="134"/>
      <c r="CF16" s="67"/>
      <c r="CG16" s="134"/>
      <c r="CH16" s="67"/>
      <c r="CI16" s="67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67"/>
      <c r="CU16" s="134"/>
      <c r="CV16" s="67"/>
      <c r="CW16" s="67"/>
      <c r="CX16" s="134">
        <v>5</v>
      </c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67"/>
      <c r="DL16" s="67">
        <v>5</v>
      </c>
      <c r="DM16" s="67"/>
      <c r="DN16" s="175"/>
    </row>
    <row r="17" spans="2:118" x14ac:dyDescent="0.25">
      <c r="B17" s="131">
        <v>8</v>
      </c>
      <c r="C17" s="184">
        <v>53</v>
      </c>
      <c r="D17" s="132" t="s">
        <v>108</v>
      </c>
      <c r="E17" s="67">
        <v>1200</v>
      </c>
      <c r="F17" s="133">
        <v>15.58</v>
      </c>
      <c r="G17" s="133">
        <v>15.58</v>
      </c>
      <c r="H17" s="135"/>
      <c r="I17" s="67">
        <f t="shared" si="9"/>
        <v>680</v>
      </c>
      <c r="J17" s="134"/>
      <c r="K17" s="134"/>
      <c r="L17" s="134"/>
      <c r="M17" s="134"/>
      <c r="N17" s="134"/>
      <c r="O17" s="134"/>
      <c r="P17" s="134"/>
      <c r="Q17" s="134"/>
      <c r="R17" s="134"/>
      <c r="S17" s="67"/>
      <c r="T17" s="134"/>
      <c r="U17" s="67"/>
      <c r="V17" s="67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67"/>
      <c r="AH17" s="134"/>
      <c r="AI17" s="67"/>
      <c r="AJ17" s="67"/>
      <c r="AK17" s="134">
        <v>120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67"/>
      <c r="AY17" s="67">
        <v>400</v>
      </c>
      <c r="AZ17" s="67"/>
      <c r="BA17" s="175">
        <f>program!BS14</f>
        <v>0</v>
      </c>
      <c r="BB17" s="16">
        <f t="shared" si="3"/>
        <v>33.333333333333329</v>
      </c>
      <c r="BC17" s="16">
        <f t="shared" si="5"/>
        <v>0</v>
      </c>
      <c r="BO17" s="131">
        <v>8</v>
      </c>
      <c r="BP17" s="184" t="s">
        <v>160</v>
      </c>
      <c r="BQ17" s="132" t="s">
        <v>108</v>
      </c>
      <c r="BR17" s="67">
        <v>145</v>
      </c>
      <c r="BS17" s="133">
        <v>2.63</v>
      </c>
      <c r="BT17" s="133">
        <v>2.63</v>
      </c>
      <c r="BU17" s="135" t="str">
        <f>BU16</f>
        <v>Ca+Go</v>
      </c>
      <c r="BV17" s="67">
        <f t="shared" si="10"/>
        <v>122</v>
      </c>
      <c r="BW17" s="134"/>
      <c r="BX17" s="134"/>
      <c r="BY17" s="134"/>
      <c r="BZ17" s="134"/>
      <c r="CA17" s="134"/>
      <c r="CB17" s="134"/>
      <c r="CC17" s="134"/>
      <c r="CD17" s="134"/>
      <c r="CE17" s="134"/>
      <c r="CF17" s="67"/>
      <c r="CG17" s="134"/>
      <c r="CH17" s="67"/>
      <c r="CI17" s="67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67"/>
      <c r="CU17" s="134"/>
      <c r="CV17" s="67"/>
      <c r="CW17" s="67"/>
      <c r="CX17" s="134">
        <v>15</v>
      </c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67"/>
      <c r="DL17" s="67">
        <v>8</v>
      </c>
      <c r="DM17" s="67"/>
      <c r="DN17" s="175"/>
    </row>
    <row r="18" spans="2:118" x14ac:dyDescent="0.25">
      <c r="B18" s="131">
        <v>9</v>
      </c>
      <c r="C18" s="184" t="s">
        <v>138</v>
      </c>
      <c r="D18" s="132" t="s">
        <v>113</v>
      </c>
      <c r="E18" s="67">
        <v>1100</v>
      </c>
      <c r="F18" s="133">
        <v>24.26</v>
      </c>
      <c r="G18" s="133">
        <v>19.559999999999999</v>
      </c>
      <c r="H18" s="135"/>
      <c r="I18" s="67">
        <v>0</v>
      </c>
      <c r="J18" s="134"/>
      <c r="K18" s="134"/>
      <c r="L18" s="134"/>
      <c r="M18" s="134"/>
      <c r="N18" s="134"/>
      <c r="O18" s="134"/>
      <c r="P18" s="134"/>
      <c r="Q18" s="134"/>
      <c r="R18" s="134"/>
      <c r="S18" s="67"/>
      <c r="T18" s="134"/>
      <c r="U18" s="67"/>
      <c r="V18" s="67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67"/>
      <c r="AH18" s="134"/>
      <c r="AI18" s="67"/>
      <c r="AJ18" s="67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67"/>
      <c r="AY18" s="67"/>
      <c r="AZ18" s="67">
        <v>1100</v>
      </c>
      <c r="BA18" s="175">
        <f>program!BS15</f>
        <v>0</v>
      </c>
      <c r="BB18" s="16">
        <f t="shared" si="3"/>
        <v>0</v>
      </c>
      <c r="BC18" s="16">
        <f t="shared" si="5"/>
        <v>0</v>
      </c>
      <c r="BO18" s="131">
        <v>9</v>
      </c>
      <c r="BP18" s="184" t="s">
        <v>161</v>
      </c>
      <c r="BQ18" s="132" t="s">
        <v>108</v>
      </c>
      <c r="BR18" s="67">
        <v>230</v>
      </c>
      <c r="BS18" s="133">
        <v>5.19</v>
      </c>
      <c r="BT18" s="133">
        <v>5.19</v>
      </c>
      <c r="BU18" s="135" t="str">
        <f>BU17</f>
        <v>Ca+Go</v>
      </c>
      <c r="BV18" s="67">
        <f t="shared" si="10"/>
        <v>191</v>
      </c>
      <c r="BW18" s="134"/>
      <c r="BX18" s="134"/>
      <c r="BY18" s="134"/>
      <c r="BZ18" s="134"/>
      <c r="CA18" s="134"/>
      <c r="CB18" s="134"/>
      <c r="CC18" s="134"/>
      <c r="CD18" s="134"/>
      <c r="CE18" s="134"/>
      <c r="CF18" s="67"/>
      <c r="CG18" s="134"/>
      <c r="CH18" s="67"/>
      <c r="CI18" s="67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67"/>
      <c r="CU18" s="134"/>
      <c r="CV18" s="67"/>
      <c r="CW18" s="67"/>
      <c r="CX18" s="134">
        <v>25</v>
      </c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67"/>
      <c r="DL18" s="67">
        <v>14</v>
      </c>
      <c r="DM18" s="67"/>
      <c r="DN18" s="175"/>
    </row>
    <row r="19" spans="2:118" x14ac:dyDescent="0.25">
      <c r="B19" s="131">
        <v>10</v>
      </c>
      <c r="C19" s="184" t="s">
        <v>114</v>
      </c>
      <c r="D19" s="132" t="s">
        <v>113</v>
      </c>
      <c r="E19" s="67">
        <v>1800</v>
      </c>
      <c r="F19" s="133">
        <v>27.61</v>
      </c>
      <c r="G19" s="133">
        <v>23.11</v>
      </c>
      <c r="H19" s="135"/>
      <c r="I19" s="67">
        <f t="shared" si="9"/>
        <v>1260</v>
      </c>
      <c r="J19" s="134"/>
      <c r="K19" s="134"/>
      <c r="L19" s="134"/>
      <c r="M19" s="134"/>
      <c r="N19" s="134"/>
      <c r="O19" s="134"/>
      <c r="P19" s="134"/>
      <c r="Q19" s="134"/>
      <c r="R19" s="134"/>
      <c r="S19" s="67"/>
      <c r="T19" s="134"/>
      <c r="U19" s="67"/>
      <c r="V19" s="67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67"/>
      <c r="AH19" s="134"/>
      <c r="AI19" s="67"/>
      <c r="AJ19" s="67"/>
      <c r="AK19" s="134">
        <v>180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67"/>
      <c r="AY19" s="67">
        <v>360</v>
      </c>
      <c r="AZ19" s="67"/>
      <c r="BA19" s="175">
        <f>program!BS16</f>
        <v>0</v>
      </c>
      <c r="BB19" s="16">
        <f t="shared" si="3"/>
        <v>20</v>
      </c>
      <c r="BC19" s="16">
        <f t="shared" si="5"/>
        <v>0</v>
      </c>
      <c r="BO19" s="131">
        <v>10</v>
      </c>
      <c r="BP19" s="184" t="s">
        <v>162</v>
      </c>
      <c r="BQ19" s="132" t="s">
        <v>108</v>
      </c>
      <c r="BR19" s="67">
        <v>540</v>
      </c>
      <c r="BS19" s="133">
        <v>4.84</v>
      </c>
      <c r="BT19" s="133">
        <v>4.84</v>
      </c>
      <c r="BU19" s="135" t="s">
        <v>163</v>
      </c>
      <c r="BV19" s="67">
        <f t="shared" ref="BV19:BV34" si="11">BR19-CX19-DL19</f>
        <v>370</v>
      </c>
      <c r="BW19" s="134"/>
      <c r="BX19" s="134"/>
      <c r="BY19" s="134"/>
      <c r="BZ19" s="134"/>
      <c r="CA19" s="134"/>
      <c r="CB19" s="134"/>
      <c r="CC19" s="134"/>
      <c r="CD19" s="134"/>
      <c r="CE19" s="134"/>
      <c r="CF19" s="67"/>
      <c r="CG19" s="134"/>
      <c r="CH19" s="67"/>
      <c r="CI19" s="67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67"/>
      <c r="CU19" s="134"/>
      <c r="CV19" s="67"/>
      <c r="CW19" s="67"/>
      <c r="CX19" s="134">
        <v>60</v>
      </c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67"/>
      <c r="DL19" s="67">
        <v>110</v>
      </c>
      <c r="DM19" s="67"/>
      <c r="DN19" s="175"/>
    </row>
    <row r="20" spans="2:118" x14ac:dyDescent="0.25">
      <c r="B20" s="131">
        <v>11</v>
      </c>
      <c r="C20" s="184" t="s">
        <v>140</v>
      </c>
      <c r="D20" s="132" t="s">
        <v>111</v>
      </c>
      <c r="E20" s="67">
        <v>40</v>
      </c>
      <c r="F20" s="133">
        <v>0.59</v>
      </c>
      <c r="G20" s="133">
        <v>0.59</v>
      </c>
      <c r="H20" s="84"/>
      <c r="I20" s="67"/>
      <c r="J20" s="134"/>
      <c r="K20" s="134"/>
      <c r="L20" s="134"/>
      <c r="M20" s="134"/>
      <c r="N20" s="134"/>
      <c r="O20" s="134"/>
      <c r="P20" s="134"/>
      <c r="Q20" s="134"/>
      <c r="R20" s="134"/>
      <c r="S20" s="67"/>
      <c r="T20" s="134"/>
      <c r="U20" s="67"/>
      <c r="V20" s="67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67"/>
      <c r="AH20" s="134"/>
      <c r="AI20" s="67"/>
      <c r="AJ20" s="67"/>
      <c r="AK20" s="134">
        <v>40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67"/>
      <c r="AY20" s="67"/>
      <c r="AZ20" s="67"/>
      <c r="BA20" s="175">
        <f>program!BS17</f>
        <v>0</v>
      </c>
      <c r="BB20" s="16">
        <f t="shared" si="3"/>
        <v>0</v>
      </c>
      <c r="BC20" s="16">
        <f t="shared" si="5"/>
        <v>0</v>
      </c>
      <c r="BO20" s="131">
        <v>11</v>
      </c>
      <c r="BP20" s="184" t="s">
        <v>164</v>
      </c>
      <c r="BQ20" s="132" t="s">
        <v>165</v>
      </c>
      <c r="BR20" s="67">
        <v>460</v>
      </c>
      <c r="BS20" s="133">
        <v>2</v>
      </c>
      <c r="BT20" s="133">
        <v>2</v>
      </c>
      <c r="BU20" s="135" t="s">
        <v>63</v>
      </c>
      <c r="BV20" s="67">
        <f t="shared" si="11"/>
        <v>295</v>
      </c>
      <c r="BW20" s="134"/>
      <c r="BX20" s="134"/>
      <c r="BY20" s="134"/>
      <c r="BZ20" s="134"/>
      <c r="CA20" s="134"/>
      <c r="CB20" s="134"/>
      <c r="CC20" s="134"/>
      <c r="CD20" s="134"/>
      <c r="CE20" s="134"/>
      <c r="CF20" s="67"/>
      <c r="CG20" s="134"/>
      <c r="CH20" s="67"/>
      <c r="CI20" s="67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67"/>
      <c r="CU20" s="134"/>
      <c r="CV20" s="67"/>
      <c r="CW20" s="67"/>
      <c r="CX20" s="134">
        <v>50</v>
      </c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67"/>
      <c r="DL20" s="67">
        <v>115</v>
      </c>
      <c r="DM20" s="67"/>
      <c r="DN20" s="175"/>
    </row>
    <row r="21" spans="2:118" x14ac:dyDescent="0.25">
      <c r="B21" s="131">
        <v>12</v>
      </c>
      <c r="C21" s="184" t="s">
        <v>112</v>
      </c>
      <c r="D21" s="132" t="s">
        <v>111</v>
      </c>
      <c r="E21" s="67">
        <v>40</v>
      </c>
      <c r="F21" s="133">
        <v>1.1499999999999999</v>
      </c>
      <c r="G21" s="133">
        <v>1.1499999999999999</v>
      </c>
      <c r="H21" s="84"/>
      <c r="I21" s="67"/>
      <c r="J21" s="134"/>
      <c r="K21" s="134"/>
      <c r="L21" s="134"/>
      <c r="M21" s="134"/>
      <c r="N21" s="134"/>
      <c r="O21" s="134"/>
      <c r="P21" s="134"/>
      <c r="Q21" s="134"/>
      <c r="R21" s="134"/>
      <c r="S21" s="67"/>
      <c r="T21" s="134"/>
      <c r="U21" s="67"/>
      <c r="V21" s="67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67"/>
      <c r="AH21" s="134"/>
      <c r="AI21" s="67"/>
      <c r="AJ21" s="67"/>
      <c r="AK21" s="134">
        <v>40</v>
      </c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67"/>
      <c r="AY21" s="67"/>
      <c r="AZ21" s="67"/>
      <c r="BA21" s="175">
        <f>program!BS18</f>
        <v>0</v>
      </c>
      <c r="BB21" s="16">
        <f t="shared" si="3"/>
        <v>0</v>
      </c>
      <c r="BC21" s="16">
        <f t="shared" si="5"/>
        <v>0</v>
      </c>
      <c r="BO21" s="131">
        <v>12</v>
      </c>
      <c r="BP21" s="184" t="s">
        <v>166</v>
      </c>
      <c r="BQ21" s="132" t="s">
        <v>165</v>
      </c>
      <c r="BR21" s="67">
        <v>100</v>
      </c>
      <c r="BS21" s="133">
        <v>1</v>
      </c>
      <c r="BT21" s="133">
        <v>1</v>
      </c>
      <c r="BU21" s="84" t="s">
        <v>63</v>
      </c>
      <c r="BV21" s="67">
        <f t="shared" si="11"/>
        <v>63</v>
      </c>
      <c r="BW21" s="134"/>
      <c r="BX21" s="134"/>
      <c r="BY21" s="134"/>
      <c r="BZ21" s="134"/>
      <c r="CA21" s="134"/>
      <c r="CB21" s="134"/>
      <c r="CC21" s="134"/>
      <c r="CD21" s="134"/>
      <c r="CE21" s="134"/>
      <c r="CF21" s="67"/>
      <c r="CG21" s="134"/>
      <c r="CH21" s="67"/>
      <c r="CI21" s="67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67"/>
      <c r="CU21" s="134"/>
      <c r="CV21" s="67"/>
      <c r="CW21" s="67"/>
      <c r="CX21" s="134">
        <v>12</v>
      </c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67"/>
      <c r="DL21" s="67">
        <v>25</v>
      </c>
      <c r="DM21" s="67"/>
      <c r="DN21" s="175"/>
    </row>
    <row r="22" spans="2:118" x14ac:dyDescent="0.25">
      <c r="B22" s="131">
        <v>13</v>
      </c>
      <c r="C22" s="210" t="s">
        <v>139</v>
      </c>
      <c r="D22" s="132" t="s">
        <v>111</v>
      </c>
      <c r="E22" s="67">
        <v>300</v>
      </c>
      <c r="F22" s="133">
        <v>7.48</v>
      </c>
      <c r="G22" s="133">
        <v>3</v>
      </c>
      <c r="H22" s="135"/>
      <c r="I22" s="67"/>
      <c r="J22" s="134"/>
      <c r="K22" s="134"/>
      <c r="L22" s="134"/>
      <c r="M22" s="134"/>
      <c r="N22" s="134"/>
      <c r="O22" s="134"/>
      <c r="P22" s="134"/>
      <c r="Q22" s="134"/>
      <c r="R22" s="134"/>
      <c r="S22" s="67"/>
      <c r="T22" s="134"/>
      <c r="U22" s="67"/>
      <c r="V22" s="67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67"/>
      <c r="AH22" s="134"/>
      <c r="AI22" s="67"/>
      <c r="AJ22" s="67"/>
      <c r="AK22" s="134">
        <v>300</v>
      </c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>
        <v>300</v>
      </c>
      <c r="AX22" s="67"/>
      <c r="AY22" s="67"/>
      <c r="AZ22" s="67"/>
      <c r="BA22" s="175">
        <f>program!BS19</f>
        <v>0</v>
      </c>
      <c r="BB22" s="16">
        <f t="shared" si="3"/>
        <v>0</v>
      </c>
      <c r="BC22" s="16">
        <f t="shared" si="5"/>
        <v>0</v>
      </c>
      <c r="BO22" s="131">
        <v>13</v>
      </c>
      <c r="BP22" s="184" t="s">
        <v>167</v>
      </c>
      <c r="BQ22" s="132" t="s">
        <v>108</v>
      </c>
      <c r="BR22" s="67">
        <v>170</v>
      </c>
      <c r="BS22" s="133">
        <v>1.34</v>
      </c>
      <c r="BT22" s="133">
        <v>1.34</v>
      </c>
      <c r="BU22" s="84" t="s">
        <v>168</v>
      </c>
      <c r="BV22" s="67">
        <f t="shared" si="11"/>
        <v>105</v>
      </c>
      <c r="BW22" s="134"/>
      <c r="BX22" s="134"/>
      <c r="BY22" s="134"/>
      <c r="BZ22" s="134"/>
      <c r="CA22" s="134"/>
      <c r="CB22" s="134"/>
      <c r="CC22" s="134"/>
      <c r="CD22" s="134"/>
      <c r="CE22" s="134"/>
      <c r="CF22" s="67"/>
      <c r="CG22" s="134"/>
      <c r="CH22" s="67"/>
      <c r="CI22" s="67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67"/>
      <c r="CU22" s="134"/>
      <c r="CV22" s="67"/>
      <c r="CW22" s="67"/>
      <c r="CX22" s="134">
        <v>20</v>
      </c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67"/>
      <c r="DL22" s="67">
        <v>45</v>
      </c>
      <c r="DM22" s="67"/>
      <c r="DN22" s="175"/>
    </row>
    <row r="23" spans="2:118" x14ac:dyDescent="0.25">
      <c r="B23" s="131">
        <v>14</v>
      </c>
      <c r="C23" s="210" t="s">
        <v>139</v>
      </c>
      <c r="D23" s="132" t="s">
        <v>111</v>
      </c>
      <c r="E23" s="67">
        <v>300</v>
      </c>
      <c r="F23" s="133">
        <v>7.48</v>
      </c>
      <c r="G23" s="133">
        <v>3</v>
      </c>
      <c r="H23" s="135"/>
      <c r="I23" s="67"/>
      <c r="J23" s="134"/>
      <c r="K23" s="134"/>
      <c r="L23" s="134"/>
      <c r="M23" s="134"/>
      <c r="N23" s="134"/>
      <c r="O23" s="134"/>
      <c r="P23" s="134"/>
      <c r="Q23" s="134"/>
      <c r="R23" s="134"/>
      <c r="S23" s="67"/>
      <c r="T23" s="134"/>
      <c r="U23" s="67"/>
      <c r="V23" s="67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67"/>
      <c r="AH23" s="134"/>
      <c r="AI23" s="67"/>
      <c r="AJ23" s="67"/>
      <c r="AK23" s="134">
        <v>300</v>
      </c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>
        <v>300</v>
      </c>
      <c r="AX23" s="67"/>
      <c r="AY23" s="67"/>
      <c r="AZ23" s="67"/>
      <c r="BA23" s="175">
        <f>program!BS20</f>
        <v>0</v>
      </c>
      <c r="BB23" s="16">
        <f t="shared" si="3"/>
        <v>0</v>
      </c>
      <c r="BC23" s="16">
        <f t="shared" si="5"/>
        <v>0</v>
      </c>
      <c r="BO23" s="131">
        <v>14</v>
      </c>
      <c r="BP23" s="184" t="s">
        <v>169</v>
      </c>
      <c r="BQ23" s="132" t="s">
        <v>170</v>
      </c>
      <c r="BR23" s="67">
        <v>1400</v>
      </c>
      <c r="BS23" s="133">
        <v>12.12</v>
      </c>
      <c r="BT23" s="133">
        <v>12.12</v>
      </c>
      <c r="BU23" s="84" t="s">
        <v>63</v>
      </c>
      <c r="BV23" s="67">
        <f t="shared" si="11"/>
        <v>960</v>
      </c>
      <c r="BW23" s="134"/>
      <c r="BX23" s="134"/>
      <c r="BY23" s="134"/>
      <c r="BZ23" s="134"/>
      <c r="CA23" s="134"/>
      <c r="CB23" s="134"/>
      <c r="CC23" s="134"/>
      <c r="CD23" s="134"/>
      <c r="CE23" s="134"/>
      <c r="CF23" s="67"/>
      <c r="CG23" s="134"/>
      <c r="CH23" s="67"/>
      <c r="CI23" s="67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67"/>
      <c r="CU23" s="134"/>
      <c r="CV23" s="67"/>
      <c r="CW23" s="67"/>
      <c r="CX23" s="134">
        <v>150</v>
      </c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67"/>
      <c r="DL23" s="67">
        <v>290</v>
      </c>
      <c r="DM23" s="67"/>
      <c r="DN23" s="175"/>
    </row>
    <row r="24" spans="2:118" x14ac:dyDescent="0.25">
      <c r="B24" s="131">
        <v>15</v>
      </c>
      <c r="C24" s="184"/>
      <c r="D24" s="132" t="s">
        <v>141</v>
      </c>
      <c r="E24" s="67">
        <v>1275</v>
      </c>
      <c r="F24" s="133"/>
      <c r="G24" s="133"/>
      <c r="H24" s="135"/>
      <c r="I24" s="67">
        <f t="shared" si="9"/>
        <v>1000</v>
      </c>
      <c r="J24" s="134"/>
      <c r="K24" s="134"/>
      <c r="L24" s="134"/>
      <c r="M24" s="134"/>
      <c r="N24" s="134"/>
      <c r="O24" s="134"/>
      <c r="P24" s="134"/>
      <c r="Q24" s="134"/>
      <c r="R24" s="134"/>
      <c r="S24" s="67"/>
      <c r="T24" s="134"/>
      <c r="U24" s="67"/>
      <c r="V24" s="67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67"/>
      <c r="AH24" s="134"/>
      <c r="AI24" s="67"/>
      <c r="AJ24" s="67"/>
      <c r="AK24" s="134">
        <v>125</v>
      </c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67"/>
      <c r="AY24" s="67">
        <v>150</v>
      </c>
      <c r="AZ24" s="67"/>
      <c r="BA24" s="175">
        <f>program!BS21</f>
        <v>0</v>
      </c>
      <c r="BB24" s="16">
        <f t="shared" si="3"/>
        <v>11.76470588235294</v>
      </c>
      <c r="BC24" s="16">
        <f t="shared" si="5"/>
        <v>0</v>
      </c>
      <c r="BO24" s="131">
        <v>15</v>
      </c>
      <c r="BP24" s="184" t="s">
        <v>171</v>
      </c>
      <c r="BQ24" s="132" t="s">
        <v>108</v>
      </c>
      <c r="BR24" s="67">
        <v>450</v>
      </c>
      <c r="BS24" s="133">
        <v>3.34</v>
      </c>
      <c r="BT24" s="133">
        <v>3.34</v>
      </c>
      <c r="BU24" s="135" t="s">
        <v>63</v>
      </c>
      <c r="BV24" s="67">
        <f t="shared" si="11"/>
        <v>310</v>
      </c>
      <c r="BW24" s="134"/>
      <c r="BX24" s="134"/>
      <c r="BY24" s="134"/>
      <c r="BZ24" s="134"/>
      <c r="CA24" s="134"/>
      <c r="CB24" s="134"/>
      <c r="CC24" s="134"/>
      <c r="CD24" s="134"/>
      <c r="CE24" s="134"/>
      <c r="CF24" s="67"/>
      <c r="CG24" s="134"/>
      <c r="CH24" s="67"/>
      <c r="CI24" s="67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67"/>
      <c r="CU24" s="134"/>
      <c r="CV24" s="67"/>
      <c r="CW24" s="67"/>
      <c r="CX24" s="134">
        <v>50</v>
      </c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67"/>
      <c r="DL24" s="67">
        <v>90</v>
      </c>
      <c r="DM24" s="67"/>
      <c r="DN24" s="175"/>
    </row>
    <row r="25" spans="2:118" x14ac:dyDescent="0.25">
      <c r="B25" s="131"/>
      <c r="C25" s="184"/>
      <c r="D25" s="132"/>
      <c r="E25" s="67"/>
      <c r="F25" s="133"/>
      <c r="G25" s="133"/>
      <c r="H25" s="135"/>
      <c r="I25" s="67"/>
      <c r="J25" s="134"/>
      <c r="K25" s="134"/>
      <c r="L25" s="134"/>
      <c r="M25" s="134"/>
      <c r="N25" s="134"/>
      <c r="O25" s="134"/>
      <c r="P25" s="134"/>
      <c r="Q25" s="134"/>
      <c r="R25" s="134"/>
      <c r="S25" s="67"/>
      <c r="T25" s="134"/>
      <c r="U25" s="67"/>
      <c r="V25" s="67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67"/>
      <c r="AH25" s="134"/>
      <c r="AI25" s="67"/>
      <c r="AJ25" s="67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67"/>
      <c r="AY25" s="67"/>
      <c r="AZ25" s="67"/>
      <c r="BA25" s="175"/>
      <c r="BB25" s="16" t="e">
        <f t="shared" si="3"/>
        <v>#DIV/0!</v>
      </c>
      <c r="BC25" s="16">
        <f t="shared" si="5"/>
        <v>0</v>
      </c>
      <c r="BO25" s="131">
        <v>16</v>
      </c>
      <c r="BP25" s="184" t="s">
        <v>172</v>
      </c>
      <c r="BQ25" s="132" t="s">
        <v>108</v>
      </c>
      <c r="BR25" s="67">
        <v>90</v>
      </c>
      <c r="BS25" s="133">
        <v>1.06</v>
      </c>
      <c r="BT25" s="133">
        <v>1.06</v>
      </c>
      <c r="BU25" s="135" t="s">
        <v>173</v>
      </c>
      <c r="BV25" s="67">
        <f t="shared" si="11"/>
        <v>61</v>
      </c>
      <c r="BW25" s="134"/>
      <c r="BX25" s="134"/>
      <c r="BY25" s="134"/>
      <c r="BZ25" s="134"/>
      <c r="CA25" s="134"/>
      <c r="CB25" s="134"/>
      <c r="CC25" s="134"/>
      <c r="CD25" s="134"/>
      <c r="CE25" s="134"/>
      <c r="CF25" s="67"/>
      <c r="CG25" s="134"/>
      <c r="CH25" s="67"/>
      <c r="CI25" s="67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67"/>
      <c r="CU25" s="134"/>
      <c r="CV25" s="67"/>
      <c r="CW25" s="67"/>
      <c r="CX25" s="134">
        <v>10</v>
      </c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67"/>
      <c r="DL25" s="67">
        <v>19</v>
      </c>
      <c r="DM25" s="67"/>
      <c r="DN25" s="175"/>
    </row>
    <row r="26" spans="2:118" x14ac:dyDescent="0.25">
      <c r="B26" s="131"/>
      <c r="C26" s="210"/>
      <c r="D26" s="132"/>
      <c r="E26" s="67"/>
      <c r="F26" s="133"/>
      <c r="G26" s="133"/>
      <c r="H26" s="84"/>
      <c r="I26" s="67"/>
      <c r="J26" s="134"/>
      <c r="K26" s="134"/>
      <c r="L26" s="134"/>
      <c r="M26" s="134"/>
      <c r="N26" s="134"/>
      <c r="O26" s="134"/>
      <c r="P26" s="134"/>
      <c r="Q26" s="134"/>
      <c r="R26" s="134"/>
      <c r="S26" s="67"/>
      <c r="T26" s="134"/>
      <c r="U26" s="67"/>
      <c r="V26" s="67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67"/>
      <c r="AH26" s="134"/>
      <c r="AI26" s="67"/>
      <c r="AJ26" s="67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67"/>
      <c r="AY26" s="67"/>
      <c r="AZ26" s="67"/>
      <c r="BA26" s="175"/>
      <c r="BB26" s="16"/>
      <c r="BC26" s="16">
        <f t="shared" si="5"/>
        <v>0</v>
      </c>
      <c r="BO26" s="131">
        <v>17</v>
      </c>
      <c r="BP26" s="184" t="s">
        <v>174</v>
      </c>
      <c r="BQ26" s="132" t="s">
        <v>108</v>
      </c>
      <c r="BR26" s="67">
        <v>30</v>
      </c>
      <c r="BS26" s="133">
        <v>1.85</v>
      </c>
      <c r="BT26" s="133">
        <v>1.85</v>
      </c>
      <c r="BU26" s="84" t="str">
        <f>BU25</f>
        <v>Fa+Ca</v>
      </c>
      <c r="BV26" s="67">
        <f t="shared" si="11"/>
        <v>1</v>
      </c>
      <c r="BW26" s="134"/>
      <c r="BX26" s="134"/>
      <c r="BY26" s="134"/>
      <c r="BZ26" s="134"/>
      <c r="CA26" s="134"/>
      <c r="CB26" s="134"/>
      <c r="CC26" s="134"/>
      <c r="CD26" s="134"/>
      <c r="CE26" s="134"/>
      <c r="CF26" s="67"/>
      <c r="CG26" s="134"/>
      <c r="CH26" s="67">
        <f>BR26-DL26-DJ26</f>
        <v>11</v>
      </c>
      <c r="CI26" s="67">
        <v>0</v>
      </c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67"/>
      <c r="CU26" s="134"/>
      <c r="CV26" s="67">
        <f>program!EN23</f>
        <v>0</v>
      </c>
      <c r="CW26" s="67" t="e">
        <f t="shared" ref="CW26" si="12">(CJ26*CK26+CL26*CM26+CN26*CO26+CP26*CQ26+CR26*CS26+CT26*CU26)/CV26</f>
        <v>#DIV/0!</v>
      </c>
      <c r="CX26" s="134">
        <v>10</v>
      </c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67"/>
      <c r="DL26" s="67">
        <v>19</v>
      </c>
      <c r="DM26" s="67"/>
      <c r="DN26" s="175"/>
    </row>
    <row r="27" spans="2:118" x14ac:dyDescent="0.25">
      <c r="B27" s="131"/>
      <c r="C27" s="210"/>
      <c r="D27" s="132"/>
      <c r="E27" s="67"/>
      <c r="F27" s="133"/>
      <c r="G27" s="133"/>
      <c r="H27" s="84"/>
      <c r="I27" s="67"/>
      <c r="J27" s="134"/>
      <c r="K27" s="134"/>
      <c r="L27" s="134"/>
      <c r="M27" s="134"/>
      <c r="N27" s="134"/>
      <c r="O27" s="134"/>
      <c r="P27" s="134"/>
      <c r="Q27" s="134"/>
      <c r="R27" s="134"/>
      <c r="S27" s="67"/>
      <c r="T27" s="134"/>
      <c r="U27" s="67"/>
      <c r="V27" s="67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67"/>
      <c r="AH27" s="134"/>
      <c r="AI27" s="67"/>
      <c r="AJ27" s="67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67"/>
      <c r="AY27" s="67"/>
      <c r="AZ27" s="67"/>
      <c r="BA27" s="175"/>
      <c r="BB27" s="16"/>
      <c r="BC27" s="16"/>
      <c r="BO27" s="131">
        <v>18</v>
      </c>
      <c r="BP27" s="184" t="s">
        <v>175</v>
      </c>
      <c r="BQ27" s="132" t="s">
        <v>170</v>
      </c>
      <c r="BR27" s="67">
        <v>140</v>
      </c>
      <c r="BS27" s="133">
        <v>1.32</v>
      </c>
      <c r="BT27" s="133">
        <v>1.32</v>
      </c>
      <c r="BU27" s="84" t="s">
        <v>63</v>
      </c>
      <c r="BV27" s="67">
        <f t="shared" si="11"/>
        <v>90</v>
      </c>
      <c r="BW27" s="134"/>
      <c r="BX27" s="134"/>
      <c r="BY27" s="134"/>
      <c r="BZ27" s="134"/>
      <c r="CA27" s="134"/>
      <c r="CB27" s="134"/>
      <c r="CC27" s="134"/>
      <c r="CD27" s="134"/>
      <c r="CE27" s="134"/>
      <c r="CF27" s="67"/>
      <c r="CG27" s="134"/>
      <c r="CH27" s="67"/>
      <c r="CI27" s="67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67"/>
      <c r="CU27" s="134"/>
      <c r="CV27" s="67"/>
      <c r="CW27" s="67"/>
      <c r="CX27" s="134">
        <v>15</v>
      </c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67"/>
      <c r="DL27" s="67">
        <v>35</v>
      </c>
      <c r="DM27" s="67"/>
      <c r="DN27" s="175"/>
    </row>
    <row r="28" spans="2:118" x14ac:dyDescent="0.25">
      <c r="B28" s="131"/>
      <c r="C28" s="210"/>
      <c r="D28" s="132"/>
      <c r="E28" s="67"/>
      <c r="F28" s="133"/>
      <c r="G28" s="133"/>
      <c r="H28" s="84"/>
      <c r="I28" s="67"/>
      <c r="J28" s="134"/>
      <c r="K28" s="134"/>
      <c r="L28" s="134"/>
      <c r="M28" s="134"/>
      <c r="N28" s="134"/>
      <c r="O28" s="134"/>
      <c r="P28" s="134"/>
      <c r="Q28" s="134"/>
      <c r="R28" s="134"/>
      <c r="S28" s="67"/>
      <c r="T28" s="134"/>
      <c r="U28" s="67"/>
      <c r="V28" s="67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67"/>
      <c r="AH28" s="134"/>
      <c r="AI28" s="67"/>
      <c r="AJ28" s="67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67"/>
      <c r="AY28" s="67"/>
      <c r="AZ28" s="67"/>
      <c r="BA28" s="175"/>
      <c r="BB28" s="16"/>
      <c r="BC28" s="16"/>
      <c r="BO28" s="131">
        <v>19</v>
      </c>
      <c r="BP28" s="184" t="s">
        <v>176</v>
      </c>
      <c r="BQ28" s="132" t="s">
        <v>108</v>
      </c>
      <c r="BR28" s="67">
        <v>380</v>
      </c>
      <c r="BS28" s="133">
        <v>5.0199999999999996</v>
      </c>
      <c r="BT28" s="133">
        <v>5.0199999999999996</v>
      </c>
      <c r="BU28" s="84" t="str">
        <f>BU26</f>
        <v>Fa+Ca</v>
      </c>
      <c r="BV28" s="67">
        <f t="shared" si="11"/>
        <v>280</v>
      </c>
      <c r="BW28" s="134"/>
      <c r="BX28" s="134"/>
      <c r="BY28" s="134"/>
      <c r="BZ28" s="134"/>
      <c r="CA28" s="134"/>
      <c r="CB28" s="134"/>
      <c r="CC28" s="134"/>
      <c r="CD28" s="134"/>
      <c r="CE28" s="134"/>
      <c r="CF28" s="67"/>
      <c r="CG28" s="134"/>
      <c r="CH28" s="67"/>
      <c r="CI28" s="67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67"/>
      <c r="CU28" s="134"/>
      <c r="CV28" s="67"/>
      <c r="CW28" s="67"/>
      <c r="CX28" s="134">
        <v>40</v>
      </c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67"/>
      <c r="DL28" s="67">
        <v>60</v>
      </c>
      <c r="DM28" s="67"/>
      <c r="DN28" s="175"/>
    </row>
    <row r="29" spans="2:118" x14ac:dyDescent="0.25">
      <c r="B29" s="131"/>
      <c r="C29" s="210"/>
      <c r="D29" s="132"/>
      <c r="E29" s="67"/>
      <c r="F29" s="133"/>
      <c r="G29" s="133"/>
      <c r="H29" s="84"/>
      <c r="I29" s="67"/>
      <c r="J29" s="134"/>
      <c r="K29" s="134"/>
      <c r="L29" s="134"/>
      <c r="M29" s="134"/>
      <c r="N29" s="134"/>
      <c r="O29" s="134"/>
      <c r="P29" s="134"/>
      <c r="Q29" s="134"/>
      <c r="R29" s="134"/>
      <c r="S29" s="67"/>
      <c r="T29" s="134"/>
      <c r="U29" s="67"/>
      <c r="V29" s="67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67"/>
      <c r="AH29" s="134"/>
      <c r="AI29" s="67"/>
      <c r="AJ29" s="67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67"/>
      <c r="AY29" s="67"/>
      <c r="AZ29" s="67"/>
      <c r="BA29" s="175"/>
      <c r="BB29" s="16"/>
      <c r="BC29" s="16"/>
      <c r="BO29" s="131">
        <v>20</v>
      </c>
      <c r="BP29" s="210" t="s">
        <v>177</v>
      </c>
      <c r="BQ29" s="132" t="s">
        <v>165</v>
      </c>
      <c r="BR29" s="67">
        <v>1000</v>
      </c>
      <c r="BS29" s="133">
        <v>43</v>
      </c>
      <c r="BT29" s="133">
        <v>43</v>
      </c>
      <c r="BU29" s="84" t="s">
        <v>178</v>
      </c>
      <c r="BV29" s="67">
        <f t="shared" si="11"/>
        <v>740</v>
      </c>
      <c r="BW29" s="134"/>
      <c r="BX29" s="134"/>
      <c r="BY29" s="134"/>
      <c r="BZ29" s="134"/>
      <c r="CA29" s="134"/>
      <c r="CB29" s="134"/>
      <c r="CC29" s="134"/>
      <c r="CD29" s="134"/>
      <c r="CE29" s="134"/>
      <c r="CF29" s="67"/>
      <c r="CG29" s="134"/>
      <c r="CH29" s="67"/>
      <c r="CI29" s="67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67"/>
      <c r="CU29" s="134"/>
      <c r="CV29" s="67"/>
      <c r="CW29" s="67"/>
      <c r="CX29" s="134">
        <v>110</v>
      </c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67"/>
      <c r="DL29" s="67">
        <v>150</v>
      </c>
      <c r="DM29" s="67"/>
      <c r="DN29" s="175"/>
    </row>
    <row r="30" spans="2:118" x14ac:dyDescent="0.25">
      <c r="B30" s="131"/>
      <c r="C30" s="210"/>
      <c r="D30" s="132"/>
      <c r="E30" s="67"/>
      <c r="F30" s="133"/>
      <c r="G30" s="133"/>
      <c r="H30" s="84"/>
      <c r="I30" s="67"/>
      <c r="J30" s="134"/>
      <c r="K30" s="134"/>
      <c r="L30" s="134"/>
      <c r="M30" s="134"/>
      <c r="N30" s="134"/>
      <c r="O30" s="134"/>
      <c r="P30" s="134"/>
      <c r="Q30" s="134"/>
      <c r="R30" s="134"/>
      <c r="S30" s="67"/>
      <c r="T30" s="134"/>
      <c r="U30" s="67"/>
      <c r="V30" s="67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67"/>
      <c r="AH30" s="134"/>
      <c r="AI30" s="67"/>
      <c r="AJ30" s="67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67"/>
      <c r="AY30" s="67"/>
      <c r="AZ30" s="67"/>
      <c r="BA30" s="175"/>
      <c r="BB30" s="16"/>
      <c r="BC30" s="16"/>
      <c r="BO30" s="131">
        <v>21</v>
      </c>
      <c r="BP30" s="184" t="s">
        <v>179</v>
      </c>
      <c r="BQ30" s="132" t="s">
        <v>108</v>
      </c>
      <c r="BR30" s="67">
        <v>250</v>
      </c>
      <c r="BS30" s="133">
        <v>2.41</v>
      </c>
      <c r="BT30" s="133">
        <v>2.41</v>
      </c>
      <c r="BU30" s="84" t="s">
        <v>180</v>
      </c>
      <c r="BV30" s="67">
        <f t="shared" si="11"/>
        <v>175</v>
      </c>
      <c r="BW30" s="134"/>
      <c r="BX30" s="134"/>
      <c r="BY30" s="134"/>
      <c r="BZ30" s="134"/>
      <c r="CA30" s="134"/>
      <c r="CB30" s="134"/>
      <c r="CC30" s="134"/>
      <c r="CD30" s="134"/>
      <c r="CE30" s="134"/>
      <c r="CF30" s="67"/>
      <c r="CG30" s="134"/>
      <c r="CH30" s="67"/>
      <c r="CI30" s="67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67"/>
      <c r="CU30" s="134"/>
      <c r="CV30" s="67"/>
      <c r="CW30" s="67"/>
      <c r="CX30" s="134">
        <v>25</v>
      </c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67"/>
      <c r="DL30" s="67">
        <v>50</v>
      </c>
      <c r="DM30" s="67"/>
      <c r="DN30" s="175"/>
    </row>
    <row r="31" spans="2:118" x14ac:dyDescent="0.25">
      <c r="B31" s="131"/>
      <c r="C31" s="210"/>
      <c r="D31" s="132"/>
      <c r="E31" s="67"/>
      <c r="F31" s="133"/>
      <c r="G31" s="133"/>
      <c r="H31" s="84"/>
      <c r="I31" s="67"/>
      <c r="J31" s="134"/>
      <c r="K31" s="134"/>
      <c r="L31" s="134"/>
      <c r="M31" s="134"/>
      <c r="N31" s="134"/>
      <c r="O31" s="134"/>
      <c r="P31" s="134"/>
      <c r="Q31" s="134"/>
      <c r="R31" s="134"/>
      <c r="S31" s="67"/>
      <c r="T31" s="134"/>
      <c r="U31" s="67"/>
      <c r="V31" s="67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67"/>
      <c r="AH31" s="134"/>
      <c r="AI31" s="67"/>
      <c r="AJ31" s="67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67"/>
      <c r="AY31" s="67"/>
      <c r="AZ31" s="67"/>
      <c r="BA31" s="175"/>
      <c r="BB31" s="16"/>
      <c r="BC31" s="16"/>
      <c r="BO31" s="131">
        <v>22</v>
      </c>
      <c r="BP31" s="184" t="s">
        <v>181</v>
      </c>
      <c r="BQ31" s="132" t="s">
        <v>170</v>
      </c>
      <c r="BR31" s="67">
        <v>1000</v>
      </c>
      <c r="BS31" s="133">
        <v>7.93</v>
      </c>
      <c r="BT31" s="133">
        <v>7.93</v>
      </c>
      <c r="BU31" s="84" t="s">
        <v>63</v>
      </c>
      <c r="BV31" s="67">
        <f t="shared" si="11"/>
        <v>670</v>
      </c>
      <c r="BW31" s="134"/>
      <c r="BX31" s="134"/>
      <c r="BY31" s="134"/>
      <c r="BZ31" s="134"/>
      <c r="CA31" s="134"/>
      <c r="CB31" s="134"/>
      <c r="CC31" s="134"/>
      <c r="CD31" s="134"/>
      <c r="CE31" s="134"/>
      <c r="CF31" s="67"/>
      <c r="CG31" s="134"/>
      <c r="CH31" s="67"/>
      <c r="CI31" s="67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67"/>
      <c r="CU31" s="134"/>
      <c r="CV31" s="67"/>
      <c r="CW31" s="67"/>
      <c r="CX31" s="134">
        <v>110</v>
      </c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67"/>
      <c r="DL31" s="67">
        <v>220</v>
      </c>
      <c r="DM31" s="67"/>
      <c r="DN31" s="175"/>
    </row>
    <row r="32" spans="2:118" x14ac:dyDescent="0.25">
      <c r="B32" s="131"/>
      <c r="C32" s="210"/>
      <c r="D32" s="132"/>
      <c r="E32" s="67"/>
      <c r="F32" s="133"/>
      <c r="G32" s="133"/>
      <c r="H32" s="84"/>
      <c r="I32" s="67"/>
      <c r="J32" s="134"/>
      <c r="K32" s="134"/>
      <c r="L32" s="134"/>
      <c r="M32" s="134"/>
      <c r="N32" s="134"/>
      <c r="O32" s="134"/>
      <c r="P32" s="134"/>
      <c r="Q32" s="134"/>
      <c r="R32" s="134"/>
      <c r="S32" s="67"/>
      <c r="T32" s="134"/>
      <c r="U32" s="67"/>
      <c r="V32" s="67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67"/>
      <c r="AH32" s="134"/>
      <c r="AI32" s="67"/>
      <c r="AJ32" s="67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67"/>
      <c r="AY32" s="67"/>
      <c r="AZ32" s="67"/>
      <c r="BA32" s="175"/>
      <c r="BB32" s="16"/>
      <c r="BC32" s="16"/>
      <c r="BO32" s="131">
        <v>23</v>
      </c>
      <c r="BP32" s="210" t="s">
        <v>182</v>
      </c>
      <c r="BQ32" s="132" t="s">
        <v>108</v>
      </c>
      <c r="BR32" s="67">
        <v>210</v>
      </c>
      <c r="BS32" s="133">
        <v>2.62</v>
      </c>
      <c r="BT32" s="133">
        <v>2.62</v>
      </c>
      <c r="BU32" s="84" t="s">
        <v>63</v>
      </c>
      <c r="BV32" s="67">
        <f t="shared" si="11"/>
        <v>143</v>
      </c>
      <c r="BW32" s="134"/>
      <c r="BX32" s="134"/>
      <c r="BY32" s="134"/>
      <c r="BZ32" s="134"/>
      <c r="CA32" s="134"/>
      <c r="CB32" s="134"/>
      <c r="CC32" s="134"/>
      <c r="CD32" s="134"/>
      <c r="CE32" s="134"/>
      <c r="CF32" s="67"/>
      <c r="CG32" s="134"/>
      <c r="CH32" s="67"/>
      <c r="CI32" s="67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67"/>
      <c r="CU32" s="134"/>
      <c r="CV32" s="67"/>
      <c r="CW32" s="67"/>
      <c r="CX32" s="134">
        <v>22</v>
      </c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67"/>
      <c r="DL32" s="67">
        <v>45</v>
      </c>
      <c r="DM32" s="67"/>
      <c r="DN32" s="175"/>
    </row>
    <row r="33" spans="2:118" x14ac:dyDescent="0.25">
      <c r="B33" s="131"/>
      <c r="C33" s="210"/>
      <c r="D33" s="132"/>
      <c r="E33" s="67"/>
      <c r="F33" s="133"/>
      <c r="G33" s="133"/>
      <c r="H33" s="84"/>
      <c r="I33" s="67"/>
      <c r="J33" s="134"/>
      <c r="K33" s="134"/>
      <c r="L33" s="134"/>
      <c r="M33" s="134"/>
      <c r="N33" s="134"/>
      <c r="O33" s="134"/>
      <c r="P33" s="134"/>
      <c r="Q33" s="134"/>
      <c r="R33" s="134"/>
      <c r="S33" s="67"/>
      <c r="T33" s="134"/>
      <c r="U33" s="67"/>
      <c r="V33" s="67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67"/>
      <c r="AH33" s="134"/>
      <c r="AI33" s="67"/>
      <c r="AJ33" s="67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67"/>
      <c r="AY33" s="67"/>
      <c r="AZ33" s="67"/>
      <c r="BA33" s="175"/>
      <c r="BB33" s="16"/>
      <c r="BC33" s="16"/>
      <c r="BO33" s="131">
        <v>24</v>
      </c>
      <c r="BP33" s="210" t="s">
        <v>183</v>
      </c>
      <c r="BQ33" s="132" t="s">
        <v>165</v>
      </c>
      <c r="BR33" s="67">
        <v>200</v>
      </c>
      <c r="BS33" s="133">
        <v>2</v>
      </c>
      <c r="BT33" s="133">
        <v>2</v>
      </c>
      <c r="BU33" s="84" t="s">
        <v>63</v>
      </c>
      <c r="BV33" s="67">
        <f t="shared" si="11"/>
        <v>135</v>
      </c>
      <c r="BW33" s="134"/>
      <c r="BX33" s="134"/>
      <c r="BY33" s="134"/>
      <c r="BZ33" s="134"/>
      <c r="CA33" s="134"/>
      <c r="CB33" s="134"/>
      <c r="CC33" s="134"/>
      <c r="CD33" s="134"/>
      <c r="CE33" s="134"/>
      <c r="CF33" s="67"/>
      <c r="CG33" s="134"/>
      <c r="CH33" s="67"/>
      <c r="CI33" s="67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67"/>
      <c r="CU33" s="134"/>
      <c r="CV33" s="67"/>
      <c r="CW33" s="67"/>
      <c r="CX33" s="134">
        <v>20</v>
      </c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67"/>
      <c r="DL33" s="67">
        <v>45</v>
      </c>
      <c r="DM33" s="67"/>
      <c r="DN33" s="175"/>
    </row>
    <row r="34" spans="2:118" x14ac:dyDescent="0.25">
      <c r="B34" s="131"/>
      <c r="C34" s="210"/>
      <c r="D34" s="132"/>
      <c r="E34" s="67"/>
      <c r="F34" s="133"/>
      <c r="G34" s="133"/>
      <c r="H34" s="84"/>
      <c r="I34" s="67"/>
      <c r="J34" s="134"/>
      <c r="K34" s="134"/>
      <c r="L34" s="134"/>
      <c r="M34" s="134"/>
      <c r="N34" s="134"/>
      <c r="O34" s="134"/>
      <c r="P34" s="134"/>
      <c r="Q34" s="134"/>
      <c r="R34" s="134"/>
      <c r="S34" s="67"/>
      <c r="T34" s="134"/>
      <c r="U34" s="67"/>
      <c r="V34" s="67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67"/>
      <c r="AH34" s="134"/>
      <c r="AI34" s="67"/>
      <c r="AJ34" s="67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67"/>
      <c r="AY34" s="67"/>
      <c r="AZ34" s="67"/>
      <c r="BA34" s="175"/>
      <c r="BB34" s="16"/>
      <c r="BC34" s="16"/>
      <c r="BO34" s="131">
        <v>25</v>
      </c>
      <c r="BP34" s="210" t="s">
        <v>184</v>
      </c>
      <c r="BQ34" s="132" t="s">
        <v>108</v>
      </c>
      <c r="BR34" s="67">
        <v>340</v>
      </c>
      <c r="BS34" s="133"/>
      <c r="BT34" s="133"/>
      <c r="BU34" s="84"/>
      <c r="BV34" s="67">
        <f t="shared" si="11"/>
        <v>250</v>
      </c>
      <c r="BW34" s="134"/>
      <c r="BX34" s="134"/>
      <c r="BY34" s="134"/>
      <c r="BZ34" s="134"/>
      <c r="CA34" s="134"/>
      <c r="CB34" s="134"/>
      <c r="CC34" s="134"/>
      <c r="CD34" s="134"/>
      <c r="CE34" s="134"/>
      <c r="CF34" s="67"/>
      <c r="CG34" s="134"/>
      <c r="CH34" s="67"/>
      <c r="CI34" s="67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67"/>
      <c r="CU34" s="134"/>
      <c r="CV34" s="67"/>
      <c r="CW34" s="67"/>
      <c r="CX34" s="134">
        <v>35</v>
      </c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67"/>
      <c r="DL34" s="67">
        <v>55</v>
      </c>
      <c r="DM34" s="67"/>
      <c r="DN34" s="175"/>
    </row>
    <row r="35" spans="2:118" x14ac:dyDescent="0.25">
      <c r="B35" s="131"/>
      <c r="C35" s="184"/>
      <c r="D35" s="132"/>
      <c r="E35" s="67"/>
      <c r="F35" s="133"/>
      <c r="G35" s="133"/>
      <c r="H35" s="135"/>
      <c r="I35" s="67"/>
      <c r="J35" s="134"/>
      <c r="K35" s="134"/>
      <c r="L35" s="134"/>
      <c r="M35" s="134"/>
      <c r="N35" s="134"/>
      <c r="O35" s="134"/>
      <c r="P35" s="134"/>
      <c r="Q35" s="134"/>
      <c r="R35" s="134"/>
      <c r="S35" s="67"/>
      <c r="T35" s="134"/>
      <c r="U35" s="67"/>
      <c r="V35" s="67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67"/>
      <c r="AH35" s="134"/>
      <c r="AI35" s="67"/>
      <c r="AJ35" s="67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67"/>
      <c r="AY35" s="67"/>
      <c r="AZ35" s="67"/>
      <c r="BA35" s="175">
        <f>program!BS23</f>
        <v>0</v>
      </c>
      <c r="BB35" s="16" t="e">
        <f t="shared" si="3"/>
        <v>#DIV/0!</v>
      </c>
      <c r="BC35" s="16">
        <f t="shared" si="5"/>
        <v>0</v>
      </c>
      <c r="BO35" s="131"/>
      <c r="BP35" s="184"/>
      <c r="BQ35" s="132"/>
      <c r="BR35" s="67"/>
      <c r="BS35" s="133"/>
      <c r="BT35" s="133"/>
      <c r="BU35" s="135"/>
      <c r="BV35" s="67"/>
      <c r="BW35" s="134"/>
      <c r="BX35" s="134"/>
      <c r="BY35" s="134"/>
      <c r="BZ35" s="134"/>
      <c r="CA35" s="134"/>
      <c r="CB35" s="134"/>
      <c r="CC35" s="134"/>
      <c r="CD35" s="134"/>
      <c r="CE35" s="134"/>
      <c r="CF35" s="67"/>
      <c r="CG35" s="134"/>
      <c r="CH35" s="67"/>
      <c r="CI35" s="67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67"/>
      <c r="CU35" s="134"/>
      <c r="CV35" s="67"/>
      <c r="CW35" s="67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67"/>
      <c r="DL35" s="67"/>
      <c r="DM35" s="67"/>
      <c r="DN35" s="175">
        <f>program!EF23</f>
        <v>0</v>
      </c>
    </row>
    <row r="36" spans="2:118" ht="15" customHeight="1" x14ac:dyDescent="0.25">
      <c r="B36" s="328" t="s">
        <v>50</v>
      </c>
      <c r="C36" s="329"/>
      <c r="D36" s="215">
        <f>SUM(D10:D35)</f>
        <v>0</v>
      </c>
      <c r="E36" s="215">
        <f>SUM(E10:E35)</f>
        <v>7960</v>
      </c>
      <c r="F36" s="216">
        <f>SUM(F10:F35)</f>
        <v>97.780000000000015</v>
      </c>
      <c r="G36" s="216">
        <f>SUM(G10:G35)</f>
        <v>70.800000000000011</v>
      </c>
      <c r="H36" s="215"/>
      <c r="I36" s="215">
        <f>SUM(I10:I35)</f>
        <v>4210</v>
      </c>
      <c r="J36" s="215"/>
      <c r="K36" s="215">
        <f>SUM(K10:K35)</f>
        <v>40</v>
      </c>
      <c r="L36" s="215"/>
      <c r="M36" s="215">
        <f>SUM(M10:M35)</f>
        <v>0</v>
      </c>
      <c r="N36" s="215"/>
      <c r="O36" s="215">
        <f>SUM(O10:O35)</f>
        <v>105</v>
      </c>
      <c r="P36" s="215"/>
      <c r="Q36" s="215">
        <f>SUM(Q10:Q35)</f>
        <v>775</v>
      </c>
      <c r="R36" s="215"/>
      <c r="S36" s="215">
        <f>SUM(S10:S35)</f>
        <v>0</v>
      </c>
      <c r="T36" s="215"/>
      <c r="U36" s="215">
        <f>SUM(U10:U35)</f>
        <v>1105</v>
      </c>
      <c r="V36" s="215" t="e">
        <f>(U10*V10+U11*V11+U16*V16+U17*V17+U18*V18+U19*V19+U20*V20+U21*V21+U24*V24+U26*V26+#REF!*#REF!)/U36</f>
        <v>#REF!</v>
      </c>
      <c r="W36" s="215">
        <f>SUM(W10:W35)</f>
        <v>0</v>
      </c>
      <c r="X36" s="215"/>
      <c r="Y36" s="215">
        <f>SUM(Y10:Y35)</f>
        <v>0</v>
      </c>
      <c r="Z36" s="215"/>
      <c r="AA36" s="215">
        <f>SUM(AA10:AA35)</f>
        <v>0</v>
      </c>
      <c r="AB36" s="215"/>
      <c r="AC36" s="215">
        <f>SUM(AC10:AC35)</f>
        <v>0</v>
      </c>
      <c r="AD36" s="215"/>
      <c r="AE36" s="215">
        <f>SUM(AE10:AE35)</f>
        <v>0</v>
      </c>
      <c r="AF36" s="215"/>
      <c r="AG36" s="215">
        <f>SUM(AG10:AG35)</f>
        <v>0</v>
      </c>
      <c r="AH36" s="215"/>
      <c r="AI36" s="215">
        <f>SUM(AI10:AI35)</f>
        <v>0</v>
      </c>
      <c r="AJ36" s="215">
        <v>0</v>
      </c>
      <c r="AK36" s="215">
        <f>SUM(AK10:AK35)</f>
        <v>1385</v>
      </c>
      <c r="AL36" s="215"/>
      <c r="AM36" s="215">
        <f>SUM(AM10:AM35)</f>
        <v>0</v>
      </c>
      <c r="AN36" s="215"/>
      <c r="AO36" s="215">
        <f>SUM(AO10:AO35)</f>
        <v>0</v>
      </c>
      <c r="AP36" s="215"/>
      <c r="AQ36" s="215">
        <f>SUM(AQ10:AQ35)</f>
        <v>0</v>
      </c>
      <c r="AR36" s="215"/>
      <c r="AS36" s="215">
        <f>SUM(AS10:AS35)</f>
        <v>76</v>
      </c>
      <c r="AT36" s="215"/>
      <c r="AU36" s="215">
        <f>SUM(AU10:AU35)</f>
        <v>75</v>
      </c>
      <c r="AV36" s="215"/>
      <c r="AW36" s="134">
        <f>program!CH25</f>
        <v>0</v>
      </c>
      <c r="AX36" s="215" t="e">
        <f>(AW10*AX10+AW11*AX11+AW16*AX16+AW17*AX17+AW18*AX18+AW19*AX19+AW20*AX20+AW21*AX21+AW24*AX24+AW26*AX26+#REF!*#REF!)/AW36</f>
        <v>#REF!</v>
      </c>
      <c r="AY36" s="215">
        <f>SUM(AY10:AY35)</f>
        <v>1265</v>
      </c>
      <c r="AZ36" s="215">
        <f>SUM(AZ10:AZ35)</f>
        <v>1100</v>
      </c>
      <c r="BA36" s="217">
        <f>SUM(BA10:BA35)</f>
        <v>1500</v>
      </c>
      <c r="BC36" s="16">
        <f>E36-I36-AK36-AY36-AZ36</f>
        <v>0</v>
      </c>
      <c r="BD36" s="16" t="e">
        <f>#REF!-#REF!</f>
        <v>#REF!</v>
      </c>
      <c r="BE36" s="16" t="e">
        <f>#REF!-#REF!</f>
        <v>#REF!</v>
      </c>
      <c r="BF36" s="16" t="e">
        <f>#REF!-#REF!</f>
        <v>#REF!</v>
      </c>
      <c r="BG36" s="16" t="e">
        <f>#REF!-#REF!</f>
        <v>#REF!</v>
      </c>
      <c r="BH36" s="16" t="e">
        <f>#REF!-#REF!</f>
        <v>#REF!</v>
      </c>
      <c r="BI36" s="16"/>
      <c r="BJ36" s="16"/>
      <c r="BK36" s="16"/>
      <c r="BL36" s="16"/>
      <c r="BM36" s="16"/>
      <c r="BN36" s="16" t="e">
        <f>#REF!-#REF!</f>
        <v>#REF!</v>
      </c>
      <c r="BO36" s="328" t="s">
        <v>50</v>
      </c>
      <c r="BP36" s="329"/>
      <c r="BQ36" s="215">
        <f>SUM(BQ10:BQ35)</f>
        <v>0</v>
      </c>
      <c r="BR36" s="215">
        <f>SUM(BR10:BR35)</f>
        <v>7880</v>
      </c>
      <c r="BS36" s="216">
        <f>SUM(BS10:BS35)</f>
        <v>113.38</v>
      </c>
      <c r="BT36" s="216">
        <f>SUM(BT10:BT35)</f>
        <v>113.38</v>
      </c>
      <c r="BU36" s="215"/>
      <c r="BV36" s="215">
        <f>SUM(BV10:BV35)</f>
        <v>5591</v>
      </c>
      <c r="BW36" s="215"/>
      <c r="BX36" s="215">
        <f>SUM(BX10:BX35)</f>
        <v>0</v>
      </c>
      <c r="BY36" s="215"/>
      <c r="BZ36" s="215">
        <f>SUM(BZ10:BZ35)</f>
        <v>0</v>
      </c>
      <c r="CA36" s="215"/>
      <c r="CB36" s="215">
        <f>SUM(CB10:CB35)</f>
        <v>0</v>
      </c>
      <c r="CC36" s="215"/>
      <c r="CD36" s="215">
        <f>SUM(CD10:CD35)</f>
        <v>0</v>
      </c>
      <c r="CE36" s="215"/>
      <c r="CF36" s="215">
        <f>SUM(CF10:CF35)</f>
        <v>0</v>
      </c>
      <c r="CG36" s="215"/>
      <c r="CH36" s="215">
        <f>SUM(CH10:CH35)</f>
        <v>11</v>
      </c>
      <c r="CI36" s="215" t="e">
        <f>(CH10*CI10+CH11*CI11+CH16*CI16+CH17*CI17+CH18*CI18+CH19*CI19+CH20*CI20+CH21*CI21+CH24*CI24+CH26*CI26+#REF!*#REF!)/CH36</f>
        <v>#REF!</v>
      </c>
      <c r="CJ36" s="215">
        <f>SUM(CJ10:CJ35)</f>
        <v>0</v>
      </c>
      <c r="CK36" s="215"/>
      <c r="CL36" s="215">
        <f>SUM(CL10:CL35)</f>
        <v>0</v>
      </c>
      <c r="CM36" s="215"/>
      <c r="CN36" s="215">
        <f>SUM(CN10:CN35)</f>
        <v>0</v>
      </c>
      <c r="CO36" s="215"/>
      <c r="CP36" s="215">
        <f>SUM(CP10:CP35)</f>
        <v>0</v>
      </c>
      <c r="CQ36" s="215"/>
      <c r="CR36" s="215">
        <f>SUM(CR10:CR35)</f>
        <v>0</v>
      </c>
      <c r="CS36" s="215"/>
      <c r="CT36" s="215">
        <f>SUM(CT10:CT35)</f>
        <v>0</v>
      </c>
      <c r="CU36" s="215"/>
      <c r="CV36" s="215">
        <f>SUM(CV10:CV35)</f>
        <v>0</v>
      </c>
      <c r="CW36" s="215">
        <v>0</v>
      </c>
      <c r="CX36" s="215">
        <f>SUM(CX10:CX35)</f>
        <v>867</v>
      </c>
      <c r="CY36" s="215"/>
      <c r="CZ36" s="215">
        <f>SUM(CZ10:CZ35)</f>
        <v>0</v>
      </c>
      <c r="DA36" s="215"/>
      <c r="DB36" s="215">
        <f>SUM(DB10:DB35)</f>
        <v>0</v>
      </c>
      <c r="DC36" s="215"/>
      <c r="DD36" s="215">
        <f>SUM(DD10:DD35)</f>
        <v>0</v>
      </c>
      <c r="DE36" s="215"/>
      <c r="DF36" s="215">
        <f>SUM(DF10:DF35)</f>
        <v>0</v>
      </c>
      <c r="DG36" s="215"/>
      <c r="DH36" s="215">
        <f>SUM(DH10:DH35)</f>
        <v>0</v>
      </c>
      <c r="DI36" s="215"/>
      <c r="DJ36" s="134">
        <f>program!EU25</f>
        <v>0</v>
      </c>
      <c r="DK36" s="215" t="e">
        <f>(DJ10*DK10+DJ11*DK11+DJ16*DK16+DJ17*DK17+DJ18*DK18+DJ19*DK19+DJ20*DK20+DJ21*DK21+DJ24*DK24+DJ26*DK26+#REF!*#REF!)/DJ36</f>
        <v>#REF!</v>
      </c>
      <c r="DL36" s="215">
        <f>SUM(DL10:DL35)</f>
        <v>1422</v>
      </c>
      <c r="DM36" s="215">
        <f>SUM(DM10:DM35)</f>
        <v>0</v>
      </c>
      <c r="DN36" s="217">
        <f>SUM(DN10:DN35)</f>
        <v>0</v>
      </c>
    </row>
    <row r="37" spans="2:118" ht="15.75" thickBot="1" x14ac:dyDescent="0.3">
      <c r="B37" s="283"/>
      <c r="C37" s="284"/>
      <c r="D37" s="111"/>
      <c r="E37" s="111"/>
      <c r="F37" s="111"/>
      <c r="G37" s="111"/>
      <c r="H37" s="106"/>
      <c r="I37" s="286">
        <f>I36+AK36</f>
        <v>5595</v>
      </c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106"/>
      <c r="AY37" s="286">
        <f>AY36+AZ36</f>
        <v>2365</v>
      </c>
      <c r="AZ37" s="286"/>
      <c r="BA37" s="218">
        <f>E36*0.2</f>
        <v>1592</v>
      </c>
      <c r="BD37" s="16" t="e">
        <f>E36-#REF!</f>
        <v>#REF!</v>
      </c>
      <c r="BE37" s="16" t="e">
        <f>I36-#REF!</f>
        <v>#REF!</v>
      </c>
      <c r="BF37" s="16" t="e">
        <f>AK36-#REF!</f>
        <v>#REF!</v>
      </c>
      <c r="BG37" s="16" t="e">
        <f>AY36-#REF!</f>
        <v>#REF!</v>
      </c>
      <c r="BH37" s="16" t="e">
        <f>AZ36-#REF!</f>
        <v>#REF!</v>
      </c>
      <c r="BO37" s="283"/>
      <c r="BP37" s="284"/>
      <c r="BQ37" s="111"/>
      <c r="BR37" s="111"/>
      <c r="BS37" s="111"/>
      <c r="BT37" s="111"/>
      <c r="BU37" s="106"/>
      <c r="BV37" s="286">
        <f>BV36+CX36</f>
        <v>6458</v>
      </c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6"/>
      <c r="CI37" s="286"/>
      <c r="CJ37" s="286"/>
      <c r="CK37" s="286"/>
      <c r="CL37" s="286"/>
      <c r="CM37" s="286"/>
      <c r="CN37" s="286"/>
      <c r="CO37" s="286"/>
      <c r="CP37" s="286"/>
      <c r="CQ37" s="286"/>
      <c r="CR37" s="286"/>
      <c r="CS37" s="286"/>
      <c r="CT37" s="286"/>
      <c r="CU37" s="286"/>
      <c r="CV37" s="286"/>
      <c r="CW37" s="286"/>
      <c r="CX37" s="286"/>
      <c r="CY37" s="286"/>
      <c r="CZ37" s="286"/>
      <c r="DA37" s="286"/>
      <c r="DB37" s="286"/>
      <c r="DC37" s="286"/>
      <c r="DD37" s="286"/>
      <c r="DE37" s="286"/>
      <c r="DF37" s="286"/>
      <c r="DG37" s="286"/>
      <c r="DH37" s="286"/>
      <c r="DI37" s="286"/>
      <c r="DJ37" s="286"/>
      <c r="DK37" s="106"/>
      <c r="DL37" s="286">
        <f>DL36+DM36</f>
        <v>1422</v>
      </c>
      <c r="DM37" s="286"/>
      <c r="DN37" s="218">
        <f>BR36*0.2</f>
        <v>1576</v>
      </c>
    </row>
    <row r="38" spans="2:118" ht="15.75" thickBot="1" x14ac:dyDescent="0.3">
      <c r="B38" s="310" t="s">
        <v>51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2"/>
      <c r="BB38" s="16">
        <f>I13+I14+I16+I17+I18+I19+I24</f>
        <v>4150</v>
      </c>
      <c r="BO38" s="310" t="s">
        <v>51</v>
      </c>
      <c r="BP38" s="311"/>
      <c r="BQ38" s="311"/>
      <c r="BR38" s="311"/>
      <c r="BS38" s="311"/>
      <c r="BT38" s="311"/>
      <c r="BU38" s="311"/>
      <c r="BV38" s="311"/>
      <c r="BW38" s="311"/>
      <c r="BX38" s="311"/>
      <c r="BY38" s="311"/>
      <c r="BZ38" s="311"/>
      <c r="CA38" s="311"/>
      <c r="CB38" s="311"/>
      <c r="CC38" s="311"/>
      <c r="CD38" s="311"/>
      <c r="CE38" s="311"/>
      <c r="CF38" s="311"/>
      <c r="CG38" s="311"/>
      <c r="CH38" s="311"/>
      <c r="CI38" s="311"/>
      <c r="CJ38" s="311"/>
      <c r="CK38" s="311"/>
      <c r="CL38" s="311"/>
      <c r="CM38" s="311"/>
      <c r="CN38" s="311"/>
      <c r="CO38" s="311"/>
      <c r="CP38" s="311"/>
      <c r="CQ38" s="311"/>
      <c r="CR38" s="311"/>
      <c r="CS38" s="311"/>
      <c r="CT38" s="311"/>
      <c r="CU38" s="311"/>
      <c r="CV38" s="311"/>
      <c r="CW38" s="311"/>
      <c r="CX38" s="311"/>
      <c r="CY38" s="311"/>
      <c r="CZ38" s="311"/>
      <c r="DA38" s="311"/>
      <c r="DB38" s="311"/>
      <c r="DC38" s="311"/>
      <c r="DD38" s="311"/>
      <c r="DE38" s="311"/>
      <c r="DF38" s="311"/>
      <c r="DG38" s="311"/>
      <c r="DH38" s="311"/>
      <c r="DI38" s="311"/>
      <c r="DJ38" s="311"/>
      <c r="DK38" s="311"/>
      <c r="DL38" s="311"/>
      <c r="DM38" s="311"/>
      <c r="DN38" s="312"/>
    </row>
    <row r="39" spans="2:118" x14ac:dyDescent="0.25">
      <c r="B39" s="137">
        <v>1</v>
      </c>
      <c r="C39" s="70" t="s">
        <v>143</v>
      </c>
      <c r="D39" s="67" t="s">
        <v>121</v>
      </c>
      <c r="E39" s="143">
        <v>30</v>
      </c>
      <c r="F39" s="144">
        <v>4.24</v>
      </c>
      <c r="G39" s="144">
        <v>2.12</v>
      </c>
      <c r="H39" s="67"/>
      <c r="I39" s="67">
        <v>15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>
        <v>15</v>
      </c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>
        <v>15</v>
      </c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81"/>
      <c r="AW39" s="67">
        <v>15</v>
      </c>
      <c r="AX39" s="67"/>
      <c r="AY39" s="67"/>
      <c r="AZ39" s="68"/>
      <c r="BA39" s="174"/>
      <c r="BO39" s="137">
        <v>1</v>
      </c>
      <c r="BP39" s="138"/>
      <c r="BQ39" s="68"/>
      <c r="BR39" s="139"/>
      <c r="BS39" s="140"/>
      <c r="BT39" s="140"/>
      <c r="BU39" s="139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>
        <f>program!EI27</f>
        <v>0</v>
      </c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141"/>
      <c r="DJ39" s="68">
        <f>program!EU27</f>
        <v>0</v>
      </c>
      <c r="DK39" s="68"/>
      <c r="DL39" s="68"/>
      <c r="DM39" s="68"/>
      <c r="DN39" s="174"/>
    </row>
    <row r="40" spans="2:118" x14ac:dyDescent="0.25">
      <c r="B40" s="142">
        <v>2</v>
      </c>
      <c r="C40" s="70" t="s">
        <v>122</v>
      </c>
      <c r="D40" s="67" t="s">
        <v>121</v>
      </c>
      <c r="E40" s="143">
        <v>50</v>
      </c>
      <c r="F40" s="144">
        <v>11.49</v>
      </c>
      <c r="G40" s="144">
        <v>8.49</v>
      </c>
      <c r="H40" s="67"/>
      <c r="I40" s="67">
        <v>25</v>
      </c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>
        <f>program!BV28</f>
        <v>0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>
        <v>25</v>
      </c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81"/>
      <c r="AW40" s="67">
        <f>program!CH28</f>
        <v>0</v>
      </c>
      <c r="AX40" s="67"/>
      <c r="AY40" s="67"/>
      <c r="AZ40" s="67"/>
      <c r="BA40" s="175"/>
      <c r="BO40" s="142">
        <v>2</v>
      </c>
      <c r="BP40" s="70"/>
      <c r="BQ40" s="67"/>
      <c r="BR40" s="143"/>
      <c r="BS40" s="144"/>
      <c r="BT40" s="144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>
        <f>program!EI28</f>
        <v>0</v>
      </c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81"/>
      <c r="DJ40" s="67">
        <f>program!EU28</f>
        <v>0</v>
      </c>
      <c r="DK40" s="67"/>
      <c r="DL40" s="67"/>
      <c r="DM40" s="67"/>
      <c r="DN40" s="175"/>
    </row>
    <row r="41" spans="2:118" x14ac:dyDescent="0.25">
      <c r="B41" s="142">
        <v>3</v>
      </c>
      <c r="C41" s="70">
        <v>58</v>
      </c>
      <c r="D41" s="67" t="s">
        <v>121</v>
      </c>
      <c r="E41" s="143">
        <v>200</v>
      </c>
      <c r="F41" s="144">
        <v>10.78</v>
      </c>
      <c r="G41" s="144">
        <v>10.8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81"/>
      <c r="S41" s="67"/>
      <c r="T41" s="67"/>
      <c r="U41" s="67">
        <f>program!BV29</f>
        <v>0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>
        <v>200</v>
      </c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81"/>
      <c r="AW41" s="67">
        <f>program!CH29</f>
        <v>0</v>
      </c>
      <c r="AX41" s="67"/>
      <c r="AY41" s="67"/>
      <c r="AZ41" s="67"/>
      <c r="BA41" s="175"/>
      <c r="BO41" s="142">
        <v>3</v>
      </c>
      <c r="BP41" s="70"/>
      <c r="BQ41" s="67"/>
      <c r="BR41" s="143"/>
      <c r="BS41" s="144"/>
      <c r="BT41" s="144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81"/>
      <c r="CF41" s="67"/>
      <c r="CG41" s="67"/>
      <c r="CH41" s="67">
        <f>program!EI29</f>
        <v>0</v>
      </c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81"/>
      <c r="DJ41" s="67">
        <f>program!EU29</f>
        <v>0</v>
      </c>
      <c r="DK41" s="67"/>
      <c r="DL41" s="67"/>
      <c r="DM41" s="67"/>
      <c r="DN41" s="175"/>
    </row>
    <row r="42" spans="2:118" x14ac:dyDescent="0.25">
      <c r="B42" s="142">
        <v>4</v>
      </c>
      <c r="C42" s="70">
        <v>71</v>
      </c>
      <c r="D42" s="67" t="s">
        <v>52</v>
      </c>
      <c r="E42" s="143">
        <v>300</v>
      </c>
      <c r="F42" s="144">
        <v>57.9</v>
      </c>
      <c r="G42" s="144">
        <v>30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>
        <f>program!BV30</f>
        <v>0</v>
      </c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>
        <v>300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81"/>
      <c r="AW42" s="67">
        <f>program!CH30</f>
        <v>0</v>
      </c>
      <c r="AX42" s="67"/>
      <c r="AY42" s="67"/>
      <c r="AZ42" s="67"/>
      <c r="BA42" s="175"/>
      <c r="BO42" s="142">
        <v>4</v>
      </c>
      <c r="BP42" s="70"/>
      <c r="BQ42" s="67"/>
      <c r="BR42" s="143"/>
      <c r="BS42" s="144"/>
      <c r="BT42" s="144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>
        <f>program!EI30</f>
        <v>0</v>
      </c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81"/>
      <c r="DJ42" s="67">
        <f>program!EU30</f>
        <v>0</v>
      </c>
      <c r="DK42" s="67"/>
      <c r="DL42" s="67"/>
      <c r="DM42" s="67"/>
      <c r="DN42" s="175"/>
    </row>
    <row r="43" spans="2:118" x14ac:dyDescent="0.25">
      <c r="B43" s="142">
        <v>5</v>
      </c>
      <c r="C43" s="70" t="s">
        <v>144</v>
      </c>
      <c r="D43" s="67" t="s">
        <v>121</v>
      </c>
      <c r="E43" s="143">
        <v>200</v>
      </c>
      <c r="F43" s="144">
        <v>11.13</v>
      </c>
      <c r="G43" s="144">
        <v>11.13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>
        <f>program!BV31</f>
        <v>0</v>
      </c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>
        <v>200</v>
      </c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81"/>
      <c r="AW43" s="67">
        <f>program!CH31</f>
        <v>0</v>
      </c>
      <c r="AX43" s="67"/>
      <c r="AY43" s="67"/>
      <c r="AZ43" s="67"/>
      <c r="BA43" s="175"/>
      <c r="BO43" s="142">
        <v>5</v>
      </c>
      <c r="BP43" s="70"/>
      <c r="BQ43" s="67"/>
      <c r="BR43" s="143"/>
      <c r="BS43" s="144"/>
      <c r="BT43" s="144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>
        <f>program!EI31</f>
        <v>0</v>
      </c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81"/>
      <c r="DJ43" s="67">
        <f>program!EU31</f>
        <v>0</v>
      </c>
      <c r="DK43" s="67"/>
      <c r="DL43" s="67"/>
      <c r="DM43" s="67"/>
      <c r="DN43" s="175"/>
    </row>
    <row r="44" spans="2:118" x14ac:dyDescent="0.25">
      <c r="B44" s="142">
        <v>6</v>
      </c>
      <c r="C44" s="70" t="s">
        <v>145</v>
      </c>
      <c r="D44" s="67" t="s">
        <v>121</v>
      </c>
      <c r="E44" s="143">
        <v>400</v>
      </c>
      <c r="F44" s="144">
        <v>49.4</v>
      </c>
      <c r="G44" s="144">
        <v>49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>
        <f>program!BV32</f>
        <v>0</v>
      </c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>
        <v>400</v>
      </c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81"/>
      <c r="AW44" s="67">
        <f>program!CH32</f>
        <v>0</v>
      </c>
      <c r="AX44" s="67"/>
      <c r="AY44" s="67"/>
      <c r="AZ44" s="67"/>
      <c r="BA44" s="175"/>
      <c r="BO44" s="142">
        <v>6</v>
      </c>
      <c r="BP44" s="70"/>
      <c r="BQ44" s="67"/>
      <c r="BR44" s="143"/>
      <c r="BS44" s="144"/>
      <c r="BT44" s="144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>
        <f>program!EI32</f>
        <v>0</v>
      </c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81"/>
      <c r="DJ44" s="67">
        <f>program!EU32</f>
        <v>0</v>
      </c>
      <c r="DK44" s="67"/>
      <c r="DL44" s="67"/>
      <c r="DM44" s="67"/>
      <c r="DN44" s="175"/>
    </row>
    <row r="45" spans="2:118" x14ac:dyDescent="0.25">
      <c r="B45" s="142">
        <v>7</v>
      </c>
      <c r="C45" s="70" t="s">
        <v>146</v>
      </c>
      <c r="D45" s="67" t="s">
        <v>121</v>
      </c>
      <c r="E45" s="143">
        <v>60</v>
      </c>
      <c r="F45" s="144">
        <v>17.3</v>
      </c>
      <c r="G45" s="144">
        <v>17.3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>
        <v>60</v>
      </c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81"/>
      <c r="AW45" s="67">
        <f>program!CH43</f>
        <v>0</v>
      </c>
      <c r="AX45" s="67"/>
      <c r="AY45" s="67"/>
      <c r="AZ45" s="67"/>
      <c r="BA45" s="175"/>
      <c r="BO45" s="142">
        <v>7</v>
      </c>
      <c r="BP45" s="70"/>
      <c r="BQ45" s="67"/>
      <c r="BR45" s="143"/>
      <c r="BS45" s="144"/>
      <c r="BT45" s="144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>
        <f>program!EI43</f>
        <v>0</v>
      </c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81"/>
      <c r="DJ45" s="67">
        <f>program!EU43</f>
        <v>0</v>
      </c>
      <c r="DK45" s="67"/>
      <c r="DL45" s="67"/>
      <c r="DM45" s="67"/>
      <c r="DN45" s="175"/>
    </row>
    <row r="46" spans="2:118" x14ac:dyDescent="0.25">
      <c r="B46" s="142">
        <v>8</v>
      </c>
      <c r="C46" s="212"/>
      <c r="D46" s="67"/>
      <c r="E46" s="143"/>
      <c r="F46" s="144"/>
      <c r="G46" s="144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81"/>
      <c r="AW46" s="67"/>
      <c r="AX46" s="67"/>
      <c r="AY46" s="67"/>
      <c r="AZ46" s="67"/>
      <c r="BA46" s="175"/>
      <c r="BO46" s="142">
        <v>8</v>
      </c>
      <c r="BP46" s="212"/>
      <c r="BQ46" s="67"/>
      <c r="BR46" s="143"/>
      <c r="BS46" s="144"/>
      <c r="BT46" s="144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81"/>
      <c r="DJ46" s="67">
        <v>60</v>
      </c>
      <c r="DK46" s="67"/>
      <c r="DL46" s="67"/>
      <c r="DM46" s="67"/>
      <c r="DN46" s="175"/>
    </row>
    <row r="47" spans="2:118" x14ac:dyDescent="0.25">
      <c r="B47" s="142">
        <v>9</v>
      </c>
      <c r="C47" s="212"/>
      <c r="D47" s="67"/>
      <c r="E47" s="143"/>
      <c r="F47" s="144"/>
      <c r="G47" s="144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81"/>
      <c r="AW47" s="67">
        <v>15</v>
      </c>
      <c r="AX47" s="67"/>
      <c r="AY47" s="67"/>
      <c r="AZ47" s="67"/>
      <c r="BA47" s="175"/>
      <c r="BO47" s="142">
        <v>9</v>
      </c>
      <c r="BP47" s="212"/>
      <c r="BQ47" s="67"/>
      <c r="BR47" s="143"/>
      <c r="BS47" s="144"/>
      <c r="BT47" s="144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>
        <v>15</v>
      </c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81"/>
      <c r="DJ47" s="67">
        <v>15</v>
      </c>
      <c r="DK47" s="67"/>
      <c r="DL47" s="67"/>
      <c r="DM47" s="67"/>
      <c r="DN47" s="175"/>
    </row>
    <row r="48" spans="2:118" x14ac:dyDescent="0.25">
      <c r="B48" s="142">
        <v>10</v>
      </c>
      <c r="C48" s="70"/>
      <c r="D48" s="67"/>
      <c r="E48" s="143"/>
      <c r="F48" s="144"/>
      <c r="G48" s="144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>
        <f>program!BV46</f>
        <v>0</v>
      </c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81"/>
      <c r="AW48" s="67">
        <f>program!CH46</f>
        <v>0</v>
      </c>
      <c r="AX48" s="67"/>
      <c r="AY48" s="67"/>
      <c r="AZ48" s="67"/>
      <c r="BA48" s="175"/>
      <c r="BO48" s="142">
        <v>10</v>
      </c>
      <c r="BP48" s="70"/>
      <c r="BQ48" s="67"/>
      <c r="BR48" s="143"/>
      <c r="BS48" s="144"/>
      <c r="BT48" s="144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>
        <f>program!EI46</f>
        <v>0</v>
      </c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81"/>
      <c r="DJ48" s="67">
        <f>program!EU46</f>
        <v>0</v>
      </c>
      <c r="DK48" s="67"/>
      <c r="DL48" s="67"/>
      <c r="DM48" s="67"/>
      <c r="DN48" s="175"/>
    </row>
    <row r="49" spans="2:118" x14ac:dyDescent="0.25">
      <c r="B49" s="142">
        <v>11</v>
      </c>
      <c r="C49" s="70"/>
      <c r="D49" s="67"/>
      <c r="E49" s="143"/>
      <c r="F49" s="144"/>
      <c r="G49" s="144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>
        <f>program!BV47</f>
        <v>0</v>
      </c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81"/>
      <c r="AW49" s="67">
        <f>program!CH47</f>
        <v>0</v>
      </c>
      <c r="AX49" s="67"/>
      <c r="AY49" s="67"/>
      <c r="AZ49" s="67"/>
      <c r="BA49" s="175"/>
      <c r="BO49" s="142">
        <v>11</v>
      </c>
      <c r="BP49" s="70"/>
      <c r="BQ49" s="67"/>
      <c r="BR49" s="143"/>
      <c r="BS49" s="144"/>
      <c r="BT49" s="144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>
        <f>program!EI47</f>
        <v>0</v>
      </c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81"/>
      <c r="DJ49" s="67">
        <f>program!EU47</f>
        <v>0</v>
      </c>
      <c r="DK49" s="67"/>
      <c r="DL49" s="67"/>
      <c r="DM49" s="67"/>
      <c r="DN49" s="175"/>
    </row>
    <row r="50" spans="2:118" x14ac:dyDescent="0.25">
      <c r="B50" s="142">
        <v>12</v>
      </c>
      <c r="C50" s="70"/>
      <c r="D50" s="67"/>
      <c r="E50" s="143"/>
      <c r="F50" s="144"/>
      <c r="G50" s="144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>
        <f>program!BV48</f>
        <v>0</v>
      </c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81"/>
      <c r="AW50" s="67">
        <f>program!CH48</f>
        <v>0</v>
      </c>
      <c r="AX50" s="67"/>
      <c r="AY50" s="67"/>
      <c r="AZ50" s="67"/>
      <c r="BA50" s="175"/>
      <c r="BO50" s="142">
        <v>12</v>
      </c>
      <c r="BP50" s="70"/>
      <c r="BQ50" s="67"/>
      <c r="BR50" s="143"/>
      <c r="BS50" s="144"/>
      <c r="BT50" s="144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>
        <f>program!EI48</f>
        <v>0</v>
      </c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81"/>
      <c r="DJ50" s="67">
        <f>program!EU48</f>
        <v>0</v>
      </c>
      <c r="DK50" s="67"/>
      <c r="DL50" s="67"/>
      <c r="DM50" s="67"/>
      <c r="DN50" s="175"/>
    </row>
    <row r="51" spans="2:118" x14ac:dyDescent="0.25">
      <c r="B51" s="142">
        <v>13</v>
      </c>
      <c r="C51" s="70"/>
      <c r="D51" s="67"/>
      <c r="E51" s="143"/>
      <c r="F51" s="144"/>
      <c r="G51" s="144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 t="e">
        <f>program!#REF!</f>
        <v>#REF!</v>
      </c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81"/>
      <c r="AW51" s="67" t="e">
        <f>program!#REF!</f>
        <v>#REF!</v>
      </c>
      <c r="AX51" s="67"/>
      <c r="AY51" s="67"/>
      <c r="AZ51" s="67"/>
      <c r="BA51" s="175"/>
      <c r="BO51" s="142">
        <v>13</v>
      </c>
      <c r="BP51" s="70"/>
      <c r="BQ51" s="67"/>
      <c r="BR51" s="143"/>
      <c r="BS51" s="144"/>
      <c r="BT51" s="144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 t="e">
        <f>program!#REF!</f>
        <v>#REF!</v>
      </c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81"/>
      <c r="DJ51" s="67" t="e">
        <f>program!#REF!</f>
        <v>#REF!</v>
      </c>
      <c r="DK51" s="67"/>
      <c r="DL51" s="67"/>
      <c r="DM51" s="67"/>
      <c r="DN51" s="175"/>
    </row>
    <row r="52" spans="2:118" ht="15.75" thickBot="1" x14ac:dyDescent="0.3">
      <c r="B52" s="145">
        <v>14</v>
      </c>
      <c r="C52" s="146"/>
      <c r="D52" s="93"/>
      <c r="E52" s="147"/>
      <c r="F52" s="148"/>
      <c r="G52" s="148"/>
      <c r="H52" s="136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 t="e">
        <f>program!#REF!</f>
        <v>#REF!</v>
      </c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149"/>
      <c r="AW52" s="93" t="e">
        <f>program!#REF!</f>
        <v>#REF!</v>
      </c>
      <c r="AX52" s="93"/>
      <c r="AY52" s="93"/>
      <c r="AZ52" s="93"/>
      <c r="BA52" s="176"/>
      <c r="BO52" s="145">
        <v>14</v>
      </c>
      <c r="BP52" s="146"/>
      <c r="BQ52" s="93"/>
      <c r="BR52" s="147"/>
      <c r="BS52" s="148"/>
      <c r="BT52" s="148"/>
      <c r="BU52" s="136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 t="e">
        <f>program!#REF!</f>
        <v>#REF!</v>
      </c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149"/>
      <c r="DJ52" s="93" t="e">
        <f>program!#REF!</f>
        <v>#REF!</v>
      </c>
      <c r="DK52" s="93"/>
      <c r="DL52" s="93"/>
      <c r="DM52" s="93"/>
      <c r="DN52" s="176"/>
    </row>
    <row r="53" spans="2:118" ht="15" customHeight="1" x14ac:dyDescent="0.25">
      <c r="B53" s="281" t="s">
        <v>53</v>
      </c>
      <c r="C53" s="282"/>
      <c r="D53" s="55">
        <f>SUM(D39:D52)</f>
        <v>0</v>
      </c>
      <c r="E53" s="55">
        <f>SUM(E39:E52)</f>
        <v>1240</v>
      </c>
      <c r="F53" s="123">
        <f>SUM(F39:F52)</f>
        <v>162.24</v>
      </c>
      <c r="G53" s="123">
        <f>SUM(G39:G52)</f>
        <v>128.84</v>
      </c>
      <c r="H53" s="55"/>
      <c r="I53" s="55">
        <f>SUM(I39:I52)</f>
        <v>40</v>
      </c>
      <c r="J53" s="55"/>
      <c r="K53" s="55">
        <f>SUM(K39:K52)</f>
        <v>0</v>
      </c>
      <c r="L53" s="55"/>
      <c r="M53" s="55">
        <f>SUM(M39:M52)</f>
        <v>0</v>
      </c>
      <c r="N53" s="55"/>
      <c r="O53" s="55">
        <f>SUM(O39:O52)</f>
        <v>0</v>
      </c>
      <c r="P53" s="55"/>
      <c r="Q53" s="55">
        <f>SUM(Q39:Q52)</f>
        <v>0</v>
      </c>
      <c r="R53" s="55"/>
      <c r="S53" s="55">
        <f>SUM(S39:S52)</f>
        <v>0</v>
      </c>
      <c r="T53" s="124"/>
      <c r="U53" s="54" t="e">
        <f>SUM(U39:U52)</f>
        <v>#REF!</v>
      </c>
      <c r="V53" s="55" t="e">
        <f>(U39*V39+U40*V40+U41*V41+U42*V42+U49*V49+U50*V50+U51*V51+U52*V52+#REF!*#REF!+#REF!*#REF!+#REF!*#REF!+#REF!*#REF!+#REF!*#REF!)/U53</f>
        <v>#REF!</v>
      </c>
      <c r="W53" s="55">
        <f>SUM(W39:W52)</f>
        <v>0</v>
      </c>
      <c r="X53" s="55"/>
      <c r="Y53" s="55">
        <f>SUM(Y39:Y52)</f>
        <v>0</v>
      </c>
      <c r="Z53" s="55"/>
      <c r="AA53" s="55">
        <f>SUM(AA39:AA52)</f>
        <v>0</v>
      </c>
      <c r="AB53" s="55"/>
      <c r="AC53" s="55">
        <f>SUM(AC39:AC52)</f>
        <v>0</v>
      </c>
      <c r="AD53" s="55"/>
      <c r="AE53" s="55">
        <f>SUM(AE39:AE52)</f>
        <v>0</v>
      </c>
      <c r="AF53" s="55"/>
      <c r="AG53" s="55">
        <f>SUM(AG39:AG52)</f>
        <v>0</v>
      </c>
      <c r="AH53" s="55"/>
      <c r="AI53" s="55">
        <f>SUM(AI39:AI52)</f>
        <v>0</v>
      </c>
      <c r="AJ53" s="55" t="e">
        <f>(AI50*AJ50+AI51*AJ51+#REF!*#REF!)/AI53</f>
        <v>#REF!</v>
      </c>
      <c r="AK53" s="55">
        <f>SUM(AK39:AK52)</f>
        <v>1200</v>
      </c>
      <c r="AL53" s="55"/>
      <c r="AM53" s="55">
        <f>SUM(AM39:AM52)</f>
        <v>0</v>
      </c>
      <c r="AN53" s="55"/>
      <c r="AO53" s="55">
        <f>SUM(AO39:AO52)</f>
        <v>0</v>
      </c>
      <c r="AP53" s="55"/>
      <c r="AQ53" s="55">
        <f>SUM(AQ39:AQ52)</f>
        <v>0</v>
      </c>
      <c r="AR53" s="55"/>
      <c r="AS53" s="55">
        <f>SUM(AS39:AS52)</f>
        <v>0</v>
      </c>
      <c r="AT53" s="55">
        <f>SUM(AT39:AT52)</f>
        <v>0</v>
      </c>
      <c r="AU53" s="55">
        <f>SUM(AU39:AU52)</f>
        <v>0</v>
      </c>
      <c r="AV53" s="55">
        <f>SUM(AV39:AV52)</f>
        <v>0</v>
      </c>
      <c r="AW53" s="125" t="e">
        <f>SUM(AW39:AW52)</f>
        <v>#REF!</v>
      </c>
      <c r="AX53" s="126" t="e">
        <f>(AW39*AX39+AW40*AX40+AW41*AX41+AW42*AX42+AW49*AX49+AW50*AX50+AW51*AX51+AW52*AX52+#REF!*#REF!+#REF!*#REF!+#REF!*#REF!+#REF!*#REF!+#REF!*#REF!)/AW53</f>
        <v>#REF!</v>
      </c>
      <c r="AY53" s="54">
        <f>SUM(AY39:AY52)</f>
        <v>0</v>
      </c>
      <c r="AZ53" s="125"/>
      <c r="BA53" s="181"/>
      <c r="BO53" s="281" t="s">
        <v>53</v>
      </c>
      <c r="BP53" s="282"/>
      <c r="BQ53" s="55">
        <f>SUM(BQ39:BQ52)</f>
        <v>0</v>
      </c>
      <c r="BR53" s="55">
        <f>SUM(BR39:BR52)</f>
        <v>0</v>
      </c>
      <c r="BS53" s="123">
        <f>SUM(BS39:BS52)</f>
        <v>0</v>
      </c>
      <c r="BT53" s="123">
        <f>SUM(BT39:BT52)</f>
        <v>0</v>
      </c>
      <c r="BU53" s="55"/>
      <c r="BV53" s="55">
        <f>SUM(BV39:BV52)</f>
        <v>0</v>
      </c>
      <c r="BW53" s="55"/>
      <c r="BX53" s="55">
        <f>SUM(BX39:BX52)</f>
        <v>0</v>
      </c>
      <c r="BY53" s="55"/>
      <c r="BZ53" s="55">
        <f>SUM(BZ39:BZ52)</f>
        <v>0</v>
      </c>
      <c r="CA53" s="55"/>
      <c r="CB53" s="55">
        <f>SUM(CB39:CB52)</f>
        <v>0</v>
      </c>
      <c r="CC53" s="55"/>
      <c r="CD53" s="55">
        <f>SUM(CD39:CD52)</f>
        <v>0</v>
      </c>
      <c r="CE53" s="55"/>
      <c r="CF53" s="55">
        <f>SUM(CF39:CF52)</f>
        <v>0</v>
      </c>
      <c r="CG53" s="124"/>
      <c r="CH53" s="54" t="e">
        <f>SUM(CH39:CH52)</f>
        <v>#REF!</v>
      </c>
      <c r="CI53" s="55" t="e">
        <f>(CH39*CI39+CH40*CI40+CH41*CI41+CH42*CI42+CH49*CI49+CH50*CI50+CH51*CI51+CH52*CI52+#REF!*#REF!+#REF!*#REF!+#REF!*#REF!+#REF!*#REF!+#REF!*#REF!)/CH53</f>
        <v>#REF!</v>
      </c>
      <c r="CJ53" s="55">
        <f>SUM(CJ39:CJ52)</f>
        <v>0</v>
      </c>
      <c r="CK53" s="55"/>
      <c r="CL53" s="55">
        <f>SUM(CL39:CL52)</f>
        <v>0</v>
      </c>
      <c r="CM53" s="55"/>
      <c r="CN53" s="55">
        <f>SUM(CN39:CN52)</f>
        <v>0</v>
      </c>
      <c r="CO53" s="55"/>
      <c r="CP53" s="55">
        <f>SUM(CP39:CP52)</f>
        <v>0</v>
      </c>
      <c r="CQ53" s="55"/>
      <c r="CR53" s="55">
        <f>SUM(CR39:CR52)</f>
        <v>0</v>
      </c>
      <c r="CS53" s="55"/>
      <c r="CT53" s="55">
        <f>SUM(CT39:CT52)</f>
        <v>0</v>
      </c>
      <c r="CU53" s="55"/>
      <c r="CV53" s="55">
        <f>SUM(CV39:CV52)</f>
        <v>0</v>
      </c>
      <c r="CW53" s="55" t="e">
        <f>(CV50*CW50+CV51*CW51+#REF!*#REF!)/CV53</f>
        <v>#REF!</v>
      </c>
      <c r="CX53" s="55">
        <f>SUM(CX39:CX52)</f>
        <v>0</v>
      </c>
      <c r="CY53" s="55"/>
      <c r="CZ53" s="55">
        <f>SUM(CZ39:CZ52)</f>
        <v>0</v>
      </c>
      <c r="DA53" s="55"/>
      <c r="DB53" s="55">
        <f>SUM(DB39:DB52)</f>
        <v>0</v>
      </c>
      <c r="DC53" s="55"/>
      <c r="DD53" s="55">
        <f>SUM(DD39:DD52)</f>
        <v>0</v>
      </c>
      <c r="DE53" s="55"/>
      <c r="DF53" s="55">
        <f>SUM(DF39:DF52)</f>
        <v>0</v>
      </c>
      <c r="DG53" s="55">
        <f>SUM(DG39:DG52)</f>
        <v>0</v>
      </c>
      <c r="DH53" s="55">
        <f>SUM(DH39:DH52)</f>
        <v>0</v>
      </c>
      <c r="DI53" s="55">
        <f>SUM(DI39:DI52)</f>
        <v>0</v>
      </c>
      <c r="DJ53" s="125" t="e">
        <f>SUM(DJ39:DJ52)</f>
        <v>#REF!</v>
      </c>
      <c r="DK53" s="126" t="e">
        <f>(DJ39*DK39+DJ40*DK40+DJ41*DK41+DJ42*DK42+DJ49*DK49+DJ50*DK50+DJ51*DK51+DJ52*DK52+#REF!*#REF!+#REF!*#REF!+#REF!*#REF!+#REF!*#REF!+#REF!*#REF!)/DJ53</f>
        <v>#REF!</v>
      </c>
      <c r="DL53" s="54">
        <f>SUM(DL39:DL52)</f>
        <v>0</v>
      </c>
      <c r="DM53" s="125"/>
      <c r="DN53" s="181"/>
    </row>
    <row r="54" spans="2:118" ht="15.75" thickBot="1" x14ac:dyDescent="0.3">
      <c r="B54" s="283"/>
      <c r="C54" s="284"/>
      <c r="D54" s="106"/>
      <c r="E54" s="106"/>
      <c r="F54" s="107"/>
      <c r="G54" s="107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9"/>
      <c r="U54" s="285" t="e">
        <f>U53+AI53+AW53</f>
        <v>#REF!</v>
      </c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7"/>
      <c r="AX54" s="110"/>
      <c r="AY54" s="285">
        <f>AY53+AZ53</f>
        <v>0</v>
      </c>
      <c r="AZ54" s="287"/>
      <c r="BA54" s="86"/>
      <c r="BO54" s="283"/>
      <c r="BP54" s="284"/>
      <c r="BQ54" s="106"/>
      <c r="BR54" s="106"/>
      <c r="BS54" s="107"/>
      <c r="BT54" s="107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9"/>
      <c r="CH54" s="285" t="e">
        <f>CH53+CV53+DJ53</f>
        <v>#REF!</v>
      </c>
      <c r="CI54" s="286"/>
      <c r="CJ54" s="286"/>
      <c r="CK54" s="286"/>
      <c r="CL54" s="286"/>
      <c r="CM54" s="286"/>
      <c r="CN54" s="286"/>
      <c r="CO54" s="286"/>
      <c r="CP54" s="286"/>
      <c r="CQ54" s="286"/>
      <c r="CR54" s="286"/>
      <c r="CS54" s="286"/>
      <c r="CT54" s="286"/>
      <c r="CU54" s="286"/>
      <c r="CV54" s="286"/>
      <c r="CW54" s="286"/>
      <c r="CX54" s="286"/>
      <c r="CY54" s="286"/>
      <c r="CZ54" s="286"/>
      <c r="DA54" s="286"/>
      <c r="DB54" s="286"/>
      <c r="DC54" s="286"/>
      <c r="DD54" s="286"/>
      <c r="DE54" s="286"/>
      <c r="DF54" s="286"/>
      <c r="DG54" s="286"/>
      <c r="DH54" s="286"/>
      <c r="DI54" s="286"/>
      <c r="DJ54" s="287"/>
      <c r="DK54" s="110"/>
      <c r="DL54" s="285">
        <f>DL53+DM53</f>
        <v>0</v>
      </c>
      <c r="DM54" s="287"/>
      <c r="DN54" s="86"/>
    </row>
    <row r="55" spans="2:118" ht="12" customHeight="1" thickBot="1" x14ac:dyDescent="0.3">
      <c r="B55" s="288" t="s">
        <v>84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90"/>
      <c r="BO55" s="288" t="s">
        <v>84</v>
      </c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9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  <c r="CR55" s="289"/>
      <c r="CS55" s="289"/>
      <c r="CT55" s="289"/>
      <c r="CU55" s="289"/>
      <c r="CV55" s="289"/>
      <c r="CW55" s="289"/>
      <c r="CX55" s="289"/>
      <c r="CY55" s="289"/>
      <c r="CZ55" s="289"/>
      <c r="DA55" s="289"/>
      <c r="DB55" s="289"/>
      <c r="DC55" s="289"/>
      <c r="DD55" s="289"/>
      <c r="DE55" s="289"/>
      <c r="DF55" s="289"/>
      <c r="DG55" s="289"/>
      <c r="DH55" s="289"/>
      <c r="DI55" s="289"/>
      <c r="DJ55" s="289"/>
      <c r="DK55" s="289"/>
      <c r="DL55" s="289"/>
      <c r="DM55" s="289"/>
      <c r="DN55" s="290"/>
    </row>
    <row r="56" spans="2:118" ht="15.75" x14ac:dyDescent="0.25">
      <c r="B56" s="22">
        <v>1</v>
      </c>
      <c r="C56" s="85" t="s">
        <v>119</v>
      </c>
      <c r="D56" s="25" t="s">
        <v>54</v>
      </c>
      <c r="E56" s="25">
        <f>program!BM50</f>
        <v>0</v>
      </c>
      <c r="F56" s="25"/>
      <c r="G56" s="25">
        <v>0</v>
      </c>
      <c r="H56" s="25" t="s">
        <v>68</v>
      </c>
      <c r="I56" s="25"/>
      <c r="J56" s="25"/>
      <c r="K56" s="25">
        <v>10</v>
      </c>
      <c r="L56" s="25">
        <v>140</v>
      </c>
      <c r="M56" s="25">
        <v>10</v>
      </c>
      <c r="N56" s="25">
        <v>140</v>
      </c>
      <c r="O56" s="25">
        <v>10</v>
      </c>
      <c r="P56" s="25">
        <f>N56</f>
        <v>140</v>
      </c>
      <c r="Q56" s="25">
        <v>20</v>
      </c>
      <c r="R56" s="25">
        <v>130</v>
      </c>
      <c r="S56" s="25"/>
      <c r="T56" s="25"/>
      <c r="U56" s="25">
        <f>program!BV50</f>
        <v>0</v>
      </c>
      <c r="V56" s="25" t="e">
        <f>(I56*J56+K56*L56+M56*N56+O56*P56+Q56*R56+S56*T56)/U56</f>
        <v>#DIV/0!</v>
      </c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>
        <f>program!CB50</f>
        <v>0</v>
      </c>
      <c r="AJ56" s="25" t="e">
        <f>(W56*X56+Y56*Z56+AA56*AB56+AC56*AD56+AE56*AF56+AG56*AH56)/AI56</f>
        <v>#DIV/0!</v>
      </c>
      <c r="AK56" s="25"/>
      <c r="AL56" s="25"/>
      <c r="AM56" s="25"/>
      <c r="AN56" s="25"/>
      <c r="AO56" s="25"/>
      <c r="AP56" s="25"/>
      <c r="AQ56" s="25">
        <v>25</v>
      </c>
      <c r="AR56" s="25">
        <f>80/1.19</f>
        <v>67.226890756302524</v>
      </c>
      <c r="AS56" s="25">
        <v>20</v>
      </c>
      <c r="AT56" s="25">
        <f>80/1.19</f>
        <v>67.226890756302524</v>
      </c>
      <c r="AU56" s="25">
        <v>5</v>
      </c>
      <c r="AV56" s="24">
        <v>34</v>
      </c>
      <c r="AW56" s="25">
        <f>program!CH50</f>
        <v>0</v>
      </c>
      <c r="AX56" s="25" t="e">
        <f t="shared" ref="AX56" si="13">(AK56*AL56+AM56*AN56+AO56*AP56+AQ56*AR56+AS56*AT56+AU56*AV56)/AW56</f>
        <v>#DIV/0!</v>
      </c>
      <c r="AY56" s="25"/>
      <c r="AZ56" s="25"/>
      <c r="BA56" s="20"/>
      <c r="BO56" s="22">
        <v>1</v>
      </c>
      <c r="BP56" s="85" t="s">
        <v>119</v>
      </c>
      <c r="BQ56" s="25" t="s">
        <v>54</v>
      </c>
      <c r="BR56" s="25">
        <f>program!DZ50</f>
        <v>0</v>
      </c>
      <c r="BS56" s="25"/>
      <c r="BT56" s="25">
        <v>0</v>
      </c>
      <c r="BU56" s="25" t="s">
        <v>68</v>
      </c>
      <c r="BV56" s="25"/>
      <c r="BW56" s="25"/>
      <c r="BX56" s="25">
        <v>10</v>
      </c>
      <c r="BY56" s="25">
        <v>140</v>
      </c>
      <c r="BZ56" s="25">
        <v>10</v>
      </c>
      <c r="CA56" s="25">
        <v>140</v>
      </c>
      <c r="CB56" s="25">
        <v>10</v>
      </c>
      <c r="CC56" s="25">
        <f>CA56</f>
        <v>140</v>
      </c>
      <c r="CD56" s="25">
        <v>20</v>
      </c>
      <c r="CE56" s="25">
        <v>130</v>
      </c>
      <c r="CF56" s="25"/>
      <c r="CG56" s="25"/>
      <c r="CH56" s="25">
        <f>program!EI50</f>
        <v>0</v>
      </c>
      <c r="CI56" s="25" t="e">
        <f>(BV56*BW56+BX56*BY56+BZ56*CA56+CB56*CC56+CD56*CE56+CF56*CG56)/CH56</f>
        <v>#DIV/0!</v>
      </c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>
        <f>program!EO50</f>
        <v>0</v>
      </c>
      <c r="CW56" s="25" t="e">
        <f>(CJ56*CK56+CL56*CM56+CN56*CO56+CP56*CQ56+CR56*CS56+CT56*CU56)/CV56</f>
        <v>#DIV/0!</v>
      </c>
      <c r="CX56" s="25"/>
      <c r="CY56" s="25"/>
      <c r="CZ56" s="25"/>
      <c r="DA56" s="25"/>
      <c r="DB56" s="25"/>
      <c r="DC56" s="25"/>
      <c r="DD56" s="25">
        <v>25</v>
      </c>
      <c r="DE56" s="25">
        <f>80/1.19</f>
        <v>67.226890756302524</v>
      </c>
      <c r="DF56" s="25">
        <v>20</v>
      </c>
      <c r="DG56" s="25">
        <f>80/1.19</f>
        <v>67.226890756302524</v>
      </c>
      <c r="DH56" s="25">
        <v>5</v>
      </c>
      <c r="DI56" s="24">
        <v>34</v>
      </c>
      <c r="DJ56" s="25">
        <f>program!EU50</f>
        <v>0</v>
      </c>
      <c r="DK56" s="25" t="e">
        <f t="shared" ref="DK56" si="14">(CX56*CY56+CZ56*DA56+DB56*DC56+DD56*DE56+DF56*DG56+DH56*DI56)/DJ56</f>
        <v>#DIV/0!</v>
      </c>
      <c r="DL56" s="25"/>
      <c r="DM56" s="25"/>
      <c r="DN56" s="20"/>
    </row>
    <row r="57" spans="2:118" ht="12" customHeight="1" x14ac:dyDescent="0.25">
      <c r="B57" s="281" t="s">
        <v>55</v>
      </c>
      <c r="C57" s="282"/>
      <c r="D57" s="55">
        <f>SUM(D56:D56)</f>
        <v>0</v>
      </c>
      <c r="E57" s="55">
        <f>SUM(E56:E56)</f>
        <v>0</v>
      </c>
      <c r="F57" s="55">
        <v>0</v>
      </c>
      <c r="G57" s="55">
        <f>SUM(G56:G56)</f>
        <v>0</v>
      </c>
      <c r="H57" s="55"/>
      <c r="I57" s="150">
        <f>SUM(I56:I56)</f>
        <v>0</v>
      </c>
      <c r="J57" s="150"/>
      <c r="K57" s="150">
        <f>SUM(K56:K56)</f>
        <v>10</v>
      </c>
      <c r="L57" s="150"/>
      <c r="M57" s="150">
        <f>SUM(M56:M56)</f>
        <v>10</v>
      </c>
      <c r="N57" s="150"/>
      <c r="O57" s="150">
        <f>SUM(O56:O56)</f>
        <v>10</v>
      </c>
      <c r="P57" s="150"/>
      <c r="Q57" s="150">
        <f>SUM(Q56:Q56)</f>
        <v>20</v>
      </c>
      <c r="R57" s="150"/>
      <c r="S57" s="150">
        <f>SUM(S56:S56)</f>
        <v>0</v>
      </c>
      <c r="T57" s="151"/>
      <c r="U57" s="152">
        <f>SUM(U56:U56)</f>
        <v>0</v>
      </c>
      <c r="V57" s="150" t="e">
        <f>(U56*V56+#REF!*#REF!+#REF!*#REF!+#REF!*#REF!+#REF!*#REF!)/U57</f>
        <v>#DIV/0!</v>
      </c>
      <c r="W57" s="150">
        <f>SUM(W56:W56)</f>
        <v>0</v>
      </c>
      <c r="X57" s="150"/>
      <c r="Y57" s="150">
        <f>SUM(Y56:Y56)</f>
        <v>0</v>
      </c>
      <c r="Z57" s="150"/>
      <c r="AA57" s="150">
        <f>SUM(AA56:AA56)</f>
        <v>0</v>
      </c>
      <c r="AB57" s="150"/>
      <c r="AC57" s="150">
        <f>SUM(AC56:AC56)</f>
        <v>0</v>
      </c>
      <c r="AD57" s="150"/>
      <c r="AE57" s="150">
        <f>SUM(AE56:AE56)</f>
        <v>0</v>
      </c>
      <c r="AF57" s="150"/>
      <c r="AG57" s="150">
        <f>SUM(AG56:AG56)</f>
        <v>0</v>
      </c>
      <c r="AH57" s="150">
        <f>SUM(AH56:AH56)</f>
        <v>0</v>
      </c>
      <c r="AI57" s="150">
        <f>SUM(AI56:AI56)</f>
        <v>0</v>
      </c>
      <c r="AJ57" s="150" t="e">
        <f>(#REF!*#REF!+#REF!*#REF!+#REF!*#REF!)/AI57</f>
        <v>#REF!</v>
      </c>
      <c r="AK57" s="150">
        <f>SUM(AK56:AK56)</f>
        <v>0</v>
      </c>
      <c r="AL57" s="150"/>
      <c r="AM57" s="150">
        <f>SUM(AM56:AM56)</f>
        <v>0</v>
      </c>
      <c r="AN57" s="150"/>
      <c r="AO57" s="150">
        <f>SUM(AO56:AO56)</f>
        <v>0</v>
      </c>
      <c r="AP57" s="150"/>
      <c r="AQ57" s="150">
        <f>SUM(AQ56:AQ56)</f>
        <v>25</v>
      </c>
      <c r="AR57" s="150"/>
      <c r="AS57" s="150">
        <f>SUM(AS56:AS56)</f>
        <v>20</v>
      </c>
      <c r="AT57" s="150"/>
      <c r="AU57" s="150">
        <f>SUM(AU56:AU56)</f>
        <v>5</v>
      </c>
      <c r="AV57" s="150"/>
      <c r="AW57" s="153">
        <f>SUM(AW56:AW56)</f>
        <v>0</v>
      </c>
      <c r="AX57" s="154" t="e">
        <f>(AW56*AX56+#REF!*#REF!+#REF!*#REF!+#REF!*#REF!+#REF!*#REF!)/AW57</f>
        <v>#DIV/0!</v>
      </c>
      <c r="AY57" s="150">
        <f>SUM(AY56:AY56)</f>
        <v>0</v>
      </c>
      <c r="AZ57" s="150"/>
      <c r="BA57" s="56"/>
      <c r="BO57" s="281" t="s">
        <v>55</v>
      </c>
      <c r="BP57" s="282"/>
      <c r="BQ57" s="55">
        <f>SUM(BQ56:BQ56)</f>
        <v>0</v>
      </c>
      <c r="BR57" s="55">
        <f>SUM(BR56:BR56)</f>
        <v>0</v>
      </c>
      <c r="BS57" s="55">
        <v>0</v>
      </c>
      <c r="BT57" s="55">
        <f>SUM(BT56:BT56)</f>
        <v>0</v>
      </c>
      <c r="BU57" s="55"/>
      <c r="BV57" s="150">
        <f>SUM(BV56:BV56)</f>
        <v>0</v>
      </c>
      <c r="BW57" s="150"/>
      <c r="BX57" s="150">
        <f>SUM(BX56:BX56)</f>
        <v>10</v>
      </c>
      <c r="BY57" s="150"/>
      <c r="BZ57" s="150">
        <f>SUM(BZ56:BZ56)</f>
        <v>10</v>
      </c>
      <c r="CA57" s="150"/>
      <c r="CB57" s="150">
        <f>SUM(CB56:CB56)</f>
        <v>10</v>
      </c>
      <c r="CC57" s="150"/>
      <c r="CD57" s="150">
        <f>SUM(CD56:CD56)</f>
        <v>20</v>
      </c>
      <c r="CE57" s="150"/>
      <c r="CF57" s="150">
        <f>SUM(CF56:CF56)</f>
        <v>0</v>
      </c>
      <c r="CG57" s="151"/>
      <c r="CH57" s="152">
        <f>SUM(CH56:CH56)</f>
        <v>0</v>
      </c>
      <c r="CI57" s="150" t="e">
        <f>(CH56*CI56+#REF!*#REF!+#REF!*#REF!+#REF!*#REF!+#REF!*#REF!)/CH57</f>
        <v>#DIV/0!</v>
      </c>
      <c r="CJ57" s="150">
        <f>SUM(CJ56:CJ56)</f>
        <v>0</v>
      </c>
      <c r="CK57" s="150"/>
      <c r="CL57" s="150">
        <f>SUM(CL56:CL56)</f>
        <v>0</v>
      </c>
      <c r="CM57" s="150"/>
      <c r="CN57" s="150">
        <f>SUM(CN56:CN56)</f>
        <v>0</v>
      </c>
      <c r="CO57" s="150"/>
      <c r="CP57" s="150">
        <f>SUM(CP56:CP56)</f>
        <v>0</v>
      </c>
      <c r="CQ57" s="150"/>
      <c r="CR57" s="150">
        <f>SUM(CR56:CR56)</f>
        <v>0</v>
      </c>
      <c r="CS57" s="150"/>
      <c r="CT57" s="150">
        <f>SUM(CT56:CT56)</f>
        <v>0</v>
      </c>
      <c r="CU57" s="150">
        <f>SUM(CU56:CU56)</f>
        <v>0</v>
      </c>
      <c r="CV57" s="150">
        <f>SUM(CV56:CV56)</f>
        <v>0</v>
      </c>
      <c r="CW57" s="150" t="e">
        <f>(#REF!*#REF!+#REF!*#REF!+#REF!*#REF!)/CV57</f>
        <v>#REF!</v>
      </c>
      <c r="CX57" s="150">
        <f>SUM(CX56:CX56)</f>
        <v>0</v>
      </c>
      <c r="CY57" s="150"/>
      <c r="CZ57" s="150">
        <f>SUM(CZ56:CZ56)</f>
        <v>0</v>
      </c>
      <c r="DA57" s="150"/>
      <c r="DB57" s="150">
        <f>SUM(DB56:DB56)</f>
        <v>0</v>
      </c>
      <c r="DC57" s="150"/>
      <c r="DD57" s="150">
        <f>SUM(DD56:DD56)</f>
        <v>25</v>
      </c>
      <c r="DE57" s="150"/>
      <c r="DF57" s="150">
        <f>SUM(DF56:DF56)</f>
        <v>20</v>
      </c>
      <c r="DG57" s="150"/>
      <c r="DH57" s="150">
        <f>SUM(DH56:DH56)</f>
        <v>5</v>
      </c>
      <c r="DI57" s="150"/>
      <c r="DJ57" s="153">
        <f>SUM(DJ56:DJ56)</f>
        <v>0</v>
      </c>
      <c r="DK57" s="154" t="e">
        <f>(DJ56*DK56+#REF!*#REF!+#REF!*#REF!+#REF!*#REF!+#REF!*#REF!)/DJ57</f>
        <v>#DIV/0!</v>
      </c>
      <c r="DL57" s="150">
        <f>SUM(DL56:DL56)</f>
        <v>0</v>
      </c>
      <c r="DM57" s="150"/>
      <c r="DN57" s="56"/>
    </row>
    <row r="58" spans="2:118" ht="10.5" customHeight="1" thickBot="1" x14ac:dyDescent="0.3">
      <c r="B58" s="291"/>
      <c r="C58" s="292"/>
      <c r="D58" s="115"/>
      <c r="E58" s="115"/>
      <c r="F58" s="115"/>
      <c r="G58" s="115"/>
      <c r="H58" s="115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7"/>
      <c r="U58" s="293">
        <f>U57+AI57+AW57</f>
        <v>0</v>
      </c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5"/>
      <c r="AX58" s="118"/>
      <c r="AY58" s="294">
        <f>AY57+AZ57</f>
        <v>0</v>
      </c>
      <c r="AZ58" s="294"/>
      <c r="BA58" s="40"/>
      <c r="BO58" s="291"/>
      <c r="BP58" s="292"/>
      <c r="BQ58" s="115"/>
      <c r="BR58" s="115"/>
      <c r="BS58" s="115"/>
      <c r="BT58" s="115"/>
      <c r="BU58" s="115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7"/>
      <c r="CH58" s="293">
        <f>CH57+CV57+DJ57</f>
        <v>0</v>
      </c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  <c r="DJ58" s="295"/>
      <c r="DK58" s="118"/>
      <c r="DL58" s="294">
        <f>DL57+DM57</f>
        <v>0</v>
      </c>
      <c r="DM58" s="294"/>
      <c r="DN58" s="40"/>
    </row>
    <row r="59" spans="2:118" ht="12.75" customHeight="1" x14ac:dyDescent="0.25">
      <c r="B59" s="296" t="s">
        <v>103</v>
      </c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8"/>
      <c r="BO59" s="296" t="s">
        <v>103</v>
      </c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8"/>
    </row>
    <row r="60" spans="2:118" ht="16.5" thickBot="1" x14ac:dyDescent="0.3">
      <c r="B60" s="57">
        <v>1</v>
      </c>
      <c r="C60" s="113" t="s">
        <v>70</v>
      </c>
      <c r="D60" s="39">
        <f>program!BL51</f>
        <v>0</v>
      </c>
      <c r="E60" s="39">
        <f>program!BM51</f>
        <v>0</v>
      </c>
      <c r="F60" s="39">
        <f>program!BJ51</f>
        <v>0</v>
      </c>
      <c r="G60" s="39">
        <f>program!BK51</f>
        <v>0</v>
      </c>
      <c r="H60" s="39" t="s">
        <v>69</v>
      </c>
      <c r="I60" s="39"/>
      <c r="J60" s="39"/>
      <c r="K60" s="39">
        <v>10</v>
      </c>
      <c r="L60" s="39">
        <v>160</v>
      </c>
      <c r="M60" s="39">
        <v>10</v>
      </c>
      <c r="N60" s="39">
        <v>140</v>
      </c>
      <c r="O60" s="39">
        <v>10</v>
      </c>
      <c r="P60" s="39">
        <v>140</v>
      </c>
      <c r="Q60" s="39">
        <v>78</v>
      </c>
      <c r="R60" s="39">
        <v>140</v>
      </c>
      <c r="S60" s="39"/>
      <c r="T60" s="39"/>
      <c r="U60" s="39">
        <f>program!BV51</f>
        <v>0</v>
      </c>
      <c r="V60" s="39" t="e">
        <f t="shared" ref="V60" si="15">(I60*J60+K60*L60+M60*N60+O60*P60+Q60*R60+S60*T60)/U60</f>
        <v>#DIV/0!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>
        <f>program!CB51</f>
        <v>0</v>
      </c>
      <c r="AJ60" s="39" t="e">
        <f t="shared" ref="AJ60" si="16">(W60*X60+Y60*Z60+AA60*AB60+AC60*AD60+AE60*AF60+AG60*AH60)/AI60</f>
        <v>#DIV/0!</v>
      </c>
      <c r="AK60" s="39"/>
      <c r="AL60" s="39"/>
      <c r="AM60" s="39"/>
      <c r="AN60" s="39"/>
      <c r="AO60" s="39"/>
      <c r="AP60" s="39"/>
      <c r="AQ60" s="39"/>
      <c r="AR60" s="39"/>
      <c r="AS60" s="39">
        <v>6</v>
      </c>
      <c r="AT60" s="39">
        <v>60</v>
      </c>
      <c r="AU60" s="39">
        <v>6</v>
      </c>
      <c r="AV60" s="82">
        <v>34</v>
      </c>
      <c r="AW60" s="39">
        <f>program!CH51</f>
        <v>0</v>
      </c>
      <c r="AX60" s="39" t="e">
        <f t="shared" ref="AX60" si="17">(AK60*AL60+AM60*AN60+AO60*AP60+AQ60*AR60+AS60*AT60+AU60*AV60)/AW60</f>
        <v>#DIV/0!</v>
      </c>
      <c r="AY60" s="39">
        <f>program!CP51</f>
        <v>0</v>
      </c>
      <c r="AZ60" s="39"/>
      <c r="BA60" s="40"/>
      <c r="BO60" s="57">
        <v>1</v>
      </c>
      <c r="BP60" s="113" t="s">
        <v>70</v>
      </c>
      <c r="BQ60" s="39">
        <f>program!DY51</f>
        <v>0</v>
      </c>
      <c r="BR60" s="39">
        <f>program!DZ51</f>
        <v>0</v>
      </c>
      <c r="BS60" s="39">
        <f>program!DW51</f>
        <v>0</v>
      </c>
      <c r="BT60" s="39">
        <f>program!DX51</f>
        <v>0</v>
      </c>
      <c r="BU60" s="39" t="s">
        <v>69</v>
      </c>
      <c r="BV60" s="39"/>
      <c r="BW60" s="39"/>
      <c r="BX60" s="39">
        <v>10</v>
      </c>
      <c r="BY60" s="39">
        <v>160</v>
      </c>
      <c r="BZ60" s="39">
        <v>10</v>
      </c>
      <c r="CA60" s="39">
        <v>140</v>
      </c>
      <c r="CB60" s="39">
        <v>10</v>
      </c>
      <c r="CC60" s="39">
        <v>140</v>
      </c>
      <c r="CD60" s="39">
        <v>78</v>
      </c>
      <c r="CE60" s="39">
        <v>140</v>
      </c>
      <c r="CF60" s="39"/>
      <c r="CG60" s="39"/>
      <c r="CH60" s="39">
        <f>program!EI51</f>
        <v>0</v>
      </c>
      <c r="CI60" s="39" t="e">
        <f t="shared" ref="CI60" si="18">(BV60*BW60+BX60*BY60+BZ60*CA60+CB60*CC60+CD60*CE60+CF60*CG60)/CH60</f>
        <v>#DIV/0!</v>
      </c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>
        <f>program!EO51</f>
        <v>0</v>
      </c>
      <c r="CW60" s="39" t="e">
        <f t="shared" ref="CW60" si="19">(CJ60*CK60+CL60*CM60+CN60*CO60+CP60*CQ60+CR60*CS60+CT60*CU60)/CV60</f>
        <v>#DIV/0!</v>
      </c>
      <c r="CX60" s="39"/>
      <c r="CY60" s="39"/>
      <c r="CZ60" s="39"/>
      <c r="DA60" s="39"/>
      <c r="DB60" s="39"/>
      <c r="DC60" s="39"/>
      <c r="DD60" s="39"/>
      <c r="DE60" s="39"/>
      <c r="DF60" s="39">
        <v>6</v>
      </c>
      <c r="DG60" s="39">
        <v>60</v>
      </c>
      <c r="DH60" s="39">
        <v>6</v>
      </c>
      <c r="DI60" s="82">
        <v>34</v>
      </c>
      <c r="DJ60" s="39">
        <f>program!EU51</f>
        <v>0</v>
      </c>
      <c r="DK60" s="39" t="e">
        <f t="shared" ref="DK60" si="20">(CX60*CY60+CZ60*DA60+DB60*DC60+DD60*DE60+DF60*DG60+DH60*DI60)/DJ60</f>
        <v>#DIV/0!</v>
      </c>
      <c r="DL60" s="39">
        <f>program!FC51</f>
        <v>0</v>
      </c>
      <c r="DM60" s="39"/>
      <c r="DN60" s="40"/>
    </row>
    <row r="61" spans="2:118" ht="9.75" customHeight="1" x14ac:dyDescent="0.25">
      <c r="B61" s="296" t="s">
        <v>104</v>
      </c>
      <c r="C61" s="297"/>
      <c r="D61" s="108">
        <f>SUM(D57:D60)</f>
        <v>0</v>
      </c>
      <c r="E61" s="108">
        <f>SUM(E60)</f>
        <v>0</v>
      </c>
      <c r="F61" s="108">
        <f t="shared" ref="F61:AY61" si="21">SUM(F60)</f>
        <v>0</v>
      </c>
      <c r="G61" s="108">
        <f t="shared" si="21"/>
        <v>0</v>
      </c>
      <c r="H61" s="108">
        <f t="shared" si="21"/>
        <v>0</v>
      </c>
      <c r="I61" s="108">
        <f t="shared" si="21"/>
        <v>0</v>
      </c>
      <c r="J61" s="108">
        <f t="shared" si="21"/>
        <v>0</v>
      </c>
      <c r="K61" s="108">
        <f t="shared" si="21"/>
        <v>10</v>
      </c>
      <c r="L61" s="108">
        <f t="shared" si="21"/>
        <v>160</v>
      </c>
      <c r="M61" s="108">
        <f t="shared" si="21"/>
        <v>10</v>
      </c>
      <c r="N61" s="108">
        <f t="shared" si="21"/>
        <v>140</v>
      </c>
      <c r="O61" s="108">
        <f t="shared" si="21"/>
        <v>10</v>
      </c>
      <c r="P61" s="108">
        <f t="shared" si="21"/>
        <v>140</v>
      </c>
      <c r="Q61" s="108">
        <f t="shared" si="21"/>
        <v>78</v>
      </c>
      <c r="R61" s="108">
        <f t="shared" si="21"/>
        <v>140</v>
      </c>
      <c r="S61" s="108">
        <f t="shared" si="21"/>
        <v>0</v>
      </c>
      <c r="T61" s="108">
        <f t="shared" si="21"/>
        <v>0</v>
      </c>
      <c r="U61" s="108">
        <f t="shared" si="21"/>
        <v>0</v>
      </c>
      <c r="V61" s="108" t="e">
        <f t="shared" si="21"/>
        <v>#DIV/0!</v>
      </c>
      <c r="W61" s="108">
        <f t="shared" si="21"/>
        <v>0</v>
      </c>
      <c r="X61" s="108">
        <f t="shared" si="21"/>
        <v>0</v>
      </c>
      <c r="Y61" s="108">
        <f t="shared" si="21"/>
        <v>0</v>
      </c>
      <c r="Z61" s="108">
        <f t="shared" si="21"/>
        <v>0</v>
      </c>
      <c r="AA61" s="108">
        <f t="shared" si="21"/>
        <v>0</v>
      </c>
      <c r="AB61" s="108">
        <f t="shared" si="21"/>
        <v>0</v>
      </c>
      <c r="AC61" s="108">
        <f t="shared" si="21"/>
        <v>0</v>
      </c>
      <c r="AD61" s="108">
        <f t="shared" si="21"/>
        <v>0</v>
      </c>
      <c r="AE61" s="108">
        <f t="shared" si="21"/>
        <v>0</v>
      </c>
      <c r="AF61" s="108">
        <f t="shared" si="21"/>
        <v>0</v>
      </c>
      <c r="AG61" s="108">
        <f t="shared" si="21"/>
        <v>0</v>
      </c>
      <c r="AH61" s="108">
        <f t="shared" si="21"/>
        <v>0</v>
      </c>
      <c r="AI61" s="108">
        <f t="shared" si="21"/>
        <v>0</v>
      </c>
      <c r="AJ61" s="108" t="e">
        <f t="shared" si="21"/>
        <v>#DIV/0!</v>
      </c>
      <c r="AK61" s="108">
        <f t="shared" si="21"/>
        <v>0</v>
      </c>
      <c r="AL61" s="108">
        <f t="shared" si="21"/>
        <v>0</v>
      </c>
      <c r="AM61" s="108">
        <f t="shared" si="21"/>
        <v>0</v>
      </c>
      <c r="AN61" s="108">
        <f t="shared" si="21"/>
        <v>0</v>
      </c>
      <c r="AO61" s="108">
        <f t="shared" si="21"/>
        <v>0</v>
      </c>
      <c r="AP61" s="108">
        <f t="shared" si="21"/>
        <v>0</v>
      </c>
      <c r="AQ61" s="108">
        <f t="shared" si="21"/>
        <v>0</v>
      </c>
      <c r="AR61" s="108">
        <f t="shared" si="21"/>
        <v>0</v>
      </c>
      <c r="AS61" s="108">
        <f t="shared" si="21"/>
        <v>6</v>
      </c>
      <c r="AT61" s="108">
        <f t="shared" si="21"/>
        <v>60</v>
      </c>
      <c r="AU61" s="108">
        <f t="shared" si="21"/>
        <v>6</v>
      </c>
      <c r="AV61" s="108">
        <f t="shared" si="21"/>
        <v>34</v>
      </c>
      <c r="AW61" s="108">
        <f t="shared" si="21"/>
        <v>0</v>
      </c>
      <c r="AX61" s="108" t="e">
        <f t="shared" si="21"/>
        <v>#DIV/0!</v>
      </c>
      <c r="AY61" s="108">
        <f t="shared" si="21"/>
        <v>0</v>
      </c>
      <c r="AZ61" s="114"/>
      <c r="BA61" s="20"/>
      <c r="BO61" s="296" t="s">
        <v>104</v>
      </c>
      <c r="BP61" s="297"/>
      <c r="BQ61" s="108">
        <f>SUM(BQ57:BQ60)</f>
        <v>0</v>
      </c>
      <c r="BR61" s="108">
        <f>SUM(BR60)</f>
        <v>0</v>
      </c>
      <c r="BS61" s="108">
        <f t="shared" ref="BS61:DL61" si="22">SUM(BS60)</f>
        <v>0</v>
      </c>
      <c r="BT61" s="108">
        <f t="shared" si="22"/>
        <v>0</v>
      </c>
      <c r="BU61" s="108">
        <f t="shared" si="22"/>
        <v>0</v>
      </c>
      <c r="BV61" s="108">
        <f t="shared" si="22"/>
        <v>0</v>
      </c>
      <c r="BW61" s="108">
        <f t="shared" si="22"/>
        <v>0</v>
      </c>
      <c r="BX61" s="108">
        <f t="shared" si="22"/>
        <v>10</v>
      </c>
      <c r="BY61" s="108">
        <f t="shared" si="22"/>
        <v>160</v>
      </c>
      <c r="BZ61" s="108">
        <f t="shared" si="22"/>
        <v>10</v>
      </c>
      <c r="CA61" s="108">
        <f t="shared" si="22"/>
        <v>140</v>
      </c>
      <c r="CB61" s="108">
        <f t="shared" si="22"/>
        <v>10</v>
      </c>
      <c r="CC61" s="108">
        <f t="shared" si="22"/>
        <v>140</v>
      </c>
      <c r="CD61" s="108">
        <f t="shared" si="22"/>
        <v>78</v>
      </c>
      <c r="CE61" s="108">
        <f t="shared" si="22"/>
        <v>140</v>
      </c>
      <c r="CF61" s="108">
        <f t="shared" si="22"/>
        <v>0</v>
      </c>
      <c r="CG61" s="108">
        <f t="shared" si="22"/>
        <v>0</v>
      </c>
      <c r="CH61" s="108">
        <f t="shared" si="22"/>
        <v>0</v>
      </c>
      <c r="CI61" s="108" t="e">
        <f t="shared" si="22"/>
        <v>#DIV/0!</v>
      </c>
      <c r="CJ61" s="108">
        <f t="shared" si="22"/>
        <v>0</v>
      </c>
      <c r="CK61" s="108">
        <f t="shared" si="22"/>
        <v>0</v>
      </c>
      <c r="CL61" s="108">
        <f t="shared" si="22"/>
        <v>0</v>
      </c>
      <c r="CM61" s="108">
        <f t="shared" si="22"/>
        <v>0</v>
      </c>
      <c r="CN61" s="108">
        <f t="shared" si="22"/>
        <v>0</v>
      </c>
      <c r="CO61" s="108">
        <f t="shared" si="22"/>
        <v>0</v>
      </c>
      <c r="CP61" s="108">
        <f t="shared" si="22"/>
        <v>0</v>
      </c>
      <c r="CQ61" s="108">
        <f t="shared" si="22"/>
        <v>0</v>
      </c>
      <c r="CR61" s="108">
        <f t="shared" si="22"/>
        <v>0</v>
      </c>
      <c r="CS61" s="108">
        <f t="shared" si="22"/>
        <v>0</v>
      </c>
      <c r="CT61" s="108">
        <f t="shared" si="22"/>
        <v>0</v>
      </c>
      <c r="CU61" s="108">
        <f t="shared" si="22"/>
        <v>0</v>
      </c>
      <c r="CV61" s="108">
        <f t="shared" si="22"/>
        <v>0</v>
      </c>
      <c r="CW61" s="108" t="e">
        <f t="shared" si="22"/>
        <v>#DIV/0!</v>
      </c>
      <c r="CX61" s="108">
        <f t="shared" si="22"/>
        <v>0</v>
      </c>
      <c r="CY61" s="108">
        <f t="shared" si="22"/>
        <v>0</v>
      </c>
      <c r="CZ61" s="108">
        <f t="shared" si="22"/>
        <v>0</v>
      </c>
      <c r="DA61" s="108">
        <f t="shared" si="22"/>
        <v>0</v>
      </c>
      <c r="DB61" s="108">
        <f t="shared" si="22"/>
        <v>0</v>
      </c>
      <c r="DC61" s="108">
        <f t="shared" si="22"/>
        <v>0</v>
      </c>
      <c r="DD61" s="108">
        <f t="shared" si="22"/>
        <v>0</v>
      </c>
      <c r="DE61" s="108">
        <f t="shared" si="22"/>
        <v>0</v>
      </c>
      <c r="DF61" s="108">
        <f t="shared" si="22"/>
        <v>6</v>
      </c>
      <c r="DG61" s="108">
        <f t="shared" si="22"/>
        <v>60</v>
      </c>
      <c r="DH61" s="108">
        <f t="shared" si="22"/>
        <v>6</v>
      </c>
      <c r="DI61" s="108">
        <f t="shared" si="22"/>
        <v>34</v>
      </c>
      <c r="DJ61" s="108">
        <f t="shared" si="22"/>
        <v>0</v>
      </c>
      <c r="DK61" s="108" t="e">
        <f t="shared" si="22"/>
        <v>#DIV/0!</v>
      </c>
      <c r="DL61" s="108">
        <f t="shared" si="22"/>
        <v>0</v>
      </c>
      <c r="DM61" s="114"/>
      <c r="DN61" s="20"/>
    </row>
    <row r="62" spans="2:118" ht="6.75" customHeight="1" thickBot="1" x14ac:dyDescent="0.3">
      <c r="B62" s="283"/>
      <c r="C62" s="284"/>
      <c r="D62" s="106"/>
      <c r="E62" s="106"/>
      <c r="F62" s="106"/>
      <c r="G62" s="106"/>
      <c r="H62" s="106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299">
        <f>U61+AI61+AW61</f>
        <v>0</v>
      </c>
      <c r="V62" s="299"/>
      <c r="W62" s="299"/>
      <c r="X62" s="299"/>
      <c r="Y62" s="299"/>
      <c r="Z62" s="299"/>
      <c r="AA62" s="299"/>
      <c r="AB62" s="299"/>
      <c r="AC62" s="299"/>
      <c r="AD62" s="299"/>
      <c r="AE62" s="299"/>
      <c r="AF62" s="299"/>
      <c r="AG62" s="299"/>
      <c r="AH62" s="299"/>
      <c r="AI62" s="299"/>
      <c r="AJ62" s="299"/>
      <c r="AK62" s="299"/>
      <c r="AL62" s="299"/>
      <c r="AM62" s="299"/>
      <c r="AN62" s="299"/>
      <c r="AO62" s="299"/>
      <c r="AP62" s="299"/>
      <c r="AQ62" s="299"/>
      <c r="AR62" s="299"/>
      <c r="AS62" s="299"/>
      <c r="AT62" s="299"/>
      <c r="AU62" s="299"/>
      <c r="AV62" s="299"/>
      <c r="AW62" s="299"/>
      <c r="AX62" s="155"/>
      <c r="AY62" s="299">
        <f>AY61+AZ61</f>
        <v>0</v>
      </c>
      <c r="AZ62" s="299"/>
      <c r="BA62" s="43"/>
      <c r="BO62" s="283"/>
      <c r="BP62" s="284"/>
      <c r="BQ62" s="106"/>
      <c r="BR62" s="106"/>
      <c r="BS62" s="106"/>
      <c r="BT62" s="106"/>
      <c r="BU62" s="106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299">
        <f>CH61+CV61+DJ61</f>
        <v>0</v>
      </c>
      <c r="CI62" s="299"/>
      <c r="CJ62" s="299"/>
      <c r="CK62" s="299"/>
      <c r="CL62" s="299"/>
      <c r="CM62" s="299"/>
      <c r="CN62" s="299"/>
      <c r="CO62" s="299"/>
      <c r="CP62" s="299"/>
      <c r="CQ62" s="299"/>
      <c r="CR62" s="299"/>
      <c r="CS62" s="299"/>
      <c r="CT62" s="299"/>
      <c r="CU62" s="299"/>
      <c r="CV62" s="299"/>
      <c r="CW62" s="299"/>
      <c r="CX62" s="299"/>
      <c r="CY62" s="299"/>
      <c r="CZ62" s="299"/>
      <c r="DA62" s="299"/>
      <c r="DB62" s="299"/>
      <c r="DC62" s="299"/>
      <c r="DD62" s="299"/>
      <c r="DE62" s="299"/>
      <c r="DF62" s="299"/>
      <c r="DG62" s="299"/>
      <c r="DH62" s="299"/>
      <c r="DI62" s="299"/>
      <c r="DJ62" s="299"/>
      <c r="DK62" s="155"/>
      <c r="DL62" s="299">
        <f>DL61+DM61</f>
        <v>0</v>
      </c>
      <c r="DM62" s="299"/>
      <c r="DN62" s="43"/>
    </row>
    <row r="63" spans="2:118" ht="16.5" customHeight="1" thickBot="1" x14ac:dyDescent="0.3">
      <c r="B63" s="300" t="s">
        <v>56</v>
      </c>
      <c r="C63" s="301"/>
      <c r="D63" s="177">
        <f t="shared" ref="D63:AZ63" si="23">D57+D36+D53+D61</f>
        <v>0</v>
      </c>
      <c r="E63" s="180">
        <f t="shared" si="23"/>
        <v>9200</v>
      </c>
      <c r="F63" s="178">
        <f t="shared" si="23"/>
        <v>260.02000000000004</v>
      </c>
      <c r="G63" s="156">
        <f t="shared" si="23"/>
        <v>199.64000000000001</v>
      </c>
      <c r="H63" s="156">
        <f t="shared" si="23"/>
        <v>0</v>
      </c>
      <c r="I63" s="156">
        <f t="shared" si="23"/>
        <v>4250</v>
      </c>
      <c r="J63" s="156">
        <f t="shared" si="23"/>
        <v>0</v>
      </c>
      <c r="K63" s="156">
        <f t="shared" si="23"/>
        <v>60</v>
      </c>
      <c r="L63" s="156">
        <f t="shared" si="23"/>
        <v>160</v>
      </c>
      <c r="M63" s="156">
        <f t="shared" si="23"/>
        <v>20</v>
      </c>
      <c r="N63" s="156">
        <f t="shared" si="23"/>
        <v>140</v>
      </c>
      <c r="O63" s="156">
        <f t="shared" si="23"/>
        <v>125</v>
      </c>
      <c r="P63" s="156">
        <f t="shared" si="23"/>
        <v>140</v>
      </c>
      <c r="Q63" s="156">
        <f t="shared" si="23"/>
        <v>873</v>
      </c>
      <c r="R63" s="156">
        <f t="shared" si="23"/>
        <v>140</v>
      </c>
      <c r="S63" s="156">
        <f t="shared" si="23"/>
        <v>0</v>
      </c>
      <c r="T63" s="156">
        <f t="shared" si="23"/>
        <v>0</v>
      </c>
      <c r="U63" s="156" t="e">
        <f t="shared" si="23"/>
        <v>#REF!</v>
      </c>
      <c r="V63" s="156" t="e">
        <f t="shared" si="23"/>
        <v>#DIV/0!</v>
      </c>
      <c r="W63" s="156">
        <f t="shared" si="23"/>
        <v>0</v>
      </c>
      <c r="X63" s="156">
        <f t="shared" si="23"/>
        <v>0</v>
      </c>
      <c r="Y63" s="156">
        <f t="shared" si="23"/>
        <v>0</v>
      </c>
      <c r="Z63" s="156">
        <f t="shared" si="23"/>
        <v>0</v>
      </c>
      <c r="AA63" s="156">
        <f t="shared" si="23"/>
        <v>0</v>
      </c>
      <c r="AB63" s="156">
        <f t="shared" si="23"/>
        <v>0</v>
      </c>
      <c r="AC63" s="156">
        <f t="shared" si="23"/>
        <v>0</v>
      </c>
      <c r="AD63" s="156">
        <f t="shared" si="23"/>
        <v>0</v>
      </c>
      <c r="AE63" s="156">
        <f t="shared" si="23"/>
        <v>0</v>
      </c>
      <c r="AF63" s="156">
        <f t="shared" si="23"/>
        <v>0</v>
      </c>
      <c r="AG63" s="156">
        <f t="shared" si="23"/>
        <v>0</v>
      </c>
      <c r="AH63" s="156">
        <f t="shared" si="23"/>
        <v>0</v>
      </c>
      <c r="AI63" s="156">
        <f t="shared" si="23"/>
        <v>0</v>
      </c>
      <c r="AJ63" s="156" t="e">
        <f t="shared" si="23"/>
        <v>#REF!</v>
      </c>
      <c r="AK63" s="156">
        <f t="shared" si="23"/>
        <v>2585</v>
      </c>
      <c r="AL63" s="156">
        <f t="shared" si="23"/>
        <v>0</v>
      </c>
      <c r="AM63" s="156">
        <f t="shared" si="23"/>
        <v>0</v>
      </c>
      <c r="AN63" s="156">
        <f t="shared" si="23"/>
        <v>0</v>
      </c>
      <c r="AO63" s="156">
        <f t="shared" si="23"/>
        <v>0</v>
      </c>
      <c r="AP63" s="156">
        <f t="shared" si="23"/>
        <v>0</v>
      </c>
      <c r="AQ63" s="156">
        <f t="shared" si="23"/>
        <v>25</v>
      </c>
      <c r="AR63" s="156">
        <f t="shared" si="23"/>
        <v>0</v>
      </c>
      <c r="AS63" s="156">
        <f t="shared" si="23"/>
        <v>102</v>
      </c>
      <c r="AT63" s="156">
        <f t="shared" si="23"/>
        <v>60</v>
      </c>
      <c r="AU63" s="156">
        <f t="shared" si="23"/>
        <v>86</v>
      </c>
      <c r="AV63" s="156">
        <f t="shared" si="23"/>
        <v>34</v>
      </c>
      <c r="AW63" s="156" t="e">
        <f t="shared" si="23"/>
        <v>#REF!</v>
      </c>
      <c r="AX63" s="156" t="e">
        <f t="shared" si="23"/>
        <v>#DIV/0!</v>
      </c>
      <c r="AY63" s="156">
        <f t="shared" si="23"/>
        <v>1265</v>
      </c>
      <c r="AZ63" s="156">
        <f t="shared" si="23"/>
        <v>1100</v>
      </c>
      <c r="BA63" s="304">
        <f>BA36+BA53+BA57</f>
        <v>1500</v>
      </c>
      <c r="BO63" s="300" t="s">
        <v>56</v>
      </c>
      <c r="BP63" s="301"/>
      <c r="BQ63" s="177">
        <f t="shared" ref="BQ63:DM63" si="24">BQ57+BQ36+BQ53+BQ61</f>
        <v>0</v>
      </c>
      <c r="BR63" s="180">
        <f t="shared" si="24"/>
        <v>7880</v>
      </c>
      <c r="BS63" s="178">
        <f t="shared" si="24"/>
        <v>113.38</v>
      </c>
      <c r="BT63" s="156">
        <f t="shared" si="24"/>
        <v>113.38</v>
      </c>
      <c r="BU63" s="156">
        <f t="shared" si="24"/>
        <v>0</v>
      </c>
      <c r="BV63" s="156">
        <f t="shared" si="24"/>
        <v>5591</v>
      </c>
      <c r="BW63" s="156">
        <f t="shared" si="24"/>
        <v>0</v>
      </c>
      <c r="BX63" s="156">
        <f t="shared" si="24"/>
        <v>20</v>
      </c>
      <c r="BY63" s="156">
        <f t="shared" si="24"/>
        <v>160</v>
      </c>
      <c r="BZ63" s="156">
        <f t="shared" si="24"/>
        <v>20</v>
      </c>
      <c r="CA63" s="156">
        <f t="shared" si="24"/>
        <v>140</v>
      </c>
      <c r="CB63" s="156">
        <f t="shared" si="24"/>
        <v>20</v>
      </c>
      <c r="CC63" s="156">
        <f t="shared" si="24"/>
        <v>140</v>
      </c>
      <c r="CD63" s="156">
        <f t="shared" si="24"/>
        <v>98</v>
      </c>
      <c r="CE63" s="156">
        <f t="shared" si="24"/>
        <v>140</v>
      </c>
      <c r="CF63" s="156">
        <f t="shared" si="24"/>
        <v>0</v>
      </c>
      <c r="CG63" s="156">
        <f t="shared" si="24"/>
        <v>0</v>
      </c>
      <c r="CH63" s="156" t="e">
        <f t="shared" si="24"/>
        <v>#REF!</v>
      </c>
      <c r="CI63" s="156" t="e">
        <f t="shared" si="24"/>
        <v>#DIV/0!</v>
      </c>
      <c r="CJ63" s="156">
        <f t="shared" si="24"/>
        <v>0</v>
      </c>
      <c r="CK63" s="156">
        <f t="shared" si="24"/>
        <v>0</v>
      </c>
      <c r="CL63" s="156">
        <f t="shared" si="24"/>
        <v>0</v>
      </c>
      <c r="CM63" s="156">
        <f t="shared" si="24"/>
        <v>0</v>
      </c>
      <c r="CN63" s="156">
        <f t="shared" si="24"/>
        <v>0</v>
      </c>
      <c r="CO63" s="156">
        <f t="shared" si="24"/>
        <v>0</v>
      </c>
      <c r="CP63" s="156">
        <f t="shared" si="24"/>
        <v>0</v>
      </c>
      <c r="CQ63" s="156">
        <f t="shared" si="24"/>
        <v>0</v>
      </c>
      <c r="CR63" s="156">
        <f t="shared" si="24"/>
        <v>0</v>
      </c>
      <c r="CS63" s="156">
        <f t="shared" si="24"/>
        <v>0</v>
      </c>
      <c r="CT63" s="156">
        <f t="shared" si="24"/>
        <v>0</v>
      </c>
      <c r="CU63" s="156">
        <f t="shared" si="24"/>
        <v>0</v>
      </c>
      <c r="CV63" s="156">
        <f t="shared" si="24"/>
        <v>0</v>
      </c>
      <c r="CW63" s="156" t="e">
        <f t="shared" si="24"/>
        <v>#REF!</v>
      </c>
      <c r="CX63" s="156">
        <f t="shared" si="24"/>
        <v>867</v>
      </c>
      <c r="CY63" s="156">
        <f t="shared" si="24"/>
        <v>0</v>
      </c>
      <c r="CZ63" s="156">
        <f t="shared" si="24"/>
        <v>0</v>
      </c>
      <c r="DA63" s="156">
        <f t="shared" si="24"/>
        <v>0</v>
      </c>
      <c r="DB63" s="156">
        <f t="shared" si="24"/>
        <v>0</v>
      </c>
      <c r="DC63" s="156">
        <f t="shared" si="24"/>
        <v>0</v>
      </c>
      <c r="DD63" s="156">
        <f t="shared" si="24"/>
        <v>25</v>
      </c>
      <c r="DE63" s="156">
        <f t="shared" si="24"/>
        <v>0</v>
      </c>
      <c r="DF63" s="156">
        <f t="shared" si="24"/>
        <v>26</v>
      </c>
      <c r="DG63" s="156">
        <f t="shared" si="24"/>
        <v>60</v>
      </c>
      <c r="DH63" s="156">
        <f t="shared" si="24"/>
        <v>11</v>
      </c>
      <c r="DI63" s="156">
        <f t="shared" si="24"/>
        <v>34</v>
      </c>
      <c r="DJ63" s="156" t="e">
        <f t="shared" si="24"/>
        <v>#REF!</v>
      </c>
      <c r="DK63" s="156" t="e">
        <f t="shared" si="24"/>
        <v>#DIV/0!</v>
      </c>
      <c r="DL63" s="156">
        <f t="shared" si="24"/>
        <v>1422</v>
      </c>
      <c r="DM63" s="156">
        <f t="shared" si="24"/>
        <v>0</v>
      </c>
      <c r="DN63" s="304">
        <f>DN36+DN53+DN57</f>
        <v>0</v>
      </c>
    </row>
    <row r="64" spans="2:118" ht="15.75" thickBot="1" x14ac:dyDescent="0.3">
      <c r="B64" s="302"/>
      <c r="C64" s="303"/>
      <c r="D64" s="119"/>
      <c r="E64" s="179"/>
      <c r="F64" s="119"/>
      <c r="G64" s="119"/>
      <c r="H64" s="119"/>
      <c r="I64" s="306">
        <f>I63+W63+AK63</f>
        <v>6835</v>
      </c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8"/>
      <c r="AX64" s="120"/>
      <c r="AY64" s="309">
        <f>AY63+AZ63</f>
        <v>2365</v>
      </c>
      <c r="AZ64" s="309"/>
      <c r="BA64" s="305"/>
      <c r="BO64" s="302"/>
      <c r="BP64" s="303"/>
      <c r="BQ64" s="119"/>
      <c r="BR64" s="179"/>
      <c r="BS64" s="119"/>
      <c r="BT64" s="119"/>
      <c r="BU64" s="119"/>
      <c r="BV64" s="306">
        <f>BV63+CJ63+CX63</f>
        <v>6458</v>
      </c>
      <c r="BW64" s="307"/>
      <c r="BX64" s="307"/>
      <c r="BY64" s="307"/>
      <c r="BZ64" s="307"/>
      <c r="CA64" s="307"/>
      <c r="CB64" s="307"/>
      <c r="CC64" s="307"/>
      <c r="CD64" s="307"/>
      <c r="CE64" s="307"/>
      <c r="CF64" s="307"/>
      <c r="CG64" s="307"/>
      <c r="CH64" s="307"/>
      <c r="CI64" s="307"/>
      <c r="CJ64" s="307"/>
      <c r="CK64" s="307"/>
      <c r="CL64" s="307"/>
      <c r="CM64" s="307"/>
      <c r="CN64" s="307"/>
      <c r="CO64" s="307"/>
      <c r="CP64" s="307"/>
      <c r="CQ64" s="307"/>
      <c r="CR64" s="307"/>
      <c r="CS64" s="307"/>
      <c r="CT64" s="307"/>
      <c r="CU64" s="307"/>
      <c r="CV64" s="307"/>
      <c r="CW64" s="307"/>
      <c r="CX64" s="307"/>
      <c r="CY64" s="307"/>
      <c r="CZ64" s="307"/>
      <c r="DA64" s="307"/>
      <c r="DB64" s="307"/>
      <c r="DC64" s="307"/>
      <c r="DD64" s="307"/>
      <c r="DE64" s="307"/>
      <c r="DF64" s="307"/>
      <c r="DG64" s="307"/>
      <c r="DH64" s="307"/>
      <c r="DI64" s="307"/>
      <c r="DJ64" s="308"/>
      <c r="DK64" s="120"/>
      <c r="DL64" s="309">
        <f>DL63+DM63</f>
        <v>1422</v>
      </c>
      <c r="DM64" s="309"/>
      <c r="DN64" s="305"/>
    </row>
  </sheetData>
  <mergeCells count="68">
    <mergeCell ref="B63:C64"/>
    <mergeCell ref="BA63:BA64"/>
    <mergeCell ref="I64:AW64"/>
    <mergeCell ref="AY64:AZ64"/>
    <mergeCell ref="B57:C58"/>
    <mergeCell ref="U58:AW58"/>
    <mergeCell ref="AY58:AZ58"/>
    <mergeCell ref="B59:BA59"/>
    <mergeCell ref="B61:C62"/>
    <mergeCell ref="U62:AW62"/>
    <mergeCell ref="AY62:AZ62"/>
    <mergeCell ref="B38:BA38"/>
    <mergeCell ref="B53:C54"/>
    <mergeCell ref="U54:AW54"/>
    <mergeCell ref="AY54:AZ54"/>
    <mergeCell ref="B55:BA55"/>
    <mergeCell ref="BO36:BP37"/>
    <mergeCell ref="BV37:DJ37"/>
    <mergeCell ref="DL37:DM37"/>
    <mergeCell ref="B9:BA9"/>
    <mergeCell ref="B36:C37"/>
    <mergeCell ref="I37:AW37"/>
    <mergeCell ref="AY37:AZ37"/>
    <mergeCell ref="BA4:BA7"/>
    <mergeCell ref="B4:B8"/>
    <mergeCell ref="C4:C8"/>
    <mergeCell ref="D4:D8"/>
    <mergeCell ref="AZ5:AZ7"/>
    <mergeCell ref="E4:E7"/>
    <mergeCell ref="F4:G7"/>
    <mergeCell ref="H4:H8"/>
    <mergeCell ref="I4:AX4"/>
    <mergeCell ref="AY4:AZ4"/>
    <mergeCell ref="I5:V7"/>
    <mergeCell ref="W5:AJ7"/>
    <mergeCell ref="AK5:AX7"/>
    <mergeCell ref="AY5:AY7"/>
    <mergeCell ref="BO38:DN38"/>
    <mergeCell ref="BU4:BU8"/>
    <mergeCell ref="BV4:DK4"/>
    <mergeCell ref="DL4:DM4"/>
    <mergeCell ref="DN4:DN7"/>
    <mergeCell ref="BV5:CI7"/>
    <mergeCell ref="CJ5:CW7"/>
    <mergeCell ref="CX5:DK7"/>
    <mergeCell ref="DL5:DL7"/>
    <mergeCell ref="DM5:DM7"/>
    <mergeCell ref="BO4:BO8"/>
    <mergeCell ref="BP4:BP8"/>
    <mergeCell ref="BQ4:BQ8"/>
    <mergeCell ref="BR4:BR7"/>
    <mergeCell ref="BS4:BT7"/>
    <mergeCell ref="BO9:DN9"/>
    <mergeCell ref="BO59:DN59"/>
    <mergeCell ref="BO61:BP62"/>
    <mergeCell ref="CH62:DJ62"/>
    <mergeCell ref="DL62:DM62"/>
    <mergeCell ref="BO63:BP64"/>
    <mergeCell ref="DN63:DN64"/>
    <mergeCell ref="BV64:DJ64"/>
    <mergeCell ref="DL64:DM64"/>
    <mergeCell ref="BO53:BP54"/>
    <mergeCell ref="CH54:DJ54"/>
    <mergeCell ref="DL54:DM54"/>
    <mergeCell ref="BO55:DN55"/>
    <mergeCell ref="BO57:BP58"/>
    <mergeCell ref="CH58:DJ58"/>
    <mergeCell ref="DL58:DM58"/>
  </mergeCells>
  <pageMargins left="1" right="0" top="0" bottom="0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4"/>
  <sheetViews>
    <sheetView workbookViewId="0">
      <pane xSplit="67" ySplit="17" topLeftCell="BP18" activePane="bottomRight" state="frozen"/>
      <selection pane="topRight" activeCell="BP1" sqref="BP1"/>
      <selection pane="bottomLeft" activeCell="A18" sqref="A18"/>
      <selection pane="bottomRight" activeCell="BI23" sqref="BI23"/>
    </sheetView>
  </sheetViews>
  <sheetFormatPr defaultRowHeight="15" x14ac:dyDescent="0.25"/>
  <cols>
    <col min="1" max="1" width="3.7109375" customWidth="1"/>
    <col min="2" max="2" width="8.7109375" customWidth="1"/>
    <col min="3" max="3" width="4.7109375" customWidth="1"/>
    <col min="4" max="4" width="8.5703125" customWidth="1"/>
    <col min="5" max="5" width="6.85546875" customWidth="1"/>
    <col min="6" max="6" width="7.140625" customWidth="1"/>
    <col min="7" max="7" width="0.42578125" customWidth="1"/>
    <col min="8" max="8" width="7.85546875" customWidth="1"/>
    <col min="9" max="9" width="0.140625" hidden="1" customWidth="1"/>
    <col min="10" max="21" width="9.140625" hidden="1" customWidth="1"/>
    <col min="22" max="22" width="3.42578125" customWidth="1"/>
    <col min="23" max="35" width="9.140625" hidden="1" customWidth="1"/>
    <col min="36" max="36" width="6.5703125" customWidth="1"/>
    <col min="37" max="48" width="9.140625" hidden="1" customWidth="1"/>
    <col min="49" max="49" width="1.28515625" customWidth="1"/>
    <col min="50" max="50" width="7.28515625" customWidth="1"/>
    <col min="51" max="51" width="6.85546875" customWidth="1"/>
    <col min="52" max="53" width="7.5703125" customWidth="1"/>
    <col min="54" max="59" width="9.140625" hidden="1" customWidth="1"/>
    <col min="60" max="60" width="6.7109375" customWidth="1"/>
    <col min="61" max="62" width="6.42578125" customWidth="1"/>
    <col min="63" max="63" width="7.42578125" customWidth="1"/>
    <col min="64" max="65" width="6.7109375" customWidth="1"/>
    <col min="66" max="66" width="9.28515625" bestFit="1" customWidth="1"/>
    <col min="67" max="72" width="9.28515625" customWidth="1"/>
    <col min="73" max="73" width="9.28515625" bestFit="1" customWidth="1"/>
    <col min="74" max="75" width="9.5703125" bestFit="1" customWidth="1"/>
    <col min="76" max="76" width="9.85546875" customWidth="1"/>
    <col min="77" max="77" width="9.28515625" bestFit="1" customWidth="1"/>
    <col min="283" max="283" width="4" customWidth="1"/>
    <col min="284" max="284" width="7.5703125" customWidth="1"/>
    <col min="285" max="285" width="3.85546875" customWidth="1"/>
    <col min="286" max="286" width="2.85546875" customWidth="1"/>
    <col min="287" max="287" width="8.140625" customWidth="1"/>
    <col min="288" max="288" width="6.42578125" customWidth="1"/>
    <col min="289" max="289" width="8.140625" customWidth="1"/>
    <col min="290" max="290" width="6.140625" customWidth="1"/>
    <col min="292" max="292" width="10.5703125" customWidth="1"/>
    <col min="293" max="293" width="9.5703125" customWidth="1"/>
    <col min="294" max="294" width="8.7109375" customWidth="1"/>
    <col min="295" max="295" width="7.7109375" customWidth="1"/>
    <col min="296" max="296" width="8.140625" customWidth="1"/>
    <col min="297" max="297" width="6.42578125" customWidth="1"/>
    <col min="298" max="298" width="8" customWidth="1"/>
    <col min="299" max="299" width="5.42578125" customWidth="1"/>
    <col min="300" max="301" width="6.42578125" customWidth="1"/>
    <col min="302" max="302" width="6.7109375" customWidth="1"/>
    <col min="303" max="303" width="5.28515625" customWidth="1"/>
    <col min="304" max="304" width="6.42578125" customWidth="1"/>
    <col min="305" max="305" width="7.140625" customWidth="1"/>
    <col min="306" max="306" width="5.140625" customWidth="1"/>
    <col min="307" max="307" width="6.28515625" customWidth="1"/>
    <col min="308" max="308" width="7.28515625" customWidth="1"/>
    <col min="309" max="309" width="7.140625" customWidth="1"/>
    <col min="310" max="310" width="5.5703125" customWidth="1"/>
    <col min="311" max="311" width="6.28515625" customWidth="1"/>
    <col min="312" max="312" width="7" customWidth="1"/>
    <col min="313" max="313" width="6.28515625" customWidth="1"/>
    <col min="314" max="314" width="6.140625" customWidth="1"/>
    <col min="315" max="316" width="6.7109375" customWidth="1"/>
    <col min="317" max="318" width="6.42578125" customWidth="1"/>
    <col min="319" max="319" width="7.42578125" customWidth="1"/>
    <col min="320" max="321" width="6.7109375" customWidth="1"/>
    <col min="322" max="322" width="9.28515625" bestFit="1" customWidth="1"/>
    <col min="323" max="328" width="9.28515625" customWidth="1"/>
    <col min="329" max="329" width="9.28515625" bestFit="1" customWidth="1"/>
    <col min="330" max="331" width="9.5703125" bestFit="1" customWidth="1"/>
    <col min="332" max="332" width="9.85546875" customWidth="1"/>
    <col min="333" max="333" width="9.28515625" bestFit="1" customWidth="1"/>
    <col min="539" max="539" width="4" customWidth="1"/>
    <col min="540" max="540" width="7.5703125" customWidth="1"/>
    <col min="541" max="541" width="3.85546875" customWidth="1"/>
    <col min="542" max="542" width="2.85546875" customWidth="1"/>
    <col min="543" max="543" width="8.140625" customWidth="1"/>
    <col min="544" max="544" width="6.42578125" customWidth="1"/>
    <col min="545" max="545" width="8.140625" customWidth="1"/>
    <col min="546" max="546" width="6.140625" customWidth="1"/>
    <col min="548" max="548" width="10.5703125" customWidth="1"/>
    <col min="549" max="549" width="9.5703125" customWidth="1"/>
    <col min="550" max="550" width="8.7109375" customWidth="1"/>
    <col min="551" max="551" width="7.7109375" customWidth="1"/>
    <col min="552" max="552" width="8.140625" customWidth="1"/>
    <col min="553" max="553" width="6.42578125" customWidth="1"/>
    <col min="554" max="554" width="8" customWidth="1"/>
    <col min="555" max="555" width="5.42578125" customWidth="1"/>
    <col min="556" max="557" width="6.42578125" customWidth="1"/>
    <col min="558" max="558" width="6.7109375" customWidth="1"/>
    <col min="559" max="559" width="5.28515625" customWidth="1"/>
    <col min="560" max="560" width="6.42578125" customWidth="1"/>
    <col min="561" max="561" width="7.140625" customWidth="1"/>
    <col min="562" max="562" width="5.140625" customWidth="1"/>
    <col min="563" max="563" width="6.28515625" customWidth="1"/>
    <col min="564" max="564" width="7.28515625" customWidth="1"/>
    <col min="565" max="565" width="7.140625" customWidth="1"/>
    <col min="566" max="566" width="5.5703125" customWidth="1"/>
    <col min="567" max="567" width="6.28515625" customWidth="1"/>
    <col min="568" max="568" width="7" customWidth="1"/>
    <col min="569" max="569" width="6.28515625" customWidth="1"/>
    <col min="570" max="570" width="6.140625" customWidth="1"/>
    <col min="571" max="572" width="6.7109375" customWidth="1"/>
    <col min="573" max="574" width="6.42578125" customWidth="1"/>
    <col min="575" max="575" width="7.42578125" customWidth="1"/>
    <col min="576" max="577" width="6.7109375" customWidth="1"/>
    <col min="578" max="578" width="9.28515625" bestFit="1" customWidth="1"/>
    <col min="579" max="584" width="9.28515625" customWidth="1"/>
    <col min="585" max="585" width="9.28515625" bestFit="1" customWidth="1"/>
    <col min="586" max="587" width="9.5703125" bestFit="1" customWidth="1"/>
    <col min="588" max="588" width="9.85546875" customWidth="1"/>
    <col min="589" max="589" width="9.28515625" bestFit="1" customWidth="1"/>
    <col min="795" max="795" width="4" customWidth="1"/>
    <col min="796" max="796" width="7.5703125" customWidth="1"/>
    <col min="797" max="797" width="3.85546875" customWidth="1"/>
    <col min="798" max="798" width="2.85546875" customWidth="1"/>
    <col min="799" max="799" width="8.140625" customWidth="1"/>
    <col min="800" max="800" width="6.42578125" customWidth="1"/>
    <col min="801" max="801" width="8.140625" customWidth="1"/>
    <col min="802" max="802" width="6.140625" customWidth="1"/>
    <col min="804" max="804" width="10.5703125" customWidth="1"/>
    <col min="805" max="805" width="9.5703125" customWidth="1"/>
    <col min="806" max="806" width="8.7109375" customWidth="1"/>
    <col min="807" max="807" width="7.7109375" customWidth="1"/>
    <col min="808" max="808" width="8.140625" customWidth="1"/>
    <col min="809" max="809" width="6.42578125" customWidth="1"/>
    <col min="810" max="810" width="8" customWidth="1"/>
    <col min="811" max="811" width="5.42578125" customWidth="1"/>
    <col min="812" max="813" width="6.42578125" customWidth="1"/>
    <col min="814" max="814" width="6.7109375" customWidth="1"/>
    <col min="815" max="815" width="5.28515625" customWidth="1"/>
    <col min="816" max="816" width="6.42578125" customWidth="1"/>
    <col min="817" max="817" width="7.140625" customWidth="1"/>
    <col min="818" max="818" width="5.140625" customWidth="1"/>
    <col min="819" max="819" width="6.28515625" customWidth="1"/>
    <col min="820" max="820" width="7.28515625" customWidth="1"/>
    <col min="821" max="821" width="7.140625" customWidth="1"/>
    <col min="822" max="822" width="5.5703125" customWidth="1"/>
    <col min="823" max="823" width="6.28515625" customWidth="1"/>
    <col min="824" max="824" width="7" customWidth="1"/>
    <col min="825" max="825" width="6.28515625" customWidth="1"/>
    <col min="826" max="826" width="6.140625" customWidth="1"/>
    <col min="827" max="828" width="6.7109375" customWidth="1"/>
    <col min="829" max="830" width="6.42578125" customWidth="1"/>
    <col min="831" max="831" width="7.42578125" customWidth="1"/>
    <col min="832" max="833" width="6.7109375" customWidth="1"/>
    <col min="834" max="834" width="9.28515625" bestFit="1" customWidth="1"/>
    <col min="835" max="840" width="9.28515625" customWidth="1"/>
    <col min="841" max="841" width="9.28515625" bestFit="1" customWidth="1"/>
    <col min="842" max="843" width="9.5703125" bestFit="1" customWidth="1"/>
    <col min="844" max="844" width="9.85546875" customWidth="1"/>
    <col min="845" max="845" width="9.28515625" bestFit="1" customWidth="1"/>
    <col min="1051" max="1051" width="4" customWidth="1"/>
    <col min="1052" max="1052" width="7.5703125" customWidth="1"/>
    <col min="1053" max="1053" width="3.85546875" customWidth="1"/>
    <col min="1054" max="1054" width="2.85546875" customWidth="1"/>
    <col min="1055" max="1055" width="8.140625" customWidth="1"/>
    <col min="1056" max="1056" width="6.42578125" customWidth="1"/>
    <col min="1057" max="1057" width="8.140625" customWidth="1"/>
    <col min="1058" max="1058" width="6.140625" customWidth="1"/>
    <col min="1060" max="1060" width="10.5703125" customWidth="1"/>
    <col min="1061" max="1061" width="9.5703125" customWidth="1"/>
    <col min="1062" max="1062" width="8.7109375" customWidth="1"/>
    <col min="1063" max="1063" width="7.7109375" customWidth="1"/>
    <col min="1064" max="1064" width="8.140625" customWidth="1"/>
    <col min="1065" max="1065" width="6.42578125" customWidth="1"/>
    <col min="1066" max="1066" width="8" customWidth="1"/>
    <col min="1067" max="1067" width="5.42578125" customWidth="1"/>
    <col min="1068" max="1069" width="6.42578125" customWidth="1"/>
    <col min="1070" max="1070" width="6.7109375" customWidth="1"/>
    <col min="1071" max="1071" width="5.28515625" customWidth="1"/>
    <col min="1072" max="1072" width="6.42578125" customWidth="1"/>
    <col min="1073" max="1073" width="7.140625" customWidth="1"/>
    <col min="1074" max="1074" width="5.140625" customWidth="1"/>
    <col min="1075" max="1075" width="6.28515625" customWidth="1"/>
    <col min="1076" max="1076" width="7.28515625" customWidth="1"/>
    <col min="1077" max="1077" width="7.140625" customWidth="1"/>
    <col min="1078" max="1078" width="5.5703125" customWidth="1"/>
    <col min="1079" max="1079" width="6.28515625" customWidth="1"/>
    <col min="1080" max="1080" width="7" customWidth="1"/>
    <col min="1081" max="1081" width="6.28515625" customWidth="1"/>
    <col min="1082" max="1082" width="6.140625" customWidth="1"/>
    <col min="1083" max="1084" width="6.7109375" customWidth="1"/>
    <col min="1085" max="1086" width="6.42578125" customWidth="1"/>
    <col min="1087" max="1087" width="7.42578125" customWidth="1"/>
    <col min="1088" max="1089" width="6.7109375" customWidth="1"/>
    <col min="1090" max="1090" width="9.28515625" bestFit="1" customWidth="1"/>
    <col min="1091" max="1096" width="9.28515625" customWidth="1"/>
    <col min="1097" max="1097" width="9.28515625" bestFit="1" customWidth="1"/>
    <col min="1098" max="1099" width="9.5703125" bestFit="1" customWidth="1"/>
    <col min="1100" max="1100" width="9.85546875" customWidth="1"/>
    <col min="1101" max="1101" width="9.28515625" bestFit="1" customWidth="1"/>
    <col min="1307" max="1307" width="4" customWidth="1"/>
    <col min="1308" max="1308" width="7.5703125" customWidth="1"/>
    <col min="1309" max="1309" width="3.85546875" customWidth="1"/>
    <col min="1310" max="1310" width="2.85546875" customWidth="1"/>
    <col min="1311" max="1311" width="8.140625" customWidth="1"/>
    <col min="1312" max="1312" width="6.42578125" customWidth="1"/>
    <col min="1313" max="1313" width="8.140625" customWidth="1"/>
    <col min="1314" max="1314" width="6.140625" customWidth="1"/>
    <col min="1316" max="1316" width="10.5703125" customWidth="1"/>
    <col min="1317" max="1317" width="9.5703125" customWidth="1"/>
    <col min="1318" max="1318" width="8.7109375" customWidth="1"/>
    <col min="1319" max="1319" width="7.7109375" customWidth="1"/>
    <col min="1320" max="1320" width="8.140625" customWidth="1"/>
    <col min="1321" max="1321" width="6.42578125" customWidth="1"/>
    <col min="1322" max="1322" width="8" customWidth="1"/>
    <col min="1323" max="1323" width="5.42578125" customWidth="1"/>
    <col min="1324" max="1325" width="6.42578125" customWidth="1"/>
    <col min="1326" max="1326" width="6.7109375" customWidth="1"/>
    <col min="1327" max="1327" width="5.28515625" customWidth="1"/>
    <col min="1328" max="1328" width="6.42578125" customWidth="1"/>
    <col min="1329" max="1329" width="7.140625" customWidth="1"/>
    <col min="1330" max="1330" width="5.140625" customWidth="1"/>
    <col min="1331" max="1331" width="6.28515625" customWidth="1"/>
    <col min="1332" max="1332" width="7.28515625" customWidth="1"/>
    <col min="1333" max="1333" width="7.140625" customWidth="1"/>
    <col min="1334" max="1334" width="5.5703125" customWidth="1"/>
    <col min="1335" max="1335" width="6.28515625" customWidth="1"/>
    <col min="1336" max="1336" width="7" customWidth="1"/>
    <col min="1337" max="1337" width="6.28515625" customWidth="1"/>
    <col min="1338" max="1338" width="6.140625" customWidth="1"/>
    <col min="1339" max="1340" width="6.7109375" customWidth="1"/>
    <col min="1341" max="1342" width="6.42578125" customWidth="1"/>
    <col min="1343" max="1343" width="7.42578125" customWidth="1"/>
    <col min="1344" max="1345" width="6.7109375" customWidth="1"/>
    <col min="1346" max="1346" width="9.28515625" bestFit="1" customWidth="1"/>
    <col min="1347" max="1352" width="9.28515625" customWidth="1"/>
    <col min="1353" max="1353" width="9.28515625" bestFit="1" customWidth="1"/>
    <col min="1354" max="1355" width="9.5703125" bestFit="1" customWidth="1"/>
    <col min="1356" max="1356" width="9.85546875" customWidth="1"/>
    <col min="1357" max="1357" width="9.28515625" bestFit="1" customWidth="1"/>
    <col min="1563" max="1563" width="4" customWidth="1"/>
    <col min="1564" max="1564" width="7.5703125" customWidth="1"/>
    <col min="1565" max="1565" width="3.85546875" customWidth="1"/>
    <col min="1566" max="1566" width="2.85546875" customWidth="1"/>
    <col min="1567" max="1567" width="8.140625" customWidth="1"/>
    <col min="1568" max="1568" width="6.42578125" customWidth="1"/>
    <col min="1569" max="1569" width="8.140625" customWidth="1"/>
    <col min="1570" max="1570" width="6.140625" customWidth="1"/>
    <col min="1572" max="1572" width="10.5703125" customWidth="1"/>
    <col min="1573" max="1573" width="9.5703125" customWidth="1"/>
    <col min="1574" max="1574" width="8.7109375" customWidth="1"/>
    <col min="1575" max="1575" width="7.7109375" customWidth="1"/>
    <col min="1576" max="1576" width="8.140625" customWidth="1"/>
    <col min="1577" max="1577" width="6.42578125" customWidth="1"/>
    <col min="1578" max="1578" width="8" customWidth="1"/>
    <col min="1579" max="1579" width="5.42578125" customWidth="1"/>
    <col min="1580" max="1581" width="6.42578125" customWidth="1"/>
    <col min="1582" max="1582" width="6.7109375" customWidth="1"/>
    <col min="1583" max="1583" width="5.28515625" customWidth="1"/>
    <col min="1584" max="1584" width="6.42578125" customWidth="1"/>
    <col min="1585" max="1585" width="7.140625" customWidth="1"/>
    <col min="1586" max="1586" width="5.140625" customWidth="1"/>
    <col min="1587" max="1587" width="6.28515625" customWidth="1"/>
    <col min="1588" max="1588" width="7.28515625" customWidth="1"/>
    <col min="1589" max="1589" width="7.140625" customWidth="1"/>
    <col min="1590" max="1590" width="5.5703125" customWidth="1"/>
    <col min="1591" max="1591" width="6.28515625" customWidth="1"/>
    <col min="1592" max="1592" width="7" customWidth="1"/>
    <col min="1593" max="1593" width="6.28515625" customWidth="1"/>
    <col min="1594" max="1594" width="6.140625" customWidth="1"/>
    <col min="1595" max="1596" width="6.7109375" customWidth="1"/>
    <col min="1597" max="1598" width="6.42578125" customWidth="1"/>
    <col min="1599" max="1599" width="7.42578125" customWidth="1"/>
    <col min="1600" max="1601" width="6.7109375" customWidth="1"/>
    <col min="1602" max="1602" width="9.28515625" bestFit="1" customWidth="1"/>
    <col min="1603" max="1608" width="9.28515625" customWidth="1"/>
    <col min="1609" max="1609" width="9.28515625" bestFit="1" customWidth="1"/>
    <col min="1610" max="1611" width="9.5703125" bestFit="1" customWidth="1"/>
    <col min="1612" max="1612" width="9.85546875" customWidth="1"/>
    <col min="1613" max="1613" width="9.28515625" bestFit="1" customWidth="1"/>
    <col min="1819" max="1819" width="4" customWidth="1"/>
    <col min="1820" max="1820" width="7.5703125" customWidth="1"/>
    <col min="1821" max="1821" width="3.85546875" customWidth="1"/>
    <col min="1822" max="1822" width="2.85546875" customWidth="1"/>
    <col min="1823" max="1823" width="8.140625" customWidth="1"/>
    <col min="1824" max="1824" width="6.42578125" customWidth="1"/>
    <col min="1825" max="1825" width="8.140625" customWidth="1"/>
    <col min="1826" max="1826" width="6.140625" customWidth="1"/>
    <col min="1828" max="1828" width="10.5703125" customWidth="1"/>
    <col min="1829" max="1829" width="9.5703125" customWidth="1"/>
    <col min="1830" max="1830" width="8.7109375" customWidth="1"/>
    <col min="1831" max="1831" width="7.7109375" customWidth="1"/>
    <col min="1832" max="1832" width="8.140625" customWidth="1"/>
    <col min="1833" max="1833" width="6.42578125" customWidth="1"/>
    <col min="1834" max="1834" width="8" customWidth="1"/>
    <col min="1835" max="1835" width="5.42578125" customWidth="1"/>
    <col min="1836" max="1837" width="6.42578125" customWidth="1"/>
    <col min="1838" max="1838" width="6.7109375" customWidth="1"/>
    <col min="1839" max="1839" width="5.28515625" customWidth="1"/>
    <col min="1840" max="1840" width="6.42578125" customWidth="1"/>
    <col min="1841" max="1841" width="7.140625" customWidth="1"/>
    <col min="1842" max="1842" width="5.140625" customWidth="1"/>
    <col min="1843" max="1843" width="6.28515625" customWidth="1"/>
    <col min="1844" max="1844" width="7.28515625" customWidth="1"/>
    <col min="1845" max="1845" width="7.140625" customWidth="1"/>
    <col min="1846" max="1846" width="5.5703125" customWidth="1"/>
    <col min="1847" max="1847" width="6.28515625" customWidth="1"/>
    <col min="1848" max="1848" width="7" customWidth="1"/>
    <col min="1849" max="1849" width="6.28515625" customWidth="1"/>
    <col min="1850" max="1850" width="6.140625" customWidth="1"/>
    <col min="1851" max="1852" width="6.7109375" customWidth="1"/>
    <col min="1853" max="1854" width="6.42578125" customWidth="1"/>
    <col min="1855" max="1855" width="7.42578125" customWidth="1"/>
    <col min="1856" max="1857" width="6.7109375" customWidth="1"/>
    <col min="1858" max="1858" width="9.28515625" bestFit="1" customWidth="1"/>
    <col min="1859" max="1864" width="9.28515625" customWidth="1"/>
    <col min="1865" max="1865" width="9.28515625" bestFit="1" customWidth="1"/>
    <col min="1866" max="1867" width="9.5703125" bestFit="1" customWidth="1"/>
    <col min="1868" max="1868" width="9.85546875" customWidth="1"/>
    <col min="1869" max="1869" width="9.28515625" bestFit="1" customWidth="1"/>
    <col min="2075" max="2075" width="4" customWidth="1"/>
    <col min="2076" max="2076" width="7.5703125" customWidth="1"/>
    <col min="2077" max="2077" width="3.85546875" customWidth="1"/>
    <col min="2078" max="2078" width="2.85546875" customWidth="1"/>
    <col min="2079" max="2079" width="8.140625" customWidth="1"/>
    <col min="2080" max="2080" width="6.42578125" customWidth="1"/>
    <col min="2081" max="2081" width="8.140625" customWidth="1"/>
    <col min="2082" max="2082" width="6.140625" customWidth="1"/>
    <col min="2084" max="2084" width="10.5703125" customWidth="1"/>
    <col min="2085" max="2085" width="9.5703125" customWidth="1"/>
    <col min="2086" max="2086" width="8.7109375" customWidth="1"/>
    <col min="2087" max="2087" width="7.7109375" customWidth="1"/>
    <col min="2088" max="2088" width="8.140625" customWidth="1"/>
    <col min="2089" max="2089" width="6.42578125" customWidth="1"/>
    <col min="2090" max="2090" width="8" customWidth="1"/>
    <col min="2091" max="2091" width="5.42578125" customWidth="1"/>
    <col min="2092" max="2093" width="6.42578125" customWidth="1"/>
    <col min="2094" max="2094" width="6.7109375" customWidth="1"/>
    <col min="2095" max="2095" width="5.28515625" customWidth="1"/>
    <col min="2096" max="2096" width="6.42578125" customWidth="1"/>
    <col min="2097" max="2097" width="7.140625" customWidth="1"/>
    <col min="2098" max="2098" width="5.140625" customWidth="1"/>
    <col min="2099" max="2099" width="6.28515625" customWidth="1"/>
    <col min="2100" max="2100" width="7.28515625" customWidth="1"/>
    <col min="2101" max="2101" width="7.140625" customWidth="1"/>
    <col min="2102" max="2102" width="5.5703125" customWidth="1"/>
    <col min="2103" max="2103" width="6.28515625" customWidth="1"/>
    <col min="2104" max="2104" width="7" customWidth="1"/>
    <col min="2105" max="2105" width="6.28515625" customWidth="1"/>
    <col min="2106" max="2106" width="6.140625" customWidth="1"/>
    <col min="2107" max="2108" width="6.7109375" customWidth="1"/>
    <col min="2109" max="2110" width="6.42578125" customWidth="1"/>
    <col min="2111" max="2111" width="7.42578125" customWidth="1"/>
    <col min="2112" max="2113" width="6.7109375" customWidth="1"/>
    <col min="2114" max="2114" width="9.28515625" bestFit="1" customWidth="1"/>
    <col min="2115" max="2120" width="9.28515625" customWidth="1"/>
    <col min="2121" max="2121" width="9.28515625" bestFit="1" customWidth="1"/>
    <col min="2122" max="2123" width="9.5703125" bestFit="1" customWidth="1"/>
    <col min="2124" max="2124" width="9.85546875" customWidth="1"/>
    <col min="2125" max="2125" width="9.28515625" bestFit="1" customWidth="1"/>
    <col min="2331" max="2331" width="4" customWidth="1"/>
    <col min="2332" max="2332" width="7.5703125" customWidth="1"/>
    <col min="2333" max="2333" width="3.85546875" customWidth="1"/>
    <col min="2334" max="2334" width="2.85546875" customWidth="1"/>
    <col min="2335" max="2335" width="8.140625" customWidth="1"/>
    <col min="2336" max="2336" width="6.42578125" customWidth="1"/>
    <col min="2337" max="2337" width="8.140625" customWidth="1"/>
    <col min="2338" max="2338" width="6.140625" customWidth="1"/>
    <col min="2340" max="2340" width="10.5703125" customWidth="1"/>
    <col min="2341" max="2341" width="9.5703125" customWidth="1"/>
    <col min="2342" max="2342" width="8.7109375" customWidth="1"/>
    <col min="2343" max="2343" width="7.7109375" customWidth="1"/>
    <col min="2344" max="2344" width="8.140625" customWidth="1"/>
    <col min="2345" max="2345" width="6.42578125" customWidth="1"/>
    <col min="2346" max="2346" width="8" customWidth="1"/>
    <col min="2347" max="2347" width="5.42578125" customWidth="1"/>
    <col min="2348" max="2349" width="6.42578125" customWidth="1"/>
    <col min="2350" max="2350" width="6.7109375" customWidth="1"/>
    <col min="2351" max="2351" width="5.28515625" customWidth="1"/>
    <col min="2352" max="2352" width="6.42578125" customWidth="1"/>
    <col min="2353" max="2353" width="7.140625" customWidth="1"/>
    <col min="2354" max="2354" width="5.140625" customWidth="1"/>
    <col min="2355" max="2355" width="6.28515625" customWidth="1"/>
    <col min="2356" max="2356" width="7.28515625" customWidth="1"/>
    <col min="2357" max="2357" width="7.140625" customWidth="1"/>
    <col min="2358" max="2358" width="5.5703125" customWidth="1"/>
    <col min="2359" max="2359" width="6.28515625" customWidth="1"/>
    <col min="2360" max="2360" width="7" customWidth="1"/>
    <col min="2361" max="2361" width="6.28515625" customWidth="1"/>
    <col min="2362" max="2362" width="6.140625" customWidth="1"/>
    <col min="2363" max="2364" width="6.7109375" customWidth="1"/>
    <col min="2365" max="2366" width="6.42578125" customWidth="1"/>
    <col min="2367" max="2367" width="7.42578125" customWidth="1"/>
    <col min="2368" max="2369" width="6.7109375" customWidth="1"/>
    <col min="2370" max="2370" width="9.28515625" bestFit="1" customWidth="1"/>
    <col min="2371" max="2376" width="9.28515625" customWidth="1"/>
    <col min="2377" max="2377" width="9.28515625" bestFit="1" customWidth="1"/>
    <col min="2378" max="2379" width="9.5703125" bestFit="1" customWidth="1"/>
    <col min="2380" max="2380" width="9.85546875" customWidth="1"/>
    <col min="2381" max="2381" width="9.28515625" bestFit="1" customWidth="1"/>
    <col min="2587" max="2587" width="4" customWidth="1"/>
    <col min="2588" max="2588" width="7.5703125" customWidth="1"/>
    <col min="2589" max="2589" width="3.85546875" customWidth="1"/>
    <col min="2590" max="2590" width="2.85546875" customWidth="1"/>
    <col min="2591" max="2591" width="8.140625" customWidth="1"/>
    <col min="2592" max="2592" width="6.42578125" customWidth="1"/>
    <col min="2593" max="2593" width="8.140625" customWidth="1"/>
    <col min="2594" max="2594" width="6.140625" customWidth="1"/>
    <col min="2596" max="2596" width="10.5703125" customWidth="1"/>
    <col min="2597" max="2597" width="9.5703125" customWidth="1"/>
    <col min="2598" max="2598" width="8.7109375" customWidth="1"/>
    <col min="2599" max="2599" width="7.7109375" customWidth="1"/>
    <col min="2600" max="2600" width="8.140625" customWidth="1"/>
    <col min="2601" max="2601" width="6.42578125" customWidth="1"/>
    <col min="2602" max="2602" width="8" customWidth="1"/>
    <col min="2603" max="2603" width="5.42578125" customWidth="1"/>
    <col min="2604" max="2605" width="6.42578125" customWidth="1"/>
    <col min="2606" max="2606" width="6.7109375" customWidth="1"/>
    <col min="2607" max="2607" width="5.28515625" customWidth="1"/>
    <col min="2608" max="2608" width="6.42578125" customWidth="1"/>
    <col min="2609" max="2609" width="7.140625" customWidth="1"/>
    <col min="2610" max="2610" width="5.140625" customWidth="1"/>
    <col min="2611" max="2611" width="6.28515625" customWidth="1"/>
    <col min="2612" max="2612" width="7.28515625" customWidth="1"/>
    <col min="2613" max="2613" width="7.140625" customWidth="1"/>
    <col min="2614" max="2614" width="5.5703125" customWidth="1"/>
    <col min="2615" max="2615" width="6.28515625" customWidth="1"/>
    <col min="2616" max="2616" width="7" customWidth="1"/>
    <col min="2617" max="2617" width="6.28515625" customWidth="1"/>
    <col min="2618" max="2618" width="6.140625" customWidth="1"/>
    <col min="2619" max="2620" width="6.7109375" customWidth="1"/>
    <col min="2621" max="2622" width="6.42578125" customWidth="1"/>
    <col min="2623" max="2623" width="7.42578125" customWidth="1"/>
    <col min="2624" max="2625" width="6.7109375" customWidth="1"/>
    <col min="2626" max="2626" width="9.28515625" bestFit="1" customWidth="1"/>
    <col min="2627" max="2632" width="9.28515625" customWidth="1"/>
    <col min="2633" max="2633" width="9.28515625" bestFit="1" customWidth="1"/>
    <col min="2634" max="2635" width="9.5703125" bestFit="1" customWidth="1"/>
    <col min="2636" max="2636" width="9.85546875" customWidth="1"/>
    <col min="2637" max="2637" width="9.28515625" bestFit="1" customWidth="1"/>
    <col min="2843" max="2843" width="4" customWidth="1"/>
    <col min="2844" max="2844" width="7.5703125" customWidth="1"/>
    <col min="2845" max="2845" width="3.85546875" customWidth="1"/>
    <col min="2846" max="2846" width="2.85546875" customWidth="1"/>
    <col min="2847" max="2847" width="8.140625" customWidth="1"/>
    <col min="2848" max="2848" width="6.42578125" customWidth="1"/>
    <col min="2849" max="2849" width="8.140625" customWidth="1"/>
    <col min="2850" max="2850" width="6.140625" customWidth="1"/>
    <col min="2852" max="2852" width="10.5703125" customWidth="1"/>
    <col min="2853" max="2853" width="9.5703125" customWidth="1"/>
    <col min="2854" max="2854" width="8.7109375" customWidth="1"/>
    <col min="2855" max="2855" width="7.7109375" customWidth="1"/>
    <col min="2856" max="2856" width="8.140625" customWidth="1"/>
    <col min="2857" max="2857" width="6.42578125" customWidth="1"/>
    <col min="2858" max="2858" width="8" customWidth="1"/>
    <col min="2859" max="2859" width="5.42578125" customWidth="1"/>
    <col min="2860" max="2861" width="6.42578125" customWidth="1"/>
    <col min="2862" max="2862" width="6.7109375" customWidth="1"/>
    <col min="2863" max="2863" width="5.28515625" customWidth="1"/>
    <col min="2864" max="2864" width="6.42578125" customWidth="1"/>
    <col min="2865" max="2865" width="7.140625" customWidth="1"/>
    <col min="2866" max="2866" width="5.140625" customWidth="1"/>
    <col min="2867" max="2867" width="6.28515625" customWidth="1"/>
    <col min="2868" max="2868" width="7.28515625" customWidth="1"/>
    <col min="2869" max="2869" width="7.140625" customWidth="1"/>
    <col min="2870" max="2870" width="5.5703125" customWidth="1"/>
    <col min="2871" max="2871" width="6.28515625" customWidth="1"/>
    <col min="2872" max="2872" width="7" customWidth="1"/>
    <col min="2873" max="2873" width="6.28515625" customWidth="1"/>
    <col min="2874" max="2874" width="6.140625" customWidth="1"/>
    <col min="2875" max="2876" width="6.7109375" customWidth="1"/>
    <col min="2877" max="2878" width="6.42578125" customWidth="1"/>
    <col min="2879" max="2879" width="7.42578125" customWidth="1"/>
    <col min="2880" max="2881" width="6.7109375" customWidth="1"/>
    <col min="2882" max="2882" width="9.28515625" bestFit="1" customWidth="1"/>
    <col min="2883" max="2888" width="9.28515625" customWidth="1"/>
    <col min="2889" max="2889" width="9.28515625" bestFit="1" customWidth="1"/>
    <col min="2890" max="2891" width="9.5703125" bestFit="1" customWidth="1"/>
    <col min="2892" max="2892" width="9.85546875" customWidth="1"/>
    <col min="2893" max="2893" width="9.28515625" bestFit="1" customWidth="1"/>
    <col min="3099" max="3099" width="4" customWidth="1"/>
    <col min="3100" max="3100" width="7.5703125" customWidth="1"/>
    <col min="3101" max="3101" width="3.85546875" customWidth="1"/>
    <col min="3102" max="3102" width="2.85546875" customWidth="1"/>
    <col min="3103" max="3103" width="8.140625" customWidth="1"/>
    <col min="3104" max="3104" width="6.42578125" customWidth="1"/>
    <col min="3105" max="3105" width="8.140625" customWidth="1"/>
    <col min="3106" max="3106" width="6.140625" customWidth="1"/>
    <col min="3108" max="3108" width="10.5703125" customWidth="1"/>
    <col min="3109" max="3109" width="9.5703125" customWidth="1"/>
    <col min="3110" max="3110" width="8.7109375" customWidth="1"/>
    <col min="3111" max="3111" width="7.7109375" customWidth="1"/>
    <col min="3112" max="3112" width="8.140625" customWidth="1"/>
    <col min="3113" max="3113" width="6.42578125" customWidth="1"/>
    <col min="3114" max="3114" width="8" customWidth="1"/>
    <col min="3115" max="3115" width="5.42578125" customWidth="1"/>
    <col min="3116" max="3117" width="6.42578125" customWidth="1"/>
    <col min="3118" max="3118" width="6.7109375" customWidth="1"/>
    <col min="3119" max="3119" width="5.28515625" customWidth="1"/>
    <col min="3120" max="3120" width="6.42578125" customWidth="1"/>
    <col min="3121" max="3121" width="7.140625" customWidth="1"/>
    <col min="3122" max="3122" width="5.140625" customWidth="1"/>
    <col min="3123" max="3123" width="6.28515625" customWidth="1"/>
    <col min="3124" max="3124" width="7.28515625" customWidth="1"/>
    <col min="3125" max="3125" width="7.140625" customWidth="1"/>
    <col min="3126" max="3126" width="5.5703125" customWidth="1"/>
    <col min="3127" max="3127" width="6.28515625" customWidth="1"/>
    <col min="3128" max="3128" width="7" customWidth="1"/>
    <col min="3129" max="3129" width="6.28515625" customWidth="1"/>
    <col min="3130" max="3130" width="6.140625" customWidth="1"/>
    <col min="3131" max="3132" width="6.7109375" customWidth="1"/>
    <col min="3133" max="3134" width="6.42578125" customWidth="1"/>
    <col min="3135" max="3135" width="7.42578125" customWidth="1"/>
    <col min="3136" max="3137" width="6.7109375" customWidth="1"/>
    <col min="3138" max="3138" width="9.28515625" bestFit="1" customWidth="1"/>
    <col min="3139" max="3144" width="9.28515625" customWidth="1"/>
    <col min="3145" max="3145" width="9.28515625" bestFit="1" customWidth="1"/>
    <col min="3146" max="3147" width="9.5703125" bestFit="1" customWidth="1"/>
    <col min="3148" max="3148" width="9.85546875" customWidth="1"/>
    <col min="3149" max="3149" width="9.28515625" bestFit="1" customWidth="1"/>
    <col min="3355" max="3355" width="4" customWidth="1"/>
    <col min="3356" max="3356" width="7.5703125" customWidth="1"/>
    <col min="3357" max="3357" width="3.85546875" customWidth="1"/>
    <col min="3358" max="3358" width="2.85546875" customWidth="1"/>
    <col min="3359" max="3359" width="8.140625" customWidth="1"/>
    <col min="3360" max="3360" width="6.42578125" customWidth="1"/>
    <col min="3361" max="3361" width="8.140625" customWidth="1"/>
    <col min="3362" max="3362" width="6.140625" customWidth="1"/>
    <col min="3364" max="3364" width="10.5703125" customWidth="1"/>
    <col min="3365" max="3365" width="9.5703125" customWidth="1"/>
    <col min="3366" max="3366" width="8.7109375" customWidth="1"/>
    <col min="3367" max="3367" width="7.7109375" customWidth="1"/>
    <col min="3368" max="3368" width="8.140625" customWidth="1"/>
    <col min="3369" max="3369" width="6.42578125" customWidth="1"/>
    <col min="3370" max="3370" width="8" customWidth="1"/>
    <col min="3371" max="3371" width="5.42578125" customWidth="1"/>
    <col min="3372" max="3373" width="6.42578125" customWidth="1"/>
    <col min="3374" max="3374" width="6.7109375" customWidth="1"/>
    <col min="3375" max="3375" width="5.28515625" customWidth="1"/>
    <col min="3376" max="3376" width="6.42578125" customWidth="1"/>
    <col min="3377" max="3377" width="7.140625" customWidth="1"/>
    <col min="3378" max="3378" width="5.140625" customWidth="1"/>
    <col min="3379" max="3379" width="6.28515625" customWidth="1"/>
    <col min="3380" max="3380" width="7.28515625" customWidth="1"/>
    <col min="3381" max="3381" width="7.140625" customWidth="1"/>
    <col min="3382" max="3382" width="5.5703125" customWidth="1"/>
    <col min="3383" max="3383" width="6.28515625" customWidth="1"/>
    <col min="3384" max="3384" width="7" customWidth="1"/>
    <col min="3385" max="3385" width="6.28515625" customWidth="1"/>
    <col min="3386" max="3386" width="6.140625" customWidth="1"/>
    <col min="3387" max="3388" width="6.7109375" customWidth="1"/>
    <col min="3389" max="3390" width="6.42578125" customWidth="1"/>
    <col min="3391" max="3391" width="7.42578125" customWidth="1"/>
    <col min="3392" max="3393" width="6.7109375" customWidth="1"/>
    <col min="3394" max="3394" width="9.28515625" bestFit="1" customWidth="1"/>
    <col min="3395" max="3400" width="9.28515625" customWidth="1"/>
    <col min="3401" max="3401" width="9.28515625" bestFit="1" customWidth="1"/>
    <col min="3402" max="3403" width="9.5703125" bestFit="1" customWidth="1"/>
    <col min="3404" max="3404" width="9.85546875" customWidth="1"/>
    <col min="3405" max="3405" width="9.28515625" bestFit="1" customWidth="1"/>
    <col min="3611" max="3611" width="4" customWidth="1"/>
    <col min="3612" max="3612" width="7.5703125" customWidth="1"/>
    <col min="3613" max="3613" width="3.85546875" customWidth="1"/>
    <col min="3614" max="3614" width="2.85546875" customWidth="1"/>
    <col min="3615" max="3615" width="8.140625" customWidth="1"/>
    <col min="3616" max="3616" width="6.42578125" customWidth="1"/>
    <col min="3617" max="3617" width="8.140625" customWidth="1"/>
    <col min="3618" max="3618" width="6.140625" customWidth="1"/>
    <col min="3620" max="3620" width="10.5703125" customWidth="1"/>
    <col min="3621" max="3621" width="9.5703125" customWidth="1"/>
    <col min="3622" max="3622" width="8.7109375" customWidth="1"/>
    <col min="3623" max="3623" width="7.7109375" customWidth="1"/>
    <col min="3624" max="3624" width="8.140625" customWidth="1"/>
    <col min="3625" max="3625" width="6.42578125" customWidth="1"/>
    <col min="3626" max="3626" width="8" customWidth="1"/>
    <col min="3627" max="3627" width="5.42578125" customWidth="1"/>
    <col min="3628" max="3629" width="6.42578125" customWidth="1"/>
    <col min="3630" max="3630" width="6.7109375" customWidth="1"/>
    <col min="3631" max="3631" width="5.28515625" customWidth="1"/>
    <col min="3632" max="3632" width="6.42578125" customWidth="1"/>
    <col min="3633" max="3633" width="7.140625" customWidth="1"/>
    <col min="3634" max="3634" width="5.140625" customWidth="1"/>
    <col min="3635" max="3635" width="6.28515625" customWidth="1"/>
    <col min="3636" max="3636" width="7.28515625" customWidth="1"/>
    <col min="3637" max="3637" width="7.140625" customWidth="1"/>
    <col min="3638" max="3638" width="5.5703125" customWidth="1"/>
    <col min="3639" max="3639" width="6.28515625" customWidth="1"/>
    <col min="3640" max="3640" width="7" customWidth="1"/>
    <col min="3641" max="3641" width="6.28515625" customWidth="1"/>
    <col min="3642" max="3642" width="6.140625" customWidth="1"/>
    <col min="3643" max="3644" width="6.7109375" customWidth="1"/>
    <col min="3645" max="3646" width="6.42578125" customWidth="1"/>
    <col min="3647" max="3647" width="7.42578125" customWidth="1"/>
    <col min="3648" max="3649" width="6.7109375" customWidth="1"/>
    <col min="3650" max="3650" width="9.28515625" bestFit="1" customWidth="1"/>
    <col min="3651" max="3656" width="9.28515625" customWidth="1"/>
    <col min="3657" max="3657" width="9.28515625" bestFit="1" customWidth="1"/>
    <col min="3658" max="3659" width="9.5703125" bestFit="1" customWidth="1"/>
    <col min="3660" max="3660" width="9.85546875" customWidth="1"/>
    <col min="3661" max="3661" width="9.28515625" bestFit="1" customWidth="1"/>
    <col min="3867" max="3867" width="4" customWidth="1"/>
    <col min="3868" max="3868" width="7.5703125" customWidth="1"/>
    <col min="3869" max="3869" width="3.85546875" customWidth="1"/>
    <col min="3870" max="3870" width="2.85546875" customWidth="1"/>
    <col min="3871" max="3871" width="8.140625" customWidth="1"/>
    <col min="3872" max="3872" width="6.42578125" customWidth="1"/>
    <col min="3873" max="3873" width="8.140625" customWidth="1"/>
    <col min="3874" max="3874" width="6.140625" customWidth="1"/>
    <col min="3876" max="3876" width="10.5703125" customWidth="1"/>
    <col min="3877" max="3877" width="9.5703125" customWidth="1"/>
    <col min="3878" max="3878" width="8.7109375" customWidth="1"/>
    <col min="3879" max="3879" width="7.7109375" customWidth="1"/>
    <col min="3880" max="3880" width="8.140625" customWidth="1"/>
    <col min="3881" max="3881" width="6.42578125" customWidth="1"/>
    <col min="3882" max="3882" width="8" customWidth="1"/>
    <col min="3883" max="3883" width="5.42578125" customWidth="1"/>
    <col min="3884" max="3885" width="6.42578125" customWidth="1"/>
    <col min="3886" max="3886" width="6.7109375" customWidth="1"/>
    <col min="3887" max="3887" width="5.28515625" customWidth="1"/>
    <col min="3888" max="3888" width="6.42578125" customWidth="1"/>
    <col min="3889" max="3889" width="7.140625" customWidth="1"/>
    <col min="3890" max="3890" width="5.140625" customWidth="1"/>
    <col min="3891" max="3891" width="6.28515625" customWidth="1"/>
    <col min="3892" max="3892" width="7.28515625" customWidth="1"/>
    <col min="3893" max="3893" width="7.140625" customWidth="1"/>
    <col min="3894" max="3894" width="5.5703125" customWidth="1"/>
    <col min="3895" max="3895" width="6.28515625" customWidth="1"/>
    <col min="3896" max="3896" width="7" customWidth="1"/>
    <col min="3897" max="3897" width="6.28515625" customWidth="1"/>
    <col min="3898" max="3898" width="6.140625" customWidth="1"/>
    <col min="3899" max="3900" width="6.7109375" customWidth="1"/>
    <col min="3901" max="3902" width="6.42578125" customWidth="1"/>
    <col min="3903" max="3903" width="7.42578125" customWidth="1"/>
    <col min="3904" max="3905" width="6.7109375" customWidth="1"/>
    <col min="3906" max="3906" width="9.28515625" bestFit="1" customWidth="1"/>
    <col min="3907" max="3912" width="9.28515625" customWidth="1"/>
    <col min="3913" max="3913" width="9.28515625" bestFit="1" customWidth="1"/>
    <col min="3914" max="3915" width="9.5703125" bestFit="1" customWidth="1"/>
    <col min="3916" max="3916" width="9.85546875" customWidth="1"/>
    <col min="3917" max="3917" width="9.28515625" bestFit="1" customWidth="1"/>
    <col min="4123" max="4123" width="4" customWidth="1"/>
    <col min="4124" max="4124" width="7.5703125" customWidth="1"/>
    <col min="4125" max="4125" width="3.85546875" customWidth="1"/>
    <col min="4126" max="4126" width="2.85546875" customWidth="1"/>
    <col min="4127" max="4127" width="8.140625" customWidth="1"/>
    <col min="4128" max="4128" width="6.42578125" customWidth="1"/>
    <col min="4129" max="4129" width="8.140625" customWidth="1"/>
    <col min="4130" max="4130" width="6.140625" customWidth="1"/>
    <col min="4132" max="4132" width="10.5703125" customWidth="1"/>
    <col min="4133" max="4133" width="9.5703125" customWidth="1"/>
    <col min="4134" max="4134" width="8.7109375" customWidth="1"/>
    <col min="4135" max="4135" width="7.7109375" customWidth="1"/>
    <col min="4136" max="4136" width="8.140625" customWidth="1"/>
    <col min="4137" max="4137" width="6.42578125" customWidth="1"/>
    <col min="4138" max="4138" width="8" customWidth="1"/>
    <col min="4139" max="4139" width="5.42578125" customWidth="1"/>
    <col min="4140" max="4141" width="6.42578125" customWidth="1"/>
    <col min="4142" max="4142" width="6.7109375" customWidth="1"/>
    <col min="4143" max="4143" width="5.28515625" customWidth="1"/>
    <col min="4144" max="4144" width="6.42578125" customWidth="1"/>
    <col min="4145" max="4145" width="7.140625" customWidth="1"/>
    <col min="4146" max="4146" width="5.140625" customWidth="1"/>
    <col min="4147" max="4147" width="6.28515625" customWidth="1"/>
    <col min="4148" max="4148" width="7.28515625" customWidth="1"/>
    <col min="4149" max="4149" width="7.140625" customWidth="1"/>
    <col min="4150" max="4150" width="5.5703125" customWidth="1"/>
    <col min="4151" max="4151" width="6.28515625" customWidth="1"/>
    <col min="4152" max="4152" width="7" customWidth="1"/>
    <col min="4153" max="4153" width="6.28515625" customWidth="1"/>
    <col min="4154" max="4154" width="6.140625" customWidth="1"/>
    <col min="4155" max="4156" width="6.7109375" customWidth="1"/>
    <col min="4157" max="4158" width="6.42578125" customWidth="1"/>
    <col min="4159" max="4159" width="7.42578125" customWidth="1"/>
    <col min="4160" max="4161" width="6.7109375" customWidth="1"/>
    <col min="4162" max="4162" width="9.28515625" bestFit="1" customWidth="1"/>
    <col min="4163" max="4168" width="9.28515625" customWidth="1"/>
    <col min="4169" max="4169" width="9.28515625" bestFit="1" customWidth="1"/>
    <col min="4170" max="4171" width="9.5703125" bestFit="1" customWidth="1"/>
    <col min="4172" max="4172" width="9.85546875" customWidth="1"/>
    <col min="4173" max="4173" width="9.28515625" bestFit="1" customWidth="1"/>
    <col min="4379" max="4379" width="4" customWidth="1"/>
    <col min="4380" max="4380" width="7.5703125" customWidth="1"/>
    <col min="4381" max="4381" width="3.85546875" customWidth="1"/>
    <col min="4382" max="4382" width="2.85546875" customWidth="1"/>
    <col min="4383" max="4383" width="8.140625" customWidth="1"/>
    <col min="4384" max="4384" width="6.42578125" customWidth="1"/>
    <col min="4385" max="4385" width="8.140625" customWidth="1"/>
    <col min="4386" max="4386" width="6.140625" customWidth="1"/>
    <col min="4388" max="4388" width="10.5703125" customWidth="1"/>
    <col min="4389" max="4389" width="9.5703125" customWidth="1"/>
    <col min="4390" max="4390" width="8.7109375" customWidth="1"/>
    <col min="4391" max="4391" width="7.7109375" customWidth="1"/>
    <col min="4392" max="4392" width="8.140625" customWidth="1"/>
    <col min="4393" max="4393" width="6.42578125" customWidth="1"/>
    <col min="4394" max="4394" width="8" customWidth="1"/>
    <col min="4395" max="4395" width="5.42578125" customWidth="1"/>
    <col min="4396" max="4397" width="6.42578125" customWidth="1"/>
    <col min="4398" max="4398" width="6.7109375" customWidth="1"/>
    <col min="4399" max="4399" width="5.28515625" customWidth="1"/>
    <col min="4400" max="4400" width="6.42578125" customWidth="1"/>
    <col min="4401" max="4401" width="7.140625" customWidth="1"/>
    <col min="4402" max="4402" width="5.140625" customWidth="1"/>
    <col min="4403" max="4403" width="6.28515625" customWidth="1"/>
    <col min="4404" max="4404" width="7.28515625" customWidth="1"/>
    <col min="4405" max="4405" width="7.140625" customWidth="1"/>
    <col min="4406" max="4406" width="5.5703125" customWidth="1"/>
    <col min="4407" max="4407" width="6.28515625" customWidth="1"/>
    <col min="4408" max="4408" width="7" customWidth="1"/>
    <col min="4409" max="4409" width="6.28515625" customWidth="1"/>
    <col min="4410" max="4410" width="6.140625" customWidth="1"/>
    <col min="4411" max="4412" width="6.7109375" customWidth="1"/>
    <col min="4413" max="4414" width="6.42578125" customWidth="1"/>
    <col min="4415" max="4415" width="7.42578125" customWidth="1"/>
    <col min="4416" max="4417" width="6.7109375" customWidth="1"/>
    <col min="4418" max="4418" width="9.28515625" bestFit="1" customWidth="1"/>
    <col min="4419" max="4424" width="9.28515625" customWidth="1"/>
    <col min="4425" max="4425" width="9.28515625" bestFit="1" customWidth="1"/>
    <col min="4426" max="4427" width="9.5703125" bestFit="1" customWidth="1"/>
    <col min="4428" max="4428" width="9.85546875" customWidth="1"/>
    <col min="4429" max="4429" width="9.28515625" bestFit="1" customWidth="1"/>
    <col min="4635" max="4635" width="4" customWidth="1"/>
    <col min="4636" max="4636" width="7.5703125" customWidth="1"/>
    <col min="4637" max="4637" width="3.85546875" customWidth="1"/>
    <col min="4638" max="4638" width="2.85546875" customWidth="1"/>
    <col min="4639" max="4639" width="8.140625" customWidth="1"/>
    <col min="4640" max="4640" width="6.42578125" customWidth="1"/>
    <col min="4641" max="4641" width="8.140625" customWidth="1"/>
    <col min="4642" max="4642" width="6.140625" customWidth="1"/>
    <col min="4644" max="4644" width="10.5703125" customWidth="1"/>
    <col min="4645" max="4645" width="9.5703125" customWidth="1"/>
    <col min="4646" max="4646" width="8.7109375" customWidth="1"/>
    <col min="4647" max="4647" width="7.7109375" customWidth="1"/>
    <col min="4648" max="4648" width="8.140625" customWidth="1"/>
    <col min="4649" max="4649" width="6.42578125" customWidth="1"/>
    <col min="4650" max="4650" width="8" customWidth="1"/>
    <col min="4651" max="4651" width="5.42578125" customWidth="1"/>
    <col min="4652" max="4653" width="6.42578125" customWidth="1"/>
    <col min="4654" max="4654" width="6.7109375" customWidth="1"/>
    <col min="4655" max="4655" width="5.28515625" customWidth="1"/>
    <col min="4656" max="4656" width="6.42578125" customWidth="1"/>
    <col min="4657" max="4657" width="7.140625" customWidth="1"/>
    <col min="4658" max="4658" width="5.140625" customWidth="1"/>
    <col min="4659" max="4659" width="6.28515625" customWidth="1"/>
    <col min="4660" max="4660" width="7.28515625" customWidth="1"/>
    <col min="4661" max="4661" width="7.140625" customWidth="1"/>
    <col min="4662" max="4662" width="5.5703125" customWidth="1"/>
    <col min="4663" max="4663" width="6.28515625" customWidth="1"/>
    <col min="4664" max="4664" width="7" customWidth="1"/>
    <col min="4665" max="4665" width="6.28515625" customWidth="1"/>
    <col min="4666" max="4666" width="6.140625" customWidth="1"/>
    <col min="4667" max="4668" width="6.7109375" customWidth="1"/>
    <col min="4669" max="4670" width="6.42578125" customWidth="1"/>
    <col min="4671" max="4671" width="7.42578125" customWidth="1"/>
    <col min="4672" max="4673" width="6.7109375" customWidth="1"/>
    <col min="4674" max="4674" width="9.28515625" bestFit="1" customWidth="1"/>
    <col min="4675" max="4680" width="9.28515625" customWidth="1"/>
    <col min="4681" max="4681" width="9.28515625" bestFit="1" customWidth="1"/>
    <col min="4682" max="4683" width="9.5703125" bestFit="1" customWidth="1"/>
    <col min="4684" max="4684" width="9.85546875" customWidth="1"/>
    <col min="4685" max="4685" width="9.28515625" bestFit="1" customWidth="1"/>
    <col min="4891" max="4891" width="4" customWidth="1"/>
    <col min="4892" max="4892" width="7.5703125" customWidth="1"/>
    <col min="4893" max="4893" width="3.85546875" customWidth="1"/>
    <col min="4894" max="4894" width="2.85546875" customWidth="1"/>
    <col min="4895" max="4895" width="8.140625" customWidth="1"/>
    <col min="4896" max="4896" width="6.42578125" customWidth="1"/>
    <col min="4897" max="4897" width="8.140625" customWidth="1"/>
    <col min="4898" max="4898" width="6.140625" customWidth="1"/>
    <col min="4900" max="4900" width="10.5703125" customWidth="1"/>
    <col min="4901" max="4901" width="9.5703125" customWidth="1"/>
    <col min="4902" max="4902" width="8.7109375" customWidth="1"/>
    <col min="4903" max="4903" width="7.7109375" customWidth="1"/>
    <col min="4904" max="4904" width="8.140625" customWidth="1"/>
    <col min="4905" max="4905" width="6.42578125" customWidth="1"/>
    <col min="4906" max="4906" width="8" customWidth="1"/>
    <col min="4907" max="4907" width="5.42578125" customWidth="1"/>
    <col min="4908" max="4909" width="6.42578125" customWidth="1"/>
    <col min="4910" max="4910" width="6.7109375" customWidth="1"/>
    <col min="4911" max="4911" width="5.28515625" customWidth="1"/>
    <col min="4912" max="4912" width="6.42578125" customWidth="1"/>
    <col min="4913" max="4913" width="7.140625" customWidth="1"/>
    <col min="4914" max="4914" width="5.140625" customWidth="1"/>
    <col min="4915" max="4915" width="6.28515625" customWidth="1"/>
    <col min="4916" max="4916" width="7.28515625" customWidth="1"/>
    <col min="4917" max="4917" width="7.140625" customWidth="1"/>
    <col min="4918" max="4918" width="5.5703125" customWidth="1"/>
    <col min="4919" max="4919" width="6.28515625" customWidth="1"/>
    <col min="4920" max="4920" width="7" customWidth="1"/>
    <col min="4921" max="4921" width="6.28515625" customWidth="1"/>
    <col min="4922" max="4922" width="6.140625" customWidth="1"/>
    <col min="4923" max="4924" width="6.7109375" customWidth="1"/>
    <col min="4925" max="4926" width="6.42578125" customWidth="1"/>
    <col min="4927" max="4927" width="7.42578125" customWidth="1"/>
    <col min="4928" max="4929" width="6.7109375" customWidth="1"/>
    <col min="4930" max="4930" width="9.28515625" bestFit="1" customWidth="1"/>
    <col min="4931" max="4936" width="9.28515625" customWidth="1"/>
    <col min="4937" max="4937" width="9.28515625" bestFit="1" customWidth="1"/>
    <col min="4938" max="4939" width="9.5703125" bestFit="1" customWidth="1"/>
    <col min="4940" max="4940" width="9.85546875" customWidth="1"/>
    <col min="4941" max="4941" width="9.28515625" bestFit="1" customWidth="1"/>
    <col min="5147" max="5147" width="4" customWidth="1"/>
    <col min="5148" max="5148" width="7.5703125" customWidth="1"/>
    <col min="5149" max="5149" width="3.85546875" customWidth="1"/>
    <col min="5150" max="5150" width="2.85546875" customWidth="1"/>
    <col min="5151" max="5151" width="8.140625" customWidth="1"/>
    <col min="5152" max="5152" width="6.42578125" customWidth="1"/>
    <col min="5153" max="5153" width="8.140625" customWidth="1"/>
    <col min="5154" max="5154" width="6.140625" customWidth="1"/>
    <col min="5156" max="5156" width="10.5703125" customWidth="1"/>
    <col min="5157" max="5157" width="9.5703125" customWidth="1"/>
    <col min="5158" max="5158" width="8.7109375" customWidth="1"/>
    <col min="5159" max="5159" width="7.7109375" customWidth="1"/>
    <col min="5160" max="5160" width="8.140625" customWidth="1"/>
    <col min="5161" max="5161" width="6.42578125" customWidth="1"/>
    <col min="5162" max="5162" width="8" customWidth="1"/>
    <col min="5163" max="5163" width="5.42578125" customWidth="1"/>
    <col min="5164" max="5165" width="6.42578125" customWidth="1"/>
    <col min="5166" max="5166" width="6.7109375" customWidth="1"/>
    <col min="5167" max="5167" width="5.28515625" customWidth="1"/>
    <col min="5168" max="5168" width="6.42578125" customWidth="1"/>
    <col min="5169" max="5169" width="7.140625" customWidth="1"/>
    <col min="5170" max="5170" width="5.140625" customWidth="1"/>
    <col min="5171" max="5171" width="6.28515625" customWidth="1"/>
    <col min="5172" max="5172" width="7.28515625" customWidth="1"/>
    <col min="5173" max="5173" width="7.140625" customWidth="1"/>
    <col min="5174" max="5174" width="5.5703125" customWidth="1"/>
    <col min="5175" max="5175" width="6.28515625" customWidth="1"/>
    <col min="5176" max="5176" width="7" customWidth="1"/>
    <col min="5177" max="5177" width="6.28515625" customWidth="1"/>
    <col min="5178" max="5178" width="6.140625" customWidth="1"/>
    <col min="5179" max="5180" width="6.7109375" customWidth="1"/>
    <col min="5181" max="5182" width="6.42578125" customWidth="1"/>
    <col min="5183" max="5183" width="7.42578125" customWidth="1"/>
    <col min="5184" max="5185" width="6.7109375" customWidth="1"/>
    <col min="5186" max="5186" width="9.28515625" bestFit="1" customWidth="1"/>
    <col min="5187" max="5192" width="9.28515625" customWidth="1"/>
    <col min="5193" max="5193" width="9.28515625" bestFit="1" customWidth="1"/>
    <col min="5194" max="5195" width="9.5703125" bestFit="1" customWidth="1"/>
    <col min="5196" max="5196" width="9.85546875" customWidth="1"/>
    <col min="5197" max="5197" width="9.28515625" bestFit="1" customWidth="1"/>
    <col min="5403" max="5403" width="4" customWidth="1"/>
    <col min="5404" max="5404" width="7.5703125" customWidth="1"/>
    <col min="5405" max="5405" width="3.85546875" customWidth="1"/>
    <col min="5406" max="5406" width="2.85546875" customWidth="1"/>
    <col min="5407" max="5407" width="8.140625" customWidth="1"/>
    <col min="5408" max="5408" width="6.42578125" customWidth="1"/>
    <col min="5409" max="5409" width="8.140625" customWidth="1"/>
    <col min="5410" max="5410" width="6.140625" customWidth="1"/>
    <col min="5412" max="5412" width="10.5703125" customWidth="1"/>
    <col min="5413" max="5413" width="9.5703125" customWidth="1"/>
    <col min="5414" max="5414" width="8.7109375" customWidth="1"/>
    <col min="5415" max="5415" width="7.7109375" customWidth="1"/>
    <col min="5416" max="5416" width="8.140625" customWidth="1"/>
    <col min="5417" max="5417" width="6.42578125" customWidth="1"/>
    <col min="5418" max="5418" width="8" customWidth="1"/>
    <col min="5419" max="5419" width="5.42578125" customWidth="1"/>
    <col min="5420" max="5421" width="6.42578125" customWidth="1"/>
    <col min="5422" max="5422" width="6.7109375" customWidth="1"/>
    <col min="5423" max="5423" width="5.28515625" customWidth="1"/>
    <col min="5424" max="5424" width="6.42578125" customWidth="1"/>
    <col min="5425" max="5425" width="7.140625" customWidth="1"/>
    <col min="5426" max="5426" width="5.140625" customWidth="1"/>
    <col min="5427" max="5427" width="6.28515625" customWidth="1"/>
    <col min="5428" max="5428" width="7.28515625" customWidth="1"/>
    <col min="5429" max="5429" width="7.140625" customWidth="1"/>
    <col min="5430" max="5430" width="5.5703125" customWidth="1"/>
    <col min="5431" max="5431" width="6.28515625" customWidth="1"/>
    <col min="5432" max="5432" width="7" customWidth="1"/>
    <col min="5433" max="5433" width="6.28515625" customWidth="1"/>
    <col min="5434" max="5434" width="6.140625" customWidth="1"/>
    <col min="5435" max="5436" width="6.7109375" customWidth="1"/>
    <col min="5437" max="5438" width="6.42578125" customWidth="1"/>
    <col min="5439" max="5439" width="7.42578125" customWidth="1"/>
    <col min="5440" max="5441" width="6.7109375" customWidth="1"/>
    <col min="5442" max="5442" width="9.28515625" bestFit="1" customWidth="1"/>
    <col min="5443" max="5448" width="9.28515625" customWidth="1"/>
    <col min="5449" max="5449" width="9.28515625" bestFit="1" customWidth="1"/>
    <col min="5450" max="5451" width="9.5703125" bestFit="1" customWidth="1"/>
    <col min="5452" max="5452" width="9.85546875" customWidth="1"/>
    <col min="5453" max="5453" width="9.28515625" bestFit="1" customWidth="1"/>
    <col min="5659" max="5659" width="4" customWidth="1"/>
    <col min="5660" max="5660" width="7.5703125" customWidth="1"/>
    <col min="5661" max="5661" width="3.85546875" customWidth="1"/>
    <col min="5662" max="5662" width="2.85546875" customWidth="1"/>
    <col min="5663" max="5663" width="8.140625" customWidth="1"/>
    <col min="5664" max="5664" width="6.42578125" customWidth="1"/>
    <col min="5665" max="5665" width="8.140625" customWidth="1"/>
    <col min="5666" max="5666" width="6.140625" customWidth="1"/>
    <col min="5668" max="5668" width="10.5703125" customWidth="1"/>
    <col min="5669" max="5669" width="9.5703125" customWidth="1"/>
    <col min="5670" max="5670" width="8.7109375" customWidth="1"/>
    <col min="5671" max="5671" width="7.7109375" customWidth="1"/>
    <col min="5672" max="5672" width="8.140625" customWidth="1"/>
    <col min="5673" max="5673" width="6.42578125" customWidth="1"/>
    <col min="5674" max="5674" width="8" customWidth="1"/>
    <col min="5675" max="5675" width="5.42578125" customWidth="1"/>
    <col min="5676" max="5677" width="6.42578125" customWidth="1"/>
    <col min="5678" max="5678" width="6.7109375" customWidth="1"/>
    <col min="5679" max="5679" width="5.28515625" customWidth="1"/>
    <col min="5680" max="5680" width="6.42578125" customWidth="1"/>
    <col min="5681" max="5681" width="7.140625" customWidth="1"/>
    <col min="5682" max="5682" width="5.140625" customWidth="1"/>
    <col min="5683" max="5683" width="6.28515625" customWidth="1"/>
    <col min="5684" max="5684" width="7.28515625" customWidth="1"/>
    <col min="5685" max="5685" width="7.140625" customWidth="1"/>
    <col min="5686" max="5686" width="5.5703125" customWidth="1"/>
    <col min="5687" max="5687" width="6.28515625" customWidth="1"/>
    <col min="5688" max="5688" width="7" customWidth="1"/>
    <col min="5689" max="5689" width="6.28515625" customWidth="1"/>
    <col min="5690" max="5690" width="6.140625" customWidth="1"/>
    <col min="5691" max="5692" width="6.7109375" customWidth="1"/>
    <col min="5693" max="5694" width="6.42578125" customWidth="1"/>
    <col min="5695" max="5695" width="7.42578125" customWidth="1"/>
    <col min="5696" max="5697" width="6.7109375" customWidth="1"/>
    <col min="5698" max="5698" width="9.28515625" bestFit="1" customWidth="1"/>
    <col min="5699" max="5704" width="9.28515625" customWidth="1"/>
    <col min="5705" max="5705" width="9.28515625" bestFit="1" customWidth="1"/>
    <col min="5706" max="5707" width="9.5703125" bestFit="1" customWidth="1"/>
    <col min="5708" max="5708" width="9.85546875" customWidth="1"/>
    <col min="5709" max="5709" width="9.28515625" bestFit="1" customWidth="1"/>
    <col min="5915" max="5915" width="4" customWidth="1"/>
    <col min="5916" max="5916" width="7.5703125" customWidth="1"/>
    <col min="5917" max="5917" width="3.85546875" customWidth="1"/>
    <col min="5918" max="5918" width="2.85546875" customWidth="1"/>
    <col min="5919" max="5919" width="8.140625" customWidth="1"/>
    <col min="5920" max="5920" width="6.42578125" customWidth="1"/>
    <col min="5921" max="5921" width="8.140625" customWidth="1"/>
    <col min="5922" max="5922" width="6.140625" customWidth="1"/>
    <col min="5924" max="5924" width="10.5703125" customWidth="1"/>
    <col min="5925" max="5925" width="9.5703125" customWidth="1"/>
    <col min="5926" max="5926" width="8.7109375" customWidth="1"/>
    <col min="5927" max="5927" width="7.7109375" customWidth="1"/>
    <col min="5928" max="5928" width="8.140625" customWidth="1"/>
    <col min="5929" max="5929" width="6.42578125" customWidth="1"/>
    <col min="5930" max="5930" width="8" customWidth="1"/>
    <col min="5931" max="5931" width="5.42578125" customWidth="1"/>
    <col min="5932" max="5933" width="6.42578125" customWidth="1"/>
    <col min="5934" max="5934" width="6.7109375" customWidth="1"/>
    <col min="5935" max="5935" width="5.28515625" customWidth="1"/>
    <col min="5936" max="5936" width="6.42578125" customWidth="1"/>
    <col min="5937" max="5937" width="7.140625" customWidth="1"/>
    <col min="5938" max="5938" width="5.140625" customWidth="1"/>
    <col min="5939" max="5939" width="6.28515625" customWidth="1"/>
    <col min="5940" max="5940" width="7.28515625" customWidth="1"/>
    <col min="5941" max="5941" width="7.140625" customWidth="1"/>
    <col min="5942" max="5942" width="5.5703125" customWidth="1"/>
    <col min="5943" max="5943" width="6.28515625" customWidth="1"/>
    <col min="5944" max="5944" width="7" customWidth="1"/>
    <col min="5945" max="5945" width="6.28515625" customWidth="1"/>
    <col min="5946" max="5946" width="6.140625" customWidth="1"/>
    <col min="5947" max="5948" width="6.7109375" customWidth="1"/>
    <col min="5949" max="5950" width="6.42578125" customWidth="1"/>
    <col min="5951" max="5951" width="7.42578125" customWidth="1"/>
    <col min="5952" max="5953" width="6.7109375" customWidth="1"/>
    <col min="5954" max="5954" width="9.28515625" bestFit="1" customWidth="1"/>
    <col min="5955" max="5960" width="9.28515625" customWidth="1"/>
    <col min="5961" max="5961" width="9.28515625" bestFit="1" customWidth="1"/>
    <col min="5962" max="5963" width="9.5703125" bestFit="1" customWidth="1"/>
    <col min="5964" max="5964" width="9.85546875" customWidth="1"/>
    <col min="5965" max="5965" width="9.28515625" bestFit="1" customWidth="1"/>
    <col min="6171" max="6171" width="4" customWidth="1"/>
    <col min="6172" max="6172" width="7.5703125" customWidth="1"/>
    <col min="6173" max="6173" width="3.85546875" customWidth="1"/>
    <col min="6174" max="6174" width="2.85546875" customWidth="1"/>
    <col min="6175" max="6175" width="8.140625" customWidth="1"/>
    <col min="6176" max="6176" width="6.42578125" customWidth="1"/>
    <col min="6177" max="6177" width="8.140625" customWidth="1"/>
    <col min="6178" max="6178" width="6.140625" customWidth="1"/>
    <col min="6180" max="6180" width="10.5703125" customWidth="1"/>
    <col min="6181" max="6181" width="9.5703125" customWidth="1"/>
    <col min="6182" max="6182" width="8.7109375" customWidth="1"/>
    <col min="6183" max="6183" width="7.7109375" customWidth="1"/>
    <col min="6184" max="6184" width="8.140625" customWidth="1"/>
    <col min="6185" max="6185" width="6.42578125" customWidth="1"/>
    <col min="6186" max="6186" width="8" customWidth="1"/>
    <col min="6187" max="6187" width="5.42578125" customWidth="1"/>
    <col min="6188" max="6189" width="6.42578125" customWidth="1"/>
    <col min="6190" max="6190" width="6.7109375" customWidth="1"/>
    <col min="6191" max="6191" width="5.28515625" customWidth="1"/>
    <col min="6192" max="6192" width="6.42578125" customWidth="1"/>
    <col min="6193" max="6193" width="7.140625" customWidth="1"/>
    <col min="6194" max="6194" width="5.140625" customWidth="1"/>
    <col min="6195" max="6195" width="6.28515625" customWidth="1"/>
    <col min="6196" max="6196" width="7.28515625" customWidth="1"/>
    <col min="6197" max="6197" width="7.140625" customWidth="1"/>
    <col min="6198" max="6198" width="5.5703125" customWidth="1"/>
    <col min="6199" max="6199" width="6.28515625" customWidth="1"/>
    <col min="6200" max="6200" width="7" customWidth="1"/>
    <col min="6201" max="6201" width="6.28515625" customWidth="1"/>
    <col min="6202" max="6202" width="6.140625" customWidth="1"/>
    <col min="6203" max="6204" width="6.7109375" customWidth="1"/>
    <col min="6205" max="6206" width="6.42578125" customWidth="1"/>
    <col min="6207" max="6207" width="7.42578125" customWidth="1"/>
    <col min="6208" max="6209" width="6.7109375" customWidth="1"/>
    <col min="6210" max="6210" width="9.28515625" bestFit="1" customWidth="1"/>
    <col min="6211" max="6216" width="9.28515625" customWidth="1"/>
    <col min="6217" max="6217" width="9.28515625" bestFit="1" customWidth="1"/>
    <col min="6218" max="6219" width="9.5703125" bestFit="1" customWidth="1"/>
    <col min="6220" max="6220" width="9.85546875" customWidth="1"/>
    <col min="6221" max="6221" width="9.28515625" bestFit="1" customWidth="1"/>
    <col min="6427" max="6427" width="4" customWidth="1"/>
    <col min="6428" max="6428" width="7.5703125" customWidth="1"/>
    <col min="6429" max="6429" width="3.85546875" customWidth="1"/>
    <col min="6430" max="6430" width="2.85546875" customWidth="1"/>
    <col min="6431" max="6431" width="8.140625" customWidth="1"/>
    <col min="6432" max="6432" width="6.42578125" customWidth="1"/>
    <col min="6433" max="6433" width="8.140625" customWidth="1"/>
    <col min="6434" max="6434" width="6.140625" customWidth="1"/>
    <col min="6436" max="6436" width="10.5703125" customWidth="1"/>
    <col min="6437" max="6437" width="9.5703125" customWidth="1"/>
    <col min="6438" max="6438" width="8.7109375" customWidth="1"/>
    <col min="6439" max="6439" width="7.7109375" customWidth="1"/>
    <col min="6440" max="6440" width="8.140625" customWidth="1"/>
    <col min="6441" max="6441" width="6.42578125" customWidth="1"/>
    <col min="6442" max="6442" width="8" customWidth="1"/>
    <col min="6443" max="6443" width="5.42578125" customWidth="1"/>
    <col min="6444" max="6445" width="6.42578125" customWidth="1"/>
    <col min="6446" max="6446" width="6.7109375" customWidth="1"/>
    <col min="6447" max="6447" width="5.28515625" customWidth="1"/>
    <col min="6448" max="6448" width="6.42578125" customWidth="1"/>
    <col min="6449" max="6449" width="7.140625" customWidth="1"/>
    <col min="6450" max="6450" width="5.140625" customWidth="1"/>
    <col min="6451" max="6451" width="6.28515625" customWidth="1"/>
    <col min="6452" max="6452" width="7.28515625" customWidth="1"/>
    <col min="6453" max="6453" width="7.140625" customWidth="1"/>
    <col min="6454" max="6454" width="5.5703125" customWidth="1"/>
    <col min="6455" max="6455" width="6.28515625" customWidth="1"/>
    <col min="6456" max="6456" width="7" customWidth="1"/>
    <col min="6457" max="6457" width="6.28515625" customWidth="1"/>
    <col min="6458" max="6458" width="6.140625" customWidth="1"/>
    <col min="6459" max="6460" width="6.7109375" customWidth="1"/>
    <col min="6461" max="6462" width="6.42578125" customWidth="1"/>
    <col min="6463" max="6463" width="7.42578125" customWidth="1"/>
    <col min="6464" max="6465" width="6.7109375" customWidth="1"/>
    <col min="6466" max="6466" width="9.28515625" bestFit="1" customWidth="1"/>
    <col min="6467" max="6472" width="9.28515625" customWidth="1"/>
    <col min="6473" max="6473" width="9.28515625" bestFit="1" customWidth="1"/>
    <col min="6474" max="6475" width="9.5703125" bestFit="1" customWidth="1"/>
    <col min="6476" max="6476" width="9.85546875" customWidth="1"/>
    <col min="6477" max="6477" width="9.28515625" bestFit="1" customWidth="1"/>
    <col min="6683" max="6683" width="4" customWidth="1"/>
    <col min="6684" max="6684" width="7.5703125" customWidth="1"/>
    <col min="6685" max="6685" width="3.85546875" customWidth="1"/>
    <col min="6686" max="6686" width="2.85546875" customWidth="1"/>
    <col min="6687" max="6687" width="8.140625" customWidth="1"/>
    <col min="6688" max="6688" width="6.42578125" customWidth="1"/>
    <col min="6689" max="6689" width="8.140625" customWidth="1"/>
    <col min="6690" max="6690" width="6.140625" customWidth="1"/>
    <col min="6692" max="6692" width="10.5703125" customWidth="1"/>
    <col min="6693" max="6693" width="9.5703125" customWidth="1"/>
    <col min="6694" max="6694" width="8.7109375" customWidth="1"/>
    <col min="6695" max="6695" width="7.7109375" customWidth="1"/>
    <col min="6696" max="6696" width="8.140625" customWidth="1"/>
    <col min="6697" max="6697" width="6.42578125" customWidth="1"/>
    <col min="6698" max="6698" width="8" customWidth="1"/>
    <col min="6699" max="6699" width="5.42578125" customWidth="1"/>
    <col min="6700" max="6701" width="6.42578125" customWidth="1"/>
    <col min="6702" max="6702" width="6.7109375" customWidth="1"/>
    <col min="6703" max="6703" width="5.28515625" customWidth="1"/>
    <col min="6704" max="6704" width="6.42578125" customWidth="1"/>
    <col min="6705" max="6705" width="7.140625" customWidth="1"/>
    <col min="6706" max="6706" width="5.140625" customWidth="1"/>
    <col min="6707" max="6707" width="6.28515625" customWidth="1"/>
    <col min="6708" max="6708" width="7.28515625" customWidth="1"/>
    <col min="6709" max="6709" width="7.140625" customWidth="1"/>
    <col min="6710" max="6710" width="5.5703125" customWidth="1"/>
    <col min="6711" max="6711" width="6.28515625" customWidth="1"/>
    <col min="6712" max="6712" width="7" customWidth="1"/>
    <col min="6713" max="6713" width="6.28515625" customWidth="1"/>
    <col min="6714" max="6714" width="6.140625" customWidth="1"/>
    <col min="6715" max="6716" width="6.7109375" customWidth="1"/>
    <col min="6717" max="6718" width="6.42578125" customWidth="1"/>
    <col min="6719" max="6719" width="7.42578125" customWidth="1"/>
    <col min="6720" max="6721" width="6.7109375" customWidth="1"/>
    <col min="6722" max="6722" width="9.28515625" bestFit="1" customWidth="1"/>
    <col min="6723" max="6728" width="9.28515625" customWidth="1"/>
    <col min="6729" max="6729" width="9.28515625" bestFit="1" customWidth="1"/>
    <col min="6730" max="6731" width="9.5703125" bestFit="1" customWidth="1"/>
    <col min="6732" max="6732" width="9.85546875" customWidth="1"/>
    <col min="6733" max="6733" width="9.28515625" bestFit="1" customWidth="1"/>
    <col min="6939" max="6939" width="4" customWidth="1"/>
    <col min="6940" max="6940" width="7.5703125" customWidth="1"/>
    <col min="6941" max="6941" width="3.85546875" customWidth="1"/>
    <col min="6942" max="6942" width="2.85546875" customWidth="1"/>
    <col min="6943" max="6943" width="8.140625" customWidth="1"/>
    <col min="6944" max="6944" width="6.42578125" customWidth="1"/>
    <col min="6945" max="6945" width="8.140625" customWidth="1"/>
    <col min="6946" max="6946" width="6.140625" customWidth="1"/>
    <col min="6948" max="6948" width="10.5703125" customWidth="1"/>
    <col min="6949" max="6949" width="9.5703125" customWidth="1"/>
    <col min="6950" max="6950" width="8.7109375" customWidth="1"/>
    <col min="6951" max="6951" width="7.7109375" customWidth="1"/>
    <col min="6952" max="6952" width="8.140625" customWidth="1"/>
    <col min="6953" max="6953" width="6.42578125" customWidth="1"/>
    <col min="6954" max="6954" width="8" customWidth="1"/>
    <col min="6955" max="6955" width="5.42578125" customWidth="1"/>
    <col min="6956" max="6957" width="6.42578125" customWidth="1"/>
    <col min="6958" max="6958" width="6.7109375" customWidth="1"/>
    <col min="6959" max="6959" width="5.28515625" customWidth="1"/>
    <col min="6960" max="6960" width="6.42578125" customWidth="1"/>
    <col min="6961" max="6961" width="7.140625" customWidth="1"/>
    <col min="6962" max="6962" width="5.140625" customWidth="1"/>
    <col min="6963" max="6963" width="6.28515625" customWidth="1"/>
    <col min="6964" max="6964" width="7.28515625" customWidth="1"/>
    <col min="6965" max="6965" width="7.140625" customWidth="1"/>
    <col min="6966" max="6966" width="5.5703125" customWidth="1"/>
    <col min="6967" max="6967" width="6.28515625" customWidth="1"/>
    <col min="6968" max="6968" width="7" customWidth="1"/>
    <col min="6969" max="6969" width="6.28515625" customWidth="1"/>
    <col min="6970" max="6970" width="6.140625" customWidth="1"/>
    <col min="6971" max="6972" width="6.7109375" customWidth="1"/>
    <col min="6973" max="6974" width="6.42578125" customWidth="1"/>
    <col min="6975" max="6975" width="7.42578125" customWidth="1"/>
    <col min="6976" max="6977" width="6.7109375" customWidth="1"/>
    <col min="6978" max="6978" width="9.28515625" bestFit="1" customWidth="1"/>
    <col min="6979" max="6984" width="9.28515625" customWidth="1"/>
    <col min="6985" max="6985" width="9.28515625" bestFit="1" customWidth="1"/>
    <col min="6986" max="6987" width="9.5703125" bestFit="1" customWidth="1"/>
    <col min="6988" max="6988" width="9.85546875" customWidth="1"/>
    <col min="6989" max="6989" width="9.28515625" bestFit="1" customWidth="1"/>
    <col min="7195" max="7195" width="4" customWidth="1"/>
    <col min="7196" max="7196" width="7.5703125" customWidth="1"/>
    <col min="7197" max="7197" width="3.85546875" customWidth="1"/>
    <col min="7198" max="7198" width="2.85546875" customWidth="1"/>
    <col min="7199" max="7199" width="8.140625" customWidth="1"/>
    <col min="7200" max="7200" width="6.42578125" customWidth="1"/>
    <col min="7201" max="7201" width="8.140625" customWidth="1"/>
    <col min="7202" max="7202" width="6.140625" customWidth="1"/>
    <col min="7204" max="7204" width="10.5703125" customWidth="1"/>
    <col min="7205" max="7205" width="9.5703125" customWidth="1"/>
    <col min="7206" max="7206" width="8.7109375" customWidth="1"/>
    <col min="7207" max="7207" width="7.7109375" customWidth="1"/>
    <col min="7208" max="7208" width="8.140625" customWidth="1"/>
    <col min="7209" max="7209" width="6.42578125" customWidth="1"/>
    <col min="7210" max="7210" width="8" customWidth="1"/>
    <col min="7211" max="7211" width="5.42578125" customWidth="1"/>
    <col min="7212" max="7213" width="6.42578125" customWidth="1"/>
    <col min="7214" max="7214" width="6.7109375" customWidth="1"/>
    <col min="7215" max="7215" width="5.28515625" customWidth="1"/>
    <col min="7216" max="7216" width="6.42578125" customWidth="1"/>
    <col min="7217" max="7217" width="7.140625" customWidth="1"/>
    <col min="7218" max="7218" width="5.140625" customWidth="1"/>
    <col min="7219" max="7219" width="6.28515625" customWidth="1"/>
    <col min="7220" max="7220" width="7.28515625" customWidth="1"/>
    <col min="7221" max="7221" width="7.140625" customWidth="1"/>
    <col min="7222" max="7222" width="5.5703125" customWidth="1"/>
    <col min="7223" max="7223" width="6.28515625" customWidth="1"/>
    <col min="7224" max="7224" width="7" customWidth="1"/>
    <col min="7225" max="7225" width="6.28515625" customWidth="1"/>
    <col min="7226" max="7226" width="6.140625" customWidth="1"/>
    <col min="7227" max="7228" width="6.7109375" customWidth="1"/>
    <col min="7229" max="7230" width="6.42578125" customWidth="1"/>
    <col min="7231" max="7231" width="7.42578125" customWidth="1"/>
    <col min="7232" max="7233" width="6.7109375" customWidth="1"/>
    <col min="7234" max="7234" width="9.28515625" bestFit="1" customWidth="1"/>
    <col min="7235" max="7240" width="9.28515625" customWidth="1"/>
    <col min="7241" max="7241" width="9.28515625" bestFit="1" customWidth="1"/>
    <col min="7242" max="7243" width="9.5703125" bestFit="1" customWidth="1"/>
    <col min="7244" max="7244" width="9.85546875" customWidth="1"/>
    <col min="7245" max="7245" width="9.28515625" bestFit="1" customWidth="1"/>
    <col min="7451" max="7451" width="4" customWidth="1"/>
    <col min="7452" max="7452" width="7.5703125" customWidth="1"/>
    <col min="7453" max="7453" width="3.85546875" customWidth="1"/>
    <col min="7454" max="7454" width="2.85546875" customWidth="1"/>
    <col min="7455" max="7455" width="8.140625" customWidth="1"/>
    <col min="7456" max="7456" width="6.42578125" customWidth="1"/>
    <col min="7457" max="7457" width="8.140625" customWidth="1"/>
    <col min="7458" max="7458" width="6.140625" customWidth="1"/>
    <col min="7460" max="7460" width="10.5703125" customWidth="1"/>
    <col min="7461" max="7461" width="9.5703125" customWidth="1"/>
    <col min="7462" max="7462" width="8.7109375" customWidth="1"/>
    <col min="7463" max="7463" width="7.7109375" customWidth="1"/>
    <col min="7464" max="7464" width="8.140625" customWidth="1"/>
    <col min="7465" max="7465" width="6.42578125" customWidth="1"/>
    <col min="7466" max="7466" width="8" customWidth="1"/>
    <col min="7467" max="7467" width="5.42578125" customWidth="1"/>
    <col min="7468" max="7469" width="6.42578125" customWidth="1"/>
    <col min="7470" max="7470" width="6.7109375" customWidth="1"/>
    <col min="7471" max="7471" width="5.28515625" customWidth="1"/>
    <col min="7472" max="7472" width="6.42578125" customWidth="1"/>
    <col min="7473" max="7473" width="7.140625" customWidth="1"/>
    <col min="7474" max="7474" width="5.140625" customWidth="1"/>
    <col min="7475" max="7475" width="6.28515625" customWidth="1"/>
    <col min="7476" max="7476" width="7.28515625" customWidth="1"/>
    <col min="7477" max="7477" width="7.140625" customWidth="1"/>
    <col min="7478" max="7478" width="5.5703125" customWidth="1"/>
    <col min="7479" max="7479" width="6.28515625" customWidth="1"/>
    <col min="7480" max="7480" width="7" customWidth="1"/>
    <col min="7481" max="7481" width="6.28515625" customWidth="1"/>
    <col min="7482" max="7482" width="6.140625" customWidth="1"/>
    <col min="7483" max="7484" width="6.7109375" customWidth="1"/>
    <col min="7485" max="7486" width="6.42578125" customWidth="1"/>
    <col min="7487" max="7487" width="7.42578125" customWidth="1"/>
    <col min="7488" max="7489" width="6.7109375" customWidth="1"/>
    <col min="7490" max="7490" width="9.28515625" bestFit="1" customWidth="1"/>
    <col min="7491" max="7496" width="9.28515625" customWidth="1"/>
    <col min="7497" max="7497" width="9.28515625" bestFit="1" customWidth="1"/>
    <col min="7498" max="7499" width="9.5703125" bestFit="1" customWidth="1"/>
    <col min="7500" max="7500" width="9.85546875" customWidth="1"/>
    <col min="7501" max="7501" width="9.28515625" bestFit="1" customWidth="1"/>
    <col min="7707" max="7707" width="4" customWidth="1"/>
    <col min="7708" max="7708" width="7.5703125" customWidth="1"/>
    <col min="7709" max="7709" width="3.85546875" customWidth="1"/>
    <col min="7710" max="7710" width="2.85546875" customWidth="1"/>
    <col min="7711" max="7711" width="8.140625" customWidth="1"/>
    <col min="7712" max="7712" width="6.42578125" customWidth="1"/>
    <col min="7713" max="7713" width="8.140625" customWidth="1"/>
    <col min="7714" max="7714" width="6.140625" customWidth="1"/>
    <col min="7716" max="7716" width="10.5703125" customWidth="1"/>
    <col min="7717" max="7717" width="9.5703125" customWidth="1"/>
    <col min="7718" max="7718" width="8.7109375" customWidth="1"/>
    <col min="7719" max="7719" width="7.7109375" customWidth="1"/>
    <col min="7720" max="7720" width="8.140625" customWidth="1"/>
    <col min="7721" max="7721" width="6.42578125" customWidth="1"/>
    <col min="7722" max="7722" width="8" customWidth="1"/>
    <col min="7723" max="7723" width="5.42578125" customWidth="1"/>
    <col min="7724" max="7725" width="6.42578125" customWidth="1"/>
    <col min="7726" max="7726" width="6.7109375" customWidth="1"/>
    <col min="7727" max="7727" width="5.28515625" customWidth="1"/>
    <col min="7728" max="7728" width="6.42578125" customWidth="1"/>
    <col min="7729" max="7729" width="7.140625" customWidth="1"/>
    <col min="7730" max="7730" width="5.140625" customWidth="1"/>
    <col min="7731" max="7731" width="6.28515625" customWidth="1"/>
    <col min="7732" max="7732" width="7.28515625" customWidth="1"/>
    <col min="7733" max="7733" width="7.140625" customWidth="1"/>
    <col min="7734" max="7734" width="5.5703125" customWidth="1"/>
    <col min="7735" max="7735" width="6.28515625" customWidth="1"/>
    <col min="7736" max="7736" width="7" customWidth="1"/>
    <col min="7737" max="7737" width="6.28515625" customWidth="1"/>
    <col min="7738" max="7738" width="6.140625" customWidth="1"/>
    <col min="7739" max="7740" width="6.7109375" customWidth="1"/>
    <col min="7741" max="7742" width="6.42578125" customWidth="1"/>
    <col min="7743" max="7743" width="7.42578125" customWidth="1"/>
    <col min="7744" max="7745" width="6.7109375" customWidth="1"/>
    <col min="7746" max="7746" width="9.28515625" bestFit="1" customWidth="1"/>
    <col min="7747" max="7752" width="9.28515625" customWidth="1"/>
    <col min="7753" max="7753" width="9.28515625" bestFit="1" customWidth="1"/>
    <col min="7754" max="7755" width="9.5703125" bestFit="1" customWidth="1"/>
    <col min="7756" max="7756" width="9.85546875" customWidth="1"/>
    <col min="7757" max="7757" width="9.28515625" bestFit="1" customWidth="1"/>
    <col min="7963" max="7963" width="4" customWidth="1"/>
    <col min="7964" max="7964" width="7.5703125" customWidth="1"/>
    <col min="7965" max="7965" width="3.85546875" customWidth="1"/>
    <col min="7966" max="7966" width="2.85546875" customWidth="1"/>
    <col min="7967" max="7967" width="8.140625" customWidth="1"/>
    <col min="7968" max="7968" width="6.42578125" customWidth="1"/>
    <col min="7969" max="7969" width="8.140625" customWidth="1"/>
    <col min="7970" max="7970" width="6.140625" customWidth="1"/>
    <col min="7972" max="7972" width="10.5703125" customWidth="1"/>
    <col min="7973" max="7973" width="9.5703125" customWidth="1"/>
    <col min="7974" max="7974" width="8.7109375" customWidth="1"/>
    <col min="7975" max="7975" width="7.7109375" customWidth="1"/>
    <col min="7976" max="7976" width="8.140625" customWidth="1"/>
    <col min="7977" max="7977" width="6.42578125" customWidth="1"/>
    <col min="7978" max="7978" width="8" customWidth="1"/>
    <col min="7979" max="7979" width="5.42578125" customWidth="1"/>
    <col min="7980" max="7981" width="6.42578125" customWidth="1"/>
    <col min="7982" max="7982" width="6.7109375" customWidth="1"/>
    <col min="7983" max="7983" width="5.28515625" customWidth="1"/>
    <col min="7984" max="7984" width="6.42578125" customWidth="1"/>
    <col min="7985" max="7985" width="7.140625" customWidth="1"/>
    <col min="7986" max="7986" width="5.140625" customWidth="1"/>
    <col min="7987" max="7987" width="6.28515625" customWidth="1"/>
    <col min="7988" max="7988" width="7.28515625" customWidth="1"/>
    <col min="7989" max="7989" width="7.140625" customWidth="1"/>
    <col min="7990" max="7990" width="5.5703125" customWidth="1"/>
    <col min="7991" max="7991" width="6.28515625" customWidth="1"/>
    <col min="7992" max="7992" width="7" customWidth="1"/>
    <col min="7993" max="7993" width="6.28515625" customWidth="1"/>
    <col min="7994" max="7994" width="6.140625" customWidth="1"/>
    <col min="7995" max="7996" width="6.7109375" customWidth="1"/>
    <col min="7997" max="7998" width="6.42578125" customWidth="1"/>
    <col min="7999" max="7999" width="7.42578125" customWidth="1"/>
    <col min="8000" max="8001" width="6.7109375" customWidth="1"/>
    <col min="8002" max="8002" width="9.28515625" bestFit="1" customWidth="1"/>
    <col min="8003" max="8008" width="9.28515625" customWidth="1"/>
    <col min="8009" max="8009" width="9.28515625" bestFit="1" customWidth="1"/>
    <col min="8010" max="8011" width="9.5703125" bestFit="1" customWidth="1"/>
    <col min="8012" max="8012" width="9.85546875" customWidth="1"/>
    <col min="8013" max="8013" width="9.28515625" bestFit="1" customWidth="1"/>
    <col min="8219" max="8219" width="4" customWidth="1"/>
    <col min="8220" max="8220" width="7.5703125" customWidth="1"/>
    <col min="8221" max="8221" width="3.85546875" customWidth="1"/>
    <col min="8222" max="8222" width="2.85546875" customWidth="1"/>
    <col min="8223" max="8223" width="8.140625" customWidth="1"/>
    <col min="8224" max="8224" width="6.42578125" customWidth="1"/>
    <col min="8225" max="8225" width="8.140625" customWidth="1"/>
    <col min="8226" max="8226" width="6.140625" customWidth="1"/>
    <col min="8228" max="8228" width="10.5703125" customWidth="1"/>
    <col min="8229" max="8229" width="9.5703125" customWidth="1"/>
    <col min="8230" max="8230" width="8.7109375" customWidth="1"/>
    <col min="8231" max="8231" width="7.7109375" customWidth="1"/>
    <col min="8232" max="8232" width="8.140625" customWidth="1"/>
    <col min="8233" max="8233" width="6.42578125" customWidth="1"/>
    <col min="8234" max="8234" width="8" customWidth="1"/>
    <col min="8235" max="8235" width="5.42578125" customWidth="1"/>
    <col min="8236" max="8237" width="6.42578125" customWidth="1"/>
    <col min="8238" max="8238" width="6.7109375" customWidth="1"/>
    <col min="8239" max="8239" width="5.28515625" customWidth="1"/>
    <col min="8240" max="8240" width="6.42578125" customWidth="1"/>
    <col min="8241" max="8241" width="7.140625" customWidth="1"/>
    <col min="8242" max="8242" width="5.140625" customWidth="1"/>
    <col min="8243" max="8243" width="6.28515625" customWidth="1"/>
    <col min="8244" max="8244" width="7.28515625" customWidth="1"/>
    <col min="8245" max="8245" width="7.140625" customWidth="1"/>
    <col min="8246" max="8246" width="5.5703125" customWidth="1"/>
    <col min="8247" max="8247" width="6.28515625" customWidth="1"/>
    <col min="8248" max="8248" width="7" customWidth="1"/>
    <col min="8249" max="8249" width="6.28515625" customWidth="1"/>
    <col min="8250" max="8250" width="6.140625" customWidth="1"/>
    <col min="8251" max="8252" width="6.7109375" customWidth="1"/>
    <col min="8253" max="8254" width="6.42578125" customWidth="1"/>
    <col min="8255" max="8255" width="7.42578125" customWidth="1"/>
    <col min="8256" max="8257" width="6.7109375" customWidth="1"/>
    <col min="8258" max="8258" width="9.28515625" bestFit="1" customWidth="1"/>
    <col min="8259" max="8264" width="9.28515625" customWidth="1"/>
    <col min="8265" max="8265" width="9.28515625" bestFit="1" customWidth="1"/>
    <col min="8266" max="8267" width="9.5703125" bestFit="1" customWidth="1"/>
    <col min="8268" max="8268" width="9.85546875" customWidth="1"/>
    <col min="8269" max="8269" width="9.28515625" bestFit="1" customWidth="1"/>
    <col min="8475" max="8475" width="4" customWidth="1"/>
    <col min="8476" max="8476" width="7.5703125" customWidth="1"/>
    <col min="8477" max="8477" width="3.85546875" customWidth="1"/>
    <col min="8478" max="8478" width="2.85546875" customWidth="1"/>
    <col min="8479" max="8479" width="8.140625" customWidth="1"/>
    <col min="8480" max="8480" width="6.42578125" customWidth="1"/>
    <col min="8481" max="8481" width="8.140625" customWidth="1"/>
    <col min="8482" max="8482" width="6.140625" customWidth="1"/>
    <col min="8484" max="8484" width="10.5703125" customWidth="1"/>
    <col min="8485" max="8485" width="9.5703125" customWidth="1"/>
    <col min="8486" max="8486" width="8.7109375" customWidth="1"/>
    <col min="8487" max="8487" width="7.7109375" customWidth="1"/>
    <col min="8488" max="8488" width="8.140625" customWidth="1"/>
    <col min="8489" max="8489" width="6.42578125" customWidth="1"/>
    <col min="8490" max="8490" width="8" customWidth="1"/>
    <col min="8491" max="8491" width="5.42578125" customWidth="1"/>
    <col min="8492" max="8493" width="6.42578125" customWidth="1"/>
    <col min="8494" max="8494" width="6.7109375" customWidth="1"/>
    <col min="8495" max="8495" width="5.28515625" customWidth="1"/>
    <col min="8496" max="8496" width="6.42578125" customWidth="1"/>
    <col min="8497" max="8497" width="7.140625" customWidth="1"/>
    <col min="8498" max="8498" width="5.140625" customWidth="1"/>
    <col min="8499" max="8499" width="6.28515625" customWidth="1"/>
    <col min="8500" max="8500" width="7.28515625" customWidth="1"/>
    <col min="8501" max="8501" width="7.140625" customWidth="1"/>
    <col min="8502" max="8502" width="5.5703125" customWidth="1"/>
    <col min="8503" max="8503" width="6.28515625" customWidth="1"/>
    <col min="8504" max="8504" width="7" customWidth="1"/>
    <col min="8505" max="8505" width="6.28515625" customWidth="1"/>
    <col min="8506" max="8506" width="6.140625" customWidth="1"/>
    <col min="8507" max="8508" width="6.7109375" customWidth="1"/>
    <col min="8509" max="8510" width="6.42578125" customWidth="1"/>
    <col min="8511" max="8511" width="7.42578125" customWidth="1"/>
    <col min="8512" max="8513" width="6.7109375" customWidth="1"/>
    <col min="8514" max="8514" width="9.28515625" bestFit="1" customWidth="1"/>
    <col min="8515" max="8520" width="9.28515625" customWidth="1"/>
    <col min="8521" max="8521" width="9.28515625" bestFit="1" customWidth="1"/>
    <col min="8522" max="8523" width="9.5703125" bestFit="1" customWidth="1"/>
    <col min="8524" max="8524" width="9.85546875" customWidth="1"/>
    <col min="8525" max="8525" width="9.28515625" bestFit="1" customWidth="1"/>
    <col min="8731" max="8731" width="4" customWidth="1"/>
    <col min="8732" max="8732" width="7.5703125" customWidth="1"/>
    <col min="8733" max="8733" width="3.85546875" customWidth="1"/>
    <col min="8734" max="8734" width="2.85546875" customWidth="1"/>
    <col min="8735" max="8735" width="8.140625" customWidth="1"/>
    <col min="8736" max="8736" width="6.42578125" customWidth="1"/>
    <col min="8737" max="8737" width="8.140625" customWidth="1"/>
    <col min="8738" max="8738" width="6.140625" customWidth="1"/>
    <col min="8740" max="8740" width="10.5703125" customWidth="1"/>
    <col min="8741" max="8741" width="9.5703125" customWidth="1"/>
    <col min="8742" max="8742" width="8.7109375" customWidth="1"/>
    <col min="8743" max="8743" width="7.7109375" customWidth="1"/>
    <col min="8744" max="8744" width="8.140625" customWidth="1"/>
    <col min="8745" max="8745" width="6.42578125" customWidth="1"/>
    <col min="8746" max="8746" width="8" customWidth="1"/>
    <col min="8747" max="8747" width="5.42578125" customWidth="1"/>
    <col min="8748" max="8749" width="6.42578125" customWidth="1"/>
    <col min="8750" max="8750" width="6.7109375" customWidth="1"/>
    <col min="8751" max="8751" width="5.28515625" customWidth="1"/>
    <col min="8752" max="8752" width="6.42578125" customWidth="1"/>
    <col min="8753" max="8753" width="7.140625" customWidth="1"/>
    <col min="8754" max="8754" width="5.140625" customWidth="1"/>
    <col min="8755" max="8755" width="6.28515625" customWidth="1"/>
    <col min="8756" max="8756" width="7.28515625" customWidth="1"/>
    <col min="8757" max="8757" width="7.140625" customWidth="1"/>
    <col min="8758" max="8758" width="5.5703125" customWidth="1"/>
    <col min="8759" max="8759" width="6.28515625" customWidth="1"/>
    <col min="8760" max="8760" width="7" customWidth="1"/>
    <col min="8761" max="8761" width="6.28515625" customWidth="1"/>
    <col min="8762" max="8762" width="6.140625" customWidth="1"/>
    <col min="8763" max="8764" width="6.7109375" customWidth="1"/>
    <col min="8765" max="8766" width="6.42578125" customWidth="1"/>
    <col min="8767" max="8767" width="7.42578125" customWidth="1"/>
    <col min="8768" max="8769" width="6.7109375" customWidth="1"/>
    <col min="8770" max="8770" width="9.28515625" bestFit="1" customWidth="1"/>
    <col min="8771" max="8776" width="9.28515625" customWidth="1"/>
    <col min="8777" max="8777" width="9.28515625" bestFit="1" customWidth="1"/>
    <col min="8778" max="8779" width="9.5703125" bestFit="1" customWidth="1"/>
    <col min="8780" max="8780" width="9.85546875" customWidth="1"/>
    <col min="8781" max="8781" width="9.28515625" bestFit="1" customWidth="1"/>
    <col min="8987" max="8987" width="4" customWidth="1"/>
    <col min="8988" max="8988" width="7.5703125" customWidth="1"/>
    <col min="8989" max="8989" width="3.85546875" customWidth="1"/>
    <col min="8990" max="8990" width="2.85546875" customWidth="1"/>
    <col min="8991" max="8991" width="8.140625" customWidth="1"/>
    <col min="8992" max="8992" width="6.42578125" customWidth="1"/>
    <col min="8993" max="8993" width="8.140625" customWidth="1"/>
    <col min="8994" max="8994" width="6.140625" customWidth="1"/>
    <col min="8996" max="8996" width="10.5703125" customWidth="1"/>
    <col min="8997" max="8997" width="9.5703125" customWidth="1"/>
    <col min="8998" max="8998" width="8.7109375" customWidth="1"/>
    <col min="8999" max="8999" width="7.7109375" customWidth="1"/>
    <col min="9000" max="9000" width="8.140625" customWidth="1"/>
    <col min="9001" max="9001" width="6.42578125" customWidth="1"/>
    <col min="9002" max="9002" width="8" customWidth="1"/>
    <col min="9003" max="9003" width="5.42578125" customWidth="1"/>
    <col min="9004" max="9005" width="6.42578125" customWidth="1"/>
    <col min="9006" max="9006" width="6.7109375" customWidth="1"/>
    <col min="9007" max="9007" width="5.28515625" customWidth="1"/>
    <col min="9008" max="9008" width="6.42578125" customWidth="1"/>
    <col min="9009" max="9009" width="7.140625" customWidth="1"/>
    <col min="9010" max="9010" width="5.140625" customWidth="1"/>
    <col min="9011" max="9011" width="6.28515625" customWidth="1"/>
    <col min="9012" max="9012" width="7.28515625" customWidth="1"/>
    <col min="9013" max="9013" width="7.140625" customWidth="1"/>
    <col min="9014" max="9014" width="5.5703125" customWidth="1"/>
    <col min="9015" max="9015" width="6.28515625" customWidth="1"/>
    <col min="9016" max="9016" width="7" customWidth="1"/>
    <col min="9017" max="9017" width="6.28515625" customWidth="1"/>
    <col min="9018" max="9018" width="6.140625" customWidth="1"/>
    <col min="9019" max="9020" width="6.7109375" customWidth="1"/>
    <col min="9021" max="9022" width="6.42578125" customWidth="1"/>
    <col min="9023" max="9023" width="7.42578125" customWidth="1"/>
    <col min="9024" max="9025" width="6.7109375" customWidth="1"/>
    <col min="9026" max="9026" width="9.28515625" bestFit="1" customWidth="1"/>
    <col min="9027" max="9032" width="9.28515625" customWidth="1"/>
    <col min="9033" max="9033" width="9.28515625" bestFit="1" customWidth="1"/>
    <col min="9034" max="9035" width="9.5703125" bestFit="1" customWidth="1"/>
    <col min="9036" max="9036" width="9.85546875" customWidth="1"/>
    <col min="9037" max="9037" width="9.28515625" bestFit="1" customWidth="1"/>
    <col min="9243" max="9243" width="4" customWidth="1"/>
    <col min="9244" max="9244" width="7.5703125" customWidth="1"/>
    <col min="9245" max="9245" width="3.85546875" customWidth="1"/>
    <col min="9246" max="9246" width="2.85546875" customWidth="1"/>
    <col min="9247" max="9247" width="8.140625" customWidth="1"/>
    <col min="9248" max="9248" width="6.42578125" customWidth="1"/>
    <col min="9249" max="9249" width="8.140625" customWidth="1"/>
    <col min="9250" max="9250" width="6.140625" customWidth="1"/>
    <col min="9252" max="9252" width="10.5703125" customWidth="1"/>
    <col min="9253" max="9253" width="9.5703125" customWidth="1"/>
    <col min="9254" max="9254" width="8.7109375" customWidth="1"/>
    <col min="9255" max="9255" width="7.7109375" customWidth="1"/>
    <col min="9256" max="9256" width="8.140625" customWidth="1"/>
    <col min="9257" max="9257" width="6.42578125" customWidth="1"/>
    <col min="9258" max="9258" width="8" customWidth="1"/>
    <col min="9259" max="9259" width="5.42578125" customWidth="1"/>
    <col min="9260" max="9261" width="6.42578125" customWidth="1"/>
    <col min="9262" max="9262" width="6.7109375" customWidth="1"/>
    <col min="9263" max="9263" width="5.28515625" customWidth="1"/>
    <col min="9264" max="9264" width="6.42578125" customWidth="1"/>
    <col min="9265" max="9265" width="7.140625" customWidth="1"/>
    <col min="9266" max="9266" width="5.140625" customWidth="1"/>
    <col min="9267" max="9267" width="6.28515625" customWidth="1"/>
    <col min="9268" max="9268" width="7.28515625" customWidth="1"/>
    <col min="9269" max="9269" width="7.140625" customWidth="1"/>
    <col min="9270" max="9270" width="5.5703125" customWidth="1"/>
    <col min="9271" max="9271" width="6.28515625" customWidth="1"/>
    <col min="9272" max="9272" width="7" customWidth="1"/>
    <col min="9273" max="9273" width="6.28515625" customWidth="1"/>
    <col min="9274" max="9274" width="6.140625" customWidth="1"/>
    <col min="9275" max="9276" width="6.7109375" customWidth="1"/>
    <col min="9277" max="9278" width="6.42578125" customWidth="1"/>
    <col min="9279" max="9279" width="7.42578125" customWidth="1"/>
    <col min="9280" max="9281" width="6.7109375" customWidth="1"/>
    <col min="9282" max="9282" width="9.28515625" bestFit="1" customWidth="1"/>
    <col min="9283" max="9288" width="9.28515625" customWidth="1"/>
    <col min="9289" max="9289" width="9.28515625" bestFit="1" customWidth="1"/>
    <col min="9290" max="9291" width="9.5703125" bestFit="1" customWidth="1"/>
    <col min="9292" max="9292" width="9.85546875" customWidth="1"/>
    <col min="9293" max="9293" width="9.28515625" bestFit="1" customWidth="1"/>
    <col min="9499" max="9499" width="4" customWidth="1"/>
    <col min="9500" max="9500" width="7.5703125" customWidth="1"/>
    <col min="9501" max="9501" width="3.85546875" customWidth="1"/>
    <col min="9502" max="9502" width="2.85546875" customWidth="1"/>
    <col min="9503" max="9503" width="8.140625" customWidth="1"/>
    <col min="9504" max="9504" width="6.42578125" customWidth="1"/>
    <col min="9505" max="9505" width="8.140625" customWidth="1"/>
    <col min="9506" max="9506" width="6.140625" customWidth="1"/>
    <col min="9508" max="9508" width="10.5703125" customWidth="1"/>
    <col min="9509" max="9509" width="9.5703125" customWidth="1"/>
    <col min="9510" max="9510" width="8.7109375" customWidth="1"/>
    <col min="9511" max="9511" width="7.7109375" customWidth="1"/>
    <col min="9512" max="9512" width="8.140625" customWidth="1"/>
    <col min="9513" max="9513" width="6.42578125" customWidth="1"/>
    <col min="9514" max="9514" width="8" customWidth="1"/>
    <col min="9515" max="9515" width="5.42578125" customWidth="1"/>
    <col min="9516" max="9517" width="6.42578125" customWidth="1"/>
    <col min="9518" max="9518" width="6.7109375" customWidth="1"/>
    <col min="9519" max="9519" width="5.28515625" customWidth="1"/>
    <col min="9520" max="9520" width="6.42578125" customWidth="1"/>
    <col min="9521" max="9521" width="7.140625" customWidth="1"/>
    <col min="9522" max="9522" width="5.140625" customWidth="1"/>
    <col min="9523" max="9523" width="6.28515625" customWidth="1"/>
    <col min="9524" max="9524" width="7.28515625" customWidth="1"/>
    <col min="9525" max="9525" width="7.140625" customWidth="1"/>
    <col min="9526" max="9526" width="5.5703125" customWidth="1"/>
    <col min="9527" max="9527" width="6.28515625" customWidth="1"/>
    <col min="9528" max="9528" width="7" customWidth="1"/>
    <col min="9529" max="9529" width="6.28515625" customWidth="1"/>
    <col min="9530" max="9530" width="6.140625" customWidth="1"/>
    <col min="9531" max="9532" width="6.7109375" customWidth="1"/>
    <col min="9533" max="9534" width="6.42578125" customWidth="1"/>
    <col min="9535" max="9535" width="7.42578125" customWidth="1"/>
    <col min="9536" max="9537" width="6.7109375" customWidth="1"/>
    <col min="9538" max="9538" width="9.28515625" bestFit="1" customWidth="1"/>
    <col min="9539" max="9544" width="9.28515625" customWidth="1"/>
    <col min="9545" max="9545" width="9.28515625" bestFit="1" customWidth="1"/>
    <col min="9546" max="9547" width="9.5703125" bestFit="1" customWidth="1"/>
    <col min="9548" max="9548" width="9.85546875" customWidth="1"/>
    <col min="9549" max="9549" width="9.28515625" bestFit="1" customWidth="1"/>
    <col min="9755" max="9755" width="4" customWidth="1"/>
    <col min="9756" max="9756" width="7.5703125" customWidth="1"/>
    <col min="9757" max="9757" width="3.85546875" customWidth="1"/>
    <col min="9758" max="9758" width="2.85546875" customWidth="1"/>
    <col min="9759" max="9759" width="8.140625" customWidth="1"/>
    <col min="9760" max="9760" width="6.42578125" customWidth="1"/>
    <col min="9761" max="9761" width="8.140625" customWidth="1"/>
    <col min="9762" max="9762" width="6.140625" customWidth="1"/>
    <col min="9764" max="9764" width="10.5703125" customWidth="1"/>
    <col min="9765" max="9765" width="9.5703125" customWidth="1"/>
    <col min="9766" max="9766" width="8.7109375" customWidth="1"/>
    <col min="9767" max="9767" width="7.7109375" customWidth="1"/>
    <col min="9768" max="9768" width="8.140625" customWidth="1"/>
    <col min="9769" max="9769" width="6.42578125" customWidth="1"/>
    <col min="9770" max="9770" width="8" customWidth="1"/>
    <col min="9771" max="9771" width="5.42578125" customWidth="1"/>
    <col min="9772" max="9773" width="6.42578125" customWidth="1"/>
    <col min="9774" max="9774" width="6.7109375" customWidth="1"/>
    <col min="9775" max="9775" width="5.28515625" customWidth="1"/>
    <col min="9776" max="9776" width="6.42578125" customWidth="1"/>
    <col min="9777" max="9777" width="7.140625" customWidth="1"/>
    <col min="9778" max="9778" width="5.140625" customWidth="1"/>
    <col min="9779" max="9779" width="6.28515625" customWidth="1"/>
    <col min="9780" max="9780" width="7.28515625" customWidth="1"/>
    <col min="9781" max="9781" width="7.140625" customWidth="1"/>
    <col min="9782" max="9782" width="5.5703125" customWidth="1"/>
    <col min="9783" max="9783" width="6.28515625" customWidth="1"/>
    <col min="9784" max="9784" width="7" customWidth="1"/>
    <col min="9785" max="9785" width="6.28515625" customWidth="1"/>
    <col min="9786" max="9786" width="6.140625" customWidth="1"/>
    <col min="9787" max="9788" width="6.7109375" customWidth="1"/>
    <col min="9789" max="9790" width="6.42578125" customWidth="1"/>
    <col min="9791" max="9791" width="7.42578125" customWidth="1"/>
    <col min="9792" max="9793" width="6.7109375" customWidth="1"/>
    <col min="9794" max="9794" width="9.28515625" bestFit="1" customWidth="1"/>
    <col min="9795" max="9800" width="9.28515625" customWidth="1"/>
    <col min="9801" max="9801" width="9.28515625" bestFit="1" customWidth="1"/>
    <col min="9802" max="9803" width="9.5703125" bestFit="1" customWidth="1"/>
    <col min="9804" max="9804" width="9.85546875" customWidth="1"/>
    <col min="9805" max="9805" width="9.28515625" bestFit="1" customWidth="1"/>
    <col min="10011" max="10011" width="4" customWidth="1"/>
    <col min="10012" max="10012" width="7.5703125" customWidth="1"/>
    <col min="10013" max="10013" width="3.85546875" customWidth="1"/>
    <col min="10014" max="10014" width="2.85546875" customWidth="1"/>
    <col min="10015" max="10015" width="8.140625" customWidth="1"/>
    <col min="10016" max="10016" width="6.42578125" customWidth="1"/>
    <col min="10017" max="10017" width="8.140625" customWidth="1"/>
    <col min="10018" max="10018" width="6.140625" customWidth="1"/>
    <col min="10020" max="10020" width="10.5703125" customWidth="1"/>
    <col min="10021" max="10021" width="9.5703125" customWidth="1"/>
    <col min="10022" max="10022" width="8.7109375" customWidth="1"/>
    <col min="10023" max="10023" width="7.7109375" customWidth="1"/>
    <col min="10024" max="10024" width="8.140625" customWidth="1"/>
    <col min="10025" max="10025" width="6.42578125" customWidth="1"/>
    <col min="10026" max="10026" width="8" customWidth="1"/>
    <col min="10027" max="10027" width="5.42578125" customWidth="1"/>
    <col min="10028" max="10029" width="6.42578125" customWidth="1"/>
    <col min="10030" max="10030" width="6.7109375" customWidth="1"/>
    <col min="10031" max="10031" width="5.28515625" customWidth="1"/>
    <col min="10032" max="10032" width="6.42578125" customWidth="1"/>
    <col min="10033" max="10033" width="7.140625" customWidth="1"/>
    <col min="10034" max="10034" width="5.140625" customWidth="1"/>
    <col min="10035" max="10035" width="6.28515625" customWidth="1"/>
    <col min="10036" max="10036" width="7.28515625" customWidth="1"/>
    <col min="10037" max="10037" width="7.140625" customWidth="1"/>
    <col min="10038" max="10038" width="5.5703125" customWidth="1"/>
    <col min="10039" max="10039" width="6.28515625" customWidth="1"/>
    <col min="10040" max="10040" width="7" customWidth="1"/>
    <col min="10041" max="10041" width="6.28515625" customWidth="1"/>
    <col min="10042" max="10042" width="6.140625" customWidth="1"/>
    <col min="10043" max="10044" width="6.7109375" customWidth="1"/>
    <col min="10045" max="10046" width="6.42578125" customWidth="1"/>
    <col min="10047" max="10047" width="7.42578125" customWidth="1"/>
    <col min="10048" max="10049" width="6.7109375" customWidth="1"/>
    <col min="10050" max="10050" width="9.28515625" bestFit="1" customWidth="1"/>
    <col min="10051" max="10056" width="9.28515625" customWidth="1"/>
    <col min="10057" max="10057" width="9.28515625" bestFit="1" customWidth="1"/>
    <col min="10058" max="10059" width="9.5703125" bestFit="1" customWidth="1"/>
    <col min="10060" max="10060" width="9.85546875" customWidth="1"/>
    <col min="10061" max="10061" width="9.28515625" bestFit="1" customWidth="1"/>
    <col min="10267" max="10267" width="4" customWidth="1"/>
    <col min="10268" max="10268" width="7.5703125" customWidth="1"/>
    <col min="10269" max="10269" width="3.85546875" customWidth="1"/>
    <col min="10270" max="10270" width="2.85546875" customWidth="1"/>
    <col min="10271" max="10271" width="8.140625" customWidth="1"/>
    <col min="10272" max="10272" width="6.42578125" customWidth="1"/>
    <col min="10273" max="10273" width="8.140625" customWidth="1"/>
    <col min="10274" max="10274" width="6.140625" customWidth="1"/>
    <col min="10276" max="10276" width="10.5703125" customWidth="1"/>
    <col min="10277" max="10277" width="9.5703125" customWidth="1"/>
    <col min="10278" max="10278" width="8.7109375" customWidth="1"/>
    <col min="10279" max="10279" width="7.7109375" customWidth="1"/>
    <col min="10280" max="10280" width="8.140625" customWidth="1"/>
    <col min="10281" max="10281" width="6.42578125" customWidth="1"/>
    <col min="10282" max="10282" width="8" customWidth="1"/>
    <col min="10283" max="10283" width="5.42578125" customWidth="1"/>
    <col min="10284" max="10285" width="6.42578125" customWidth="1"/>
    <col min="10286" max="10286" width="6.7109375" customWidth="1"/>
    <col min="10287" max="10287" width="5.28515625" customWidth="1"/>
    <col min="10288" max="10288" width="6.42578125" customWidth="1"/>
    <col min="10289" max="10289" width="7.140625" customWidth="1"/>
    <col min="10290" max="10290" width="5.140625" customWidth="1"/>
    <col min="10291" max="10291" width="6.28515625" customWidth="1"/>
    <col min="10292" max="10292" width="7.28515625" customWidth="1"/>
    <col min="10293" max="10293" width="7.140625" customWidth="1"/>
    <col min="10294" max="10294" width="5.5703125" customWidth="1"/>
    <col min="10295" max="10295" width="6.28515625" customWidth="1"/>
    <col min="10296" max="10296" width="7" customWidth="1"/>
    <col min="10297" max="10297" width="6.28515625" customWidth="1"/>
    <col min="10298" max="10298" width="6.140625" customWidth="1"/>
    <col min="10299" max="10300" width="6.7109375" customWidth="1"/>
    <col min="10301" max="10302" width="6.42578125" customWidth="1"/>
    <col min="10303" max="10303" width="7.42578125" customWidth="1"/>
    <col min="10304" max="10305" width="6.7109375" customWidth="1"/>
    <col min="10306" max="10306" width="9.28515625" bestFit="1" customWidth="1"/>
    <col min="10307" max="10312" width="9.28515625" customWidth="1"/>
    <col min="10313" max="10313" width="9.28515625" bestFit="1" customWidth="1"/>
    <col min="10314" max="10315" width="9.5703125" bestFit="1" customWidth="1"/>
    <col min="10316" max="10316" width="9.85546875" customWidth="1"/>
    <col min="10317" max="10317" width="9.28515625" bestFit="1" customWidth="1"/>
    <col min="10523" max="10523" width="4" customWidth="1"/>
    <col min="10524" max="10524" width="7.5703125" customWidth="1"/>
    <col min="10525" max="10525" width="3.85546875" customWidth="1"/>
    <col min="10526" max="10526" width="2.85546875" customWidth="1"/>
    <col min="10527" max="10527" width="8.140625" customWidth="1"/>
    <col min="10528" max="10528" width="6.42578125" customWidth="1"/>
    <col min="10529" max="10529" width="8.140625" customWidth="1"/>
    <col min="10530" max="10530" width="6.140625" customWidth="1"/>
    <col min="10532" max="10532" width="10.5703125" customWidth="1"/>
    <col min="10533" max="10533" width="9.5703125" customWidth="1"/>
    <col min="10534" max="10534" width="8.7109375" customWidth="1"/>
    <col min="10535" max="10535" width="7.7109375" customWidth="1"/>
    <col min="10536" max="10536" width="8.140625" customWidth="1"/>
    <col min="10537" max="10537" width="6.42578125" customWidth="1"/>
    <col min="10538" max="10538" width="8" customWidth="1"/>
    <col min="10539" max="10539" width="5.42578125" customWidth="1"/>
    <col min="10540" max="10541" width="6.42578125" customWidth="1"/>
    <col min="10542" max="10542" width="6.7109375" customWidth="1"/>
    <col min="10543" max="10543" width="5.28515625" customWidth="1"/>
    <col min="10544" max="10544" width="6.42578125" customWidth="1"/>
    <col min="10545" max="10545" width="7.140625" customWidth="1"/>
    <col min="10546" max="10546" width="5.140625" customWidth="1"/>
    <col min="10547" max="10547" width="6.28515625" customWidth="1"/>
    <col min="10548" max="10548" width="7.28515625" customWidth="1"/>
    <col min="10549" max="10549" width="7.140625" customWidth="1"/>
    <col min="10550" max="10550" width="5.5703125" customWidth="1"/>
    <col min="10551" max="10551" width="6.28515625" customWidth="1"/>
    <col min="10552" max="10552" width="7" customWidth="1"/>
    <col min="10553" max="10553" width="6.28515625" customWidth="1"/>
    <col min="10554" max="10554" width="6.140625" customWidth="1"/>
    <col min="10555" max="10556" width="6.7109375" customWidth="1"/>
    <col min="10557" max="10558" width="6.42578125" customWidth="1"/>
    <col min="10559" max="10559" width="7.42578125" customWidth="1"/>
    <col min="10560" max="10561" width="6.7109375" customWidth="1"/>
    <col min="10562" max="10562" width="9.28515625" bestFit="1" customWidth="1"/>
    <col min="10563" max="10568" width="9.28515625" customWidth="1"/>
    <col min="10569" max="10569" width="9.28515625" bestFit="1" customWidth="1"/>
    <col min="10570" max="10571" width="9.5703125" bestFit="1" customWidth="1"/>
    <col min="10572" max="10572" width="9.85546875" customWidth="1"/>
    <col min="10573" max="10573" width="9.28515625" bestFit="1" customWidth="1"/>
    <col min="10779" max="10779" width="4" customWidth="1"/>
    <col min="10780" max="10780" width="7.5703125" customWidth="1"/>
    <col min="10781" max="10781" width="3.85546875" customWidth="1"/>
    <col min="10782" max="10782" width="2.85546875" customWidth="1"/>
    <col min="10783" max="10783" width="8.140625" customWidth="1"/>
    <col min="10784" max="10784" width="6.42578125" customWidth="1"/>
    <col min="10785" max="10785" width="8.140625" customWidth="1"/>
    <col min="10786" max="10786" width="6.140625" customWidth="1"/>
    <col min="10788" max="10788" width="10.5703125" customWidth="1"/>
    <col min="10789" max="10789" width="9.5703125" customWidth="1"/>
    <col min="10790" max="10790" width="8.7109375" customWidth="1"/>
    <col min="10791" max="10791" width="7.7109375" customWidth="1"/>
    <col min="10792" max="10792" width="8.140625" customWidth="1"/>
    <col min="10793" max="10793" width="6.42578125" customWidth="1"/>
    <col min="10794" max="10794" width="8" customWidth="1"/>
    <col min="10795" max="10795" width="5.42578125" customWidth="1"/>
    <col min="10796" max="10797" width="6.42578125" customWidth="1"/>
    <col min="10798" max="10798" width="6.7109375" customWidth="1"/>
    <col min="10799" max="10799" width="5.28515625" customWidth="1"/>
    <col min="10800" max="10800" width="6.42578125" customWidth="1"/>
    <col min="10801" max="10801" width="7.140625" customWidth="1"/>
    <col min="10802" max="10802" width="5.140625" customWidth="1"/>
    <col min="10803" max="10803" width="6.28515625" customWidth="1"/>
    <col min="10804" max="10804" width="7.28515625" customWidth="1"/>
    <col min="10805" max="10805" width="7.140625" customWidth="1"/>
    <col min="10806" max="10806" width="5.5703125" customWidth="1"/>
    <col min="10807" max="10807" width="6.28515625" customWidth="1"/>
    <col min="10808" max="10808" width="7" customWidth="1"/>
    <col min="10809" max="10809" width="6.28515625" customWidth="1"/>
    <col min="10810" max="10810" width="6.140625" customWidth="1"/>
    <col min="10811" max="10812" width="6.7109375" customWidth="1"/>
    <col min="10813" max="10814" width="6.42578125" customWidth="1"/>
    <col min="10815" max="10815" width="7.42578125" customWidth="1"/>
    <col min="10816" max="10817" width="6.7109375" customWidth="1"/>
    <col min="10818" max="10818" width="9.28515625" bestFit="1" customWidth="1"/>
    <col min="10819" max="10824" width="9.28515625" customWidth="1"/>
    <col min="10825" max="10825" width="9.28515625" bestFit="1" customWidth="1"/>
    <col min="10826" max="10827" width="9.5703125" bestFit="1" customWidth="1"/>
    <col min="10828" max="10828" width="9.85546875" customWidth="1"/>
    <col min="10829" max="10829" width="9.28515625" bestFit="1" customWidth="1"/>
    <col min="11035" max="11035" width="4" customWidth="1"/>
    <col min="11036" max="11036" width="7.5703125" customWidth="1"/>
    <col min="11037" max="11037" width="3.85546875" customWidth="1"/>
    <col min="11038" max="11038" width="2.85546875" customWidth="1"/>
    <col min="11039" max="11039" width="8.140625" customWidth="1"/>
    <col min="11040" max="11040" width="6.42578125" customWidth="1"/>
    <col min="11041" max="11041" width="8.140625" customWidth="1"/>
    <col min="11042" max="11042" width="6.140625" customWidth="1"/>
    <col min="11044" max="11044" width="10.5703125" customWidth="1"/>
    <col min="11045" max="11045" width="9.5703125" customWidth="1"/>
    <col min="11046" max="11046" width="8.7109375" customWidth="1"/>
    <col min="11047" max="11047" width="7.7109375" customWidth="1"/>
    <col min="11048" max="11048" width="8.140625" customWidth="1"/>
    <col min="11049" max="11049" width="6.42578125" customWidth="1"/>
    <col min="11050" max="11050" width="8" customWidth="1"/>
    <col min="11051" max="11051" width="5.42578125" customWidth="1"/>
    <col min="11052" max="11053" width="6.42578125" customWidth="1"/>
    <col min="11054" max="11054" width="6.7109375" customWidth="1"/>
    <col min="11055" max="11055" width="5.28515625" customWidth="1"/>
    <col min="11056" max="11056" width="6.42578125" customWidth="1"/>
    <col min="11057" max="11057" width="7.140625" customWidth="1"/>
    <col min="11058" max="11058" width="5.140625" customWidth="1"/>
    <col min="11059" max="11059" width="6.28515625" customWidth="1"/>
    <col min="11060" max="11060" width="7.28515625" customWidth="1"/>
    <col min="11061" max="11061" width="7.140625" customWidth="1"/>
    <col min="11062" max="11062" width="5.5703125" customWidth="1"/>
    <col min="11063" max="11063" width="6.28515625" customWidth="1"/>
    <col min="11064" max="11064" width="7" customWidth="1"/>
    <col min="11065" max="11065" width="6.28515625" customWidth="1"/>
    <col min="11066" max="11066" width="6.140625" customWidth="1"/>
    <col min="11067" max="11068" width="6.7109375" customWidth="1"/>
    <col min="11069" max="11070" width="6.42578125" customWidth="1"/>
    <col min="11071" max="11071" width="7.42578125" customWidth="1"/>
    <col min="11072" max="11073" width="6.7109375" customWidth="1"/>
    <col min="11074" max="11074" width="9.28515625" bestFit="1" customWidth="1"/>
    <col min="11075" max="11080" width="9.28515625" customWidth="1"/>
    <col min="11081" max="11081" width="9.28515625" bestFit="1" customWidth="1"/>
    <col min="11082" max="11083" width="9.5703125" bestFit="1" customWidth="1"/>
    <col min="11084" max="11084" width="9.85546875" customWidth="1"/>
    <col min="11085" max="11085" width="9.28515625" bestFit="1" customWidth="1"/>
    <col min="11291" max="11291" width="4" customWidth="1"/>
    <col min="11292" max="11292" width="7.5703125" customWidth="1"/>
    <col min="11293" max="11293" width="3.85546875" customWidth="1"/>
    <col min="11294" max="11294" width="2.85546875" customWidth="1"/>
    <col min="11295" max="11295" width="8.140625" customWidth="1"/>
    <col min="11296" max="11296" width="6.42578125" customWidth="1"/>
    <col min="11297" max="11297" width="8.140625" customWidth="1"/>
    <col min="11298" max="11298" width="6.140625" customWidth="1"/>
    <col min="11300" max="11300" width="10.5703125" customWidth="1"/>
    <col min="11301" max="11301" width="9.5703125" customWidth="1"/>
    <col min="11302" max="11302" width="8.7109375" customWidth="1"/>
    <col min="11303" max="11303" width="7.7109375" customWidth="1"/>
    <col min="11304" max="11304" width="8.140625" customWidth="1"/>
    <col min="11305" max="11305" width="6.42578125" customWidth="1"/>
    <col min="11306" max="11306" width="8" customWidth="1"/>
    <col min="11307" max="11307" width="5.42578125" customWidth="1"/>
    <col min="11308" max="11309" width="6.42578125" customWidth="1"/>
    <col min="11310" max="11310" width="6.7109375" customWidth="1"/>
    <col min="11311" max="11311" width="5.28515625" customWidth="1"/>
    <col min="11312" max="11312" width="6.42578125" customWidth="1"/>
    <col min="11313" max="11313" width="7.140625" customWidth="1"/>
    <col min="11314" max="11314" width="5.140625" customWidth="1"/>
    <col min="11315" max="11315" width="6.28515625" customWidth="1"/>
    <col min="11316" max="11316" width="7.28515625" customWidth="1"/>
    <col min="11317" max="11317" width="7.140625" customWidth="1"/>
    <col min="11318" max="11318" width="5.5703125" customWidth="1"/>
    <col min="11319" max="11319" width="6.28515625" customWidth="1"/>
    <col min="11320" max="11320" width="7" customWidth="1"/>
    <col min="11321" max="11321" width="6.28515625" customWidth="1"/>
    <col min="11322" max="11322" width="6.140625" customWidth="1"/>
    <col min="11323" max="11324" width="6.7109375" customWidth="1"/>
    <col min="11325" max="11326" width="6.42578125" customWidth="1"/>
    <col min="11327" max="11327" width="7.42578125" customWidth="1"/>
    <col min="11328" max="11329" width="6.7109375" customWidth="1"/>
    <col min="11330" max="11330" width="9.28515625" bestFit="1" customWidth="1"/>
    <col min="11331" max="11336" width="9.28515625" customWidth="1"/>
    <col min="11337" max="11337" width="9.28515625" bestFit="1" customWidth="1"/>
    <col min="11338" max="11339" width="9.5703125" bestFit="1" customWidth="1"/>
    <col min="11340" max="11340" width="9.85546875" customWidth="1"/>
    <col min="11341" max="11341" width="9.28515625" bestFit="1" customWidth="1"/>
    <col min="11547" max="11547" width="4" customWidth="1"/>
    <col min="11548" max="11548" width="7.5703125" customWidth="1"/>
    <col min="11549" max="11549" width="3.85546875" customWidth="1"/>
    <col min="11550" max="11550" width="2.85546875" customWidth="1"/>
    <col min="11551" max="11551" width="8.140625" customWidth="1"/>
    <col min="11552" max="11552" width="6.42578125" customWidth="1"/>
    <col min="11553" max="11553" width="8.140625" customWidth="1"/>
    <col min="11554" max="11554" width="6.140625" customWidth="1"/>
    <col min="11556" max="11556" width="10.5703125" customWidth="1"/>
    <col min="11557" max="11557" width="9.5703125" customWidth="1"/>
    <col min="11558" max="11558" width="8.7109375" customWidth="1"/>
    <col min="11559" max="11559" width="7.7109375" customWidth="1"/>
    <col min="11560" max="11560" width="8.140625" customWidth="1"/>
    <col min="11561" max="11561" width="6.42578125" customWidth="1"/>
    <col min="11562" max="11562" width="8" customWidth="1"/>
    <col min="11563" max="11563" width="5.42578125" customWidth="1"/>
    <col min="11564" max="11565" width="6.42578125" customWidth="1"/>
    <col min="11566" max="11566" width="6.7109375" customWidth="1"/>
    <col min="11567" max="11567" width="5.28515625" customWidth="1"/>
    <col min="11568" max="11568" width="6.42578125" customWidth="1"/>
    <col min="11569" max="11569" width="7.140625" customWidth="1"/>
    <col min="11570" max="11570" width="5.140625" customWidth="1"/>
    <col min="11571" max="11571" width="6.28515625" customWidth="1"/>
    <col min="11572" max="11572" width="7.28515625" customWidth="1"/>
    <col min="11573" max="11573" width="7.140625" customWidth="1"/>
    <col min="11574" max="11574" width="5.5703125" customWidth="1"/>
    <col min="11575" max="11575" width="6.28515625" customWidth="1"/>
    <col min="11576" max="11576" width="7" customWidth="1"/>
    <col min="11577" max="11577" width="6.28515625" customWidth="1"/>
    <col min="11578" max="11578" width="6.140625" customWidth="1"/>
    <col min="11579" max="11580" width="6.7109375" customWidth="1"/>
    <col min="11581" max="11582" width="6.42578125" customWidth="1"/>
    <col min="11583" max="11583" width="7.42578125" customWidth="1"/>
    <col min="11584" max="11585" width="6.7109375" customWidth="1"/>
    <col min="11586" max="11586" width="9.28515625" bestFit="1" customWidth="1"/>
    <col min="11587" max="11592" width="9.28515625" customWidth="1"/>
    <col min="11593" max="11593" width="9.28515625" bestFit="1" customWidth="1"/>
    <col min="11594" max="11595" width="9.5703125" bestFit="1" customWidth="1"/>
    <col min="11596" max="11596" width="9.85546875" customWidth="1"/>
    <col min="11597" max="11597" width="9.28515625" bestFit="1" customWidth="1"/>
    <col min="11803" max="11803" width="4" customWidth="1"/>
    <col min="11804" max="11804" width="7.5703125" customWidth="1"/>
    <col min="11805" max="11805" width="3.85546875" customWidth="1"/>
    <col min="11806" max="11806" width="2.85546875" customWidth="1"/>
    <col min="11807" max="11807" width="8.140625" customWidth="1"/>
    <col min="11808" max="11808" width="6.42578125" customWidth="1"/>
    <col min="11809" max="11809" width="8.140625" customWidth="1"/>
    <col min="11810" max="11810" width="6.140625" customWidth="1"/>
    <col min="11812" max="11812" width="10.5703125" customWidth="1"/>
    <col min="11813" max="11813" width="9.5703125" customWidth="1"/>
    <col min="11814" max="11814" width="8.7109375" customWidth="1"/>
    <col min="11815" max="11815" width="7.7109375" customWidth="1"/>
    <col min="11816" max="11816" width="8.140625" customWidth="1"/>
    <col min="11817" max="11817" width="6.42578125" customWidth="1"/>
    <col min="11818" max="11818" width="8" customWidth="1"/>
    <col min="11819" max="11819" width="5.42578125" customWidth="1"/>
    <col min="11820" max="11821" width="6.42578125" customWidth="1"/>
    <col min="11822" max="11822" width="6.7109375" customWidth="1"/>
    <col min="11823" max="11823" width="5.28515625" customWidth="1"/>
    <col min="11824" max="11824" width="6.42578125" customWidth="1"/>
    <col min="11825" max="11825" width="7.140625" customWidth="1"/>
    <col min="11826" max="11826" width="5.140625" customWidth="1"/>
    <col min="11827" max="11827" width="6.28515625" customWidth="1"/>
    <col min="11828" max="11828" width="7.28515625" customWidth="1"/>
    <col min="11829" max="11829" width="7.140625" customWidth="1"/>
    <col min="11830" max="11830" width="5.5703125" customWidth="1"/>
    <col min="11831" max="11831" width="6.28515625" customWidth="1"/>
    <col min="11832" max="11832" width="7" customWidth="1"/>
    <col min="11833" max="11833" width="6.28515625" customWidth="1"/>
    <col min="11834" max="11834" width="6.140625" customWidth="1"/>
    <col min="11835" max="11836" width="6.7109375" customWidth="1"/>
    <col min="11837" max="11838" width="6.42578125" customWidth="1"/>
    <col min="11839" max="11839" width="7.42578125" customWidth="1"/>
    <col min="11840" max="11841" width="6.7109375" customWidth="1"/>
    <col min="11842" max="11842" width="9.28515625" bestFit="1" customWidth="1"/>
    <col min="11843" max="11848" width="9.28515625" customWidth="1"/>
    <col min="11849" max="11849" width="9.28515625" bestFit="1" customWidth="1"/>
    <col min="11850" max="11851" width="9.5703125" bestFit="1" customWidth="1"/>
    <col min="11852" max="11852" width="9.85546875" customWidth="1"/>
    <col min="11853" max="11853" width="9.28515625" bestFit="1" customWidth="1"/>
    <col min="12059" max="12059" width="4" customWidth="1"/>
    <col min="12060" max="12060" width="7.5703125" customWidth="1"/>
    <col min="12061" max="12061" width="3.85546875" customWidth="1"/>
    <col min="12062" max="12062" width="2.85546875" customWidth="1"/>
    <col min="12063" max="12063" width="8.140625" customWidth="1"/>
    <col min="12064" max="12064" width="6.42578125" customWidth="1"/>
    <col min="12065" max="12065" width="8.140625" customWidth="1"/>
    <col min="12066" max="12066" width="6.140625" customWidth="1"/>
    <col min="12068" max="12068" width="10.5703125" customWidth="1"/>
    <col min="12069" max="12069" width="9.5703125" customWidth="1"/>
    <col min="12070" max="12070" width="8.7109375" customWidth="1"/>
    <col min="12071" max="12071" width="7.7109375" customWidth="1"/>
    <col min="12072" max="12072" width="8.140625" customWidth="1"/>
    <col min="12073" max="12073" width="6.42578125" customWidth="1"/>
    <col min="12074" max="12074" width="8" customWidth="1"/>
    <col min="12075" max="12075" width="5.42578125" customWidth="1"/>
    <col min="12076" max="12077" width="6.42578125" customWidth="1"/>
    <col min="12078" max="12078" width="6.7109375" customWidth="1"/>
    <col min="12079" max="12079" width="5.28515625" customWidth="1"/>
    <col min="12080" max="12080" width="6.42578125" customWidth="1"/>
    <col min="12081" max="12081" width="7.140625" customWidth="1"/>
    <col min="12082" max="12082" width="5.140625" customWidth="1"/>
    <col min="12083" max="12083" width="6.28515625" customWidth="1"/>
    <col min="12084" max="12084" width="7.28515625" customWidth="1"/>
    <col min="12085" max="12085" width="7.140625" customWidth="1"/>
    <col min="12086" max="12086" width="5.5703125" customWidth="1"/>
    <col min="12087" max="12087" width="6.28515625" customWidth="1"/>
    <col min="12088" max="12088" width="7" customWidth="1"/>
    <col min="12089" max="12089" width="6.28515625" customWidth="1"/>
    <col min="12090" max="12090" width="6.140625" customWidth="1"/>
    <col min="12091" max="12092" width="6.7109375" customWidth="1"/>
    <col min="12093" max="12094" width="6.42578125" customWidth="1"/>
    <col min="12095" max="12095" width="7.42578125" customWidth="1"/>
    <col min="12096" max="12097" width="6.7109375" customWidth="1"/>
    <col min="12098" max="12098" width="9.28515625" bestFit="1" customWidth="1"/>
    <col min="12099" max="12104" width="9.28515625" customWidth="1"/>
    <col min="12105" max="12105" width="9.28515625" bestFit="1" customWidth="1"/>
    <col min="12106" max="12107" width="9.5703125" bestFit="1" customWidth="1"/>
    <col min="12108" max="12108" width="9.85546875" customWidth="1"/>
    <col min="12109" max="12109" width="9.28515625" bestFit="1" customWidth="1"/>
    <col min="12315" max="12315" width="4" customWidth="1"/>
    <col min="12316" max="12316" width="7.5703125" customWidth="1"/>
    <col min="12317" max="12317" width="3.85546875" customWidth="1"/>
    <col min="12318" max="12318" width="2.85546875" customWidth="1"/>
    <col min="12319" max="12319" width="8.140625" customWidth="1"/>
    <col min="12320" max="12320" width="6.42578125" customWidth="1"/>
    <col min="12321" max="12321" width="8.140625" customWidth="1"/>
    <col min="12322" max="12322" width="6.140625" customWidth="1"/>
    <col min="12324" max="12324" width="10.5703125" customWidth="1"/>
    <col min="12325" max="12325" width="9.5703125" customWidth="1"/>
    <col min="12326" max="12326" width="8.7109375" customWidth="1"/>
    <col min="12327" max="12327" width="7.7109375" customWidth="1"/>
    <col min="12328" max="12328" width="8.140625" customWidth="1"/>
    <col min="12329" max="12329" width="6.42578125" customWidth="1"/>
    <col min="12330" max="12330" width="8" customWidth="1"/>
    <col min="12331" max="12331" width="5.42578125" customWidth="1"/>
    <col min="12332" max="12333" width="6.42578125" customWidth="1"/>
    <col min="12334" max="12334" width="6.7109375" customWidth="1"/>
    <col min="12335" max="12335" width="5.28515625" customWidth="1"/>
    <col min="12336" max="12336" width="6.42578125" customWidth="1"/>
    <col min="12337" max="12337" width="7.140625" customWidth="1"/>
    <col min="12338" max="12338" width="5.140625" customWidth="1"/>
    <col min="12339" max="12339" width="6.28515625" customWidth="1"/>
    <col min="12340" max="12340" width="7.28515625" customWidth="1"/>
    <col min="12341" max="12341" width="7.140625" customWidth="1"/>
    <col min="12342" max="12342" width="5.5703125" customWidth="1"/>
    <col min="12343" max="12343" width="6.28515625" customWidth="1"/>
    <col min="12344" max="12344" width="7" customWidth="1"/>
    <col min="12345" max="12345" width="6.28515625" customWidth="1"/>
    <col min="12346" max="12346" width="6.140625" customWidth="1"/>
    <col min="12347" max="12348" width="6.7109375" customWidth="1"/>
    <col min="12349" max="12350" width="6.42578125" customWidth="1"/>
    <col min="12351" max="12351" width="7.42578125" customWidth="1"/>
    <col min="12352" max="12353" width="6.7109375" customWidth="1"/>
    <col min="12354" max="12354" width="9.28515625" bestFit="1" customWidth="1"/>
    <col min="12355" max="12360" width="9.28515625" customWidth="1"/>
    <col min="12361" max="12361" width="9.28515625" bestFit="1" customWidth="1"/>
    <col min="12362" max="12363" width="9.5703125" bestFit="1" customWidth="1"/>
    <col min="12364" max="12364" width="9.85546875" customWidth="1"/>
    <col min="12365" max="12365" width="9.28515625" bestFit="1" customWidth="1"/>
    <col min="12571" max="12571" width="4" customWidth="1"/>
    <col min="12572" max="12572" width="7.5703125" customWidth="1"/>
    <col min="12573" max="12573" width="3.85546875" customWidth="1"/>
    <col min="12574" max="12574" width="2.85546875" customWidth="1"/>
    <col min="12575" max="12575" width="8.140625" customWidth="1"/>
    <col min="12576" max="12576" width="6.42578125" customWidth="1"/>
    <col min="12577" max="12577" width="8.140625" customWidth="1"/>
    <col min="12578" max="12578" width="6.140625" customWidth="1"/>
    <col min="12580" max="12580" width="10.5703125" customWidth="1"/>
    <col min="12581" max="12581" width="9.5703125" customWidth="1"/>
    <col min="12582" max="12582" width="8.7109375" customWidth="1"/>
    <col min="12583" max="12583" width="7.7109375" customWidth="1"/>
    <col min="12584" max="12584" width="8.140625" customWidth="1"/>
    <col min="12585" max="12585" width="6.42578125" customWidth="1"/>
    <col min="12586" max="12586" width="8" customWidth="1"/>
    <col min="12587" max="12587" width="5.42578125" customWidth="1"/>
    <col min="12588" max="12589" width="6.42578125" customWidth="1"/>
    <col min="12590" max="12590" width="6.7109375" customWidth="1"/>
    <col min="12591" max="12591" width="5.28515625" customWidth="1"/>
    <col min="12592" max="12592" width="6.42578125" customWidth="1"/>
    <col min="12593" max="12593" width="7.140625" customWidth="1"/>
    <col min="12594" max="12594" width="5.140625" customWidth="1"/>
    <col min="12595" max="12595" width="6.28515625" customWidth="1"/>
    <col min="12596" max="12596" width="7.28515625" customWidth="1"/>
    <col min="12597" max="12597" width="7.140625" customWidth="1"/>
    <col min="12598" max="12598" width="5.5703125" customWidth="1"/>
    <col min="12599" max="12599" width="6.28515625" customWidth="1"/>
    <col min="12600" max="12600" width="7" customWidth="1"/>
    <col min="12601" max="12601" width="6.28515625" customWidth="1"/>
    <col min="12602" max="12602" width="6.140625" customWidth="1"/>
    <col min="12603" max="12604" width="6.7109375" customWidth="1"/>
    <col min="12605" max="12606" width="6.42578125" customWidth="1"/>
    <col min="12607" max="12607" width="7.42578125" customWidth="1"/>
    <col min="12608" max="12609" width="6.7109375" customWidth="1"/>
    <col min="12610" max="12610" width="9.28515625" bestFit="1" customWidth="1"/>
    <col min="12611" max="12616" width="9.28515625" customWidth="1"/>
    <col min="12617" max="12617" width="9.28515625" bestFit="1" customWidth="1"/>
    <col min="12618" max="12619" width="9.5703125" bestFit="1" customWidth="1"/>
    <col min="12620" max="12620" width="9.85546875" customWidth="1"/>
    <col min="12621" max="12621" width="9.28515625" bestFit="1" customWidth="1"/>
    <col min="12827" max="12827" width="4" customWidth="1"/>
    <col min="12828" max="12828" width="7.5703125" customWidth="1"/>
    <col min="12829" max="12829" width="3.85546875" customWidth="1"/>
    <col min="12830" max="12830" width="2.85546875" customWidth="1"/>
    <col min="12831" max="12831" width="8.140625" customWidth="1"/>
    <col min="12832" max="12832" width="6.42578125" customWidth="1"/>
    <col min="12833" max="12833" width="8.140625" customWidth="1"/>
    <col min="12834" max="12834" width="6.140625" customWidth="1"/>
    <col min="12836" max="12836" width="10.5703125" customWidth="1"/>
    <col min="12837" max="12837" width="9.5703125" customWidth="1"/>
    <col min="12838" max="12838" width="8.7109375" customWidth="1"/>
    <col min="12839" max="12839" width="7.7109375" customWidth="1"/>
    <col min="12840" max="12840" width="8.140625" customWidth="1"/>
    <col min="12841" max="12841" width="6.42578125" customWidth="1"/>
    <col min="12842" max="12842" width="8" customWidth="1"/>
    <col min="12843" max="12843" width="5.42578125" customWidth="1"/>
    <col min="12844" max="12845" width="6.42578125" customWidth="1"/>
    <col min="12846" max="12846" width="6.7109375" customWidth="1"/>
    <col min="12847" max="12847" width="5.28515625" customWidth="1"/>
    <col min="12848" max="12848" width="6.42578125" customWidth="1"/>
    <col min="12849" max="12849" width="7.140625" customWidth="1"/>
    <col min="12850" max="12850" width="5.140625" customWidth="1"/>
    <col min="12851" max="12851" width="6.28515625" customWidth="1"/>
    <col min="12852" max="12852" width="7.28515625" customWidth="1"/>
    <col min="12853" max="12853" width="7.140625" customWidth="1"/>
    <col min="12854" max="12854" width="5.5703125" customWidth="1"/>
    <col min="12855" max="12855" width="6.28515625" customWidth="1"/>
    <col min="12856" max="12856" width="7" customWidth="1"/>
    <col min="12857" max="12857" width="6.28515625" customWidth="1"/>
    <col min="12858" max="12858" width="6.140625" customWidth="1"/>
    <col min="12859" max="12860" width="6.7109375" customWidth="1"/>
    <col min="12861" max="12862" width="6.42578125" customWidth="1"/>
    <col min="12863" max="12863" width="7.42578125" customWidth="1"/>
    <col min="12864" max="12865" width="6.7109375" customWidth="1"/>
    <col min="12866" max="12866" width="9.28515625" bestFit="1" customWidth="1"/>
    <col min="12867" max="12872" width="9.28515625" customWidth="1"/>
    <col min="12873" max="12873" width="9.28515625" bestFit="1" customWidth="1"/>
    <col min="12874" max="12875" width="9.5703125" bestFit="1" customWidth="1"/>
    <col min="12876" max="12876" width="9.85546875" customWidth="1"/>
    <col min="12877" max="12877" width="9.28515625" bestFit="1" customWidth="1"/>
    <col min="13083" max="13083" width="4" customWidth="1"/>
    <col min="13084" max="13084" width="7.5703125" customWidth="1"/>
    <col min="13085" max="13085" width="3.85546875" customWidth="1"/>
    <col min="13086" max="13086" width="2.85546875" customWidth="1"/>
    <col min="13087" max="13087" width="8.140625" customWidth="1"/>
    <col min="13088" max="13088" width="6.42578125" customWidth="1"/>
    <col min="13089" max="13089" width="8.140625" customWidth="1"/>
    <col min="13090" max="13090" width="6.140625" customWidth="1"/>
    <col min="13092" max="13092" width="10.5703125" customWidth="1"/>
    <col min="13093" max="13093" width="9.5703125" customWidth="1"/>
    <col min="13094" max="13094" width="8.7109375" customWidth="1"/>
    <col min="13095" max="13095" width="7.7109375" customWidth="1"/>
    <col min="13096" max="13096" width="8.140625" customWidth="1"/>
    <col min="13097" max="13097" width="6.42578125" customWidth="1"/>
    <col min="13098" max="13098" width="8" customWidth="1"/>
    <col min="13099" max="13099" width="5.42578125" customWidth="1"/>
    <col min="13100" max="13101" width="6.42578125" customWidth="1"/>
    <col min="13102" max="13102" width="6.7109375" customWidth="1"/>
    <col min="13103" max="13103" width="5.28515625" customWidth="1"/>
    <col min="13104" max="13104" width="6.42578125" customWidth="1"/>
    <col min="13105" max="13105" width="7.140625" customWidth="1"/>
    <col min="13106" max="13106" width="5.140625" customWidth="1"/>
    <col min="13107" max="13107" width="6.28515625" customWidth="1"/>
    <col min="13108" max="13108" width="7.28515625" customWidth="1"/>
    <col min="13109" max="13109" width="7.140625" customWidth="1"/>
    <col min="13110" max="13110" width="5.5703125" customWidth="1"/>
    <col min="13111" max="13111" width="6.28515625" customWidth="1"/>
    <col min="13112" max="13112" width="7" customWidth="1"/>
    <col min="13113" max="13113" width="6.28515625" customWidth="1"/>
    <col min="13114" max="13114" width="6.140625" customWidth="1"/>
    <col min="13115" max="13116" width="6.7109375" customWidth="1"/>
    <col min="13117" max="13118" width="6.42578125" customWidth="1"/>
    <col min="13119" max="13119" width="7.42578125" customWidth="1"/>
    <col min="13120" max="13121" width="6.7109375" customWidth="1"/>
    <col min="13122" max="13122" width="9.28515625" bestFit="1" customWidth="1"/>
    <col min="13123" max="13128" width="9.28515625" customWidth="1"/>
    <col min="13129" max="13129" width="9.28515625" bestFit="1" customWidth="1"/>
    <col min="13130" max="13131" width="9.5703125" bestFit="1" customWidth="1"/>
    <col min="13132" max="13132" width="9.85546875" customWidth="1"/>
    <col min="13133" max="13133" width="9.28515625" bestFit="1" customWidth="1"/>
    <col min="13339" max="13339" width="4" customWidth="1"/>
    <col min="13340" max="13340" width="7.5703125" customWidth="1"/>
    <col min="13341" max="13341" width="3.85546875" customWidth="1"/>
    <col min="13342" max="13342" width="2.85546875" customWidth="1"/>
    <col min="13343" max="13343" width="8.140625" customWidth="1"/>
    <col min="13344" max="13344" width="6.42578125" customWidth="1"/>
    <col min="13345" max="13345" width="8.140625" customWidth="1"/>
    <col min="13346" max="13346" width="6.140625" customWidth="1"/>
    <col min="13348" max="13348" width="10.5703125" customWidth="1"/>
    <col min="13349" max="13349" width="9.5703125" customWidth="1"/>
    <col min="13350" max="13350" width="8.7109375" customWidth="1"/>
    <col min="13351" max="13351" width="7.7109375" customWidth="1"/>
    <col min="13352" max="13352" width="8.140625" customWidth="1"/>
    <col min="13353" max="13353" width="6.42578125" customWidth="1"/>
    <col min="13354" max="13354" width="8" customWidth="1"/>
    <col min="13355" max="13355" width="5.42578125" customWidth="1"/>
    <col min="13356" max="13357" width="6.42578125" customWidth="1"/>
    <col min="13358" max="13358" width="6.7109375" customWidth="1"/>
    <col min="13359" max="13359" width="5.28515625" customWidth="1"/>
    <col min="13360" max="13360" width="6.42578125" customWidth="1"/>
    <col min="13361" max="13361" width="7.140625" customWidth="1"/>
    <col min="13362" max="13362" width="5.140625" customWidth="1"/>
    <col min="13363" max="13363" width="6.28515625" customWidth="1"/>
    <col min="13364" max="13364" width="7.28515625" customWidth="1"/>
    <col min="13365" max="13365" width="7.140625" customWidth="1"/>
    <col min="13366" max="13366" width="5.5703125" customWidth="1"/>
    <col min="13367" max="13367" width="6.28515625" customWidth="1"/>
    <col min="13368" max="13368" width="7" customWidth="1"/>
    <col min="13369" max="13369" width="6.28515625" customWidth="1"/>
    <col min="13370" max="13370" width="6.140625" customWidth="1"/>
    <col min="13371" max="13372" width="6.7109375" customWidth="1"/>
    <col min="13373" max="13374" width="6.42578125" customWidth="1"/>
    <col min="13375" max="13375" width="7.42578125" customWidth="1"/>
    <col min="13376" max="13377" width="6.7109375" customWidth="1"/>
    <col min="13378" max="13378" width="9.28515625" bestFit="1" customWidth="1"/>
    <col min="13379" max="13384" width="9.28515625" customWidth="1"/>
    <col min="13385" max="13385" width="9.28515625" bestFit="1" customWidth="1"/>
    <col min="13386" max="13387" width="9.5703125" bestFit="1" customWidth="1"/>
    <col min="13388" max="13388" width="9.85546875" customWidth="1"/>
    <col min="13389" max="13389" width="9.28515625" bestFit="1" customWidth="1"/>
    <col min="13595" max="13595" width="4" customWidth="1"/>
    <col min="13596" max="13596" width="7.5703125" customWidth="1"/>
    <col min="13597" max="13597" width="3.85546875" customWidth="1"/>
    <col min="13598" max="13598" width="2.85546875" customWidth="1"/>
    <col min="13599" max="13599" width="8.140625" customWidth="1"/>
    <col min="13600" max="13600" width="6.42578125" customWidth="1"/>
    <col min="13601" max="13601" width="8.140625" customWidth="1"/>
    <col min="13602" max="13602" width="6.140625" customWidth="1"/>
    <col min="13604" max="13604" width="10.5703125" customWidth="1"/>
    <col min="13605" max="13605" width="9.5703125" customWidth="1"/>
    <col min="13606" max="13606" width="8.7109375" customWidth="1"/>
    <col min="13607" max="13607" width="7.7109375" customWidth="1"/>
    <col min="13608" max="13608" width="8.140625" customWidth="1"/>
    <col min="13609" max="13609" width="6.42578125" customWidth="1"/>
    <col min="13610" max="13610" width="8" customWidth="1"/>
    <col min="13611" max="13611" width="5.42578125" customWidth="1"/>
    <col min="13612" max="13613" width="6.42578125" customWidth="1"/>
    <col min="13614" max="13614" width="6.7109375" customWidth="1"/>
    <col min="13615" max="13615" width="5.28515625" customWidth="1"/>
    <col min="13616" max="13616" width="6.42578125" customWidth="1"/>
    <col min="13617" max="13617" width="7.140625" customWidth="1"/>
    <col min="13618" max="13618" width="5.140625" customWidth="1"/>
    <col min="13619" max="13619" width="6.28515625" customWidth="1"/>
    <col min="13620" max="13620" width="7.28515625" customWidth="1"/>
    <col min="13621" max="13621" width="7.140625" customWidth="1"/>
    <col min="13622" max="13622" width="5.5703125" customWidth="1"/>
    <col min="13623" max="13623" width="6.28515625" customWidth="1"/>
    <col min="13624" max="13624" width="7" customWidth="1"/>
    <col min="13625" max="13625" width="6.28515625" customWidth="1"/>
    <col min="13626" max="13626" width="6.140625" customWidth="1"/>
    <col min="13627" max="13628" width="6.7109375" customWidth="1"/>
    <col min="13629" max="13630" width="6.42578125" customWidth="1"/>
    <col min="13631" max="13631" width="7.42578125" customWidth="1"/>
    <col min="13632" max="13633" width="6.7109375" customWidth="1"/>
    <col min="13634" max="13634" width="9.28515625" bestFit="1" customWidth="1"/>
    <col min="13635" max="13640" width="9.28515625" customWidth="1"/>
    <col min="13641" max="13641" width="9.28515625" bestFit="1" customWidth="1"/>
    <col min="13642" max="13643" width="9.5703125" bestFit="1" customWidth="1"/>
    <col min="13644" max="13644" width="9.85546875" customWidth="1"/>
    <col min="13645" max="13645" width="9.28515625" bestFit="1" customWidth="1"/>
    <col min="13851" max="13851" width="4" customWidth="1"/>
    <col min="13852" max="13852" width="7.5703125" customWidth="1"/>
    <col min="13853" max="13853" width="3.85546875" customWidth="1"/>
    <col min="13854" max="13854" width="2.85546875" customWidth="1"/>
    <col min="13855" max="13855" width="8.140625" customWidth="1"/>
    <col min="13856" max="13856" width="6.42578125" customWidth="1"/>
    <col min="13857" max="13857" width="8.140625" customWidth="1"/>
    <col min="13858" max="13858" width="6.140625" customWidth="1"/>
    <col min="13860" max="13860" width="10.5703125" customWidth="1"/>
    <col min="13861" max="13861" width="9.5703125" customWidth="1"/>
    <col min="13862" max="13862" width="8.7109375" customWidth="1"/>
    <col min="13863" max="13863" width="7.7109375" customWidth="1"/>
    <col min="13864" max="13864" width="8.140625" customWidth="1"/>
    <col min="13865" max="13865" width="6.42578125" customWidth="1"/>
    <col min="13866" max="13866" width="8" customWidth="1"/>
    <col min="13867" max="13867" width="5.42578125" customWidth="1"/>
    <col min="13868" max="13869" width="6.42578125" customWidth="1"/>
    <col min="13870" max="13870" width="6.7109375" customWidth="1"/>
    <col min="13871" max="13871" width="5.28515625" customWidth="1"/>
    <col min="13872" max="13872" width="6.42578125" customWidth="1"/>
    <col min="13873" max="13873" width="7.140625" customWidth="1"/>
    <col min="13874" max="13874" width="5.140625" customWidth="1"/>
    <col min="13875" max="13875" width="6.28515625" customWidth="1"/>
    <col min="13876" max="13876" width="7.28515625" customWidth="1"/>
    <col min="13877" max="13877" width="7.140625" customWidth="1"/>
    <col min="13878" max="13878" width="5.5703125" customWidth="1"/>
    <col min="13879" max="13879" width="6.28515625" customWidth="1"/>
    <col min="13880" max="13880" width="7" customWidth="1"/>
    <col min="13881" max="13881" width="6.28515625" customWidth="1"/>
    <col min="13882" max="13882" width="6.140625" customWidth="1"/>
    <col min="13883" max="13884" width="6.7109375" customWidth="1"/>
    <col min="13885" max="13886" width="6.42578125" customWidth="1"/>
    <col min="13887" max="13887" width="7.42578125" customWidth="1"/>
    <col min="13888" max="13889" width="6.7109375" customWidth="1"/>
    <col min="13890" max="13890" width="9.28515625" bestFit="1" customWidth="1"/>
    <col min="13891" max="13896" width="9.28515625" customWidth="1"/>
    <col min="13897" max="13897" width="9.28515625" bestFit="1" customWidth="1"/>
    <col min="13898" max="13899" width="9.5703125" bestFit="1" customWidth="1"/>
    <col min="13900" max="13900" width="9.85546875" customWidth="1"/>
    <col min="13901" max="13901" width="9.28515625" bestFit="1" customWidth="1"/>
    <col min="14107" max="14107" width="4" customWidth="1"/>
    <col min="14108" max="14108" width="7.5703125" customWidth="1"/>
    <col min="14109" max="14109" width="3.85546875" customWidth="1"/>
    <col min="14110" max="14110" width="2.85546875" customWidth="1"/>
    <col min="14111" max="14111" width="8.140625" customWidth="1"/>
    <col min="14112" max="14112" width="6.42578125" customWidth="1"/>
    <col min="14113" max="14113" width="8.140625" customWidth="1"/>
    <col min="14114" max="14114" width="6.140625" customWidth="1"/>
    <col min="14116" max="14116" width="10.5703125" customWidth="1"/>
    <col min="14117" max="14117" width="9.5703125" customWidth="1"/>
    <col min="14118" max="14118" width="8.7109375" customWidth="1"/>
    <col min="14119" max="14119" width="7.7109375" customWidth="1"/>
    <col min="14120" max="14120" width="8.140625" customWidth="1"/>
    <col min="14121" max="14121" width="6.42578125" customWidth="1"/>
    <col min="14122" max="14122" width="8" customWidth="1"/>
    <col min="14123" max="14123" width="5.42578125" customWidth="1"/>
    <col min="14124" max="14125" width="6.42578125" customWidth="1"/>
    <col min="14126" max="14126" width="6.7109375" customWidth="1"/>
    <col min="14127" max="14127" width="5.28515625" customWidth="1"/>
    <col min="14128" max="14128" width="6.42578125" customWidth="1"/>
    <col min="14129" max="14129" width="7.140625" customWidth="1"/>
    <col min="14130" max="14130" width="5.140625" customWidth="1"/>
    <col min="14131" max="14131" width="6.28515625" customWidth="1"/>
    <col min="14132" max="14132" width="7.28515625" customWidth="1"/>
    <col min="14133" max="14133" width="7.140625" customWidth="1"/>
    <col min="14134" max="14134" width="5.5703125" customWidth="1"/>
    <col min="14135" max="14135" width="6.28515625" customWidth="1"/>
    <col min="14136" max="14136" width="7" customWidth="1"/>
    <col min="14137" max="14137" width="6.28515625" customWidth="1"/>
    <col min="14138" max="14138" width="6.140625" customWidth="1"/>
    <col min="14139" max="14140" width="6.7109375" customWidth="1"/>
    <col min="14141" max="14142" width="6.42578125" customWidth="1"/>
    <col min="14143" max="14143" width="7.42578125" customWidth="1"/>
    <col min="14144" max="14145" width="6.7109375" customWidth="1"/>
    <col min="14146" max="14146" width="9.28515625" bestFit="1" customWidth="1"/>
    <col min="14147" max="14152" width="9.28515625" customWidth="1"/>
    <col min="14153" max="14153" width="9.28515625" bestFit="1" customWidth="1"/>
    <col min="14154" max="14155" width="9.5703125" bestFit="1" customWidth="1"/>
    <col min="14156" max="14156" width="9.85546875" customWidth="1"/>
    <col min="14157" max="14157" width="9.28515625" bestFit="1" customWidth="1"/>
    <col min="14363" max="14363" width="4" customWidth="1"/>
    <col min="14364" max="14364" width="7.5703125" customWidth="1"/>
    <col min="14365" max="14365" width="3.85546875" customWidth="1"/>
    <col min="14366" max="14366" width="2.85546875" customWidth="1"/>
    <col min="14367" max="14367" width="8.140625" customWidth="1"/>
    <col min="14368" max="14368" width="6.42578125" customWidth="1"/>
    <col min="14369" max="14369" width="8.140625" customWidth="1"/>
    <col min="14370" max="14370" width="6.140625" customWidth="1"/>
    <col min="14372" max="14372" width="10.5703125" customWidth="1"/>
    <col min="14373" max="14373" width="9.5703125" customWidth="1"/>
    <col min="14374" max="14374" width="8.7109375" customWidth="1"/>
    <col min="14375" max="14375" width="7.7109375" customWidth="1"/>
    <col min="14376" max="14376" width="8.140625" customWidth="1"/>
    <col min="14377" max="14377" width="6.42578125" customWidth="1"/>
    <col min="14378" max="14378" width="8" customWidth="1"/>
    <col min="14379" max="14379" width="5.42578125" customWidth="1"/>
    <col min="14380" max="14381" width="6.42578125" customWidth="1"/>
    <col min="14382" max="14382" width="6.7109375" customWidth="1"/>
    <col min="14383" max="14383" width="5.28515625" customWidth="1"/>
    <col min="14384" max="14384" width="6.42578125" customWidth="1"/>
    <col min="14385" max="14385" width="7.140625" customWidth="1"/>
    <col min="14386" max="14386" width="5.140625" customWidth="1"/>
    <col min="14387" max="14387" width="6.28515625" customWidth="1"/>
    <col min="14388" max="14388" width="7.28515625" customWidth="1"/>
    <col min="14389" max="14389" width="7.140625" customWidth="1"/>
    <col min="14390" max="14390" width="5.5703125" customWidth="1"/>
    <col min="14391" max="14391" width="6.28515625" customWidth="1"/>
    <col min="14392" max="14392" width="7" customWidth="1"/>
    <col min="14393" max="14393" width="6.28515625" customWidth="1"/>
    <col min="14394" max="14394" width="6.140625" customWidth="1"/>
    <col min="14395" max="14396" width="6.7109375" customWidth="1"/>
    <col min="14397" max="14398" width="6.42578125" customWidth="1"/>
    <col min="14399" max="14399" width="7.42578125" customWidth="1"/>
    <col min="14400" max="14401" width="6.7109375" customWidth="1"/>
    <col min="14402" max="14402" width="9.28515625" bestFit="1" customWidth="1"/>
    <col min="14403" max="14408" width="9.28515625" customWidth="1"/>
    <col min="14409" max="14409" width="9.28515625" bestFit="1" customWidth="1"/>
    <col min="14410" max="14411" width="9.5703125" bestFit="1" customWidth="1"/>
    <col min="14412" max="14412" width="9.85546875" customWidth="1"/>
    <col min="14413" max="14413" width="9.28515625" bestFit="1" customWidth="1"/>
    <col min="14619" max="14619" width="4" customWidth="1"/>
    <col min="14620" max="14620" width="7.5703125" customWidth="1"/>
    <col min="14621" max="14621" width="3.85546875" customWidth="1"/>
    <col min="14622" max="14622" width="2.85546875" customWidth="1"/>
    <col min="14623" max="14623" width="8.140625" customWidth="1"/>
    <col min="14624" max="14624" width="6.42578125" customWidth="1"/>
    <col min="14625" max="14625" width="8.140625" customWidth="1"/>
    <col min="14626" max="14626" width="6.140625" customWidth="1"/>
    <col min="14628" max="14628" width="10.5703125" customWidth="1"/>
    <col min="14629" max="14629" width="9.5703125" customWidth="1"/>
    <col min="14630" max="14630" width="8.7109375" customWidth="1"/>
    <col min="14631" max="14631" width="7.7109375" customWidth="1"/>
    <col min="14632" max="14632" width="8.140625" customWidth="1"/>
    <col min="14633" max="14633" width="6.42578125" customWidth="1"/>
    <col min="14634" max="14634" width="8" customWidth="1"/>
    <col min="14635" max="14635" width="5.42578125" customWidth="1"/>
    <col min="14636" max="14637" width="6.42578125" customWidth="1"/>
    <col min="14638" max="14638" width="6.7109375" customWidth="1"/>
    <col min="14639" max="14639" width="5.28515625" customWidth="1"/>
    <col min="14640" max="14640" width="6.42578125" customWidth="1"/>
    <col min="14641" max="14641" width="7.140625" customWidth="1"/>
    <col min="14642" max="14642" width="5.140625" customWidth="1"/>
    <col min="14643" max="14643" width="6.28515625" customWidth="1"/>
    <col min="14644" max="14644" width="7.28515625" customWidth="1"/>
    <col min="14645" max="14645" width="7.140625" customWidth="1"/>
    <col min="14646" max="14646" width="5.5703125" customWidth="1"/>
    <col min="14647" max="14647" width="6.28515625" customWidth="1"/>
    <col min="14648" max="14648" width="7" customWidth="1"/>
    <col min="14649" max="14649" width="6.28515625" customWidth="1"/>
    <col min="14650" max="14650" width="6.140625" customWidth="1"/>
    <col min="14651" max="14652" width="6.7109375" customWidth="1"/>
    <col min="14653" max="14654" width="6.42578125" customWidth="1"/>
    <col min="14655" max="14655" width="7.42578125" customWidth="1"/>
    <col min="14656" max="14657" width="6.7109375" customWidth="1"/>
    <col min="14658" max="14658" width="9.28515625" bestFit="1" customWidth="1"/>
    <col min="14659" max="14664" width="9.28515625" customWidth="1"/>
    <col min="14665" max="14665" width="9.28515625" bestFit="1" customWidth="1"/>
    <col min="14666" max="14667" width="9.5703125" bestFit="1" customWidth="1"/>
    <col min="14668" max="14668" width="9.85546875" customWidth="1"/>
    <col min="14669" max="14669" width="9.28515625" bestFit="1" customWidth="1"/>
    <col min="14875" max="14875" width="4" customWidth="1"/>
    <col min="14876" max="14876" width="7.5703125" customWidth="1"/>
    <col min="14877" max="14877" width="3.85546875" customWidth="1"/>
    <col min="14878" max="14878" width="2.85546875" customWidth="1"/>
    <col min="14879" max="14879" width="8.140625" customWidth="1"/>
    <col min="14880" max="14880" width="6.42578125" customWidth="1"/>
    <col min="14881" max="14881" width="8.140625" customWidth="1"/>
    <col min="14882" max="14882" width="6.140625" customWidth="1"/>
    <col min="14884" max="14884" width="10.5703125" customWidth="1"/>
    <col min="14885" max="14885" width="9.5703125" customWidth="1"/>
    <col min="14886" max="14886" width="8.7109375" customWidth="1"/>
    <col min="14887" max="14887" width="7.7109375" customWidth="1"/>
    <col min="14888" max="14888" width="8.140625" customWidth="1"/>
    <col min="14889" max="14889" width="6.42578125" customWidth="1"/>
    <col min="14890" max="14890" width="8" customWidth="1"/>
    <col min="14891" max="14891" width="5.42578125" customWidth="1"/>
    <col min="14892" max="14893" width="6.42578125" customWidth="1"/>
    <col min="14894" max="14894" width="6.7109375" customWidth="1"/>
    <col min="14895" max="14895" width="5.28515625" customWidth="1"/>
    <col min="14896" max="14896" width="6.42578125" customWidth="1"/>
    <col min="14897" max="14897" width="7.140625" customWidth="1"/>
    <col min="14898" max="14898" width="5.140625" customWidth="1"/>
    <col min="14899" max="14899" width="6.28515625" customWidth="1"/>
    <col min="14900" max="14900" width="7.28515625" customWidth="1"/>
    <col min="14901" max="14901" width="7.140625" customWidth="1"/>
    <col min="14902" max="14902" width="5.5703125" customWidth="1"/>
    <col min="14903" max="14903" width="6.28515625" customWidth="1"/>
    <col min="14904" max="14904" width="7" customWidth="1"/>
    <col min="14905" max="14905" width="6.28515625" customWidth="1"/>
    <col min="14906" max="14906" width="6.140625" customWidth="1"/>
    <col min="14907" max="14908" width="6.7109375" customWidth="1"/>
    <col min="14909" max="14910" width="6.42578125" customWidth="1"/>
    <col min="14911" max="14911" width="7.42578125" customWidth="1"/>
    <col min="14912" max="14913" width="6.7109375" customWidth="1"/>
    <col min="14914" max="14914" width="9.28515625" bestFit="1" customWidth="1"/>
    <col min="14915" max="14920" width="9.28515625" customWidth="1"/>
    <col min="14921" max="14921" width="9.28515625" bestFit="1" customWidth="1"/>
    <col min="14922" max="14923" width="9.5703125" bestFit="1" customWidth="1"/>
    <col min="14924" max="14924" width="9.85546875" customWidth="1"/>
    <col min="14925" max="14925" width="9.28515625" bestFit="1" customWidth="1"/>
    <col min="15131" max="15131" width="4" customWidth="1"/>
    <col min="15132" max="15132" width="7.5703125" customWidth="1"/>
    <col min="15133" max="15133" width="3.85546875" customWidth="1"/>
    <col min="15134" max="15134" width="2.85546875" customWidth="1"/>
    <col min="15135" max="15135" width="8.140625" customWidth="1"/>
    <col min="15136" max="15136" width="6.42578125" customWidth="1"/>
    <col min="15137" max="15137" width="8.140625" customWidth="1"/>
    <col min="15138" max="15138" width="6.140625" customWidth="1"/>
    <col min="15140" max="15140" width="10.5703125" customWidth="1"/>
    <col min="15141" max="15141" width="9.5703125" customWidth="1"/>
    <col min="15142" max="15142" width="8.7109375" customWidth="1"/>
    <col min="15143" max="15143" width="7.7109375" customWidth="1"/>
    <col min="15144" max="15144" width="8.140625" customWidth="1"/>
    <col min="15145" max="15145" width="6.42578125" customWidth="1"/>
    <col min="15146" max="15146" width="8" customWidth="1"/>
    <col min="15147" max="15147" width="5.42578125" customWidth="1"/>
    <col min="15148" max="15149" width="6.42578125" customWidth="1"/>
    <col min="15150" max="15150" width="6.7109375" customWidth="1"/>
    <col min="15151" max="15151" width="5.28515625" customWidth="1"/>
    <col min="15152" max="15152" width="6.42578125" customWidth="1"/>
    <col min="15153" max="15153" width="7.140625" customWidth="1"/>
    <col min="15154" max="15154" width="5.140625" customWidth="1"/>
    <col min="15155" max="15155" width="6.28515625" customWidth="1"/>
    <col min="15156" max="15156" width="7.28515625" customWidth="1"/>
    <col min="15157" max="15157" width="7.140625" customWidth="1"/>
    <col min="15158" max="15158" width="5.5703125" customWidth="1"/>
    <col min="15159" max="15159" width="6.28515625" customWidth="1"/>
    <col min="15160" max="15160" width="7" customWidth="1"/>
    <col min="15161" max="15161" width="6.28515625" customWidth="1"/>
    <col min="15162" max="15162" width="6.140625" customWidth="1"/>
    <col min="15163" max="15164" width="6.7109375" customWidth="1"/>
    <col min="15165" max="15166" width="6.42578125" customWidth="1"/>
    <col min="15167" max="15167" width="7.42578125" customWidth="1"/>
    <col min="15168" max="15169" width="6.7109375" customWidth="1"/>
    <col min="15170" max="15170" width="9.28515625" bestFit="1" customWidth="1"/>
    <col min="15171" max="15176" width="9.28515625" customWidth="1"/>
    <col min="15177" max="15177" width="9.28515625" bestFit="1" customWidth="1"/>
    <col min="15178" max="15179" width="9.5703125" bestFit="1" customWidth="1"/>
    <col min="15180" max="15180" width="9.85546875" customWidth="1"/>
    <col min="15181" max="15181" width="9.28515625" bestFit="1" customWidth="1"/>
    <col min="15387" max="15387" width="4" customWidth="1"/>
    <col min="15388" max="15388" width="7.5703125" customWidth="1"/>
    <col min="15389" max="15389" width="3.85546875" customWidth="1"/>
    <col min="15390" max="15390" width="2.85546875" customWidth="1"/>
    <col min="15391" max="15391" width="8.140625" customWidth="1"/>
    <col min="15392" max="15392" width="6.42578125" customWidth="1"/>
    <col min="15393" max="15393" width="8.140625" customWidth="1"/>
    <col min="15394" max="15394" width="6.140625" customWidth="1"/>
    <col min="15396" max="15396" width="10.5703125" customWidth="1"/>
    <col min="15397" max="15397" width="9.5703125" customWidth="1"/>
    <col min="15398" max="15398" width="8.7109375" customWidth="1"/>
    <col min="15399" max="15399" width="7.7109375" customWidth="1"/>
    <col min="15400" max="15400" width="8.140625" customWidth="1"/>
    <col min="15401" max="15401" width="6.42578125" customWidth="1"/>
    <col min="15402" max="15402" width="8" customWidth="1"/>
    <col min="15403" max="15403" width="5.42578125" customWidth="1"/>
    <col min="15404" max="15405" width="6.42578125" customWidth="1"/>
    <col min="15406" max="15406" width="6.7109375" customWidth="1"/>
    <col min="15407" max="15407" width="5.28515625" customWidth="1"/>
    <col min="15408" max="15408" width="6.42578125" customWidth="1"/>
    <col min="15409" max="15409" width="7.140625" customWidth="1"/>
    <col min="15410" max="15410" width="5.140625" customWidth="1"/>
    <col min="15411" max="15411" width="6.28515625" customWidth="1"/>
    <col min="15412" max="15412" width="7.28515625" customWidth="1"/>
    <col min="15413" max="15413" width="7.140625" customWidth="1"/>
    <col min="15414" max="15414" width="5.5703125" customWidth="1"/>
    <col min="15415" max="15415" width="6.28515625" customWidth="1"/>
    <col min="15416" max="15416" width="7" customWidth="1"/>
    <col min="15417" max="15417" width="6.28515625" customWidth="1"/>
    <col min="15418" max="15418" width="6.140625" customWidth="1"/>
    <col min="15419" max="15420" width="6.7109375" customWidth="1"/>
    <col min="15421" max="15422" width="6.42578125" customWidth="1"/>
    <col min="15423" max="15423" width="7.42578125" customWidth="1"/>
    <col min="15424" max="15425" width="6.7109375" customWidth="1"/>
    <col min="15426" max="15426" width="9.28515625" bestFit="1" customWidth="1"/>
    <col min="15427" max="15432" width="9.28515625" customWidth="1"/>
    <col min="15433" max="15433" width="9.28515625" bestFit="1" customWidth="1"/>
    <col min="15434" max="15435" width="9.5703125" bestFit="1" customWidth="1"/>
    <col min="15436" max="15436" width="9.85546875" customWidth="1"/>
    <col min="15437" max="15437" width="9.28515625" bestFit="1" customWidth="1"/>
    <col min="15643" max="15643" width="4" customWidth="1"/>
    <col min="15644" max="15644" width="7.5703125" customWidth="1"/>
    <col min="15645" max="15645" width="3.85546875" customWidth="1"/>
    <col min="15646" max="15646" width="2.85546875" customWidth="1"/>
    <col min="15647" max="15647" width="8.140625" customWidth="1"/>
    <col min="15648" max="15648" width="6.42578125" customWidth="1"/>
    <col min="15649" max="15649" width="8.140625" customWidth="1"/>
    <col min="15650" max="15650" width="6.140625" customWidth="1"/>
    <col min="15652" max="15652" width="10.5703125" customWidth="1"/>
    <col min="15653" max="15653" width="9.5703125" customWidth="1"/>
    <col min="15654" max="15654" width="8.7109375" customWidth="1"/>
    <col min="15655" max="15655" width="7.7109375" customWidth="1"/>
    <col min="15656" max="15656" width="8.140625" customWidth="1"/>
    <col min="15657" max="15657" width="6.42578125" customWidth="1"/>
    <col min="15658" max="15658" width="8" customWidth="1"/>
    <col min="15659" max="15659" width="5.42578125" customWidth="1"/>
    <col min="15660" max="15661" width="6.42578125" customWidth="1"/>
    <col min="15662" max="15662" width="6.7109375" customWidth="1"/>
    <col min="15663" max="15663" width="5.28515625" customWidth="1"/>
    <col min="15664" max="15664" width="6.42578125" customWidth="1"/>
    <col min="15665" max="15665" width="7.140625" customWidth="1"/>
    <col min="15666" max="15666" width="5.140625" customWidth="1"/>
    <col min="15667" max="15667" width="6.28515625" customWidth="1"/>
    <col min="15668" max="15668" width="7.28515625" customWidth="1"/>
    <col min="15669" max="15669" width="7.140625" customWidth="1"/>
    <col min="15670" max="15670" width="5.5703125" customWidth="1"/>
    <col min="15671" max="15671" width="6.28515625" customWidth="1"/>
    <col min="15672" max="15672" width="7" customWidth="1"/>
    <col min="15673" max="15673" width="6.28515625" customWidth="1"/>
    <col min="15674" max="15674" width="6.140625" customWidth="1"/>
    <col min="15675" max="15676" width="6.7109375" customWidth="1"/>
    <col min="15677" max="15678" width="6.42578125" customWidth="1"/>
    <col min="15679" max="15679" width="7.42578125" customWidth="1"/>
    <col min="15680" max="15681" width="6.7109375" customWidth="1"/>
    <col min="15682" max="15682" width="9.28515625" bestFit="1" customWidth="1"/>
    <col min="15683" max="15688" width="9.28515625" customWidth="1"/>
    <col min="15689" max="15689" width="9.28515625" bestFit="1" customWidth="1"/>
    <col min="15690" max="15691" width="9.5703125" bestFit="1" customWidth="1"/>
    <col min="15692" max="15692" width="9.85546875" customWidth="1"/>
    <col min="15693" max="15693" width="9.28515625" bestFit="1" customWidth="1"/>
    <col min="15899" max="15899" width="4" customWidth="1"/>
    <col min="15900" max="15900" width="7.5703125" customWidth="1"/>
    <col min="15901" max="15901" width="3.85546875" customWidth="1"/>
    <col min="15902" max="15902" width="2.85546875" customWidth="1"/>
    <col min="15903" max="15903" width="8.140625" customWidth="1"/>
    <col min="15904" max="15904" width="6.42578125" customWidth="1"/>
    <col min="15905" max="15905" width="8.140625" customWidth="1"/>
    <col min="15906" max="15906" width="6.140625" customWidth="1"/>
    <col min="15908" max="15908" width="10.5703125" customWidth="1"/>
    <col min="15909" max="15909" width="9.5703125" customWidth="1"/>
    <col min="15910" max="15910" width="8.7109375" customWidth="1"/>
    <col min="15911" max="15911" width="7.7109375" customWidth="1"/>
    <col min="15912" max="15912" width="8.140625" customWidth="1"/>
    <col min="15913" max="15913" width="6.42578125" customWidth="1"/>
    <col min="15914" max="15914" width="8" customWidth="1"/>
    <col min="15915" max="15915" width="5.42578125" customWidth="1"/>
    <col min="15916" max="15917" width="6.42578125" customWidth="1"/>
    <col min="15918" max="15918" width="6.7109375" customWidth="1"/>
    <col min="15919" max="15919" width="5.28515625" customWidth="1"/>
    <col min="15920" max="15920" width="6.42578125" customWidth="1"/>
    <col min="15921" max="15921" width="7.140625" customWidth="1"/>
    <col min="15922" max="15922" width="5.140625" customWidth="1"/>
    <col min="15923" max="15923" width="6.28515625" customWidth="1"/>
    <col min="15924" max="15924" width="7.28515625" customWidth="1"/>
    <col min="15925" max="15925" width="7.140625" customWidth="1"/>
    <col min="15926" max="15926" width="5.5703125" customWidth="1"/>
    <col min="15927" max="15927" width="6.28515625" customWidth="1"/>
    <col min="15928" max="15928" width="7" customWidth="1"/>
    <col min="15929" max="15929" width="6.28515625" customWidth="1"/>
    <col min="15930" max="15930" width="6.140625" customWidth="1"/>
    <col min="15931" max="15932" width="6.7109375" customWidth="1"/>
    <col min="15933" max="15934" width="6.42578125" customWidth="1"/>
    <col min="15935" max="15935" width="7.42578125" customWidth="1"/>
    <col min="15936" max="15937" width="6.7109375" customWidth="1"/>
    <col min="15938" max="15938" width="9.28515625" bestFit="1" customWidth="1"/>
    <col min="15939" max="15944" width="9.28515625" customWidth="1"/>
    <col min="15945" max="15945" width="9.28515625" bestFit="1" customWidth="1"/>
    <col min="15946" max="15947" width="9.5703125" bestFit="1" customWidth="1"/>
    <col min="15948" max="15948" width="9.85546875" customWidth="1"/>
    <col min="15949" max="15949" width="9.28515625" bestFit="1" customWidth="1"/>
  </cols>
  <sheetData>
    <row r="1" spans="1:54" ht="15.75" x14ac:dyDescent="0.25">
      <c r="A1" s="1" t="s">
        <v>0</v>
      </c>
      <c r="AY1" t="s">
        <v>147</v>
      </c>
    </row>
    <row r="2" spans="1:54" ht="15.75" x14ac:dyDescent="0.25">
      <c r="A2" s="1" t="s">
        <v>1</v>
      </c>
      <c r="AI2" t="s">
        <v>79</v>
      </c>
    </row>
    <row r="3" spans="1:54" ht="19.5" thickBot="1" x14ac:dyDescent="0.35">
      <c r="F3" s="96" t="s">
        <v>142</v>
      </c>
      <c r="AI3" t="s">
        <v>80</v>
      </c>
    </row>
    <row r="4" spans="1:54" ht="15" customHeight="1" x14ac:dyDescent="0.25">
      <c r="A4" s="320" t="s">
        <v>20</v>
      </c>
      <c r="B4" s="323" t="s">
        <v>23</v>
      </c>
      <c r="C4" s="323" t="s">
        <v>25</v>
      </c>
      <c r="D4" s="313" t="s">
        <v>26</v>
      </c>
      <c r="E4" s="313" t="s">
        <v>75</v>
      </c>
      <c r="F4" s="313"/>
      <c r="G4" s="313" t="s">
        <v>62</v>
      </c>
      <c r="H4" s="316" t="s">
        <v>82</v>
      </c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  <c r="AV4" s="316"/>
      <c r="AW4" s="316"/>
      <c r="AX4" s="316" t="s">
        <v>83</v>
      </c>
      <c r="AY4" s="316"/>
      <c r="AZ4" s="317" t="s">
        <v>81</v>
      </c>
    </row>
    <row r="5" spans="1:54" ht="10.5" customHeight="1" x14ac:dyDescent="0.25">
      <c r="A5" s="321"/>
      <c r="B5" s="324"/>
      <c r="C5" s="324"/>
      <c r="D5" s="314"/>
      <c r="E5" s="314"/>
      <c r="F5" s="314"/>
      <c r="G5" s="314"/>
      <c r="H5" s="319" t="s">
        <v>6</v>
      </c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 t="s">
        <v>7</v>
      </c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 t="s">
        <v>8</v>
      </c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4" t="s">
        <v>6</v>
      </c>
      <c r="AY5" s="314" t="s">
        <v>65</v>
      </c>
      <c r="AZ5" s="318"/>
      <c r="BA5" s="224"/>
      <c r="BB5" s="224"/>
    </row>
    <row r="6" spans="1:54" ht="11.25" customHeight="1" x14ac:dyDescent="0.25">
      <c r="A6" s="321"/>
      <c r="B6" s="324"/>
      <c r="C6" s="324"/>
      <c r="D6" s="314"/>
      <c r="E6" s="314"/>
      <c r="F6" s="314"/>
      <c r="G6" s="314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4"/>
      <c r="AY6" s="314"/>
      <c r="AZ6" s="318"/>
      <c r="BA6" s="224"/>
      <c r="BB6" s="224"/>
    </row>
    <row r="7" spans="1:54" ht="12.75" customHeight="1" x14ac:dyDescent="0.25">
      <c r="A7" s="321"/>
      <c r="B7" s="324"/>
      <c r="C7" s="324"/>
      <c r="D7" s="314"/>
      <c r="E7" s="314"/>
      <c r="F7" s="314"/>
      <c r="G7" s="314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4"/>
      <c r="AY7" s="314"/>
      <c r="AZ7" s="318"/>
      <c r="BA7" s="224"/>
      <c r="BB7" s="224"/>
    </row>
    <row r="8" spans="1:54" ht="19.5" customHeight="1" thickBot="1" x14ac:dyDescent="0.3">
      <c r="A8" s="322"/>
      <c r="B8" s="325"/>
      <c r="C8" s="325"/>
      <c r="D8" s="223" t="s">
        <v>38</v>
      </c>
      <c r="E8" s="223" t="s">
        <v>76</v>
      </c>
      <c r="F8" s="223" t="s">
        <v>77</v>
      </c>
      <c r="G8" s="315"/>
      <c r="H8" s="223" t="s">
        <v>41</v>
      </c>
      <c r="I8" s="223" t="s">
        <v>45</v>
      </c>
      <c r="J8" s="223" t="s">
        <v>41</v>
      </c>
      <c r="K8" s="223" t="s">
        <v>45</v>
      </c>
      <c r="L8" s="223" t="s">
        <v>41</v>
      </c>
      <c r="M8" s="223" t="s">
        <v>45</v>
      </c>
      <c r="N8" s="223" t="s">
        <v>41</v>
      </c>
      <c r="O8" s="223" t="s">
        <v>45</v>
      </c>
      <c r="P8" s="223" t="s">
        <v>41</v>
      </c>
      <c r="Q8" s="223" t="s">
        <v>45</v>
      </c>
      <c r="R8" s="223" t="s">
        <v>41</v>
      </c>
      <c r="S8" s="223" t="s">
        <v>45</v>
      </c>
      <c r="T8" s="223" t="s">
        <v>41</v>
      </c>
      <c r="U8" s="223" t="s">
        <v>45</v>
      </c>
      <c r="V8" s="223" t="s">
        <v>41</v>
      </c>
      <c r="W8" s="223" t="s">
        <v>45</v>
      </c>
      <c r="X8" s="223" t="s">
        <v>41</v>
      </c>
      <c r="Y8" s="223" t="s">
        <v>45</v>
      </c>
      <c r="Z8" s="223" t="s">
        <v>41</v>
      </c>
      <c r="AA8" s="223" t="s">
        <v>45</v>
      </c>
      <c r="AB8" s="223" t="s">
        <v>41</v>
      </c>
      <c r="AC8" s="223" t="s">
        <v>45</v>
      </c>
      <c r="AD8" s="223" t="s">
        <v>41</v>
      </c>
      <c r="AE8" s="223" t="s">
        <v>45</v>
      </c>
      <c r="AF8" s="223" t="s">
        <v>41</v>
      </c>
      <c r="AG8" s="223" t="s">
        <v>45</v>
      </c>
      <c r="AH8" s="223" t="s">
        <v>41</v>
      </c>
      <c r="AI8" s="223" t="s">
        <v>45</v>
      </c>
      <c r="AJ8" s="223" t="s">
        <v>41</v>
      </c>
      <c r="AK8" s="223" t="s">
        <v>45</v>
      </c>
      <c r="AL8" s="223" t="s">
        <v>41</v>
      </c>
      <c r="AM8" s="223" t="s">
        <v>45</v>
      </c>
      <c r="AN8" s="223" t="s">
        <v>41</v>
      </c>
      <c r="AO8" s="223" t="s">
        <v>45</v>
      </c>
      <c r="AP8" s="223" t="s">
        <v>41</v>
      </c>
      <c r="AQ8" s="223" t="s">
        <v>45</v>
      </c>
      <c r="AR8" s="223" t="s">
        <v>41</v>
      </c>
      <c r="AS8" s="223" t="s">
        <v>45</v>
      </c>
      <c r="AT8" s="223" t="s">
        <v>41</v>
      </c>
      <c r="AU8" s="223" t="s">
        <v>45</v>
      </c>
      <c r="AV8" s="223" t="s">
        <v>41</v>
      </c>
      <c r="AW8" s="223" t="s">
        <v>45</v>
      </c>
      <c r="AX8" s="223" t="s">
        <v>41</v>
      </c>
      <c r="AY8" s="223" t="s">
        <v>41</v>
      </c>
      <c r="AZ8" s="182" t="s">
        <v>41</v>
      </c>
      <c r="BA8" s="224"/>
      <c r="BB8" s="224"/>
    </row>
    <row r="9" spans="1:54" ht="12.75" customHeight="1" thickBot="1" x14ac:dyDescent="0.3">
      <c r="A9" s="326" t="s">
        <v>48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  <c r="AX9" s="327"/>
      <c r="AY9" s="327"/>
      <c r="AZ9" s="327"/>
      <c r="BA9" s="224"/>
      <c r="BB9" s="224"/>
    </row>
    <row r="10" spans="1:54" ht="12.75" customHeight="1" x14ac:dyDescent="0.25">
      <c r="A10" s="127">
        <v>1</v>
      </c>
      <c r="B10" s="211" t="s">
        <v>109</v>
      </c>
      <c r="C10" s="128" t="s">
        <v>111</v>
      </c>
      <c r="D10" s="68">
        <v>55</v>
      </c>
      <c r="E10" s="129">
        <v>0.87</v>
      </c>
      <c r="F10" s="129">
        <v>0.87</v>
      </c>
      <c r="G10" s="222" t="s">
        <v>63</v>
      </c>
      <c r="H10" s="68"/>
      <c r="I10" s="130">
        <f>190/1.19</f>
        <v>159.66386554621849</v>
      </c>
      <c r="J10" s="130">
        <v>40</v>
      </c>
      <c r="K10" s="130">
        <f>K9</f>
        <v>0</v>
      </c>
      <c r="L10" s="130"/>
      <c r="M10" s="130"/>
      <c r="N10" s="130">
        <v>105</v>
      </c>
      <c r="O10" s="130">
        <f>O9</f>
        <v>0</v>
      </c>
      <c r="P10" s="130">
        <v>775</v>
      </c>
      <c r="Q10" s="130">
        <f>Q9</f>
        <v>0</v>
      </c>
      <c r="R10" s="68"/>
      <c r="S10" s="130"/>
      <c r="T10" s="68">
        <v>52</v>
      </c>
      <c r="U10" s="68">
        <f t="shared" ref="U10" si="0">(H10*I10+J10*K10+L10*M10+N10*O10+P10*Q10+R10*S10)/T10</f>
        <v>0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68"/>
      <c r="AG10" s="130"/>
      <c r="AH10" s="68">
        <f>program!CA10</f>
        <v>0</v>
      </c>
      <c r="AI10" s="68" t="e">
        <f t="shared" ref="AI10:AI13" si="1">(V10*W10+X10*Y10+Z10*AA10+AB10*AC10+AD10*AE10+AF10*AG10)/AH10</f>
        <v>#DIV/0!</v>
      </c>
      <c r="AJ10" s="130">
        <v>55</v>
      </c>
      <c r="AK10" s="130"/>
      <c r="AL10" s="130"/>
      <c r="AM10" s="130"/>
      <c r="AN10" s="130"/>
      <c r="AO10" s="130"/>
      <c r="AP10" s="130"/>
      <c r="AQ10" s="130"/>
      <c r="AR10" s="130">
        <v>65</v>
      </c>
      <c r="AS10" s="130">
        <f>AS9</f>
        <v>0</v>
      </c>
      <c r="AT10" s="130">
        <v>70</v>
      </c>
      <c r="AU10" s="130">
        <f>AU9</f>
        <v>0</v>
      </c>
      <c r="AV10" s="130">
        <v>3</v>
      </c>
      <c r="AW10" s="68">
        <f t="shared" ref="AW10" si="2">(AJ10*AK10+AL10*AM10+AN10*AO10+AP10*AQ10+AR10*AS10+AT10*AU10)/AV10</f>
        <v>0</v>
      </c>
      <c r="AX10" s="68"/>
      <c r="AY10" s="68"/>
      <c r="AZ10" s="174">
        <f>D10</f>
        <v>55</v>
      </c>
      <c r="BA10" s="16"/>
      <c r="BB10" s="16"/>
    </row>
    <row r="11" spans="1:54" ht="15" customHeight="1" x14ac:dyDescent="0.25">
      <c r="A11" s="131">
        <v>2</v>
      </c>
      <c r="B11" s="210" t="s">
        <v>110</v>
      </c>
      <c r="C11" s="132" t="s">
        <v>111</v>
      </c>
      <c r="D11" s="67">
        <v>30</v>
      </c>
      <c r="E11" s="133">
        <v>0.57999999999999996</v>
      </c>
      <c r="F11" s="133">
        <v>0.57999999999999996</v>
      </c>
      <c r="G11" s="135" t="s">
        <v>74</v>
      </c>
      <c r="H11" s="67"/>
      <c r="I11" s="134"/>
      <c r="J11" s="134"/>
      <c r="K11" s="134"/>
      <c r="L11" s="134"/>
      <c r="M11" s="134"/>
      <c r="N11" s="134"/>
      <c r="O11" s="134"/>
      <c r="P11" s="134"/>
      <c r="Q11" s="134"/>
      <c r="R11" s="67"/>
      <c r="S11" s="134"/>
      <c r="T11" s="67">
        <v>28</v>
      </c>
      <c r="U11" s="67">
        <v>0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67"/>
      <c r="AG11" s="134"/>
      <c r="AH11" s="67">
        <f>program!CA11</f>
        <v>0</v>
      </c>
      <c r="AI11" s="67" t="e">
        <f t="shared" si="1"/>
        <v>#DIV/0!</v>
      </c>
      <c r="AJ11" s="134">
        <v>30</v>
      </c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>
        <v>2</v>
      </c>
      <c r="AW11" s="67"/>
      <c r="AX11" s="67">
        <f>program!CO11</f>
        <v>0</v>
      </c>
      <c r="AY11" s="67"/>
      <c r="AZ11" s="175">
        <f>D11</f>
        <v>30</v>
      </c>
      <c r="BA11" s="16"/>
      <c r="BB11" s="16"/>
    </row>
    <row r="12" spans="1:54" x14ac:dyDescent="0.25">
      <c r="A12" s="131">
        <v>3</v>
      </c>
      <c r="B12" s="210" t="s">
        <v>134</v>
      </c>
      <c r="C12" s="132" t="s">
        <v>85</v>
      </c>
      <c r="D12" s="67">
        <v>50</v>
      </c>
      <c r="E12" s="133">
        <v>2.14</v>
      </c>
      <c r="F12" s="133">
        <v>0.4</v>
      </c>
      <c r="G12" s="135" t="s">
        <v>52</v>
      </c>
      <c r="H12" s="67">
        <v>45</v>
      </c>
      <c r="I12" s="134"/>
      <c r="J12" s="134"/>
      <c r="K12" s="134"/>
      <c r="L12" s="134"/>
      <c r="M12" s="134"/>
      <c r="N12" s="134"/>
      <c r="O12" s="134"/>
      <c r="P12" s="134"/>
      <c r="Q12" s="134"/>
      <c r="R12" s="67"/>
      <c r="S12" s="134"/>
      <c r="T12" s="67">
        <f>D12-AX12-AV12</f>
        <v>45</v>
      </c>
      <c r="U12" s="67">
        <v>0</v>
      </c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67"/>
      <c r="AG12" s="134"/>
      <c r="AH12" s="67">
        <f>program!CA9</f>
        <v>0</v>
      </c>
      <c r="AI12" s="67" t="e">
        <f t="shared" si="1"/>
        <v>#DIV/0!</v>
      </c>
      <c r="AJ12" s="134">
        <v>5</v>
      </c>
      <c r="AK12" s="134"/>
      <c r="AL12" s="134"/>
      <c r="AM12" s="134"/>
      <c r="AN12" s="134"/>
      <c r="AO12" s="134"/>
      <c r="AP12" s="134"/>
      <c r="AQ12" s="134"/>
      <c r="AR12" s="134">
        <v>11</v>
      </c>
      <c r="AS12" s="134">
        <f>AS5</f>
        <v>0</v>
      </c>
      <c r="AT12" s="134">
        <v>5</v>
      </c>
      <c r="AU12" s="134">
        <f>AU5</f>
        <v>0</v>
      </c>
      <c r="AV12" s="134">
        <v>5</v>
      </c>
      <c r="AW12" s="67">
        <f t="shared" ref="AW12" si="3">(AJ12*AK12+AL12*AM12+AN12*AO12+AP12*AQ12+AR12*AS12+AT12*AU12)/AV12</f>
        <v>0</v>
      </c>
      <c r="AX12" s="67">
        <v>0</v>
      </c>
      <c r="AY12" s="67"/>
      <c r="AZ12" s="175">
        <v>0</v>
      </c>
      <c r="BA12" s="16"/>
      <c r="BB12" s="16"/>
    </row>
    <row r="13" spans="1:54" x14ac:dyDescent="0.25">
      <c r="A13" s="131">
        <v>4</v>
      </c>
      <c r="B13" s="210" t="s">
        <v>105</v>
      </c>
      <c r="C13" s="132" t="s">
        <v>113</v>
      </c>
      <c r="D13" s="67">
        <v>1400</v>
      </c>
      <c r="E13" s="133">
        <f>program!BI10</f>
        <v>0</v>
      </c>
      <c r="F13" s="133">
        <f>program!BJ10</f>
        <v>0</v>
      </c>
      <c r="G13" s="84" t="s">
        <v>64</v>
      </c>
      <c r="H13" s="67">
        <f t="shared" ref="H13" si="4">D13-AJ13-AX13</f>
        <v>970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67"/>
      <c r="S13" s="134"/>
      <c r="T13" s="67">
        <f>D13-AX13-AV13</f>
        <v>980</v>
      </c>
      <c r="U13" s="67">
        <v>0</v>
      </c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67"/>
      <c r="AG13" s="134"/>
      <c r="AH13" s="67">
        <f>program!CA10</f>
        <v>0</v>
      </c>
      <c r="AI13" s="67" t="e">
        <f t="shared" si="1"/>
        <v>#DIV/0!</v>
      </c>
      <c r="AJ13" s="134">
        <v>150</v>
      </c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>
        <v>140</v>
      </c>
      <c r="AW13" s="67"/>
      <c r="AX13" s="67">
        <v>280</v>
      </c>
      <c r="AY13" s="67"/>
      <c r="AZ13" s="175">
        <v>0</v>
      </c>
      <c r="BA13" s="16"/>
      <c r="BB13" s="16"/>
    </row>
    <row r="14" spans="1:54" x14ac:dyDescent="0.25">
      <c r="A14" s="131">
        <v>5</v>
      </c>
      <c r="B14" s="184" t="s">
        <v>136</v>
      </c>
      <c r="C14" s="132" t="s">
        <v>113</v>
      </c>
      <c r="D14" s="67">
        <v>300</v>
      </c>
      <c r="E14" s="133">
        <v>8.8000000000000007</v>
      </c>
      <c r="F14" s="133">
        <v>1.8</v>
      </c>
      <c r="G14" s="135"/>
      <c r="H14" s="67">
        <f>D14-AJ14-AX14</f>
        <v>210</v>
      </c>
      <c r="I14" s="134"/>
      <c r="J14" s="134"/>
      <c r="K14" s="134"/>
      <c r="L14" s="134"/>
      <c r="M14" s="134"/>
      <c r="N14" s="134"/>
      <c r="O14" s="134"/>
      <c r="P14" s="134"/>
      <c r="Q14" s="134"/>
      <c r="R14" s="67"/>
      <c r="S14" s="134"/>
      <c r="T14" s="67"/>
      <c r="U14" s="67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67"/>
      <c r="AG14" s="134"/>
      <c r="AH14" s="67"/>
      <c r="AI14" s="67"/>
      <c r="AJ14" s="134">
        <v>30</v>
      </c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67"/>
      <c r="AX14" s="67">
        <v>60</v>
      </c>
      <c r="AY14" s="67"/>
      <c r="AZ14" s="175">
        <v>0</v>
      </c>
      <c r="BA14" s="16"/>
      <c r="BB14" s="16"/>
    </row>
    <row r="15" spans="1:54" x14ac:dyDescent="0.25">
      <c r="A15" s="131">
        <v>6</v>
      </c>
      <c r="B15" s="210" t="s">
        <v>137</v>
      </c>
      <c r="C15" s="132" t="s">
        <v>135</v>
      </c>
      <c r="D15" s="67">
        <v>20</v>
      </c>
      <c r="E15" s="133">
        <v>0.68</v>
      </c>
      <c r="F15" s="133">
        <v>0.6</v>
      </c>
      <c r="G15" s="84"/>
      <c r="H15" s="67">
        <v>15</v>
      </c>
      <c r="I15" s="134"/>
      <c r="J15" s="134"/>
      <c r="K15" s="134"/>
      <c r="L15" s="134"/>
      <c r="M15" s="134"/>
      <c r="N15" s="134"/>
      <c r="O15" s="134"/>
      <c r="P15" s="134"/>
      <c r="Q15" s="134"/>
      <c r="R15" s="67"/>
      <c r="S15" s="134"/>
      <c r="T15" s="67">
        <f t="shared" ref="T15" si="5">D15-AX15-AV15</f>
        <v>0</v>
      </c>
      <c r="U15" s="67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67"/>
      <c r="AG15" s="134"/>
      <c r="AH15" s="67"/>
      <c r="AI15" s="67"/>
      <c r="AJ15" s="134">
        <v>5</v>
      </c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>
        <v>20</v>
      </c>
      <c r="AW15" s="67"/>
      <c r="AX15" s="67"/>
      <c r="AY15" s="67"/>
      <c r="AZ15" s="175">
        <v>0</v>
      </c>
      <c r="BA15" s="16"/>
      <c r="BB15" s="16"/>
    </row>
    <row r="16" spans="1:54" x14ac:dyDescent="0.25">
      <c r="A16" s="131">
        <v>7</v>
      </c>
      <c r="B16" s="184" t="s">
        <v>133</v>
      </c>
      <c r="C16" s="132" t="s">
        <v>132</v>
      </c>
      <c r="D16" s="67">
        <v>50</v>
      </c>
      <c r="E16" s="133">
        <v>0.56000000000000005</v>
      </c>
      <c r="F16" s="133">
        <v>0.56000000000000005</v>
      </c>
      <c r="G16" s="84"/>
      <c r="H16" s="67">
        <f t="shared" ref="H16:H19" si="6">D16-AJ16-AX16</f>
        <v>30</v>
      </c>
      <c r="I16" s="134"/>
      <c r="J16" s="134"/>
      <c r="K16" s="134"/>
      <c r="L16" s="134"/>
      <c r="M16" s="134"/>
      <c r="N16" s="134"/>
      <c r="O16" s="134"/>
      <c r="P16" s="134"/>
      <c r="Q16" s="134"/>
      <c r="R16" s="67"/>
      <c r="S16" s="134"/>
      <c r="T16" s="67"/>
      <c r="U16" s="67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67"/>
      <c r="AG16" s="134"/>
      <c r="AH16" s="67"/>
      <c r="AI16" s="67"/>
      <c r="AJ16" s="134">
        <v>5</v>
      </c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67"/>
      <c r="AX16" s="67">
        <v>15</v>
      </c>
      <c r="AY16" s="67"/>
      <c r="AZ16" s="175">
        <v>0</v>
      </c>
      <c r="BA16" s="16"/>
      <c r="BB16" s="16"/>
    </row>
    <row r="17" spans="1:59" x14ac:dyDescent="0.25">
      <c r="A17" s="131">
        <v>8</v>
      </c>
      <c r="B17" s="184">
        <v>53</v>
      </c>
      <c r="C17" s="132" t="s">
        <v>108</v>
      </c>
      <c r="D17" s="67">
        <v>1200</v>
      </c>
      <c r="E17" s="133">
        <v>15.58</v>
      </c>
      <c r="F17" s="133">
        <v>15.58</v>
      </c>
      <c r="G17" s="135"/>
      <c r="H17" s="67">
        <f t="shared" si="6"/>
        <v>680</v>
      </c>
      <c r="I17" s="134"/>
      <c r="J17" s="134"/>
      <c r="K17" s="134"/>
      <c r="L17" s="134"/>
      <c r="M17" s="134"/>
      <c r="N17" s="134"/>
      <c r="O17" s="134"/>
      <c r="P17" s="134"/>
      <c r="Q17" s="134"/>
      <c r="R17" s="67"/>
      <c r="S17" s="134"/>
      <c r="T17" s="67"/>
      <c r="U17" s="67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67"/>
      <c r="AG17" s="134"/>
      <c r="AH17" s="67"/>
      <c r="AI17" s="67"/>
      <c r="AJ17" s="134">
        <v>120</v>
      </c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67"/>
      <c r="AX17" s="67">
        <v>400</v>
      </c>
      <c r="AY17" s="67"/>
      <c r="AZ17" s="175">
        <f>program!BS14</f>
        <v>0</v>
      </c>
      <c r="BA17" s="16"/>
      <c r="BB17" s="16"/>
    </row>
    <row r="18" spans="1:59" x14ac:dyDescent="0.25">
      <c r="A18" s="131">
        <v>9</v>
      </c>
      <c r="B18" s="184" t="s">
        <v>138</v>
      </c>
      <c r="C18" s="132" t="s">
        <v>113</v>
      </c>
      <c r="D18" s="67">
        <v>1100</v>
      </c>
      <c r="E18" s="133">
        <v>24.26</v>
      </c>
      <c r="F18" s="133">
        <v>19.559999999999999</v>
      </c>
      <c r="G18" s="135"/>
      <c r="H18" s="67">
        <v>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67"/>
      <c r="S18" s="134"/>
      <c r="T18" s="67"/>
      <c r="U18" s="67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67"/>
      <c r="AG18" s="134"/>
      <c r="AH18" s="67"/>
      <c r="AI18" s="67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67"/>
      <c r="AX18" s="67"/>
      <c r="AY18" s="67">
        <v>1100</v>
      </c>
      <c r="AZ18" s="175">
        <f>program!BS15</f>
        <v>0</v>
      </c>
      <c r="BA18" s="16"/>
      <c r="BB18" s="16"/>
    </row>
    <row r="19" spans="1:59" x14ac:dyDescent="0.25">
      <c r="A19" s="131">
        <v>10</v>
      </c>
      <c r="B19" s="184" t="s">
        <v>114</v>
      </c>
      <c r="C19" s="132" t="s">
        <v>113</v>
      </c>
      <c r="D19" s="67">
        <v>1800</v>
      </c>
      <c r="E19" s="133">
        <v>27.61</v>
      </c>
      <c r="F19" s="133">
        <v>23.11</v>
      </c>
      <c r="G19" s="135"/>
      <c r="H19" s="67">
        <f t="shared" si="6"/>
        <v>1260</v>
      </c>
      <c r="I19" s="134"/>
      <c r="J19" s="134"/>
      <c r="K19" s="134"/>
      <c r="L19" s="134"/>
      <c r="M19" s="134"/>
      <c r="N19" s="134"/>
      <c r="O19" s="134"/>
      <c r="P19" s="134"/>
      <c r="Q19" s="134"/>
      <c r="R19" s="67"/>
      <c r="S19" s="134"/>
      <c r="T19" s="67"/>
      <c r="U19" s="67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67"/>
      <c r="AG19" s="134"/>
      <c r="AH19" s="67"/>
      <c r="AI19" s="67"/>
      <c r="AJ19" s="134">
        <v>180</v>
      </c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67"/>
      <c r="AX19" s="67">
        <v>360</v>
      </c>
      <c r="AY19" s="67"/>
      <c r="AZ19" s="175">
        <f>program!BS16</f>
        <v>0</v>
      </c>
      <c r="BA19" s="16"/>
      <c r="BB19" s="16"/>
    </row>
    <row r="20" spans="1:59" x14ac:dyDescent="0.25">
      <c r="A20" s="131">
        <v>11</v>
      </c>
      <c r="B20" s="184" t="s">
        <v>140</v>
      </c>
      <c r="C20" s="132" t="s">
        <v>111</v>
      </c>
      <c r="D20" s="67">
        <v>40</v>
      </c>
      <c r="E20" s="133">
        <v>0.59</v>
      </c>
      <c r="F20" s="133">
        <v>0.59</v>
      </c>
      <c r="G20" s="84"/>
      <c r="H20" s="67"/>
      <c r="I20" s="134"/>
      <c r="J20" s="134"/>
      <c r="K20" s="134"/>
      <c r="L20" s="134"/>
      <c r="M20" s="134"/>
      <c r="N20" s="134"/>
      <c r="O20" s="134"/>
      <c r="P20" s="134"/>
      <c r="Q20" s="134"/>
      <c r="R20" s="67"/>
      <c r="S20" s="134"/>
      <c r="T20" s="67"/>
      <c r="U20" s="67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67"/>
      <c r="AG20" s="134"/>
      <c r="AH20" s="67"/>
      <c r="AI20" s="67"/>
      <c r="AJ20" s="134">
        <v>40</v>
      </c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67"/>
      <c r="AX20" s="67"/>
      <c r="AY20" s="67"/>
      <c r="AZ20" s="175">
        <f>D20</f>
        <v>40</v>
      </c>
      <c r="BA20" s="16"/>
      <c r="BB20" s="16"/>
    </row>
    <row r="21" spans="1:59" x14ac:dyDescent="0.25">
      <c r="A21" s="131">
        <v>12</v>
      </c>
      <c r="B21" s="184" t="s">
        <v>112</v>
      </c>
      <c r="C21" s="132" t="s">
        <v>111</v>
      </c>
      <c r="D21" s="67">
        <v>40</v>
      </c>
      <c r="E21" s="133">
        <v>1.1499999999999999</v>
      </c>
      <c r="F21" s="133">
        <v>1.1499999999999999</v>
      </c>
      <c r="G21" s="84"/>
      <c r="H21" s="67"/>
      <c r="I21" s="134"/>
      <c r="J21" s="134"/>
      <c r="K21" s="134"/>
      <c r="L21" s="134"/>
      <c r="M21" s="134"/>
      <c r="N21" s="134"/>
      <c r="O21" s="134"/>
      <c r="P21" s="134"/>
      <c r="Q21" s="134"/>
      <c r="R21" s="67"/>
      <c r="S21" s="134"/>
      <c r="T21" s="67"/>
      <c r="U21" s="67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67"/>
      <c r="AG21" s="134"/>
      <c r="AH21" s="67"/>
      <c r="AI21" s="67"/>
      <c r="AJ21" s="134">
        <v>40</v>
      </c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67"/>
      <c r="AX21" s="67"/>
      <c r="AY21" s="67"/>
      <c r="AZ21" s="175">
        <f t="shared" ref="AZ21:AZ23" si="7">D21</f>
        <v>40</v>
      </c>
      <c r="BA21" s="16"/>
      <c r="BB21" s="16"/>
    </row>
    <row r="22" spans="1:59" x14ac:dyDescent="0.25">
      <c r="A22" s="131">
        <v>13</v>
      </c>
      <c r="B22" s="210" t="s">
        <v>139</v>
      </c>
      <c r="C22" s="132" t="s">
        <v>111</v>
      </c>
      <c r="D22" s="67">
        <v>300</v>
      </c>
      <c r="E22" s="133">
        <v>7.48</v>
      </c>
      <c r="F22" s="133">
        <v>3</v>
      </c>
      <c r="G22" s="135"/>
      <c r="H22" s="67"/>
      <c r="I22" s="134"/>
      <c r="J22" s="134"/>
      <c r="K22" s="134"/>
      <c r="L22" s="134"/>
      <c r="M22" s="134"/>
      <c r="N22" s="134"/>
      <c r="O22" s="134"/>
      <c r="P22" s="134"/>
      <c r="Q22" s="134"/>
      <c r="R22" s="67"/>
      <c r="S22" s="134"/>
      <c r="T22" s="67"/>
      <c r="U22" s="67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67"/>
      <c r="AG22" s="134"/>
      <c r="AH22" s="67"/>
      <c r="AI22" s="67"/>
      <c r="AJ22" s="134">
        <v>300</v>
      </c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>
        <v>300</v>
      </c>
      <c r="AW22" s="67"/>
      <c r="AX22" s="67"/>
      <c r="AY22" s="67"/>
      <c r="AZ22" s="175">
        <f t="shared" si="7"/>
        <v>300</v>
      </c>
      <c r="BA22" s="16"/>
      <c r="BB22" s="16"/>
    </row>
    <row r="23" spans="1:59" x14ac:dyDescent="0.25">
      <c r="A23" s="131">
        <v>14</v>
      </c>
      <c r="B23" s="210" t="s">
        <v>139</v>
      </c>
      <c r="C23" s="132" t="s">
        <v>111</v>
      </c>
      <c r="D23" s="67">
        <v>300</v>
      </c>
      <c r="E23" s="133">
        <v>7.48</v>
      </c>
      <c r="F23" s="133">
        <v>3</v>
      </c>
      <c r="G23" s="135"/>
      <c r="H23" s="67"/>
      <c r="I23" s="134"/>
      <c r="J23" s="134"/>
      <c r="K23" s="134"/>
      <c r="L23" s="134"/>
      <c r="M23" s="134"/>
      <c r="N23" s="134"/>
      <c r="O23" s="134"/>
      <c r="P23" s="134"/>
      <c r="Q23" s="134"/>
      <c r="R23" s="67"/>
      <c r="S23" s="134"/>
      <c r="T23" s="67"/>
      <c r="U23" s="67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67"/>
      <c r="AG23" s="134"/>
      <c r="AH23" s="67"/>
      <c r="AI23" s="67"/>
      <c r="AJ23" s="134">
        <v>300</v>
      </c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>
        <v>300</v>
      </c>
      <c r="AW23" s="67"/>
      <c r="AX23" s="67"/>
      <c r="AY23" s="67"/>
      <c r="AZ23" s="175">
        <f t="shared" si="7"/>
        <v>300</v>
      </c>
      <c r="BA23" s="16"/>
      <c r="BB23" s="16"/>
    </row>
    <row r="24" spans="1:59" x14ac:dyDescent="0.25">
      <c r="A24" s="131">
        <v>15</v>
      </c>
      <c r="B24" s="184"/>
      <c r="C24" s="132" t="s">
        <v>141</v>
      </c>
      <c r="D24" s="67">
        <v>1275</v>
      </c>
      <c r="E24" s="133"/>
      <c r="F24" s="133"/>
      <c r="G24" s="135"/>
      <c r="H24" s="67">
        <v>600</v>
      </c>
      <c r="I24" s="134"/>
      <c r="J24" s="134"/>
      <c r="K24" s="134"/>
      <c r="L24" s="134"/>
      <c r="M24" s="134"/>
      <c r="N24" s="134"/>
      <c r="O24" s="134"/>
      <c r="P24" s="134"/>
      <c r="Q24" s="134"/>
      <c r="R24" s="67"/>
      <c r="S24" s="134"/>
      <c r="T24" s="67"/>
      <c r="U24" s="67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67"/>
      <c r="AG24" s="134"/>
      <c r="AH24" s="67"/>
      <c r="AI24" s="67"/>
      <c r="AJ24" s="67">
        <f>D24-H24-AX24</f>
        <v>575</v>
      </c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67"/>
      <c r="AX24" s="67">
        <v>100</v>
      </c>
      <c r="AY24" s="67"/>
      <c r="AZ24" s="175">
        <v>850</v>
      </c>
      <c r="BA24" s="16"/>
      <c r="BB24" s="16"/>
    </row>
    <row r="25" spans="1:59" ht="15.75" thickBot="1" x14ac:dyDescent="0.3">
      <c r="A25" s="237"/>
      <c r="B25" s="238"/>
      <c r="C25" s="239"/>
      <c r="D25" s="240"/>
      <c r="E25" s="241"/>
      <c r="F25" s="241"/>
      <c r="G25" s="242"/>
      <c r="H25" s="240"/>
      <c r="I25" s="243"/>
      <c r="J25" s="243"/>
      <c r="K25" s="243"/>
      <c r="L25" s="243"/>
      <c r="M25" s="243"/>
      <c r="N25" s="243"/>
      <c r="O25" s="243"/>
      <c r="P25" s="243"/>
      <c r="Q25" s="243"/>
      <c r="R25" s="240"/>
      <c r="S25" s="243"/>
      <c r="T25" s="240"/>
      <c r="U25" s="240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0"/>
      <c r="AG25" s="243"/>
      <c r="AH25" s="240"/>
      <c r="AI25" s="240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0"/>
      <c r="AX25" s="240"/>
      <c r="AY25" s="240"/>
      <c r="AZ25" s="244"/>
      <c r="BA25" s="16"/>
      <c r="BB25" s="16"/>
    </row>
    <row r="26" spans="1:59" ht="15" customHeight="1" x14ac:dyDescent="0.25">
      <c r="A26" s="330" t="s">
        <v>50</v>
      </c>
      <c r="B26" s="331"/>
      <c r="C26" s="245">
        <f>SUM(C10:C25)</f>
        <v>0</v>
      </c>
      <c r="D26" s="245">
        <f>SUM(D10:D25)</f>
        <v>7960</v>
      </c>
      <c r="E26" s="246">
        <f>SUM(E10:E25)</f>
        <v>97.780000000000015</v>
      </c>
      <c r="F26" s="246">
        <f>SUM(F10:F25)</f>
        <v>70.800000000000011</v>
      </c>
      <c r="G26" s="245"/>
      <c r="H26" s="245">
        <f>SUM(H10:H25)</f>
        <v>3810</v>
      </c>
      <c r="I26" s="245"/>
      <c r="J26" s="245">
        <f>SUM(J10:J25)</f>
        <v>40</v>
      </c>
      <c r="K26" s="245"/>
      <c r="L26" s="245">
        <f>SUM(L10:L25)</f>
        <v>0</v>
      </c>
      <c r="M26" s="245"/>
      <c r="N26" s="245">
        <f>SUM(N10:N25)</f>
        <v>105</v>
      </c>
      <c r="O26" s="245"/>
      <c r="P26" s="245">
        <f>SUM(P10:P25)</f>
        <v>775</v>
      </c>
      <c r="Q26" s="245"/>
      <c r="R26" s="245">
        <f>SUM(R10:R25)</f>
        <v>0</v>
      </c>
      <c r="S26" s="245"/>
      <c r="T26" s="245">
        <f>SUM(T10:T25)</f>
        <v>1105</v>
      </c>
      <c r="U26" s="245" t="e">
        <f>(T10*U10+T11*U11+T16*U16+T17*U17+T18*U18+T19*U19+T20*U20+T21*U21+T24*U24+#REF!*#REF!+#REF!*#REF!)/T26</f>
        <v>#REF!</v>
      </c>
      <c r="V26" s="245">
        <f>SUM(V10:V25)</f>
        <v>0</v>
      </c>
      <c r="W26" s="245"/>
      <c r="X26" s="245">
        <f>SUM(X10:X25)</f>
        <v>0</v>
      </c>
      <c r="Y26" s="245"/>
      <c r="Z26" s="245">
        <f>SUM(Z10:Z25)</f>
        <v>0</v>
      </c>
      <c r="AA26" s="245"/>
      <c r="AB26" s="245">
        <f>SUM(AB10:AB25)</f>
        <v>0</v>
      </c>
      <c r="AC26" s="245"/>
      <c r="AD26" s="245">
        <f>SUM(AD10:AD25)</f>
        <v>0</v>
      </c>
      <c r="AE26" s="245"/>
      <c r="AF26" s="245">
        <f>SUM(AF10:AF25)</f>
        <v>0</v>
      </c>
      <c r="AG26" s="245"/>
      <c r="AH26" s="245">
        <f>SUM(AH10:AH25)</f>
        <v>0</v>
      </c>
      <c r="AI26" s="245">
        <v>0</v>
      </c>
      <c r="AJ26" s="245">
        <f>SUM(AJ10:AJ25)</f>
        <v>1835</v>
      </c>
      <c r="AK26" s="245"/>
      <c r="AL26" s="245">
        <f>SUM(AL10:AL25)</f>
        <v>0</v>
      </c>
      <c r="AM26" s="245"/>
      <c r="AN26" s="245">
        <f>SUM(AN10:AN25)</f>
        <v>0</v>
      </c>
      <c r="AO26" s="245"/>
      <c r="AP26" s="245">
        <f>SUM(AP10:AP25)</f>
        <v>0</v>
      </c>
      <c r="AQ26" s="245"/>
      <c r="AR26" s="245">
        <f>SUM(AR10:AR25)</f>
        <v>76</v>
      </c>
      <c r="AS26" s="245"/>
      <c r="AT26" s="245">
        <f>SUM(AT10:AT25)</f>
        <v>75</v>
      </c>
      <c r="AU26" s="245"/>
      <c r="AV26" s="247">
        <f>program!CH25</f>
        <v>0</v>
      </c>
      <c r="AW26" s="245" t="e">
        <f>(AV10*AW10+AV11*AW11+AV16*AW16+AV17*AW17+AV18*AW18+AV19*AW19+AV20*AW20+AV21*AW21+AV24*AW24+#REF!*#REF!+#REF!*#REF!)/AV26</f>
        <v>#REF!</v>
      </c>
      <c r="AX26" s="245">
        <f>SUM(AX10:AX25)</f>
        <v>1215</v>
      </c>
      <c r="AY26" s="245">
        <f>SUM(AY10:AY25)</f>
        <v>1100</v>
      </c>
      <c r="AZ26" s="248">
        <f>SUM(AZ10:AZ25)</f>
        <v>1615</v>
      </c>
      <c r="BB26" s="16"/>
      <c r="BC26" s="16"/>
      <c r="BD26" s="16"/>
      <c r="BE26" s="16"/>
      <c r="BF26" s="16"/>
      <c r="BG26" s="16"/>
    </row>
    <row r="27" spans="1:59" ht="15.75" thickBot="1" x14ac:dyDescent="0.3">
      <c r="A27" s="332"/>
      <c r="B27" s="333"/>
      <c r="C27" s="249"/>
      <c r="D27" s="249"/>
      <c r="E27" s="249"/>
      <c r="F27" s="249"/>
      <c r="G27" s="250"/>
      <c r="H27" s="335">
        <f>H26+AJ26</f>
        <v>5645</v>
      </c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250"/>
      <c r="AX27" s="335">
        <f>AX26+AY26</f>
        <v>2315</v>
      </c>
      <c r="AY27" s="335"/>
      <c r="AZ27" s="218">
        <f>D26*0.2</f>
        <v>1592</v>
      </c>
      <c r="BC27" s="16"/>
      <c r="BD27" s="16"/>
      <c r="BE27" s="16"/>
      <c r="BF27" s="16"/>
      <c r="BG27" s="16"/>
    </row>
    <row r="28" spans="1:59" ht="15.75" thickBot="1" x14ac:dyDescent="0.3">
      <c r="A28" s="288" t="s">
        <v>51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90"/>
      <c r="BA28" s="16"/>
    </row>
    <row r="29" spans="1:59" x14ac:dyDescent="0.25">
      <c r="A29" s="232">
        <v>1</v>
      </c>
      <c r="B29" s="231" t="s">
        <v>185</v>
      </c>
      <c r="C29" s="23" t="s">
        <v>121</v>
      </c>
      <c r="D29" s="23">
        <v>4</v>
      </c>
      <c r="E29" s="23">
        <v>0.64</v>
      </c>
      <c r="F29" s="23">
        <v>0.64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>
        <v>4</v>
      </c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141"/>
      <c r="AV29" s="68">
        <v>15</v>
      </c>
      <c r="AW29" s="68"/>
      <c r="AX29" s="68"/>
      <c r="AY29" s="68"/>
      <c r="AZ29" s="174"/>
    </row>
    <row r="30" spans="1:59" x14ac:dyDescent="0.25">
      <c r="A30" s="142">
        <v>2</v>
      </c>
      <c r="B30" s="70" t="s">
        <v>143</v>
      </c>
      <c r="C30" s="67" t="s">
        <v>121</v>
      </c>
      <c r="D30" s="143">
        <v>30</v>
      </c>
      <c r="E30" s="144">
        <v>4.24</v>
      </c>
      <c r="F30" s="144">
        <v>2.12</v>
      </c>
      <c r="G30" s="67"/>
      <c r="H30" s="67">
        <v>15</v>
      </c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>
        <v>15</v>
      </c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>
        <v>15</v>
      </c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81"/>
      <c r="AV30" s="67">
        <f>program!CH30</f>
        <v>0</v>
      </c>
      <c r="AW30" s="67"/>
      <c r="AX30" s="67"/>
      <c r="AY30" s="67"/>
      <c r="AZ30" s="175"/>
    </row>
    <row r="31" spans="1:59" x14ac:dyDescent="0.25">
      <c r="A31" s="142">
        <v>3</v>
      </c>
      <c r="B31" s="70" t="s">
        <v>122</v>
      </c>
      <c r="C31" s="67" t="s">
        <v>121</v>
      </c>
      <c r="D31" s="143">
        <v>50</v>
      </c>
      <c r="E31" s="144">
        <v>11.49</v>
      </c>
      <c r="F31" s="144">
        <v>3</v>
      </c>
      <c r="G31" s="67"/>
      <c r="H31" s="67">
        <v>45</v>
      </c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>
        <f>program!BV28</f>
        <v>0</v>
      </c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>
        <v>5</v>
      </c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81"/>
      <c r="AV31" s="67">
        <f>program!CH31</f>
        <v>0</v>
      </c>
      <c r="AW31" s="67"/>
      <c r="AX31" s="67"/>
      <c r="AY31" s="67"/>
      <c r="AZ31" s="175"/>
    </row>
    <row r="32" spans="1:59" x14ac:dyDescent="0.25">
      <c r="A32" s="142">
        <v>4</v>
      </c>
      <c r="B32" s="70" t="s">
        <v>186</v>
      </c>
      <c r="C32" s="67" t="s">
        <v>121</v>
      </c>
      <c r="D32" s="143">
        <v>3</v>
      </c>
      <c r="E32" s="144">
        <v>0.12</v>
      </c>
      <c r="F32" s="144">
        <v>0.12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>
        <v>3</v>
      </c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81"/>
      <c r="AV32" s="67"/>
      <c r="AW32" s="67"/>
      <c r="AX32" s="67"/>
      <c r="AY32" s="67"/>
      <c r="AZ32" s="175"/>
    </row>
    <row r="33" spans="1:52" x14ac:dyDescent="0.25">
      <c r="A33" s="142">
        <v>5</v>
      </c>
      <c r="B33" s="70" t="s">
        <v>187</v>
      </c>
      <c r="C33" s="67" t="s">
        <v>121</v>
      </c>
      <c r="D33" s="143">
        <v>30</v>
      </c>
      <c r="E33" s="144">
        <v>5.61</v>
      </c>
      <c r="F33" s="144">
        <v>2.2400000000000002</v>
      </c>
      <c r="G33" s="67"/>
      <c r="H33" s="67">
        <v>27</v>
      </c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>
        <v>3</v>
      </c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81"/>
      <c r="AV33" s="67"/>
      <c r="AW33" s="67"/>
      <c r="AX33" s="67"/>
      <c r="AY33" s="67"/>
      <c r="AZ33" s="175"/>
    </row>
    <row r="34" spans="1:52" x14ac:dyDescent="0.25">
      <c r="A34" s="142">
        <v>6</v>
      </c>
      <c r="B34" s="70" t="s">
        <v>188</v>
      </c>
      <c r="C34" s="67" t="s">
        <v>121</v>
      </c>
      <c r="D34" s="143">
        <v>100</v>
      </c>
      <c r="E34" s="144">
        <v>3.36</v>
      </c>
      <c r="F34" s="144">
        <v>3.36</v>
      </c>
      <c r="G34" s="67"/>
      <c r="H34" s="67">
        <v>90</v>
      </c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>
        <v>10</v>
      </c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81"/>
      <c r="AV34" s="67"/>
      <c r="AW34" s="67"/>
      <c r="AX34" s="67"/>
      <c r="AY34" s="67"/>
      <c r="AZ34" s="175"/>
    </row>
    <row r="35" spans="1:52" x14ac:dyDescent="0.25">
      <c r="A35" s="142">
        <v>7</v>
      </c>
      <c r="B35" s="70" t="s">
        <v>189</v>
      </c>
      <c r="C35" s="67" t="s">
        <v>121</v>
      </c>
      <c r="D35" s="143">
        <v>60</v>
      </c>
      <c r="E35" s="144">
        <v>4.83</v>
      </c>
      <c r="F35" s="144">
        <v>4.83</v>
      </c>
      <c r="G35" s="67"/>
      <c r="H35" s="67">
        <v>54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>
        <v>6</v>
      </c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81"/>
      <c r="AV35" s="67"/>
      <c r="AW35" s="67"/>
      <c r="AX35" s="67"/>
      <c r="AY35" s="67"/>
      <c r="AZ35" s="175"/>
    </row>
    <row r="36" spans="1:52" x14ac:dyDescent="0.25">
      <c r="A36" s="142">
        <v>8</v>
      </c>
      <c r="B36" s="70" t="s">
        <v>144</v>
      </c>
      <c r="C36" s="67" t="s">
        <v>121</v>
      </c>
      <c r="D36" s="143">
        <v>200</v>
      </c>
      <c r="E36" s="144">
        <v>11.13</v>
      </c>
      <c r="F36" s="144">
        <v>11.13</v>
      </c>
      <c r="G36" s="67"/>
      <c r="H36" s="67">
        <v>180</v>
      </c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>
        <f>program!BV27</f>
        <v>0</v>
      </c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>
        <v>20</v>
      </c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81"/>
      <c r="AV36" s="67"/>
      <c r="AW36" s="67"/>
      <c r="AX36" s="67"/>
      <c r="AY36" s="67"/>
      <c r="AZ36" s="175"/>
    </row>
    <row r="37" spans="1:52" x14ac:dyDescent="0.25">
      <c r="A37" s="142">
        <v>9</v>
      </c>
      <c r="B37" s="70" t="s">
        <v>190</v>
      </c>
      <c r="C37" s="67" t="s">
        <v>121</v>
      </c>
      <c r="D37" s="143">
        <v>60</v>
      </c>
      <c r="E37" s="144">
        <v>3.61</v>
      </c>
      <c r="F37" s="144">
        <v>3.61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>
        <v>60</v>
      </c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81"/>
      <c r="AV37" s="67"/>
      <c r="AW37" s="67"/>
      <c r="AX37" s="67"/>
      <c r="AY37" s="67"/>
      <c r="AZ37" s="175"/>
    </row>
    <row r="38" spans="1:52" x14ac:dyDescent="0.25">
      <c r="A38" s="142">
        <v>10</v>
      </c>
      <c r="B38" s="70" t="s">
        <v>191</v>
      </c>
      <c r="C38" s="67" t="s">
        <v>121</v>
      </c>
      <c r="D38" s="143">
        <v>10</v>
      </c>
      <c r="E38" s="144">
        <v>0.61</v>
      </c>
      <c r="F38" s="144">
        <v>0.61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>
        <v>10</v>
      </c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81"/>
      <c r="AV38" s="67"/>
      <c r="AW38" s="67"/>
      <c r="AX38" s="67"/>
      <c r="AY38" s="67"/>
      <c r="AZ38" s="175"/>
    </row>
    <row r="39" spans="1:52" x14ac:dyDescent="0.25">
      <c r="A39" s="142">
        <v>11</v>
      </c>
      <c r="B39" s="70" t="s">
        <v>192</v>
      </c>
      <c r="C39" s="67" t="s">
        <v>121</v>
      </c>
      <c r="D39" s="143">
        <v>160</v>
      </c>
      <c r="E39" s="144">
        <v>4.05</v>
      </c>
      <c r="F39" s="144">
        <v>4.05</v>
      </c>
      <c r="G39" s="67"/>
      <c r="H39" s="67">
        <v>144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>
        <v>16</v>
      </c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81"/>
      <c r="AV39" s="67"/>
      <c r="AW39" s="67"/>
      <c r="AX39" s="67"/>
      <c r="AY39" s="67"/>
      <c r="AZ39" s="175"/>
    </row>
    <row r="40" spans="1:52" x14ac:dyDescent="0.25">
      <c r="A40" s="142">
        <v>12</v>
      </c>
      <c r="B40" s="70" t="s">
        <v>193</v>
      </c>
      <c r="C40" s="67" t="s">
        <v>121</v>
      </c>
      <c r="D40" s="143">
        <v>28</v>
      </c>
      <c r="E40" s="144">
        <v>1.7</v>
      </c>
      <c r="F40" s="144">
        <v>1.7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>
        <v>28</v>
      </c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81"/>
      <c r="AV40" s="67"/>
      <c r="AW40" s="67"/>
      <c r="AX40" s="67"/>
      <c r="AY40" s="67"/>
      <c r="AZ40" s="175"/>
    </row>
    <row r="41" spans="1:52" x14ac:dyDescent="0.25">
      <c r="A41" s="142">
        <v>13</v>
      </c>
      <c r="B41" s="70" t="s">
        <v>194</v>
      </c>
      <c r="C41" s="67" t="s">
        <v>121</v>
      </c>
      <c r="D41" s="143">
        <v>3</v>
      </c>
      <c r="E41" s="144">
        <v>0.51</v>
      </c>
      <c r="F41" s="144">
        <v>0.51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>
        <v>3</v>
      </c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81"/>
      <c r="AV41" s="67"/>
      <c r="AW41" s="67"/>
      <c r="AX41" s="67"/>
      <c r="AY41" s="67"/>
      <c r="AZ41" s="175"/>
    </row>
    <row r="42" spans="1:52" x14ac:dyDescent="0.25">
      <c r="A42" s="142">
        <v>14</v>
      </c>
      <c r="B42" s="70" t="s">
        <v>195</v>
      </c>
      <c r="C42" s="67" t="s">
        <v>121</v>
      </c>
      <c r="D42" s="143">
        <v>40</v>
      </c>
      <c r="E42" s="144">
        <v>4.4000000000000004</v>
      </c>
      <c r="F42" s="144">
        <v>4.4000000000000004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>
        <v>40</v>
      </c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81"/>
      <c r="AV42" s="67"/>
      <c r="AW42" s="67"/>
      <c r="AX42" s="67"/>
      <c r="AY42" s="67"/>
      <c r="AZ42" s="175"/>
    </row>
    <row r="43" spans="1:52" x14ac:dyDescent="0.25">
      <c r="A43" s="142">
        <v>15</v>
      </c>
      <c r="B43" s="70" t="s">
        <v>196</v>
      </c>
      <c r="C43" s="67" t="s">
        <v>121</v>
      </c>
      <c r="D43" s="143">
        <v>30</v>
      </c>
      <c r="E43" s="144">
        <v>59.16</v>
      </c>
      <c r="F43" s="144">
        <v>9</v>
      </c>
      <c r="G43" s="67"/>
      <c r="H43" s="67">
        <v>27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>
        <v>3</v>
      </c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81"/>
      <c r="AV43" s="67"/>
      <c r="AW43" s="67"/>
      <c r="AX43" s="67"/>
      <c r="AY43" s="67"/>
      <c r="AZ43" s="175"/>
    </row>
    <row r="44" spans="1:52" x14ac:dyDescent="0.25">
      <c r="A44" s="142">
        <v>16</v>
      </c>
      <c r="B44" s="70" t="s">
        <v>197</v>
      </c>
      <c r="C44" s="67" t="s">
        <v>121</v>
      </c>
      <c r="D44" s="143">
        <v>100</v>
      </c>
      <c r="E44" s="144">
        <v>51.57</v>
      </c>
      <c r="F44" s="144">
        <v>5</v>
      </c>
      <c r="G44" s="67"/>
      <c r="H44" s="67">
        <v>90</v>
      </c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>
        <v>10</v>
      </c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81"/>
      <c r="AV44" s="67"/>
      <c r="AW44" s="67"/>
      <c r="AX44" s="67"/>
      <c r="AY44" s="67"/>
      <c r="AZ44" s="175"/>
    </row>
    <row r="45" spans="1:52" x14ac:dyDescent="0.25">
      <c r="A45" s="142">
        <v>17</v>
      </c>
      <c r="B45" s="70">
        <v>58</v>
      </c>
      <c r="C45" s="67" t="s">
        <v>121</v>
      </c>
      <c r="D45" s="143">
        <v>200</v>
      </c>
      <c r="E45" s="144">
        <v>10.7</v>
      </c>
      <c r="F45" s="144">
        <v>10.7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81"/>
      <c r="R45" s="67"/>
      <c r="S45" s="67"/>
      <c r="T45" s="67">
        <f>program!BV29</f>
        <v>0</v>
      </c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>
        <v>200</v>
      </c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81"/>
      <c r="AV45" s="67">
        <f>program!CH32</f>
        <v>0</v>
      </c>
      <c r="AW45" s="67"/>
      <c r="AX45" s="67"/>
      <c r="AY45" s="67"/>
      <c r="AZ45" s="175"/>
    </row>
    <row r="46" spans="1:52" x14ac:dyDescent="0.25">
      <c r="A46" s="142">
        <v>18</v>
      </c>
      <c r="B46" s="70" t="s">
        <v>145</v>
      </c>
      <c r="C46" s="67" t="s">
        <v>121</v>
      </c>
      <c r="D46" s="143">
        <v>400</v>
      </c>
      <c r="E46" s="144">
        <v>49.4</v>
      </c>
      <c r="F46" s="144">
        <v>20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>
        <f>program!BV27</f>
        <v>0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>
        <v>400</v>
      </c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81"/>
      <c r="AV46" s="67"/>
      <c r="AW46" s="67"/>
      <c r="AX46" s="67"/>
      <c r="AY46" s="67"/>
      <c r="AZ46" s="175"/>
    </row>
    <row r="47" spans="1:52" x14ac:dyDescent="0.25">
      <c r="A47" s="142">
        <v>19</v>
      </c>
      <c r="B47" s="70" t="s">
        <v>146</v>
      </c>
      <c r="C47" s="67" t="s">
        <v>121</v>
      </c>
      <c r="D47" s="143">
        <v>60</v>
      </c>
      <c r="E47" s="144">
        <v>17.3</v>
      </c>
      <c r="F47" s="144">
        <v>5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>
        <v>60</v>
      </c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81"/>
      <c r="AV47" s="67"/>
      <c r="AW47" s="67"/>
      <c r="AX47" s="67"/>
      <c r="AY47" s="67"/>
      <c r="AZ47" s="175"/>
    </row>
    <row r="48" spans="1:52" x14ac:dyDescent="0.25">
      <c r="A48" s="142">
        <v>20</v>
      </c>
      <c r="B48" s="70">
        <v>64</v>
      </c>
      <c r="C48" s="67" t="s">
        <v>52</v>
      </c>
      <c r="D48" s="143">
        <v>20</v>
      </c>
      <c r="E48" s="144">
        <v>10.7</v>
      </c>
      <c r="F48" s="144">
        <v>10.7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81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>
        <v>20</v>
      </c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81"/>
      <c r="AV48" s="67"/>
      <c r="AW48" s="67"/>
      <c r="AX48" s="67"/>
      <c r="AY48" s="67"/>
      <c r="AZ48" s="175"/>
    </row>
    <row r="49" spans="1:52" x14ac:dyDescent="0.25">
      <c r="A49" s="142">
        <v>21</v>
      </c>
      <c r="B49" s="70" t="s">
        <v>120</v>
      </c>
      <c r="C49" s="67" t="s">
        <v>52</v>
      </c>
      <c r="D49" s="143">
        <v>50</v>
      </c>
      <c r="E49" s="144">
        <v>9.4</v>
      </c>
      <c r="F49" s="144">
        <v>5.64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81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>
        <v>50</v>
      </c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81"/>
      <c r="AV49" s="67"/>
      <c r="AW49" s="67"/>
      <c r="AX49" s="67"/>
      <c r="AY49" s="67"/>
      <c r="AZ49" s="175"/>
    </row>
    <row r="50" spans="1:52" ht="15.75" thickBot="1" x14ac:dyDescent="0.3">
      <c r="A50" s="251">
        <v>22</v>
      </c>
      <c r="B50" s="252">
        <v>71</v>
      </c>
      <c r="C50" s="240" t="s">
        <v>52</v>
      </c>
      <c r="D50" s="253">
        <v>302</v>
      </c>
      <c r="E50" s="254">
        <v>57.9</v>
      </c>
      <c r="F50" s="254">
        <v>30</v>
      </c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>
        <f>program!BV30</f>
        <v>0</v>
      </c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>
        <v>302</v>
      </c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55"/>
      <c r="AV50" s="240">
        <f>program!CH43</f>
        <v>0</v>
      </c>
      <c r="AW50" s="240"/>
      <c r="AX50" s="240"/>
      <c r="AY50" s="240"/>
      <c r="AZ50" s="244"/>
    </row>
    <row r="51" spans="1:52" ht="15" customHeight="1" x14ac:dyDescent="0.25">
      <c r="A51" s="330" t="s">
        <v>53</v>
      </c>
      <c r="B51" s="331"/>
      <c r="C51" s="245">
        <f>SUM(C30:C50)</f>
        <v>0</v>
      </c>
      <c r="D51" s="245">
        <f>SUM(D29:D50)</f>
        <v>1940</v>
      </c>
      <c r="E51" s="245">
        <f t="shared" ref="E51:AY51" si="8">SUM(E29:E50)</f>
        <v>322.42999999999995</v>
      </c>
      <c r="F51" s="245">
        <f t="shared" si="8"/>
        <v>138.36000000000001</v>
      </c>
      <c r="G51" s="245">
        <f t="shared" si="8"/>
        <v>0</v>
      </c>
      <c r="H51" s="245">
        <f t="shared" si="8"/>
        <v>672</v>
      </c>
      <c r="I51" s="245">
        <f t="shared" si="8"/>
        <v>0</v>
      </c>
      <c r="J51" s="245">
        <f t="shared" si="8"/>
        <v>0</v>
      </c>
      <c r="K51" s="245">
        <f t="shared" si="8"/>
        <v>0</v>
      </c>
      <c r="L51" s="245">
        <f t="shared" si="8"/>
        <v>0</v>
      </c>
      <c r="M51" s="245">
        <f t="shared" si="8"/>
        <v>0</v>
      </c>
      <c r="N51" s="245">
        <f t="shared" si="8"/>
        <v>0</v>
      </c>
      <c r="O51" s="245">
        <f t="shared" si="8"/>
        <v>0</v>
      </c>
      <c r="P51" s="245">
        <f t="shared" si="8"/>
        <v>0</v>
      </c>
      <c r="Q51" s="245">
        <f t="shared" si="8"/>
        <v>0</v>
      </c>
      <c r="R51" s="245">
        <f t="shared" si="8"/>
        <v>0</v>
      </c>
      <c r="S51" s="245">
        <f t="shared" si="8"/>
        <v>0</v>
      </c>
      <c r="T51" s="245">
        <f t="shared" si="8"/>
        <v>15</v>
      </c>
      <c r="U51" s="245">
        <f t="shared" si="8"/>
        <v>0</v>
      </c>
      <c r="V51" s="245">
        <f t="shared" si="8"/>
        <v>0</v>
      </c>
      <c r="W51" s="245">
        <f t="shared" si="8"/>
        <v>0</v>
      </c>
      <c r="X51" s="245">
        <f t="shared" si="8"/>
        <v>0</v>
      </c>
      <c r="Y51" s="245">
        <f t="shared" si="8"/>
        <v>0</v>
      </c>
      <c r="Z51" s="245">
        <f t="shared" si="8"/>
        <v>0</v>
      </c>
      <c r="AA51" s="245">
        <f t="shared" si="8"/>
        <v>0</v>
      </c>
      <c r="AB51" s="245">
        <f t="shared" si="8"/>
        <v>0</v>
      </c>
      <c r="AC51" s="245">
        <f t="shared" si="8"/>
        <v>0</v>
      </c>
      <c r="AD51" s="245">
        <f t="shared" si="8"/>
        <v>0</v>
      </c>
      <c r="AE51" s="245">
        <f t="shared" si="8"/>
        <v>0</v>
      </c>
      <c r="AF51" s="245">
        <f t="shared" si="8"/>
        <v>0</v>
      </c>
      <c r="AG51" s="245">
        <f t="shared" si="8"/>
        <v>0</v>
      </c>
      <c r="AH51" s="245">
        <f t="shared" si="8"/>
        <v>0</v>
      </c>
      <c r="AI51" s="245">
        <f t="shared" si="8"/>
        <v>0</v>
      </c>
      <c r="AJ51" s="245">
        <f t="shared" si="8"/>
        <v>1268</v>
      </c>
      <c r="AK51" s="245">
        <f t="shared" si="8"/>
        <v>0</v>
      </c>
      <c r="AL51" s="245">
        <f t="shared" si="8"/>
        <v>0</v>
      </c>
      <c r="AM51" s="245">
        <f t="shared" si="8"/>
        <v>0</v>
      </c>
      <c r="AN51" s="245">
        <f t="shared" si="8"/>
        <v>0</v>
      </c>
      <c r="AO51" s="245">
        <f t="shared" si="8"/>
        <v>0</v>
      </c>
      <c r="AP51" s="245">
        <f t="shared" si="8"/>
        <v>0</v>
      </c>
      <c r="AQ51" s="245">
        <f t="shared" si="8"/>
        <v>0</v>
      </c>
      <c r="AR51" s="245">
        <f t="shared" si="8"/>
        <v>0</v>
      </c>
      <c r="AS51" s="245">
        <f t="shared" si="8"/>
        <v>0</v>
      </c>
      <c r="AT51" s="245">
        <f t="shared" si="8"/>
        <v>0</v>
      </c>
      <c r="AU51" s="245">
        <f t="shared" si="8"/>
        <v>0</v>
      </c>
      <c r="AV51" s="245">
        <f t="shared" si="8"/>
        <v>15</v>
      </c>
      <c r="AW51" s="245">
        <f t="shared" si="8"/>
        <v>0</v>
      </c>
      <c r="AX51" s="245">
        <f t="shared" si="8"/>
        <v>0</v>
      </c>
      <c r="AY51" s="245">
        <f t="shared" si="8"/>
        <v>0</v>
      </c>
      <c r="AZ51" s="256"/>
    </row>
    <row r="52" spans="1:52" ht="15.75" thickBot="1" x14ac:dyDescent="0.3">
      <c r="A52" s="332"/>
      <c r="B52" s="333"/>
      <c r="C52" s="250"/>
      <c r="D52" s="250"/>
      <c r="E52" s="257"/>
      <c r="F52" s="257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8"/>
      <c r="T52" s="334">
        <f>H51+V51+AJ51</f>
        <v>1940</v>
      </c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6"/>
      <c r="AW52" s="259"/>
      <c r="AX52" s="334">
        <f>AX51+AY51</f>
        <v>0</v>
      </c>
      <c r="AY52" s="336"/>
      <c r="AZ52" s="260"/>
    </row>
    <row r="53" spans="1:52" ht="12" customHeight="1" thickBot="1" x14ac:dyDescent="0.3">
      <c r="A53" s="288" t="s">
        <v>84</v>
      </c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90"/>
    </row>
    <row r="54" spans="1:52" ht="15.75" x14ac:dyDescent="0.25">
      <c r="A54" s="22">
        <v>1</v>
      </c>
      <c r="B54" s="85" t="s">
        <v>119</v>
      </c>
      <c r="C54" s="25" t="s">
        <v>54</v>
      </c>
      <c r="D54" s="25">
        <f>program!BM50</f>
        <v>0</v>
      </c>
      <c r="E54" s="25"/>
      <c r="F54" s="25">
        <v>0</v>
      </c>
      <c r="G54" s="25" t="s">
        <v>68</v>
      </c>
      <c r="H54" s="25"/>
      <c r="I54" s="25"/>
      <c r="J54" s="25">
        <v>10</v>
      </c>
      <c r="K54" s="25">
        <v>140</v>
      </c>
      <c r="L54" s="25">
        <v>10</v>
      </c>
      <c r="M54" s="25">
        <v>140</v>
      </c>
      <c r="N54" s="25">
        <v>10</v>
      </c>
      <c r="O54" s="25">
        <f>M54</f>
        <v>140</v>
      </c>
      <c r="P54" s="25">
        <v>20</v>
      </c>
      <c r="Q54" s="25">
        <v>130</v>
      </c>
      <c r="R54" s="25"/>
      <c r="S54" s="25"/>
      <c r="T54" s="25">
        <f>program!BV50</f>
        <v>0</v>
      </c>
      <c r="U54" s="25" t="e">
        <f>(H54*I54+J54*K54+L54*M54+N54*O54+P54*Q54+R54*S54)/T54</f>
        <v>#DIV/0!</v>
      </c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>
        <f>program!CB50</f>
        <v>0</v>
      </c>
      <c r="AI54" s="25" t="e">
        <f>(V54*W54+X54*Y54+Z54*AA54+AB54*AC54+AD54*AE54+AF54*AG54)/AH54</f>
        <v>#DIV/0!</v>
      </c>
      <c r="AJ54" s="25"/>
      <c r="AK54" s="25"/>
      <c r="AL54" s="25"/>
      <c r="AM54" s="25"/>
      <c r="AN54" s="25"/>
      <c r="AO54" s="25"/>
      <c r="AP54" s="25">
        <v>25</v>
      </c>
      <c r="AQ54" s="25">
        <f>80/1.19</f>
        <v>67.226890756302524</v>
      </c>
      <c r="AR54" s="25">
        <v>20</v>
      </c>
      <c r="AS54" s="25">
        <f>80/1.19</f>
        <v>67.226890756302524</v>
      </c>
      <c r="AT54" s="25">
        <v>5</v>
      </c>
      <c r="AU54" s="24">
        <v>34</v>
      </c>
      <c r="AV54" s="25">
        <f>program!CH50</f>
        <v>0</v>
      </c>
      <c r="AW54" s="25" t="e">
        <f t="shared" ref="AW54" si="9">(AJ54*AK54+AL54*AM54+AN54*AO54+AP54*AQ54+AR54*AS54+AT54*AU54)/AV54</f>
        <v>#DIV/0!</v>
      </c>
      <c r="AX54" s="25"/>
      <c r="AY54" s="25"/>
      <c r="AZ54" s="20"/>
    </row>
    <row r="55" spans="1:52" ht="12" customHeight="1" x14ac:dyDescent="0.25">
      <c r="A55" s="281" t="s">
        <v>55</v>
      </c>
      <c r="B55" s="282"/>
      <c r="C55" s="55">
        <f>SUM(C54:C54)</f>
        <v>0</v>
      </c>
      <c r="D55" s="55">
        <f>SUM(D54:D54)</f>
        <v>0</v>
      </c>
      <c r="E55" s="55">
        <v>0</v>
      </c>
      <c r="F55" s="55">
        <f>SUM(F54:F54)</f>
        <v>0</v>
      </c>
      <c r="G55" s="55"/>
      <c r="H55" s="150">
        <f>SUM(H54:H54)</f>
        <v>0</v>
      </c>
      <c r="I55" s="150"/>
      <c r="J55" s="150">
        <f>SUM(J54:J54)</f>
        <v>10</v>
      </c>
      <c r="K55" s="150"/>
      <c r="L55" s="150">
        <f>SUM(L54:L54)</f>
        <v>10</v>
      </c>
      <c r="M55" s="150"/>
      <c r="N55" s="150">
        <f>SUM(N54:N54)</f>
        <v>10</v>
      </c>
      <c r="O55" s="150"/>
      <c r="P55" s="150">
        <f>SUM(P54:P54)</f>
        <v>20</v>
      </c>
      <c r="Q55" s="150"/>
      <c r="R55" s="150">
        <f>SUM(R54:R54)</f>
        <v>0</v>
      </c>
      <c r="S55" s="151"/>
      <c r="T55" s="152">
        <f>SUM(T54:T54)</f>
        <v>0</v>
      </c>
      <c r="U55" s="150" t="e">
        <f>(T54*U54+#REF!*#REF!+#REF!*#REF!+#REF!*#REF!+#REF!*#REF!)/T55</f>
        <v>#DIV/0!</v>
      </c>
      <c r="V55" s="150">
        <f>SUM(V54:V54)</f>
        <v>0</v>
      </c>
      <c r="W55" s="150"/>
      <c r="X55" s="150">
        <f>SUM(X54:X54)</f>
        <v>0</v>
      </c>
      <c r="Y55" s="150"/>
      <c r="Z55" s="150">
        <f>SUM(Z54:Z54)</f>
        <v>0</v>
      </c>
      <c r="AA55" s="150"/>
      <c r="AB55" s="150">
        <f>SUM(AB54:AB54)</f>
        <v>0</v>
      </c>
      <c r="AC55" s="150"/>
      <c r="AD55" s="150">
        <f>SUM(AD54:AD54)</f>
        <v>0</v>
      </c>
      <c r="AE55" s="150"/>
      <c r="AF55" s="150">
        <f>SUM(AF54:AF54)</f>
        <v>0</v>
      </c>
      <c r="AG55" s="150">
        <f>SUM(AG54:AG54)</f>
        <v>0</v>
      </c>
      <c r="AH55" s="150">
        <f>SUM(AH54:AH54)</f>
        <v>0</v>
      </c>
      <c r="AI55" s="150" t="e">
        <f>(#REF!*#REF!+#REF!*#REF!+#REF!*#REF!)/AH55</f>
        <v>#REF!</v>
      </c>
      <c r="AJ55" s="150">
        <f>SUM(AJ54:AJ54)</f>
        <v>0</v>
      </c>
      <c r="AK55" s="150"/>
      <c r="AL55" s="150">
        <f>SUM(AL54:AL54)</f>
        <v>0</v>
      </c>
      <c r="AM55" s="150"/>
      <c r="AN55" s="150">
        <f>SUM(AN54:AN54)</f>
        <v>0</v>
      </c>
      <c r="AO55" s="150"/>
      <c r="AP55" s="150">
        <f>SUM(AP54:AP54)</f>
        <v>25</v>
      </c>
      <c r="AQ55" s="150"/>
      <c r="AR55" s="150">
        <f>SUM(AR54:AR54)</f>
        <v>20</v>
      </c>
      <c r="AS55" s="150"/>
      <c r="AT55" s="150">
        <f>SUM(AT54:AT54)</f>
        <v>5</v>
      </c>
      <c r="AU55" s="150"/>
      <c r="AV55" s="153">
        <f>SUM(AV54:AV54)</f>
        <v>0</v>
      </c>
      <c r="AW55" s="154" t="e">
        <f>(AV54*AW54+#REF!*#REF!+#REF!*#REF!+#REF!*#REF!+#REF!*#REF!)/AV55</f>
        <v>#DIV/0!</v>
      </c>
      <c r="AX55" s="150">
        <f>SUM(AX54:AX54)</f>
        <v>0</v>
      </c>
      <c r="AY55" s="150"/>
      <c r="AZ55" s="56"/>
    </row>
    <row r="56" spans="1:52" ht="10.5" customHeight="1" thickBot="1" x14ac:dyDescent="0.3">
      <c r="A56" s="291"/>
      <c r="B56" s="292"/>
      <c r="C56" s="115"/>
      <c r="D56" s="115"/>
      <c r="E56" s="115"/>
      <c r="F56" s="115"/>
      <c r="G56" s="115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7"/>
      <c r="T56" s="293">
        <f>T55+AH55+AV55</f>
        <v>0</v>
      </c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5"/>
      <c r="AW56" s="118"/>
      <c r="AX56" s="294">
        <f>AX55+AY55</f>
        <v>0</v>
      </c>
      <c r="AY56" s="294"/>
      <c r="AZ56" s="40"/>
    </row>
    <row r="57" spans="1:52" ht="12.75" customHeight="1" x14ac:dyDescent="0.25">
      <c r="A57" s="296" t="s">
        <v>103</v>
      </c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8"/>
    </row>
    <row r="58" spans="1:52" ht="16.5" thickBot="1" x14ac:dyDescent="0.3">
      <c r="A58" s="57">
        <v>1</v>
      </c>
      <c r="B58" s="113" t="s">
        <v>70</v>
      </c>
      <c r="C58" s="39">
        <f>program!BL51</f>
        <v>0</v>
      </c>
      <c r="D58" s="39">
        <f>program!BM51</f>
        <v>0</v>
      </c>
      <c r="E58" s="39">
        <f>program!BJ51</f>
        <v>0</v>
      </c>
      <c r="F58" s="39">
        <f>program!BK51</f>
        <v>0</v>
      </c>
      <c r="G58" s="39" t="s">
        <v>69</v>
      </c>
      <c r="H58" s="39"/>
      <c r="I58" s="39"/>
      <c r="J58" s="39">
        <v>10</v>
      </c>
      <c r="K58" s="39">
        <v>160</v>
      </c>
      <c r="L58" s="39">
        <v>10</v>
      </c>
      <c r="M58" s="39">
        <v>140</v>
      </c>
      <c r="N58" s="39">
        <v>10</v>
      </c>
      <c r="O58" s="39">
        <v>140</v>
      </c>
      <c r="P58" s="39">
        <v>78</v>
      </c>
      <c r="Q58" s="39">
        <v>140</v>
      </c>
      <c r="R58" s="39"/>
      <c r="S58" s="39"/>
      <c r="T58" s="39">
        <f>program!BV51</f>
        <v>0</v>
      </c>
      <c r="U58" s="39" t="e">
        <f t="shared" ref="U58" si="10">(H58*I58+J58*K58+L58*M58+N58*O58+P58*Q58+R58*S58)/T58</f>
        <v>#DIV/0!</v>
      </c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>
        <f>program!CB51</f>
        <v>0</v>
      </c>
      <c r="AI58" s="39" t="e">
        <f t="shared" ref="AI58" si="11">(V58*W58+X58*Y58+Z58*AA58+AB58*AC58+AD58*AE58+AF58*AG58)/AH58</f>
        <v>#DIV/0!</v>
      </c>
      <c r="AJ58" s="39"/>
      <c r="AK58" s="39"/>
      <c r="AL58" s="39"/>
      <c r="AM58" s="39"/>
      <c r="AN58" s="39"/>
      <c r="AO58" s="39"/>
      <c r="AP58" s="39"/>
      <c r="AQ58" s="39"/>
      <c r="AR58" s="39">
        <v>6</v>
      </c>
      <c r="AS58" s="39">
        <v>60</v>
      </c>
      <c r="AT58" s="39">
        <v>6</v>
      </c>
      <c r="AU58" s="82">
        <v>34</v>
      </c>
      <c r="AV58" s="39">
        <f>program!CH51</f>
        <v>0</v>
      </c>
      <c r="AW58" s="39" t="e">
        <f t="shared" ref="AW58" si="12">(AJ58*AK58+AL58*AM58+AN58*AO58+AP58*AQ58+AR58*AS58+AT58*AU58)/AV58</f>
        <v>#DIV/0!</v>
      </c>
      <c r="AX58" s="39">
        <f>program!CP51</f>
        <v>0</v>
      </c>
      <c r="AY58" s="39"/>
      <c r="AZ58" s="40"/>
    </row>
    <row r="59" spans="1:52" ht="9.75" customHeight="1" x14ac:dyDescent="0.25">
      <c r="A59" s="296" t="s">
        <v>104</v>
      </c>
      <c r="B59" s="297"/>
      <c r="C59" s="108">
        <f>SUM(C55:C58)</f>
        <v>0</v>
      </c>
      <c r="D59" s="108">
        <f>SUM(D58)</f>
        <v>0</v>
      </c>
      <c r="E59" s="108">
        <f t="shared" ref="E59:AX59" si="13">SUM(E58)</f>
        <v>0</v>
      </c>
      <c r="F59" s="108">
        <f t="shared" si="13"/>
        <v>0</v>
      </c>
      <c r="G59" s="108">
        <f t="shared" si="13"/>
        <v>0</v>
      </c>
      <c r="H59" s="108">
        <f t="shared" si="13"/>
        <v>0</v>
      </c>
      <c r="I59" s="108">
        <f t="shared" si="13"/>
        <v>0</v>
      </c>
      <c r="J59" s="108">
        <f t="shared" si="13"/>
        <v>10</v>
      </c>
      <c r="K59" s="108">
        <f t="shared" si="13"/>
        <v>160</v>
      </c>
      <c r="L59" s="108">
        <f t="shared" si="13"/>
        <v>10</v>
      </c>
      <c r="M59" s="108">
        <f t="shared" si="13"/>
        <v>140</v>
      </c>
      <c r="N59" s="108">
        <f t="shared" si="13"/>
        <v>10</v>
      </c>
      <c r="O59" s="108">
        <f t="shared" si="13"/>
        <v>140</v>
      </c>
      <c r="P59" s="108">
        <f t="shared" si="13"/>
        <v>78</v>
      </c>
      <c r="Q59" s="108">
        <f t="shared" si="13"/>
        <v>140</v>
      </c>
      <c r="R59" s="108">
        <f t="shared" si="13"/>
        <v>0</v>
      </c>
      <c r="S59" s="108">
        <f t="shared" si="13"/>
        <v>0</v>
      </c>
      <c r="T59" s="108">
        <f t="shared" si="13"/>
        <v>0</v>
      </c>
      <c r="U59" s="108" t="e">
        <f t="shared" si="13"/>
        <v>#DIV/0!</v>
      </c>
      <c r="V59" s="108">
        <f t="shared" si="13"/>
        <v>0</v>
      </c>
      <c r="W59" s="108">
        <f t="shared" si="13"/>
        <v>0</v>
      </c>
      <c r="X59" s="108">
        <f t="shared" si="13"/>
        <v>0</v>
      </c>
      <c r="Y59" s="108">
        <f t="shared" si="13"/>
        <v>0</v>
      </c>
      <c r="Z59" s="108">
        <f t="shared" si="13"/>
        <v>0</v>
      </c>
      <c r="AA59" s="108">
        <f t="shared" si="13"/>
        <v>0</v>
      </c>
      <c r="AB59" s="108">
        <f t="shared" si="13"/>
        <v>0</v>
      </c>
      <c r="AC59" s="108">
        <f t="shared" si="13"/>
        <v>0</v>
      </c>
      <c r="AD59" s="108">
        <f t="shared" si="13"/>
        <v>0</v>
      </c>
      <c r="AE59" s="108">
        <f t="shared" si="13"/>
        <v>0</v>
      </c>
      <c r="AF59" s="108">
        <f t="shared" si="13"/>
        <v>0</v>
      </c>
      <c r="AG59" s="108">
        <f t="shared" si="13"/>
        <v>0</v>
      </c>
      <c r="AH59" s="108">
        <f t="shared" si="13"/>
        <v>0</v>
      </c>
      <c r="AI59" s="108" t="e">
        <f t="shared" si="13"/>
        <v>#DIV/0!</v>
      </c>
      <c r="AJ59" s="108">
        <f t="shared" si="13"/>
        <v>0</v>
      </c>
      <c r="AK59" s="108">
        <f t="shared" si="13"/>
        <v>0</v>
      </c>
      <c r="AL59" s="108">
        <f t="shared" si="13"/>
        <v>0</v>
      </c>
      <c r="AM59" s="108">
        <f t="shared" si="13"/>
        <v>0</v>
      </c>
      <c r="AN59" s="108">
        <f t="shared" si="13"/>
        <v>0</v>
      </c>
      <c r="AO59" s="108">
        <f t="shared" si="13"/>
        <v>0</v>
      </c>
      <c r="AP59" s="108">
        <f t="shared" si="13"/>
        <v>0</v>
      </c>
      <c r="AQ59" s="108">
        <f t="shared" si="13"/>
        <v>0</v>
      </c>
      <c r="AR59" s="108">
        <f t="shared" si="13"/>
        <v>6</v>
      </c>
      <c r="AS59" s="108">
        <f t="shared" si="13"/>
        <v>60</v>
      </c>
      <c r="AT59" s="108">
        <f t="shared" si="13"/>
        <v>6</v>
      </c>
      <c r="AU59" s="108">
        <f t="shared" si="13"/>
        <v>34</v>
      </c>
      <c r="AV59" s="108">
        <f t="shared" si="13"/>
        <v>0</v>
      </c>
      <c r="AW59" s="108" t="e">
        <f t="shared" si="13"/>
        <v>#DIV/0!</v>
      </c>
      <c r="AX59" s="108">
        <f t="shared" si="13"/>
        <v>0</v>
      </c>
      <c r="AY59" s="114"/>
      <c r="AZ59" s="20"/>
    </row>
    <row r="60" spans="1:52" ht="15.75" customHeight="1" thickBot="1" x14ac:dyDescent="0.3">
      <c r="A60" s="283"/>
      <c r="B60" s="284"/>
      <c r="C60" s="106"/>
      <c r="D60" s="106"/>
      <c r="E60" s="106"/>
      <c r="F60" s="106"/>
      <c r="G60" s="106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299">
        <f>T59+AH59+AV59</f>
        <v>0</v>
      </c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155"/>
      <c r="AX60" s="299">
        <f>AX59+AY59</f>
        <v>0</v>
      </c>
      <c r="AY60" s="299"/>
      <c r="AZ60" s="43"/>
    </row>
    <row r="61" spans="1:52" ht="16.5" customHeight="1" thickBot="1" x14ac:dyDescent="0.3">
      <c r="A61" s="300" t="s">
        <v>56</v>
      </c>
      <c r="B61" s="301"/>
      <c r="C61" s="177">
        <f t="shared" ref="C61:AH61" si="14">C55+C26+C51+C59</f>
        <v>0</v>
      </c>
      <c r="D61" s="180">
        <f t="shared" si="14"/>
        <v>9900</v>
      </c>
      <c r="E61" s="178">
        <f t="shared" si="14"/>
        <v>420.21</v>
      </c>
      <c r="F61" s="156">
        <f t="shared" si="14"/>
        <v>209.16000000000003</v>
      </c>
      <c r="G61" s="156">
        <f t="shared" si="14"/>
        <v>0</v>
      </c>
      <c r="H61" s="156">
        <f t="shared" si="14"/>
        <v>4482</v>
      </c>
      <c r="I61" s="156">
        <f t="shared" si="14"/>
        <v>0</v>
      </c>
      <c r="J61" s="156">
        <f t="shared" si="14"/>
        <v>60</v>
      </c>
      <c r="K61" s="156">
        <f t="shared" si="14"/>
        <v>160</v>
      </c>
      <c r="L61" s="156">
        <f t="shared" si="14"/>
        <v>20</v>
      </c>
      <c r="M61" s="156">
        <f t="shared" si="14"/>
        <v>140</v>
      </c>
      <c r="N61" s="156">
        <f t="shared" si="14"/>
        <v>125</v>
      </c>
      <c r="O61" s="156">
        <f t="shared" si="14"/>
        <v>140</v>
      </c>
      <c r="P61" s="156">
        <f t="shared" si="14"/>
        <v>873</v>
      </c>
      <c r="Q61" s="156">
        <f t="shared" si="14"/>
        <v>140</v>
      </c>
      <c r="R61" s="156">
        <f t="shared" si="14"/>
        <v>0</v>
      </c>
      <c r="S61" s="156">
        <f t="shared" si="14"/>
        <v>0</v>
      </c>
      <c r="T61" s="156">
        <f t="shared" si="14"/>
        <v>1120</v>
      </c>
      <c r="U61" s="156" t="e">
        <f t="shared" si="14"/>
        <v>#DIV/0!</v>
      </c>
      <c r="V61" s="156">
        <f t="shared" si="14"/>
        <v>0</v>
      </c>
      <c r="W61" s="156">
        <f t="shared" si="14"/>
        <v>0</v>
      </c>
      <c r="X61" s="156">
        <f t="shared" si="14"/>
        <v>0</v>
      </c>
      <c r="Y61" s="156">
        <f t="shared" si="14"/>
        <v>0</v>
      </c>
      <c r="Z61" s="156">
        <f t="shared" si="14"/>
        <v>0</v>
      </c>
      <c r="AA61" s="156">
        <f t="shared" si="14"/>
        <v>0</v>
      </c>
      <c r="AB61" s="156">
        <f t="shared" si="14"/>
        <v>0</v>
      </c>
      <c r="AC61" s="156">
        <f t="shared" si="14"/>
        <v>0</v>
      </c>
      <c r="AD61" s="156">
        <f t="shared" si="14"/>
        <v>0</v>
      </c>
      <c r="AE61" s="156">
        <f t="shared" si="14"/>
        <v>0</v>
      </c>
      <c r="AF61" s="156">
        <f t="shared" si="14"/>
        <v>0</v>
      </c>
      <c r="AG61" s="156">
        <f t="shared" si="14"/>
        <v>0</v>
      </c>
      <c r="AH61" s="156">
        <f t="shared" si="14"/>
        <v>0</v>
      </c>
      <c r="AI61" s="156" t="e">
        <f t="shared" ref="AI61:AY61" si="15">AI55+AI26+AI51+AI59</f>
        <v>#REF!</v>
      </c>
      <c r="AJ61" s="156">
        <f t="shared" si="15"/>
        <v>3103</v>
      </c>
      <c r="AK61" s="156">
        <f t="shared" si="15"/>
        <v>0</v>
      </c>
      <c r="AL61" s="156">
        <f t="shared" si="15"/>
        <v>0</v>
      </c>
      <c r="AM61" s="156">
        <f t="shared" si="15"/>
        <v>0</v>
      </c>
      <c r="AN61" s="156">
        <f t="shared" si="15"/>
        <v>0</v>
      </c>
      <c r="AO61" s="156">
        <f t="shared" si="15"/>
        <v>0</v>
      </c>
      <c r="AP61" s="156">
        <f t="shared" si="15"/>
        <v>25</v>
      </c>
      <c r="AQ61" s="156">
        <f t="shared" si="15"/>
        <v>0</v>
      </c>
      <c r="AR61" s="156">
        <f t="shared" si="15"/>
        <v>102</v>
      </c>
      <c r="AS61" s="156">
        <f t="shared" si="15"/>
        <v>60</v>
      </c>
      <c r="AT61" s="156">
        <f t="shared" si="15"/>
        <v>86</v>
      </c>
      <c r="AU61" s="156">
        <f t="shared" si="15"/>
        <v>34</v>
      </c>
      <c r="AV61" s="156">
        <f t="shared" si="15"/>
        <v>15</v>
      </c>
      <c r="AW61" s="156" t="e">
        <f t="shared" si="15"/>
        <v>#DIV/0!</v>
      </c>
      <c r="AX61" s="156">
        <f t="shared" si="15"/>
        <v>1215</v>
      </c>
      <c r="AY61" s="156">
        <f t="shared" si="15"/>
        <v>1100</v>
      </c>
      <c r="AZ61" s="304">
        <f>AZ26+AZ51+AZ55</f>
        <v>1615</v>
      </c>
    </row>
    <row r="62" spans="1:52" ht="15.75" thickBot="1" x14ac:dyDescent="0.3">
      <c r="A62" s="302"/>
      <c r="B62" s="303"/>
      <c r="C62" s="119"/>
      <c r="D62" s="179"/>
      <c r="E62" s="119"/>
      <c r="F62" s="119"/>
      <c r="G62" s="119"/>
      <c r="H62" s="306">
        <f>H61+V61+AJ61</f>
        <v>7585</v>
      </c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8"/>
      <c r="AW62" s="120"/>
      <c r="AX62" s="309">
        <f>AX61+AY61</f>
        <v>2315</v>
      </c>
      <c r="AY62" s="309"/>
      <c r="AZ62" s="305"/>
    </row>
    <row r="64" spans="1:52" x14ac:dyDescent="0.25">
      <c r="AX64" s="16"/>
    </row>
  </sheetData>
  <mergeCells count="34">
    <mergeCell ref="A53:AZ53"/>
    <mergeCell ref="A55:B56"/>
    <mergeCell ref="T56:AV56"/>
    <mergeCell ref="AX56:AY56"/>
    <mergeCell ref="A61:B62"/>
    <mergeCell ref="AZ61:AZ62"/>
    <mergeCell ref="H62:AV62"/>
    <mergeCell ref="AX62:AY62"/>
    <mergeCell ref="A57:AZ57"/>
    <mergeCell ref="A59:B60"/>
    <mergeCell ref="T60:AV60"/>
    <mergeCell ref="AX60:AY60"/>
    <mergeCell ref="A9:AZ9"/>
    <mergeCell ref="A26:B27"/>
    <mergeCell ref="H27:AV27"/>
    <mergeCell ref="AX27:AY27"/>
    <mergeCell ref="AJ5:AW7"/>
    <mergeCell ref="AX5:AX7"/>
    <mergeCell ref="A28:AZ28"/>
    <mergeCell ref="A51:B52"/>
    <mergeCell ref="T52:AV52"/>
    <mergeCell ref="AX52:AY52"/>
    <mergeCell ref="AZ4:AZ7"/>
    <mergeCell ref="AY5:AY7"/>
    <mergeCell ref="A4:A8"/>
    <mergeCell ref="B4:B8"/>
    <mergeCell ref="C4:C8"/>
    <mergeCell ref="D4:D7"/>
    <mergeCell ref="E4:F7"/>
    <mergeCell ref="G4:G8"/>
    <mergeCell ref="H4:AW4"/>
    <mergeCell ref="AX4:AY4"/>
    <mergeCell ref="H5:U7"/>
    <mergeCell ref="V5:AI7"/>
  </mergeCells>
  <pageMargins left="1.2" right="0.7" top="0.75" bottom="0.4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3"/>
  <sheetViews>
    <sheetView workbookViewId="0">
      <pane xSplit="19" ySplit="11" topLeftCell="X12" activePane="bottomRight" state="frozen"/>
      <selection pane="topRight" activeCell="T1" sqref="T1"/>
      <selection pane="bottomLeft" activeCell="A13" sqref="A13"/>
      <selection pane="bottomRight" activeCell="BF59" sqref="BF59"/>
    </sheetView>
  </sheetViews>
  <sheetFormatPr defaultRowHeight="15" x14ac:dyDescent="0.25"/>
  <cols>
    <col min="1" max="1" width="4" customWidth="1"/>
    <col min="2" max="2" width="7.85546875" customWidth="1"/>
    <col min="3" max="3" width="3.85546875" customWidth="1"/>
    <col min="4" max="4" width="2.85546875" customWidth="1"/>
    <col min="5" max="5" width="8.140625" customWidth="1"/>
    <col min="6" max="6" width="6.42578125" customWidth="1"/>
    <col min="7" max="7" width="8.140625" customWidth="1"/>
    <col min="8" max="8" width="6.140625" customWidth="1"/>
    <col min="10" max="10" width="10.5703125" customWidth="1"/>
    <col min="11" max="11" width="9.5703125" customWidth="1"/>
    <col min="12" max="12" width="8.7109375" customWidth="1"/>
    <col min="13" max="13" width="7.7109375" customWidth="1"/>
    <col min="14" max="14" width="8.140625" customWidth="1"/>
    <col min="15" max="15" width="6.42578125" customWidth="1"/>
    <col min="16" max="16" width="8" customWidth="1"/>
    <col min="17" max="17" width="5.42578125" customWidth="1"/>
    <col min="18" max="18" width="6.42578125" customWidth="1"/>
    <col min="19" max="19" width="7.28515625" customWidth="1"/>
    <col min="20" max="20" width="6.7109375" customWidth="1"/>
    <col min="21" max="22" width="6.42578125" customWidth="1"/>
    <col min="23" max="23" width="7" customWidth="1"/>
    <col min="24" max="24" width="7.140625" customWidth="1"/>
    <col min="25" max="25" width="5.140625" customWidth="1"/>
    <col min="26" max="26" width="6.28515625" customWidth="1"/>
    <col min="27" max="28" width="7.28515625" customWidth="1"/>
    <col min="29" max="29" width="7.140625" customWidth="1"/>
    <col min="30" max="30" width="5.5703125" customWidth="1"/>
    <col min="31" max="31" width="6.28515625" customWidth="1"/>
    <col min="32" max="32" width="7" customWidth="1"/>
    <col min="33" max="34" width="6.28515625" customWidth="1"/>
    <col min="35" max="35" width="7" customWidth="1"/>
    <col min="36" max="36" width="7.42578125" customWidth="1"/>
    <col min="37" max="37" width="6.7109375" customWidth="1"/>
    <col min="38" max="39" width="6.42578125" customWidth="1"/>
    <col min="40" max="40" width="7.42578125" customWidth="1"/>
    <col min="41" max="42" width="6.7109375" customWidth="1"/>
    <col min="43" max="43" width="9.28515625" bestFit="1" customWidth="1"/>
    <col min="44" max="51" width="9.28515625" customWidth="1"/>
    <col min="52" max="52" width="9.28515625" bestFit="1" customWidth="1"/>
    <col min="53" max="54" width="9.5703125" bestFit="1" customWidth="1"/>
    <col min="55" max="55" width="9.85546875" customWidth="1"/>
    <col min="56" max="56" width="9.28515625" bestFit="1" customWidth="1"/>
    <col min="262" max="262" width="4" customWidth="1"/>
    <col min="263" max="263" width="7.5703125" customWidth="1"/>
    <col min="264" max="264" width="3.85546875" customWidth="1"/>
    <col min="265" max="265" width="2.85546875" customWidth="1"/>
    <col min="266" max="266" width="8.140625" customWidth="1"/>
    <col min="267" max="267" width="6.42578125" customWidth="1"/>
    <col min="268" max="268" width="8.140625" customWidth="1"/>
    <col min="269" max="269" width="6.140625" customWidth="1"/>
    <col min="271" max="271" width="10.5703125" customWidth="1"/>
    <col min="272" max="272" width="9.5703125" customWidth="1"/>
    <col min="273" max="273" width="8.7109375" customWidth="1"/>
    <col min="274" max="274" width="7.7109375" customWidth="1"/>
    <col min="275" max="275" width="8.140625" customWidth="1"/>
    <col min="276" max="276" width="6.42578125" customWidth="1"/>
    <col min="277" max="277" width="8" customWidth="1"/>
    <col min="278" max="278" width="5.42578125" customWidth="1"/>
    <col min="279" max="280" width="6.42578125" customWidth="1"/>
    <col min="281" max="281" width="6.7109375" customWidth="1"/>
    <col min="282" max="282" width="5.28515625" customWidth="1"/>
    <col min="283" max="283" width="6.42578125" customWidth="1"/>
    <col min="284" max="284" width="7.140625" customWidth="1"/>
    <col min="285" max="285" width="5.140625" customWidth="1"/>
    <col min="286" max="286" width="6.28515625" customWidth="1"/>
    <col min="287" max="287" width="7.28515625" customWidth="1"/>
    <col min="288" max="288" width="7.140625" customWidth="1"/>
    <col min="289" max="289" width="5.5703125" customWidth="1"/>
    <col min="290" max="290" width="6.28515625" customWidth="1"/>
    <col min="291" max="291" width="7" customWidth="1"/>
    <col min="292" max="292" width="6.28515625" customWidth="1"/>
    <col min="293" max="293" width="6.140625" customWidth="1"/>
    <col min="294" max="295" width="6.7109375" customWidth="1"/>
    <col min="296" max="297" width="6.42578125" customWidth="1"/>
    <col min="298" max="298" width="7.42578125" customWidth="1"/>
    <col min="299" max="300" width="6.7109375" customWidth="1"/>
    <col min="301" max="301" width="9.28515625" bestFit="1" customWidth="1"/>
    <col min="302" max="307" width="9.28515625" customWidth="1"/>
    <col min="308" max="308" width="9.28515625" bestFit="1" customWidth="1"/>
    <col min="309" max="310" width="9.5703125" bestFit="1" customWidth="1"/>
    <col min="311" max="311" width="9.85546875" customWidth="1"/>
    <col min="312" max="312" width="9.28515625" bestFit="1" customWidth="1"/>
    <col min="518" max="518" width="4" customWidth="1"/>
    <col min="519" max="519" width="7.5703125" customWidth="1"/>
    <col min="520" max="520" width="3.85546875" customWidth="1"/>
    <col min="521" max="521" width="2.85546875" customWidth="1"/>
    <col min="522" max="522" width="8.140625" customWidth="1"/>
    <col min="523" max="523" width="6.42578125" customWidth="1"/>
    <col min="524" max="524" width="8.140625" customWidth="1"/>
    <col min="525" max="525" width="6.140625" customWidth="1"/>
    <col min="527" max="527" width="10.5703125" customWidth="1"/>
    <col min="528" max="528" width="9.5703125" customWidth="1"/>
    <col min="529" max="529" width="8.7109375" customWidth="1"/>
    <col min="530" max="530" width="7.7109375" customWidth="1"/>
    <col min="531" max="531" width="8.140625" customWidth="1"/>
    <col min="532" max="532" width="6.42578125" customWidth="1"/>
    <col min="533" max="533" width="8" customWidth="1"/>
    <col min="534" max="534" width="5.42578125" customWidth="1"/>
    <col min="535" max="536" width="6.42578125" customWidth="1"/>
    <col min="537" max="537" width="6.7109375" customWidth="1"/>
    <col min="538" max="538" width="5.28515625" customWidth="1"/>
    <col min="539" max="539" width="6.42578125" customWidth="1"/>
    <col min="540" max="540" width="7.140625" customWidth="1"/>
    <col min="541" max="541" width="5.140625" customWidth="1"/>
    <col min="542" max="542" width="6.28515625" customWidth="1"/>
    <col min="543" max="543" width="7.28515625" customWidth="1"/>
    <col min="544" max="544" width="7.140625" customWidth="1"/>
    <col min="545" max="545" width="5.5703125" customWidth="1"/>
    <col min="546" max="546" width="6.28515625" customWidth="1"/>
    <col min="547" max="547" width="7" customWidth="1"/>
    <col min="548" max="548" width="6.28515625" customWidth="1"/>
    <col min="549" max="549" width="6.140625" customWidth="1"/>
    <col min="550" max="551" width="6.7109375" customWidth="1"/>
    <col min="552" max="553" width="6.42578125" customWidth="1"/>
    <col min="554" max="554" width="7.42578125" customWidth="1"/>
    <col min="555" max="556" width="6.7109375" customWidth="1"/>
    <col min="557" max="557" width="9.28515625" bestFit="1" customWidth="1"/>
    <col min="558" max="563" width="9.28515625" customWidth="1"/>
    <col min="564" max="564" width="9.28515625" bestFit="1" customWidth="1"/>
    <col min="565" max="566" width="9.5703125" bestFit="1" customWidth="1"/>
    <col min="567" max="567" width="9.85546875" customWidth="1"/>
    <col min="568" max="568" width="9.28515625" bestFit="1" customWidth="1"/>
    <col min="774" max="774" width="4" customWidth="1"/>
    <col min="775" max="775" width="7.5703125" customWidth="1"/>
    <col min="776" max="776" width="3.85546875" customWidth="1"/>
    <col min="777" max="777" width="2.85546875" customWidth="1"/>
    <col min="778" max="778" width="8.140625" customWidth="1"/>
    <col min="779" max="779" width="6.42578125" customWidth="1"/>
    <col min="780" max="780" width="8.140625" customWidth="1"/>
    <col min="781" max="781" width="6.140625" customWidth="1"/>
    <col min="783" max="783" width="10.5703125" customWidth="1"/>
    <col min="784" max="784" width="9.5703125" customWidth="1"/>
    <col min="785" max="785" width="8.7109375" customWidth="1"/>
    <col min="786" max="786" width="7.7109375" customWidth="1"/>
    <col min="787" max="787" width="8.140625" customWidth="1"/>
    <col min="788" max="788" width="6.42578125" customWidth="1"/>
    <col min="789" max="789" width="8" customWidth="1"/>
    <col min="790" max="790" width="5.42578125" customWidth="1"/>
    <col min="791" max="792" width="6.42578125" customWidth="1"/>
    <col min="793" max="793" width="6.7109375" customWidth="1"/>
    <col min="794" max="794" width="5.28515625" customWidth="1"/>
    <col min="795" max="795" width="6.42578125" customWidth="1"/>
    <col min="796" max="796" width="7.140625" customWidth="1"/>
    <col min="797" max="797" width="5.140625" customWidth="1"/>
    <col min="798" max="798" width="6.28515625" customWidth="1"/>
    <col min="799" max="799" width="7.28515625" customWidth="1"/>
    <col min="800" max="800" width="7.140625" customWidth="1"/>
    <col min="801" max="801" width="5.5703125" customWidth="1"/>
    <col min="802" max="802" width="6.28515625" customWidth="1"/>
    <col min="803" max="803" width="7" customWidth="1"/>
    <col min="804" max="804" width="6.28515625" customWidth="1"/>
    <col min="805" max="805" width="6.140625" customWidth="1"/>
    <col min="806" max="807" width="6.7109375" customWidth="1"/>
    <col min="808" max="809" width="6.42578125" customWidth="1"/>
    <col min="810" max="810" width="7.42578125" customWidth="1"/>
    <col min="811" max="812" width="6.7109375" customWidth="1"/>
    <col min="813" max="813" width="9.28515625" bestFit="1" customWidth="1"/>
    <col min="814" max="819" width="9.28515625" customWidth="1"/>
    <col min="820" max="820" width="9.28515625" bestFit="1" customWidth="1"/>
    <col min="821" max="822" width="9.5703125" bestFit="1" customWidth="1"/>
    <col min="823" max="823" width="9.85546875" customWidth="1"/>
    <col min="824" max="824" width="9.28515625" bestFit="1" customWidth="1"/>
    <col min="1030" max="1030" width="4" customWidth="1"/>
    <col min="1031" max="1031" width="7.5703125" customWidth="1"/>
    <col min="1032" max="1032" width="3.85546875" customWidth="1"/>
    <col min="1033" max="1033" width="2.85546875" customWidth="1"/>
    <col min="1034" max="1034" width="8.140625" customWidth="1"/>
    <col min="1035" max="1035" width="6.42578125" customWidth="1"/>
    <col min="1036" max="1036" width="8.140625" customWidth="1"/>
    <col min="1037" max="1037" width="6.140625" customWidth="1"/>
    <col min="1039" max="1039" width="10.5703125" customWidth="1"/>
    <col min="1040" max="1040" width="9.5703125" customWidth="1"/>
    <col min="1041" max="1041" width="8.7109375" customWidth="1"/>
    <col min="1042" max="1042" width="7.7109375" customWidth="1"/>
    <col min="1043" max="1043" width="8.140625" customWidth="1"/>
    <col min="1044" max="1044" width="6.42578125" customWidth="1"/>
    <col min="1045" max="1045" width="8" customWidth="1"/>
    <col min="1046" max="1046" width="5.42578125" customWidth="1"/>
    <col min="1047" max="1048" width="6.42578125" customWidth="1"/>
    <col min="1049" max="1049" width="6.7109375" customWidth="1"/>
    <col min="1050" max="1050" width="5.28515625" customWidth="1"/>
    <col min="1051" max="1051" width="6.42578125" customWidth="1"/>
    <col min="1052" max="1052" width="7.140625" customWidth="1"/>
    <col min="1053" max="1053" width="5.140625" customWidth="1"/>
    <col min="1054" max="1054" width="6.28515625" customWidth="1"/>
    <col min="1055" max="1055" width="7.28515625" customWidth="1"/>
    <col min="1056" max="1056" width="7.140625" customWidth="1"/>
    <col min="1057" max="1057" width="5.5703125" customWidth="1"/>
    <col min="1058" max="1058" width="6.28515625" customWidth="1"/>
    <col min="1059" max="1059" width="7" customWidth="1"/>
    <col min="1060" max="1060" width="6.28515625" customWidth="1"/>
    <col min="1061" max="1061" width="6.140625" customWidth="1"/>
    <col min="1062" max="1063" width="6.7109375" customWidth="1"/>
    <col min="1064" max="1065" width="6.42578125" customWidth="1"/>
    <col min="1066" max="1066" width="7.42578125" customWidth="1"/>
    <col min="1067" max="1068" width="6.7109375" customWidth="1"/>
    <col min="1069" max="1069" width="9.28515625" bestFit="1" customWidth="1"/>
    <col min="1070" max="1075" width="9.28515625" customWidth="1"/>
    <col min="1076" max="1076" width="9.28515625" bestFit="1" customWidth="1"/>
    <col min="1077" max="1078" width="9.5703125" bestFit="1" customWidth="1"/>
    <col min="1079" max="1079" width="9.85546875" customWidth="1"/>
    <col min="1080" max="1080" width="9.28515625" bestFit="1" customWidth="1"/>
    <col min="1286" max="1286" width="4" customWidth="1"/>
    <col min="1287" max="1287" width="7.5703125" customWidth="1"/>
    <col min="1288" max="1288" width="3.85546875" customWidth="1"/>
    <col min="1289" max="1289" width="2.85546875" customWidth="1"/>
    <col min="1290" max="1290" width="8.140625" customWidth="1"/>
    <col min="1291" max="1291" width="6.42578125" customWidth="1"/>
    <col min="1292" max="1292" width="8.140625" customWidth="1"/>
    <col min="1293" max="1293" width="6.140625" customWidth="1"/>
    <col min="1295" max="1295" width="10.5703125" customWidth="1"/>
    <col min="1296" max="1296" width="9.5703125" customWidth="1"/>
    <col min="1297" max="1297" width="8.7109375" customWidth="1"/>
    <col min="1298" max="1298" width="7.7109375" customWidth="1"/>
    <col min="1299" max="1299" width="8.140625" customWidth="1"/>
    <col min="1300" max="1300" width="6.42578125" customWidth="1"/>
    <col min="1301" max="1301" width="8" customWidth="1"/>
    <col min="1302" max="1302" width="5.42578125" customWidth="1"/>
    <col min="1303" max="1304" width="6.42578125" customWidth="1"/>
    <col min="1305" max="1305" width="6.7109375" customWidth="1"/>
    <col min="1306" max="1306" width="5.28515625" customWidth="1"/>
    <col min="1307" max="1307" width="6.42578125" customWidth="1"/>
    <col min="1308" max="1308" width="7.140625" customWidth="1"/>
    <col min="1309" max="1309" width="5.140625" customWidth="1"/>
    <col min="1310" max="1310" width="6.28515625" customWidth="1"/>
    <col min="1311" max="1311" width="7.28515625" customWidth="1"/>
    <col min="1312" max="1312" width="7.140625" customWidth="1"/>
    <col min="1313" max="1313" width="5.5703125" customWidth="1"/>
    <col min="1314" max="1314" width="6.28515625" customWidth="1"/>
    <col min="1315" max="1315" width="7" customWidth="1"/>
    <col min="1316" max="1316" width="6.28515625" customWidth="1"/>
    <col min="1317" max="1317" width="6.140625" customWidth="1"/>
    <col min="1318" max="1319" width="6.7109375" customWidth="1"/>
    <col min="1320" max="1321" width="6.42578125" customWidth="1"/>
    <col min="1322" max="1322" width="7.42578125" customWidth="1"/>
    <col min="1323" max="1324" width="6.7109375" customWidth="1"/>
    <col min="1325" max="1325" width="9.28515625" bestFit="1" customWidth="1"/>
    <col min="1326" max="1331" width="9.28515625" customWidth="1"/>
    <col min="1332" max="1332" width="9.28515625" bestFit="1" customWidth="1"/>
    <col min="1333" max="1334" width="9.5703125" bestFit="1" customWidth="1"/>
    <col min="1335" max="1335" width="9.85546875" customWidth="1"/>
    <col min="1336" max="1336" width="9.28515625" bestFit="1" customWidth="1"/>
    <col min="1542" max="1542" width="4" customWidth="1"/>
    <col min="1543" max="1543" width="7.5703125" customWidth="1"/>
    <col min="1544" max="1544" width="3.85546875" customWidth="1"/>
    <col min="1545" max="1545" width="2.85546875" customWidth="1"/>
    <col min="1546" max="1546" width="8.140625" customWidth="1"/>
    <col min="1547" max="1547" width="6.42578125" customWidth="1"/>
    <col min="1548" max="1548" width="8.140625" customWidth="1"/>
    <col min="1549" max="1549" width="6.140625" customWidth="1"/>
    <col min="1551" max="1551" width="10.5703125" customWidth="1"/>
    <col min="1552" max="1552" width="9.5703125" customWidth="1"/>
    <col min="1553" max="1553" width="8.7109375" customWidth="1"/>
    <col min="1554" max="1554" width="7.7109375" customWidth="1"/>
    <col min="1555" max="1555" width="8.140625" customWidth="1"/>
    <col min="1556" max="1556" width="6.42578125" customWidth="1"/>
    <col min="1557" max="1557" width="8" customWidth="1"/>
    <col min="1558" max="1558" width="5.42578125" customWidth="1"/>
    <col min="1559" max="1560" width="6.42578125" customWidth="1"/>
    <col min="1561" max="1561" width="6.7109375" customWidth="1"/>
    <col min="1562" max="1562" width="5.28515625" customWidth="1"/>
    <col min="1563" max="1563" width="6.42578125" customWidth="1"/>
    <col min="1564" max="1564" width="7.140625" customWidth="1"/>
    <col min="1565" max="1565" width="5.140625" customWidth="1"/>
    <col min="1566" max="1566" width="6.28515625" customWidth="1"/>
    <col min="1567" max="1567" width="7.28515625" customWidth="1"/>
    <col min="1568" max="1568" width="7.140625" customWidth="1"/>
    <col min="1569" max="1569" width="5.5703125" customWidth="1"/>
    <col min="1570" max="1570" width="6.28515625" customWidth="1"/>
    <col min="1571" max="1571" width="7" customWidth="1"/>
    <col min="1572" max="1572" width="6.28515625" customWidth="1"/>
    <col min="1573" max="1573" width="6.140625" customWidth="1"/>
    <col min="1574" max="1575" width="6.7109375" customWidth="1"/>
    <col min="1576" max="1577" width="6.42578125" customWidth="1"/>
    <col min="1578" max="1578" width="7.42578125" customWidth="1"/>
    <col min="1579" max="1580" width="6.7109375" customWidth="1"/>
    <col min="1581" max="1581" width="9.28515625" bestFit="1" customWidth="1"/>
    <col min="1582" max="1587" width="9.28515625" customWidth="1"/>
    <col min="1588" max="1588" width="9.28515625" bestFit="1" customWidth="1"/>
    <col min="1589" max="1590" width="9.5703125" bestFit="1" customWidth="1"/>
    <col min="1591" max="1591" width="9.85546875" customWidth="1"/>
    <col min="1592" max="1592" width="9.28515625" bestFit="1" customWidth="1"/>
    <col min="1798" max="1798" width="4" customWidth="1"/>
    <col min="1799" max="1799" width="7.5703125" customWidth="1"/>
    <col min="1800" max="1800" width="3.85546875" customWidth="1"/>
    <col min="1801" max="1801" width="2.85546875" customWidth="1"/>
    <col min="1802" max="1802" width="8.140625" customWidth="1"/>
    <col min="1803" max="1803" width="6.42578125" customWidth="1"/>
    <col min="1804" max="1804" width="8.140625" customWidth="1"/>
    <col min="1805" max="1805" width="6.140625" customWidth="1"/>
    <col min="1807" max="1807" width="10.5703125" customWidth="1"/>
    <col min="1808" max="1808" width="9.5703125" customWidth="1"/>
    <col min="1809" max="1809" width="8.7109375" customWidth="1"/>
    <col min="1810" max="1810" width="7.7109375" customWidth="1"/>
    <col min="1811" max="1811" width="8.140625" customWidth="1"/>
    <col min="1812" max="1812" width="6.42578125" customWidth="1"/>
    <col min="1813" max="1813" width="8" customWidth="1"/>
    <col min="1814" max="1814" width="5.42578125" customWidth="1"/>
    <col min="1815" max="1816" width="6.42578125" customWidth="1"/>
    <col min="1817" max="1817" width="6.7109375" customWidth="1"/>
    <col min="1818" max="1818" width="5.28515625" customWidth="1"/>
    <col min="1819" max="1819" width="6.42578125" customWidth="1"/>
    <col min="1820" max="1820" width="7.140625" customWidth="1"/>
    <col min="1821" max="1821" width="5.140625" customWidth="1"/>
    <col min="1822" max="1822" width="6.28515625" customWidth="1"/>
    <col min="1823" max="1823" width="7.28515625" customWidth="1"/>
    <col min="1824" max="1824" width="7.140625" customWidth="1"/>
    <col min="1825" max="1825" width="5.5703125" customWidth="1"/>
    <col min="1826" max="1826" width="6.28515625" customWidth="1"/>
    <col min="1827" max="1827" width="7" customWidth="1"/>
    <col min="1828" max="1828" width="6.28515625" customWidth="1"/>
    <col min="1829" max="1829" width="6.140625" customWidth="1"/>
    <col min="1830" max="1831" width="6.7109375" customWidth="1"/>
    <col min="1832" max="1833" width="6.42578125" customWidth="1"/>
    <col min="1834" max="1834" width="7.42578125" customWidth="1"/>
    <col min="1835" max="1836" width="6.7109375" customWidth="1"/>
    <col min="1837" max="1837" width="9.28515625" bestFit="1" customWidth="1"/>
    <col min="1838" max="1843" width="9.28515625" customWidth="1"/>
    <col min="1844" max="1844" width="9.28515625" bestFit="1" customWidth="1"/>
    <col min="1845" max="1846" width="9.5703125" bestFit="1" customWidth="1"/>
    <col min="1847" max="1847" width="9.85546875" customWidth="1"/>
    <col min="1848" max="1848" width="9.28515625" bestFit="1" customWidth="1"/>
    <col min="2054" max="2054" width="4" customWidth="1"/>
    <col min="2055" max="2055" width="7.5703125" customWidth="1"/>
    <col min="2056" max="2056" width="3.85546875" customWidth="1"/>
    <col min="2057" max="2057" width="2.85546875" customWidth="1"/>
    <col min="2058" max="2058" width="8.140625" customWidth="1"/>
    <col min="2059" max="2059" width="6.42578125" customWidth="1"/>
    <col min="2060" max="2060" width="8.140625" customWidth="1"/>
    <col min="2061" max="2061" width="6.140625" customWidth="1"/>
    <col min="2063" max="2063" width="10.5703125" customWidth="1"/>
    <col min="2064" max="2064" width="9.5703125" customWidth="1"/>
    <col min="2065" max="2065" width="8.7109375" customWidth="1"/>
    <col min="2066" max="2066" width="7.7109375" customWidth="1"/>
    <col min="2067" max="2067" width="8.140625" customWidth="1"/>
    <col min="2068" max="2068" width="6.42578125" customWidth="1"/>
    <col min="2069" max="2069" width="8" customWidth="1"/>
    <col min="2070" max="2070" width="5.42578125" customWidth="1"/>
    <col min="2071" max="2072" width="6.42578125" customWidth="1"/>
    <col min="2073" max="2073" width="6.7109375" customWidth="1"/>
    <col min="2074" max="2074" width="5.28515625" customWidth="1"/>
    <col min="2075" max="2075" width="6.42578125" customWidth="1"/>
    <col min="2076" max="2076" width="7.140625" customWidth="1"/>
    <col min="2077" max="2077" width="5.140625" customWidth="1"/>
    <col min="2078" max="2078" width="6.28515625" customWidth="1"/>
    <col min="2079" max="2079" width="7.28515625" customWidth="1"/>
    <col min="2080" max="2080" width="7.140625" customWidth="1"/>
    <col min="2081" max="2081" width="5.5703125" customWidth="1"/>
    <col min="2082" max="2082" width="6.28515625" customWidth="1"/>
    <col min="2083" max="2083" width="7" customWidth="1"/>
    <col min="2084" max="2084" width="6.28515625" customWidth="1"/>
    <col min="2085" max="2085" width="6.140625" customWidth="1"/>
    <col min="2086" max="2087" width="6.7109375" customWidth="1"/>
    <col min="2088" max="2089" width="6.42578125" customWidth="1"/>
    <col min="2090" max="2090" width="7.42578125" customWidth="1"/>
    <col min="2091" max="2092" width="6.7109375" customWidth="1"/>
    <col min="2093" max="2093" width="9.28515625" bestFit="1" customWidth="1"/>
    <col min="2094" max="2099" width="9.28515625" customWidth="1"/>
    <col min="2100" max="2100" width="9.28515625" bestFit="1" customWidth="1"/>
    <col min="2101" max="2102" width="9.5703125" bestFit="1" customWidth="1"/>
    <col min="2103" max="2103" width="9.85546875" customWidth="1"/>
    <col min="2104" max="2104" width="9.28515625" bestFit="1" customWidth="1"/>
    <col min="2310" max="2310" width="4" customWidth="1"/>
    <col min="2311" max="2311" width="7.5703125" customWidth="1"/>
    <col min="2312" max="2312" width="3.85546875" customWidth="1"/>
    <col min="2313" max="2313" width="2.85546875" customWidth="1"/>
    <col min="2314" max="2314" width="8.140625" customWidth="1"/>
    <col min="2315" max="2315" width="6.42578125" customWidth="1"/>
    <col min="2316" max="2316" width="8.140625" customWidth="1"/>
    <col min="2317" max="2317" width="6.140625" customWidth="1"/>
    <col min="2319" max="2319" width="10.5703125" customWidth="1"/>
    <col min="2320" max="2320" width="9.5703125" customWidth="1"/>
    <col min="2321" max="2321" width="8.7109375" customWidth="1"/>
    <col min="2322" max="2322" width="7.7109375" customWidth="1"/>
    <col min="2323" max="2323" width="8.140625" customWidth="1"/>
    <col min="2324" max="2324" width="6.42578125" customWidth="1"/>
    <col min="2325" max="2325" width="8" customWidth="1"/>
    <col min="2326" max="2326" width="5.42578125" customWidth="1"/>
    <col min="2327" max="2328" width="6.42578125" customWidth="1"/>
    <col min="2329" max="2329" width="6.7109375" customWidth="1"/>
    <col min="2330" max="2330" width="5.28515625" customWidth="1"/>
    <col min="2331" max="2331" width="6.42578125" customWidth="1"/>
    <col min="2332" max="2332" width="7.140625" customWidth="1"/>
    <col min="2333" max="2333" width="5.140625" customWidth="1"/>
    <col min="2334" max="2334" width="6.28515625" customWidth="1"/>
    <col min="2335" max="2335" width="7.28515625" customWidth="1"/>
    <col min="2336" max="2336" width="7.140625" customWidth="1"/>
    <col min="2337" max="2337" width="5.5703125" customWidth="1"/>
    <col min="2338" max="2338" width="6.28515625" customWidth="1"/>
    <col min="2339" max="2339" width="7" customWidth="1"/>
    <col min="2340" max="2340" width="6.28515625" customWidth="1"/>
    <col min="2341" max="2341" width="6.140625" customWidth="1"/>
    <col min="2342" max="2343" width="6.7109375" customWidth="1"/>
    <col min="2344" max="2345" width="6.42578125" customWidth="1"/>
    <col min="2346" max="2346" width="7.42578125" customWidth="1"/>
    <col min="2347" max="2348" width="6.7109375" customWidth="1"/>
    <col min="2349" max="2349" width="9.28515625" bestFit="1" customWidth="1"/>
    <col min="2350" max="2355" width="9.28515625" customWidth="1"/>
    <col min="2356" max="2356" width="9.28515625" bestFit="1" customWidth="1"/>
    <col min="2357" max="2358" width="9.5703125" bestFit="1" customWidth="1"/>
    <col min="2359" max="2359" width="9.85546875" customWidth="1"/>
    <col min="2360" max="2360" width="9.28515625" bestFit="1" customWidth="1"/>
    <col min="2566" max="2566" width="4" customWidth="1"/>
    <col min="2567" max="2567" width="7.5703125" customWidth="1"/>
    <col min="2568" max="2568" width="3.85546875" customWidth="1"/>
    <col min="2569" max="2569" width="2.85546875" customWidth="1"/>
    <col min="2570" max="2570" width="8.140625" customWidth="1"/>
    <col min="2571" max="2571" width="6.42578125" customWidth="1"/>
    <col min="2572" max="2572" width="8.140625" customWidth="1"/>
    <col min="2573" max="2573" width="6.140625" customWidth="1"/>
    <col min="2575" max="2575" width="10.5703125" customWidth="1"/>
    <col min="2576" max="2576" width="9.5703125" customWidth="1"/>
    <col min="2577" max="2577" width="8.7109375" customWidth="1"/>
    <col min="2578" max="2578" width="7.7109375" customWidth="1"/>
    <col min="2579" max="2579" width="8.140625" customWidth="1"/>
    <col min="2580" max="2580" width="6.42578125" customWidth="1"/>
    <col min="2581" max="2581" width="8" customWidth="1"/>
    <col min="2582" max="2582" width="5.42578125" customWidth="1"/>
    <col min="2583" max="2584" width="6.42578125" customWidth="1"/>
    <col min="2585" max="2585" width="6.7109375" customWidth="1"/>
    <col min="2586" max="2586" width="5.28515625" customWidth="1"/>
    <col min="2587" max="2587" width="6.42578125" customWidth="1"/>
    <col min="2588" max="2588" width="7.140625" customWidth="1"/>
    <col min="2589" max="2589" width="5.140625" customWidth="1"/>
    <col min="2590" max="2590" width="6.28515625" customWidth="1"/>
    <col min="2591" max="2591" width="7.28515625" customWidth="1"/>
    <col min="2592" max="2592" width="7.140625" customWidth="1"/>
    <col min="2593" max="2593" width="5.5703125" customWidth="1"/>
    <col min="2594" max="2594" width="6.28515625" customWidth="1"/>
    <col min="2595" max="2595" width="7" customWidth="1"/>
    <col min="2596" max="2596" width="6.28515625" customWidth="1"/>
    <col min="2597" max="2597" width="6.140625" customWidth="1"/>
    <col min="2598" max="2599" width="6.7109375" customWidth="1"/>
    <col min="2600" max="2601" width="6.42578125" customWidth="1"/>
    <col min="2602" max="2602" width="7.42578125" customWidth="1"/>
    <col min="2603" max="2604" width="6.7109375" customWidth="1"/>
    <col min="2605" max="2605" width="9.28515625" bestFit="1" customWidth="1"/>
    <col min="2606" max="2611" width="9.28515625" customWidth="1"/>
    <col min="2612" max="2612" width="9.28515625" bestFit="1" customWidth="1"/>
    <col min="2613" max="2614" width="9.5703125" bestFit="1" customWidth="1"/>
    <col min="2615" max="2615" width="9.85546875" customWidth="1"/>
    <col min="2616" max="2616" width="9.28515625" bestFit="1" customWidth="1"/>
    <col min="2822" max="2822" width="4" customWidth="1"/>
    <col min="2823" max="2823" width="7.5703125" customWidth="1"/>
    <col min="2824" max="2824" width="3.85546875" customWidth="1"/>
    <col min="2825" max="2825" width="2.85546875" customWidth="1"/>
    <col min="2826" max="2826" width="8.140625" customWidth="1"/>
    <col min="2827" max="2827" width="6.42578125" customWidth="1"/>
    <col min="2828" max="2828" width="8.140625" customWidth="1"/>
    <col min="2829" max="2829" width="6.140625" customWidth="1"/>
    <col min="2831" max="2831" width="10.5703125" customWidth="1"/>
    <col min="2832" max="2832" width="9.5703125" customWidth="1"/>
    <col min="2833" max="2833" width="8.7109375" customWidth="1"/>
    <col min="2834" max="2834" width="7.7109375" customWidth="1"/>
    <col min="2835" max="2835" width="8.140625" customWidth="1"/>
    <col min="2836" max="2836" width="6.42578125" customWidth="1"/>
    <col min="2837" max="2837" width="8" customWidth="1"/>
    <col min="2838" max="2838" width="5.42578125" customWidth="1"/>
    <col min="2839" max="2840" width="6.42578125" customWidth="1"/>
    <col min="2841" max="2841" width="6.7109375" customWidth="1"/>
    <col min="2842" max="2842" width="5.28515625" customWidth="1"/>
    <col min="2843" max="2843" width="6.42578125" customWidth="1"/>
    <col min="2844" max="2844" width="7.140625" customWidth="1"/>
    <col min="2845" max="2845" width="5.140625" customWidth="1"/>
    <col min="2846" max="2846" width="6.28515625" customWidth="1"/>
    <col min="2847" max="2847" width="7.28515625" customWidth="1"/>
    <col min="2848" max="2848" width="7.140625" customWidth="1"/>
    <col min="2849" max="2849" width="5.5703125" customWidth="1"/>
    <col min="2850" max="2850" width="6.28515625" customWidth="1"/>
    <col min="2851" max="2851" width="7" customWidth="1"/>
    <col min="2852" max="2852" width="6.28515625" customWidth="1"/>
    <col min="2853" max="2853" width="6.140625" customWidth="1"/>
    <col min="2854" max="2855" width="6.7109375" customWidth="1"/>
    <col min="2856" max="2857" width="6.42578125" customWidth="1"/>
    <col min="2858" max="2858" width="7.42578125" customWidth="1"/>
    <col min="2859" max="2860" width="6.7109375" customWidth="1"/>
    <col min="2861" max="2861" width="9.28515625" bestFit="1" customWidth="1"/>
    <col min="2862" max="2867" width="9.28515625" customWidth="1"/>
    <col min="2868" max="2868" width="9.28515625" bestFit="1" customWidth="1"/>
    <col min="2869" max="2870" width="9.5703125" bestFit="1" customWidth="1"/>
    <col min="2871" max="2871" width="9.85546875" customWidth="1"/>
    <col min="2872" max="2872" width="9.28515625" bestFit="1" customWidth="1"/>
    <col min="3078" max="3078" width="4" customWidth="1"/>
    <col min="3079" max="3079" width="7.5703125" customWidth="1"/>
    <col min="3080" max="3080" width="3.85546875" customWidth="1"/>
    <col min="3081" max="3081" width="2.85546875" customWidth="1"/>
    <col min="3082" max="3082" width="8.140625" customWidth="1"/>
    <col min="3083" max="3083" width="6.42578125" customWidth="1"/>
    <col min="3084" max="3084" width="8.140625" customWidth="1"/>
    <col min="3085" max="3085" width="6.140625" customWidth="1"/>
    <col min="3087" max="3087" width="10.5703125" customWidth="1"/>
    <col min="3088" max="3088" width="9.5703125" customWidth="1"/>
    <col min="3089" max="3089" width="8.7109375" customWidth="1"/>
    <col min="3090" max="3090" width="7.7109375" customWidth="1"/>
    <col min="3091" max="3091" width="8.140625" customWidth="1"/>
    <col min="3092" max="3092" width="6.42578125" customWidth="1"/>
    <col min="3093" max="3093" width="8" customWidth="1"/>
    <col min="3094" max="3094" width="5.42578125" customWidth="1"/>
    <col min="3095" max="3096" width="6.42578125" customWidth="1"/>
    <col min="3097" max="3097" width="6.7109375" customWidth="1"/>
    <col min="3098" max="3098" width="5.28515625" customWidth="1"/>
    <col min="3099" max="3099" width="6.42578125" customWidth="1"/>
    <col min="3100" max="3100" width="7.140625" customWidth="1"/>
    <col min="3101" max="3101" width="5.140625" customWidth="1"/>
    <col min="3102" max="3102" width="6.28515625" customWidth="1"/>
    <col min="3103" max="3103" width="7.28515625" customWidth="1"/>
    <col min="3104" max="3104" width="7.140625" customWidth="1"/>
    <col min="3105" max="3105" width="5.5703125" customWidth="1"/>
    <col min="3106" max="3106" width="6.28515625" customWidth="1"/>
    <col min="3107" max="3107" width="7" customWidth="1"/>
    <col min="3108" max="3108" width="6.28515625" customWidth="1"/>
    <col min="3109" max="3109" width="6.140625" customWidth="1"/>
    <col min="3110" max="3111" width="6.7109375" customWidth="1"/>
    <col min="3112" max="3113" width="6.42578125" customWidth="1"/>
    <col min="3114" max="3114" width="7.42578125" customWidth="1"/>
    <col min="3115" max="3116" width="6.7109375" customWidth="1"/>
    <col min="3117" max="3117" width="9.28515625" bestFit="1" customWidth="1"/>
    <col min="3118" max="3123" width="9.28515625" customWidth="1"/>
    <col min="3124" max="3124" width="9.28515625" bestFit="1" customWidth="1"/>
    <col min="3125" max="3126" width="9.5703125" bestFit="1" customWidth="1"/>
    <col min="3127" max="3127" width="9.85546875" customWidth="1"/>
    <col min="3128" max="3128" width="9.28515625" bestFit="1" customWidth="1"/>
    <col min="3334" max="3334" width="4" customWidth="1"/>
    <col min="3335" max="3335" width="7.5703125" customWidth="1"/>
    <col min="3336" max="3336" width="3.85546875" customWidth="1"/>
    <col min="3337" max="3337" width="2.85546875" customWidth="1"/>
    <col min="3338" max="3338" width="8.140625" customWidth="1"/>
    <col min="3339" max="3339" width="6.42578125" customWidth="1"/>
    <col min="3340" max="3340" width="8.140625" customWidth="1"/>
    <col min="3341" max="3341" width="6.140625" customWidth="1"/>
    <col min="3343" max="3343" width="10.5703125" customWidth="1"/>
    <col min="3344" max="3344" width="9.5703125" customWidth="1"/>
    <col min="3345" max="3345" width="8.7109375" customWidth="1"/>
    <col min="3346" max="3346" width="7.7109375" customWidth="1"/>
    <col min="3347" max="3347" width="8.140625" customWidth="1"/>
    <col min="3348" max="3348" width="6.42578125" customWidth="1"/>
    <col min="3349" max="3349" width="8" customWidth="1"/>
    <col min="3350" max="3350" width="5.42578125" customWidth="1"/>
    <col min="3351" max="3352" width="6.42578125" customWidth="1"/>
    <col min="3353" max="3353" width="6.7109375" customWidth="1"/>
    <col min="3354" max="3354" width="5.28515625" customWidth="1"/>
    <col min="3355" max="3355" width="6.42578125" customWidth="1"/>
    <col min="3356" max="3356" width="7.140625" customWidth="1"/>
    <col min="3357" max="3357" width="5.140625" customWidth="1"/>
    <col min="3358" max="3358" width="6.28515625" customWidth="1"/>
    <col min="3359" max="3359" width="7.28515625" customWidth="1"/>
    <col min="3360" max="3360" width="7.140625" customWidth="1"/>
    <col min="3361" max="3361" width="5.5703125" customWidth="1"/>
    <col min="3362" max="3362" width="6.28515625" customWidth="1"/>
    <col min="3363" max="3363" width="7" customWidth="1"/>
    <col min="3364" max="3364" width="6.28515625" customWidth="1"/>
    <col min="3365" max="3365" width="6.140625" customWidth="1"/>
    <col min="3366" max="3367" width="6.7109375" customWidth="1"/>
    <col min="3368" max="3369" width="6.42578125" customWidth="1"/>
    <col min="3370" max="3370" width="7.42578125" customWidth="1"/>
    <col min="3371" max="3372" width="6.7109375" customWidth="1"/>
    <col min="3373" max="3373" width="9.28515625" bestFit="1" customWidth="1"/>
    <col min="3374" max="3379" width="9.28515625" customWidth="1"/>
    <col min="3380" max="3380" width="9.28515625" bestFit="1" customWidth="1"/>
    <col min="3381" max="3382" width="9.5703125" bestFit="1" customWidth="1"/>
    <col min="3383" max="3383" width="9.85546875" customWidth="1"/>
    <col min="3384" max="3384" width="9.28515625" bestFit="1" customWidth="1"/>
    <col min="3590" max="3590" width="4" customWidth="1"/>
    <col min="3591" max="3591" width="7.5703125" customWidth="1"/>
    <col min="3592" max="3592" width="3.85546875" customWidth="1"/>
    <col min="3593" max="3593" width="2.85546875" customWidth="1"/>
    <col min="3594" max="3594" width="8.140625" customWidth="1"/>
    <col min="3595" max="3595" width="6.42578125" customWidth="1"/>
    <col min="3596" max="3596" width="8.140625" customWidth="1"/>
    <col min="3597" max="3597" width="6.140625" customWidth="1"/>
    <col min="3599" max="3599" width="10.5703125" customWidth="1"/>
    <col min="3600" max="3600" width="9.5703125" customWidth="1"/>
    <col min="3601" max="3601" width="8.7109375" customWidth="1"/>
    <col min="3602" max="3602" width="7.7109375" customWidth="1"/>
    <col min="3603" max="3603" width="8.140625" customWidth="1"/>
    <col min="3604" max="3604" width="6.42578125" customWidth="1"/>
    <col min="3605" max="3605" width="8" customWidth="1"/>
    <col min="3606" max="3606" width="5.42578125" customWidth="1"/>
    <col min="3607" max="3608" width="6.42578125" customWidth="1"/>
    <col min="3609" max="3609" width="6.7109375" customWidth="1"/>
    <col min="3610" max="3610" width="5.28515625" customWidth="1"/>
    <col min="3611" max="3611" width="6.42578125" customWidth="1"/>
    <col min="3612" max="3612" width="7.140625" customWidth="1"/>
    <col min="3613" max="3613" width="5.140625" customWidth="1"/>
    <col min="3614" max="3614" width="6.28515625" customWidth="1"/>
    <col min="3615" max="3615" width="7.28515625" customWidth="1"/>
    <col min="3616" max="3616" width="7.140625" customWidth="1"/>
    <col min="3617" max="3617" width="5.5703125" customWidth="1"/>
    <col min="3618" max="3618" width="6.28515625" customWidth="1"/>
    <col min="3619" max="3619" width="7" customWidth="1"/>
    <col min="3620" max="3620" width="6.28515625" customWidth="1"/>
    <col min="3621" max="3621" width="6.140625" customWidth="1"/>
    <col min="3622" max="3623" width="6.7109375" customWidth="1"/>
    <col min="3624" max="3625" width="6.42578125" customWidth="1"/>
    <col min="3626" max="3626" width="7.42578125" customWidth="1"/>
    <col min="3627" max="3628" width="6.7109375" customWidth="1"/>
    <col min="3629" max="3629" width="9.28515625" bestFit="1" customWidth="1"/>
    <col min="3630" max="3635" width="9.28515625" customWidth="1"/>
    <col min="3636" max="3636" width="9.28515625" bestFit="1" customWidth="1"/>
    <col min="3637" max="3638" width="9.5703125" bestFit="1" customWidth="1"/>
    <col min="3639" max="3639" width="9.85546875" customWidth="1"/>
    <col min="3640" max="3640" width="9.28515625" bestFit="1" customWidth="1"/>
    <col min="3846" max="3846" width="4" customWidth="1"/>
    <col min="3847" max="3847" width="7.5703125" customWidth="1"/>
    <col min="3848" max="3848" width="3.85546875" customWidth="1"/>
    <col min="3849" max="3849" width="2.85546875" customWidth="1"/>
    <col min="3850" max="3850" width="8.140625" customWidth="1"/>
    <col min="3851" max="3851" width="6.42578125" customWidth="1"/>
    <col min="3852" max="3852" width="8.140625" customWidth="1"/>
    <col min="3853" max="3853" width="6.140625" customWidth="1"/>
    <col min="3855" max="3855" width="10.5703125" customWidth="1"/>
    <col min="3856" max="3856" width="9.5703125" customWidth="1"/>
    <col min="3857" max="3857" width="8.7109375" customWidth="1"/>
    <col min="3858" max="3858" width="7.7109375" customWidth="1"/>
    <col min="3859" max="3859" width="8.140625" customWidth="1"/>
    <col min="3860" max="3860" width="6.42578125" customWidth="1"/>
    <col min="3861" max="3861" width="8" customWidth="1"/>
    <col min="3862" max="3862" width="5.42578125" customWidth="1"/>
    <col min="3863" max="3864" width="6.42578125" customWidth="1"/>
    <col min="3865" max="3865" width="6.7109375" customWidth="1"/>
    <col min="3866" max="3866" width="5.28515625" customWidth="1"/>
    <col min="3867" max="3867" width="6.42578125" customWidth="1"/>
    <col min="3868" max="3868" width="7.140625" customWidth="1"/>
    <col min="3869" max="3869" width="5.140625" customWidth="1"/>
    <col min="3870" max="3870" width="6.28515625" customWidth="1"/>
    <col min="3871" max="3871" width="7.28515625" customWidth="1"/>
    <col min="3872" max="3872" width="7.140625" customWidth="1"/>
    <col min="3873" max="3873" width="5.5703125" customWidth="1"/>
    <col min="3874" max="3874" width="6.28515625" customWidth="1"/>
    <col min="3875" max="3875" width="7" customWidth="1"/>
    <col min="3876" max="3876" width="6.28515625" customWidth="1"/>
    <col min="3877" max="3877" width="6.140625" customWidth="1"/>
    <col min="3878" max="3879" width="6.7109375" customWidth="1"/>
    <col min="3880" max="3881" width="6.42578125" customWidth="1"/>
    <col min="3882" max="3882" width="7.42578125" customWidth="1"/>
    <col min="3883" max="3884" width="6.7109375" customWidth="1"/>
    <col min="3885" max="3885" width="9.28515625" bestFit="1" customWidth="1"/>
    <col min="3886" max="3891" width="9.28515625" customWidth="1"/>
    <col min="3892" max="3892" width="9.28515625" bestFit="1" customWidth="1"/>
    <col min="3893" max="3894" width="9.5703125" bestFit="1" customWidth="1"/>
    <col min="3895" max="3895" width="9.85546875" customWidth="1"/>
    <col min="3896" max="3896" width="9.28515625" bestFit="1" customWidth="1"/>
    <col min="4102" max="4102" width="4" customWidth="1"/>
    <col min="4103" max="4103" width="7.5703125" customWidth="1"/>
    <col min="4104" max="4104" width="3.85546875" customWidth="1"/>
    <col min="4105" max="4105" width="2.85546875" customWidth="1"/>
    <col min="4106" max="4106" width="8.140625" customWidth="1"/>
    <col min="4107" max="4107" width="6.42578125" customWidth="1"/>
    <col min="4108" max="4108" width="8.140625" customWidth="1"/>
    <col min="4109" max="4109" width="6.140625" customWidth="1"/>
    <col min="4111" max="4111" width="10.5703125" customWidth="1"/>
    <col min="4112" max="4112" width="9.5703125" customWidth="1"/>
    <col min="4113" max="4113" width="8.7109375" customWidth="1"/>
    <col min="4114" max="4114" width="7.7109375" customWidth="1"/>
    <col min="4115" max="4115" width="8.140625" customWidth="1"/>
    <col min="4116" max="4116" width="6.42578125" customWidth="1"/>
    <col min="4117" max="4117" width="8" customWidth="1"/>
    <col min="4118" max="4118" width="5.42578125" customWidth="1"/>
    <col min="4119" max="4120" width="6.42578125" customWidth="1"/>
    <col min="4121" max="4121" width="6.7109375" customWidth="1"/>
    <col min="4122" max="4122" width="5.28515625" customWidth="1"/>
    <col min="4123" max="4123" width="6.42578125" customWidth="1"/>
    <col min="4124" max="4124" width="7.140625" customWidth="1"/>
    <col min="4125" max="4125" width="5.140625" customWidth="1"/>
    <col min="4126" max="4126" width="6.28515625" customWidth="1"/>
    <col min="4127" max="4127" width="7.28515625" customWidth="1"/>
    <col min="4128" max="4128" width="7.140625" customWidth="1"/>
    <col min="4129" max="4129" width="5.5703125" customWidth="1"/>
    <col min="4130" max="4130" width="6.28515625" customWidth="1"/>
    <col min="4131" max="4131" width="7" customWidth="1"/>
    <col min="4132" max="4132" width="6.28515625" customWidth="1"/>
    <col min="4133" max="4133" width="6.140625" customWidth="1"/>
    <col min="4134" max="4135" width="6.7109375" customWidth="1"/>
    <col min="4136" max="4137" width="6.42578125" customWidth="1"/>
    <col min="4138" max="4138" width="7.42578125" customWidth="1"/>
    <col min="4139" max="4140" width="6.7109375" customWidth="1"/>
    <col min="4141" max="4141" width="9.28515625" bestFit="1" customWidth="1"/>
    <col min="4142" max="4147" width="9.28515625" customWidth="1"/>
    <col min="4148" max="4148" width="9.28515625" bestFit="1" customWidth="1"/>
    <col min="4149" max="4150" width="9.5703125" bestFit="1" customWidth="1"/>
    <col min="4151" max="4151" width="9.85546875" customWidth="1"/>
    <col min="4152" max="4152" width="9.28515625" bestFit="1" customWidth="1"/>
    <col min="4358" max="4358" width="4" customWidth="1"/>
    <col min="4359" max="4359" width="7.5703125" customWidth="1"/>
    <col min="4360" max="4360" width="3.85546875" customWidth="1"/>
    <col min="4361" max="4361" width="2.85546875" customWidth="1"/>
    <col min="4362" max="4362" width="8.140625" customWidth="1"/>
    <col min="4363" max="4363" width="6.42578125" customWidth="1"/>
    <col min="4364" max="4364" width="8.140625" customWidth="1"/>
    <col min="4365" max="4365" width="6.140625" customWidth="1"/>
    <col min="4367" max="4367" width="10.5703125" customWidth="1"/>
    <col min="4368" max="4368" width="9.5703125" customWidth="1"/>
    <col min="4369" max="4369" width="8.7109375" customWidth="1"/>
    <col min="4370" max="4370" width="7.7109375" customWidth="1"/>
    <col min="4371" max="4371" width="8.140625" customWidth="1"/>
    <col min="4372" max="4372" width="6.42578125" customWidth="1"/>
    <col min="4373" max="4373" width="8" customWidth="1"/>
    <col min="4374" max="4374" width="5.42578125" customWidth="1"/>
    <col min="4375" max="4376" width="6.42578125" customWidth="1"/>
    <col min="4377" max="4377" width="6.7109375" customWidth="1"/>
    <col min="4378" max="4378" width="5.28515625" customWidth="1"/>
    <col min="4379" max="4379" width="6.42578125" customWidth="1"/>
    <col min="4380" max="4380" width="7.140625" customWidth="1"/>
    <col min="4381" max="4381" width="5.140625" customWidth="1"/>
    <col min="4382" max="4382" width="6.28515625" customWidth="1"/>
    <col min="4383" max="4383" width="7.28515625" customWidth="1"/>
    <col min="4384" max="4384" width="7.140625" customWidth="1"/>
    <col min="4385" max="4385" width="5.5703125" customWidth="1"/>
    <col min="4386" max="4386" width="6.28515625" customWidth="1"/>
    <col min="4387" max="4387" width="7" customWidth="1"/>
    <col min="4388" max="4388" width="6.28515625" customWidth="1"/>
    <col min="4389" max="4389" width="6.140625" customWidth="1"/>
    <col min="4390" max="4391" width="6.7109375" customWidth="1"/>
    <col min="4392" max="4393" width="6.42578125" customWidth="1"/>
    <col min="4394" max="4394" width="7.42578125" customWidth="1"/>
    <col min="4395" max="4396" width="6.7109375" customWidth="1"/>
    <col min="4397" max="4397" width="9.28515625" bestFit="1" customWidth="1"/>
    <col min="4398" max="4403" width="9.28515625" customWidth="1"/>
    <col min="4404" max="4404" width="9.28515625" bestFit="1" customWidth="1"/>
    <col min="4405" max="4406" width="9.5703125" bestFit="1" customWidth="1"/>
    <col min="4407" max="4407" width="9.85546875" customWidth="1"/>
    <col min="4408" max="4408" width="9.28515625" bestFit="1" customWidth="1"/>
    <col min="4614" max="4614" width="4" customWidth="1"/>
    <col min="4615" max="4615" width="7.5703125" customWidth="1"/>
    <col min="4616" max="4616" width="3.85546875" customWidth="1"/>
    <col min="4617" max="4617" width="2.85546875" customWidth="1"/>
    <col min="4618" max="4618" width="8.140625" customWidth="1"/>
    <col min="4619" max="4619" width="6.42578125" customWidth="1"/>
    <col min="4620" max="4620" width="8.140625" customWidth="1"/>
    <col min="4621" max="4621" width="6.140625" customWidth="1"/>
    <col min="4623" max="4623" width="10.5703125" customWidth="1"/>
    <col min="4624" max="4624" width="9.5703125" customWidth="1"/>
    <col min="4625" max="4625" width="8.7109375" customWidth="1"/>
    <col min="4626" max="4626" width="7.7109375" customWidth="1"/>
    <col min="4627" max="4627" width="8.140625" customWidth="1"/>
    <col min="4628" max="4628" width="6.42578125" customWidth="1"/>
    <col min="4629" max="4629" width="8" customWidth="1"/>
    <col min="4630" max="4630" width="5.42578125" customWidth="1"/>
    <col min="4631" max="4632" width="6.42578125" customWidth="1"/>
    <col min="4633" max="4633" width="6.7109375" customWidth="1"/>
    <col min="4634" max="4634" width="5.28515625" customWidth="1"/>
    <col min="4635" max="4635" width="6.42578125" customWidth="1"/>
    <col min="4636" max="4636" width="7.140625" customWidth="1"/>
    <col min="4637" max="4637" width="5.140625" customWidth="1"/>
    <col min="4638" max="4638" width="6.28515625" customWidth="1"/>
    <col min="4639" max="4639" width="7.28515625" customWidth="1"/>
    <col min="4640" max="4640" width="7.140625" customWidth="1"/>
    <col min="4641" max="4641" width="5.5703125" customWidth="1"/>
    <col min="4642" max="4642" width="6.28515625" customWidth="1"/>
    <col min="4643" max="4643" width="7" customWidth="1"/>
    <col min="4644" max="4644" width="6.28515625" customWidth="1"/>
    <col min="4645" max="4645" width="6.140625" customWidth="1"/>
    <col min="4646" max="4647" width="6.7109375" customWidth="1"/>
    <col min="4648" max="4649" width="6.42578125" customWidth="1"/>
    <col min="4650" max="4650" width="7.42578125" customWidth="1"/>
    <col min="4651" max="4652" width="6.7109375" customWidth="1"/>
    <col min="4653" max="4653" width="9.28515625" bestFit="1" customWidth="1"/>
    <col min="4654" max="4659" width="9.28515625" customWidth="1"/>
    <col min="4660" max="4660" width="9.28515625" bestFit="1" customWidth="1"/>
    <col min="4661" max="4662" width="9.5703125" bestFit="1" customWidth="1"/>
    <col min="4663" max="4663" width="9.85546875" customWidth="1"/>
    <col min="4664" max="4664" width="9.28515625" bestFit="1" customWidth="1"/>
    <col min="4870" max="4870" width="4" customWidth="1"/>
    <col min="4871" max="4871" width="7.5703125" customWidth="1"/>
    <col min="4872" max="4872" width="3.85546875" customWidth="1"/>
    <col min="4873" max="4873" width="2.85546875" customWidth="1"/>
    <col min="4874" max="4874" width="8.140625" customWidth="1"/>
    <col min="4875" max="4875" width="6.42578125" customWidth="1"/>
    <col min="4876" max="4876" width="8.140625" customWidth="1"/>
    <col min="4877" max="4877" width="6.140625" customWidth="1"/>
    <col min="4879" max="4879" width="10.5703125" customWidth="1"/>
    <col min="4880" max="4880" width="9.5703125" customWidth="1"/>
    <col min="4881" max="4881" width="8.7109375" customWidth="1"/>
    <col min="4882" max="4882" width="7.7109375" customWidth="1"/>
    <col min="4883" max="4883" width="8.140625" customWidth="1"/>
    <col min="4884" max="4884" width="6.42578125" customWidth="1"/>
    <col min="4885" max="4885" width="8" customWidth="1"/>
    <col min="4886" max="4886" width="5.42578125" customWidth="1"/>
    <col min="4887" max="4888" width="6.42578125" customWidth="1"/>
    <col min="4889" max="4889" width="6.7109375" customWidth="1"/>
    <col min="4890" max="4890" width="5.28515625" customWidth="1"/>
    <col min="4891" max="4891" width="6.42578125" customWidth="1"/>
    <col min="4892" max="4892" width="7.140625" customWidth="1"/>
    <col min="4893" max="4893" width="5.140625" customWidth="1"/>
    <col min="4894" max="4894" width="6.28515625" customWidth="1"/>
    <col min="4895" max="4895" width="7.28515625" customWidth="1"/>
    <col min="4896" max="4896" width="7.140625" customWidth="1"/>
    <col min="4897" max="4897" width="5.5703125" customWidth="1"/>
    <col min="4898" max="4898" width="6.28515625" customWidth="1"/>
    <col min="4899" max="4899" width="7" customWidth="1"/>
    <col min="4900" max="4900" width="6.28515625" customWidth="1"/>
    <col min="4901" max="4901" width="6.140625" customWidth="1"/>
    <col min="4902" max="4903" width="6.7109375" customWidth="1"/>
    <col min="4904" max="4905" width="6.42578125" customWidth="1"/>
    <col min="4906" max="4906" width="7.42578125" customWidth="1"/>
    <col min="4907" max="4908" width="6.7109375" customWidth="1"/>
    <col min="4909" max="4909" width="9.28515625" bestFit="1" customWidth="1"/>
    <col min="4910" max="4915" width="9.28515625" customWidth="1"/>
    <col min="4916" max="4916" width="9.28515625" bestFit="1" customWidth="1"/>
    <col min="4917" max="4918" width="9.5703125" bestFit="1" customWidth="1"/>
    <col min="4919" max="4919" width="9.85546875" customWidth="1"/>
    <col min="4920" max="4920" width="9.28515625" bestFit="1" customWidth="1"/>
    <col min="5126" max="5126" width="4" customWidth="1"/>
    <col min="5127" max="5127" width="7.5703125" customWidth="1"/>
    <col min="5128" max="5128" width="3.85546875" customWidth="1"/>
    <col min="5129" max="5129" width="2.85546875" customWidth="1"/>
    <col min="5130" max="5130" width="8.140625" customWidth="1"/>
    <col min="5131" max="5131" width="6.42578125" customWidth="1"/>
    <col min="5132" max="5132" width="8.140625" customWidth="1"/>
    <col min="5133" max="5133" width="6.140625" customWidth="1"/>
    <col min="5135" max="5135" width="10.5703125" customWidth="1"/>
    <col min="5136" max="5136" width="9.5703125" customWidth="1"/>
    <col min="5137" max="5137" width="8.7109375" customWidth="1"/>
    <col min="5138" max="5138" width="7.7109375" customWidth="1"/>
    <col min="5139" max="5139" width="8.140625" customWidth="1"/>
    <col min="5140" max="5140" width="6.42578125" customWidth="1"/>
    <col min="5141" max="5141" width="8" customWidth="1"/>
    <col min="5142" max="5142" width="5.42578125" customWidth="1"/>
    <col min="5143" max="5144" width="6.42578125" customWidth="1"/>
    <col min="5145" max="5145" width="6.7109375" customWidth="1"/>
    <col min="5146" max="5146" width="5.28515625" customWidth="1"/>
    <col min="5147" max="5147" width="6.42578125" customWidth="1"/>
    <col min="5148" max="5148" width="7.140625" customWidth="1"/>
    <col min="5149" max="5149" width="5.140625" customWidth="1"/>
    <col min="5150" max="5150" width="6.28515625" customWidth="1"/>
    <col min="5151" max="5151" width="7.28515625" customWidth="1"/>
    <col min="5152" max="5152" width="7.140625" customWidth="1"/>
    <col min="5153" max="5153" width="5.5703125" customWidth="1"/>
    <col min="5154" max="5154" width="6.28515625" customWidth="1"/>
    <col min="5155" max="5155" width="7" customWidth="1"/>
    <col min="5156" max="5156" width="6.28515625" customWidth="1"/>
    <col min="5157" max="5157" width="6.140625" customWidth="1"/>
    <col min="5158" max="5159" width="6.7109375" customWidth="1"/>
    <col min="5160" max="5161" width="6.42578125" customWidth="1"/>
    <col min="5162" max="5162" width="7.42578125" customWidth="1"/>
    <col min="5163" max="5164" width="6.7109375" customWidth="1"/>
    <col min="5165" max="5165" width="9.28515625" bestFit="1" customWidth="1"/>
    <col min="5166" max="5171" width="9.28515625" customWidth="1"/>
    <col min="5172" max="5172" width="9.28515625" bestFit="1" customWidth="1"/>
    <col min="5173" max="5174" width="9.5703125" bestFit="1" customWidth="1"/>
    <col min="5175" max="5175" width="9.85546875" customWidth="1"/>
    <col min="5176" max="5176" width="9.28515625" bestFit="1" customWidth="1"/>
    <col min="5382" max="5382" width="4" customWidth="1"/>
    <col min="5383" max="5383" width="7.5703125" customWidth="1"/>
    <col min="5384" max="5384" width="3.85546875" customWidth="1"/>
    <col min="5385" max="5385" width="2.85546875" customWidth="1"/>
    <col min="5386" max="5386" width="8.140625" customWidth="1"/>
    <col min="5387" max="5387" width="6.42578125" customWidth="1"/>
    <col min="5388" max="5388" width="8.140625" customWidth="1"/>
    <col min="5389" max="5389" width="6.140625" customWidth="1"/>
    <col min="5391" max="5391" width="10.5703125" customWidth="1"/>
    <col min="5392" max="5392" width="9.5703125" customWidth="1"/>
    <col min="5393" max="5393" width="8.7109375" customWidth="1"/>
    <col min="5394" max="5394" width="7.7109375" customWidth="1"/>
    <col min="5395" max="5395" width="8.140625" customWidth="1"/>
    <col min="5396" max="5396" width="6.42578125" customWidth="1"/>
    <col min="5397" max="5397" width="8" customWidth="1"/>
    <col min="5398" max="5398" width="5.42578125" customWidth="1"/>
    <col min="5399" max="5400" width="6.42578125" customWidth="1"/>
    <col min="5401" max="5401" width="6.7109375" customWidth="1"/>
    <col min="5402" max="5402" width="5.28515625" customWidth="1"/>
    <col min="5403" max="5403" width="6.42578125" customWidth="1"/>
    <col min="5404" max="5404" width="7.140625" customWidth="1"/>
    <col min="5405" max="5405" width="5.140625" customWidth="1"/>
    <col min="5406" max="5406" width="6.28515625" customWidth="1"/>
    <col min="5407" max="5407" width="7.28515625" customWidth="1"/>
    <col min="5408" max="5408" width="7.140625" customWidth="1"/>
    <col min="5409" max="5409" width="5.5703125" customWidth="1"/>
    <col min="5410" max="5410" width="6.28515625" customWidth="1"/>
    <col min="5411" max="5411" width="7" customWidth="1"/>
    <col min="5412" max="5412" width="6.28515625" customWidth="1"/>
    <col min="5413" max="5413" width="6.140625" customWidth="1"/>
    <col min="5414" max="5415" width="6.7109375" customWidth="1"/>
    <col min="5416" max="5417" width="6.42578125" customWidth="1"/>
    <col min="5418" max="5418" width="7.42578125" customWidth="1"/>
    <col min="5419" max="5420" width="6.7109375" customWidth="1"/>
    <col min="5421" max="5421" width="9.28515625" bestFit="1" customWidth="1"/>
    <col min="5422" max="5427" width="9.28515625" customWidth="1"/>
    <col min="5428" max="5428" width="9.28515625" bestFit="1" customWidth="1"/>
    <col min="5429" max="5430" width="9.5703125" bestFit="1" customWidth="1"/>
    <col min="5431" max="5431" width="9.85546875" customWidth="1"/>
    <col min="5432" max="5432" width="9.28515625" bestFit="1" customWidth="1"/>
    <col min="5638" max="5638" width="4" customWidth="1"/>
    <col min="5639" max="5639" width="7.5703125" customWidth="1"/>
    <col min="5640" max="5640" width="3.85546875" customWidth="1"/>
    <col min="5641" max="5641" width="2.85546875" customWidth="1"/>
    <col min="5642" max="5642" width="8.140625" customWidth="1"/>
    <col min="5643" max="5643" width="6.42578125" customWidth="1"/>
    <col min="5644" max="5644" width="8.140625" customWidth="1"/>
    <col min="5645" max="5645" width="6.140625" customWidth="1"/>
    <col min="5647" max="5647" width="10.5703125" customWidth="1"/>
    <col min="5648" max="5648" width="9.5703125" customWidth="1"/>
    <col min="5649" max="5649" width="8.7109375" customWidth="1"/>
    <col min="5650" max="5650" width="7.7109375" customWidth="1"/>
    <col min="5651" max="5651" width="8.140625" customWidth="1"/>
    <col min="5652" max="5652" width="6.42578125" customWidth="1"/>
    <col min="5653" max="5653" width="8" customWidth="1"/>
    <col min="5654" max="5654" width="5.42578125" customWidth="1"/>
    <col min="5655" max="5656" width="6.42578125" customWidth="1"/>
    <col min="5657" max="5657" width="6.7109375" customWidth="1"/>
    <col min="5658" max="5658" width="5.28515625" customWidth="1"/>
    <col min="5659" max="5659" width="6.42578125" customWidth="1"/>
    <col min="5660" max="5660" width="7.140625" customWidth="1"/>
    <col min="5661" max="5661" width="5.140625" customWidth="1"/>
    <col min="5662" max="5662" width="6.28515625" customWidth="1"/>
    <col min="5663" max="5663" width="7.28515625" customWidth="1"/>
    <col min="5664" max="5664" width="7.140625" customWidth="1"/>
    <col min="5665" max="5665" width="5.5703125" customWidth="1"/>
    <col min="5666" max="5666" width="6.28515625" customWidth="1"/>
    <col min="5667" max="5667" width="7" customWidth="1"/>
    <col min="5668" max="5668" width="6.28515625" customWidth="1"/>
    <col min="5669" max="5669" width="6.140625" customWidth="1"/>
    <col min="5670" max="5671" width="6.7109375" customWidth="1"/>
    <col min="5672" max="5673" width="6.42578125" customWidth="1"/>
    <col min="5674" max="5674" width="7.42578125" customWidth="1"/>
    <col min="5675" max="5676" width="6.7109375" customWidth="1"/>
    <col min="5677" max="5677" width="9.28515625" bestFit="1" customWidth="1"/>
    <col min="5678" max="5683" width="9.28515625" customWidth="1"/>
    <col min="5684" max="5684" width="9.28515625" bestFit="1" customWidth="1"/>
    <col min="5685" max="5686" width="9.5703125" bestFit="1" customWidth="1"/>
    <col min="5687" max="5687" width="9.85546875" customWidth="1"/>
    <col min="5688" max="5688" width="9.28515625" bestFit="1" customWidth="1"/>
    <col min="5894" max="5894" width="4" customWidth="1"/>
    <col min="5895" max="5895" width="7.5703125" customWidth="1"/>
    <col min="5896" max="5896" width="3.85546875" customWidth="1"/>
    <col min="5897" max="5897" width="2.85546875" customWidth="1"/>
    <col min="5898" max="5898" width="8.140625" customWidth="1"/>
    <col min="5899" max="5899" width="6.42578125" customWidth="1"/>
    <col min="5900" max="5900" width="8.140625" customWidth="1"/>
    <col min="5901" max="5901" width="6.140625" customWidth="1"/>
    <col min="5903" max="5903" width="10.5703125" customWidth="1"/>
    <col min="5904" max="5904" width="9.5703125" customWidth="1"/>
    <col min="5905" max="5905" width="8.7109375" customWidth="1"/>
    <col min="5906" max="5906" width="7.7109375" customWidth="1"/>
    <col min="5907" max="5907" width="8.140625" customWidth="1"/>
    <col min="5908" max="5908" width="6.42578125" customWidth="1"/>
    <col min="5909" max="5909" width="8" customWidth="1"/>
    <col min="5910" max="5910" width="5.42578125" customWidth="1"/>
    <col min="5911" max="5912" width="6.42578125" customWidth="1"/>
    <col min="5913" max="5913" width="6.7109375" customWidth="1"/>
    <col min="5914" max="5914" width="5.28515625" customWidth="1"/>
    <col min="5915" max="5915" width="6.42578125" customWidth="1"/>
    <col min="5916" max="5916" width="7.140625" customWidth="1"/>
    <col min="5917" max="5917" width="5.140625" customWidth="1"/>
    <col min="5918" max="5918" width="6.28515625" customWidth="1"/>
    <col min="5919" max="5919" width="7.28515625" customWidth="1"/>
    <col min="5920" max="5920" width="7.140625" customWidth="1"/>
    <col min="5921" max="5921" width="5.5703125" customWidth="1"/>
    <col min="5922" max="5922" width="6.28515625" customWidth="1"/>
    <col min="5923" max="5923" width="7" customWidth="1"/>
    <col min="5924" max="5924" width="6.28515625" customWidth="1"/>
    <col min="5925" max="5925" width="6.140625" customWidth="1"/>
    <col min="5926" max="5927" width="6.7109375" customWidth="1"/>
    <col min="5928" max="5929" width="6.42578125" customWidth="1"/>
    <col min="5930" max="5930" width="7.42578125" customWidth="1"/>
    <col min="5931" max="5932" width="6.7109375" customWidth="1"/>
    <col min="5933" max="5933" width="9.28515625" bestFit="1" customWidth="1"/>
    <col min="5934" max="5939" width="9.28515625" customWidth="1"/>
    <col min="5940" max="5940" width="9.28515625" bestFit="1" customWidth="1"/>
    <col min="5941" max="5942" width="9.5703125" bestFit="1" customWidth="1"/>
    <col min="5943" max="5943" width="9.85546875" customWidth="1"/>
    <col min="5944" max="5944" width="9.28515625" bestFit="1" customWidth="1"/>
    <col min="6150" max="6150" width="4" customWidth="1"/>
    <col min="6151" max="6151" width="7.5703125" customWidth="1"/>
    <col min="6152" max="6152" width="3.85546875" customWidth="1"/>
    <col min="6153" max="6153" width="2.85546875" customWidth="1"/>
    <col min="6154" max="6154" width="8.140625" customWidth="1"/>
    <col min="6155" max="6155" width="6.42578125" customWidth="1"/>
    <col min="6156" max="6156" width="8.140625" customWidth="1"/>
    <col min="6157" max="6157" width="6.140625" customWidth="1"/>
    <col min="6159" max="6159" width="10.5703125" customWidth="1"/>
    <col min="6160" max="6160" width="9.5703125" customWidth="1"/>
    <col min="6161" max="6161" width="8.7109375" customWidth="1"/>
    <col min="6162" max="6162" width="7.7109375" customWidth="1"/>
    <col min="6163" max="6163" width="8.140625" customWidth="1"/>
    <col min="6164" max="6164" width="6.42578125" customWidth="1"/>
    <col min="6165" max="6165" width="8" customWidth="1"/>
    <col min="6166" max="6166" width="5.42578125" customWidth="1"/>
    <col min="6167" max="6168" width="6.42578125" customWidth="1"/>
    <col min="6169" max="6169" width="6.7109375" customWidth="1"/>
    <col min="6170" max="6170" width="5.28515625" customWidth="1"/>
    <col min="6171" max="6171" width="6.42578125" customWidth="1"/>
    <col min="6172" max="6172" width="7.140625" customWidth="1"/>
    <col min="6173" max="6173" width="5.140625" customWidth="1"/>
    <col min="6174" max="6174" width="6.28515625" customWidth="1"/>
    <col min="6175" max="6175" width="7.28515625" customWidth="1"/>
    <col min="6176" max="6176" width="7.140625" customWidth="1"/>
    <col min="6177" max="6177" width="5.5703125" customWidth="1"/>
    <col min="6178" max="6178" width="6.28515625" customWidth="1"/>
    <col min="6179" max="6179" width="7" customWidth="1"/>
    <col min="6180" max="6180" width="6.28515625" customWidth="1"/>
    <col min="6181" max="6181" width="6.140625" customWidth="1"/>
    <col min="6182" max="6183" width="6.7109375" customWidth="1"/>
    <col min="6184" max="6185" width="6.42578125" customWidth="1"/>
    <col min="6186" max="6186" width="7.42578125" customWidth="1"/>
    <col min="6187" max="6188" width="6.7109375" customWidth="1"/>
    <col min="6189" max="6189" width="9.28515625" bestFit="1" customWidth="1"/>
    <col min="6190" max="6195" width="9.28515625" customWidth="1"/>
    <col min="6196" max="6196" width="9.28515625" bestFit="1" customWidth="1"/>
    <col min="6197" max="6198" width="9.5703125" bestFit="1" customWidth="1"/>
    <col min="6199" max="6199" width="9.85546875" customWidth="1"/>
    <col min="6200" max="6200" width="9.28515625" bestFit="1" customWidth="1"/>
    <col min="6406" max="6406" width="4" customWidth="1"/>
    <col min="6407" max="6407" width="7.5703125" customWidth="1"/>
    <col min="6408" max="6408" width="3.85546875" customWidth="1"/>
    <col min="6409" max="6409" width="2.85546875" customWidth="1"/>
    <col min="6410" max="6410" width="8.140625" customWidth="1"/>
    <col min="6411" max="6411" width="6.42578125" customWidth="1"/>
    <col min="6412" max="6412" width="8.140625" customWidth="1"/>
    <col min="6413" max="6413" width="6.140625" customWidth="1"/>
    <col min="6415" max="6415" width="10.5703125" customWidth="1"/>
    <col min="6416" max="6416" width="9.5703125" customWidth="1"/>
    <col min="6417" max="6417" width="8.7109375" customWidth="1"/>
    <col min="6418" max="6418" width="7.7109375" customWidth="1"/>
    <col min="6419" max="6419" width="8.140625" customWidth="1"/>
    <col min="6420" max="6420" width="6.42578125" customWidth="1"/>
    <col min="6421" max="6421" width="8" customWidth="1"/>
    <col min="6422" max="6422" width="5.42578125" customWidth="1"/>
    <col min="6423" max="6424" width="6.42578125" customWidth="1"/>
    <col min="6425" max="6425" width="6.7109375" customWidth="1"/>
    <col min="6426" max="6426" width="5.28515625" customWidth="1"/>
    <col min="6427" max="6427" width="6.42578125" customWidth="1"/>
    <col min="6428" max="6428" width="7.140625" customWidth="1"/>
    <col min="6429" max="6429" width="5.140625" customWidth="1"/>
    <col min="6430" max="6430" width="6.28515625" customWidth="1"/>
    <col min="6431" max="6431" width="7.28515625" customWidth="1"/>
    <col min="6432" max="6432" width="7.140625" customWidth="1"/>
    <col min="6433" max="6433" width="5.5703125" customWidth="1"/>
    <col min="6434" max="6434" width="6.28515625" customWidth="1"/>
    <col min="6435" max="6435" width="7" customWidth="1"/>
    <col min="6436" max="6436" width="6.28515625" customWidth="1"/>
    <col min="6437" max="6437" width="6.140625" customWidth="1"/>
    <col min="6438" max="6439" width="6.7109375" customWidth="1"/>
    <col min="6440" max="6441" width="6.42578125" customWidth="1"/>
    <col min="6442" max="6442" width="7.42578125" customWidth="1"/>
    <col min="6443" max="6444" width="6.7109375" customWidth="1"/>
    <col min="6445" max="6445" width="9.28515625" bestFit="1" customWidth="1"/>
    <col min="6446" max="6451" width="9.28515625" customWidth="1"/>
    <col min="6452" max="6452" width="9.28515625" bestFit="1" customWidth="1"/>
    <col min="6453" max="6454" width="9.5703125" bestFit="1" customWidth="1"/>
    <col min="6455" max="6455" width="9.85546875" customWidth="1"/>
    <col min="6456" max="6456" width="9.28515625" bestFit="1" customWidth="1"/>
    <col min="6662" max="6662" width="4" customWidth="1"/>
    <col min="6663" max="6663" width="7.5703125" customWidth="1"/>
    <col min="6664" max="6664" width="3.85546875" customWidth="1"/>
    <col min="6665" max="6665" width="2.85546875" customWidth="1"/>
    <col min="6666" max="6666" width="8.140625" customWidth="1"/>
    <col min="6667" max="6667" width="6.42578125" customWidth="1"/>
    <col min="6668" max="6668" width="8.140625" customWidth="1"/>
    <col min="6669" max="6669" width="6.140625" customWidth="1"/>
    <col min="6671" max="6671" width="10.5703125" customWidth="1"/>
    <col min="6672" max="6672" width="9.5703125" customWidth="1"/>
    <col min="6673" max="6673" width="8.7109375" customWidth="1"/>
    <col min="6674" max="6674" width="7.7109375" customWidth="1"/>
    <col min="6675" max="6675" width="8.140625" customWidth="1"/>
    <col min="6676" max="6676" width="6.42578125" customWidth="1"/>
    <col min="6677" max="6677" width="8" customWidth="1"/>
    <col min="6678" max="6678" width="5.42578125" customWidth="1"/>
    <col min="6679" max="6680" width="6.42578125" customWidth="1"/>
    <col min="6681" max="6681" width="6.7109375" customWidth="1"/>
    <col min="6682" max="6682" width="5.28515625" customWidth="1"/>
    <col min="6683" max="6683" width="6.42578125" customWidth="1"/>
    <col min="6684" max="6684" width="7.140625" customWidth="1"/>
    <col min="6685" max="6685" width="5.140625" customWidth="1"/>
    <col min="6686" max="6686" width="6.28515625" customWidth="1"/>
    <col min="6687" max="6687" width="7.28515625" customWidth="1"/>
    <col min="6688" max="6688" width="7.140625" customWidth="1"/>
    <col min="6689" max="6689" width="5.5703125" customWidth="1"/>
    <col min="6690" max="6690" width="6.28515625" customWidth="1"/>
    <col min="6691" max="6691" width="7" customWidth="1"/>
    <col min="6692" max="6692" width="6.28515625" customWidth="1"/>
    <col min="6693" max="6693" width="6.140625" customWidth="1"/>
    <col min="6694" max="6695" width="6.7109375" customWidth="1"/>
    <col min="6696" max="6697" width="6.42578125" customWidth="1"/>
    <col min="6698" max="6698" width="7.42578125" customWidth="1"/>
    <col min="6699" max="6700" width="6.7109375" customWidth="1"/>
    <col min="6701" max="6701" width="9.28515625" bestFit="1" customWidth="1"/>
    <col min="6702" max="6707" width="9.28515625" customWidth="1"/>
    <col min="6708" max="6708" width="9.28515625" bestFit="1" customWidth="1"/>
    <col min="6709" max="6710" width="9.5703125" bestFit="1" customWidth="1"/>
    <col min="6711" max="6711" width="9.85546875" customWidth="1"/>
    <col min="6712" max="6712" width="9.28515625" bestFit="1" customWidth="1"/>
    <col min="6918" max="6918" width="4" customWidth="1"/>
    <col min="6919" max="6919" width="7.5703125" customWidth="1"/>
    <col min="6920" max="6920" width="3.85546875" customWidth="1"/>
    <col min="6921" max="6921" width="2.85546875" customWidth="1"/>
    <col min="6922" max="6922" width="8.140625" customWidth="1"/>
    <col min="6923" max="6923" width="6.42578125" customWidth="1"/>
    <col min="6924" max="6924" width="8.140625" customWidth="1"/>
    <col min="6925" max="6925" width="6.140625" customWidth="1"/>
    <col min="6927" max="6927" width="10.5703125" customWidth="1"/>
    <col min="6928" max="6928" width="9.5703125" customWidth="1"/>
    <col min="6929" max="6929" width="8.7109375" customWidth="1"/>
    <col min="6930" max="6930" width="7.7109375" customWidth="1"/>
    <col min="6931" max="6931" width="8.140625" customWidth="1"/>
    <col min="6932" max="6932" width="6.42578125" customWidth="1"/>
    <col min="6933" max="6933" width="8" customWidth="1"/>
    <col min="6934" max="6934" width="5.42578125" customWidth="1"/>
    <col min="6935" max="6936" width="6.42578125" customWidth="1"/>
    <col min="6937" max="6937" width="6.7109375" customWidth="1"/>
    <col min="6938" max="6938" width="5.28515625" customWidth="1"/>
    <col min="6939" max="6939" width="6.42578125" customWidth="1"/>
    <col min="6940" max="6940" width="7.140625" customWidth="1"/>
    <col min="6941" max="6941" width="5.140625" customWidth="1"/>
    <col min="6942" max="6942" width="6.28515625" customWidth="1"/>
    <col min="6943" max="6943" width="7.28515625" customWidth="1"/>
    <col min="6944" max="6944" width="7.140625" customWidth="1"/>
    <col min="6945" max="6945" width="5.5703125" customWidth="1"/>
    <col min="6946" max="6946" width="6.28515625" customWidth="1"/>
    <col min="6947" max="6947" width="7" customWidth="1"/>
    <col min="6948" max="6948" width="6.28515625" customWidth="1"/>
    <col min="6949" max="6949" width="6.140625" customWidth="1"/>
    <col min="6950" max="6951" width="6.7109375" customWidth="1"/>
    <col min="6952" max="6953" width="6.42578125" customWidth="1"/>
    <col min="6954" max="6954" width="7.42578125" customWidth="1"/>
    <col min="6955" max="6956" width="6.7109375" customWidth="1"/>
    <col min="6957" max="6957" width="9.28515625" bestFit="1" customWidth="1"/>
    <col min="6958" max="6963" width="9.28515625" customWidth="1"/>
    <col min="6964" max="6964" width="9.28515625" bestFit="1" customWidth="1"/>
    <col min="6965" max="6966" width="9.5703125" bestFit="1" customWidth="1"/>
    <col min="6967" max="6967" width="9.85546875" customWidth="1"/>
    <col min="6968" max="6968" width="9.28515625" bestFit="1" customWidth="1"/>
    <col min="7174" max="7174" width="4" customWidth="1"/>
    <col min="7175" max="7175" width="7.5703125" customWidth="1"/>
    <col min="7176" max="7176" width="3.85546875" customWidth="1"/>
    <col min="7177" max="7177" width="2.85546875" customWidth="1"/>
    <col min="7178" max="7178" width="8.140625" customWidth="1"/>
    <col min="7179" max="7179" width="6.42578125" customWidth="1"/>
    <col min="7180" max="7180" width="8.140625" customWidth="1"/>
    <col min="7181" max="7181" width="6.140625" customWidth="1"/>
    <col min="7183" max="7183" width="10.5703125" customWidth="1"/>
    <col min="7184" max="7184" width="9.5703125" customWidth="1"/>
    <col min="7185" max="7185" width="8.7109375" customWidth="1"/>
    <col min="7186" max="7186" width="7.7109375" customWidth="1"/>
    <col min="7187" max="7187" width="8.140625" customWidth="1"/>
    <col min="7188" max="7188" width="6.42578125" customWidth="1"/>
    <col min="7189" max="7189" width="8" customWidth="1"/>
    <col min="7190" max="7190" width="5.42578125" customWidth="1"/>
    <col min="7191" max="7192" width="6.42578125" customWidth="1"/>
    <col min="7193" max="7193" width="6.7109375" customWidth="1"/>
    <col min="7194" max="7194" width="5.28515625" customWidth="1"/>
    <col min="7195" max="7195" width="6.42578125" customWidth="1"/>
    <col min="7196" max="7196" width="7.140625" customWidth="1"/>
    <col min="7197" max="7197" width="5.140625" customWidth="1"/>
    <col min="7198" max="7198" width="6.28515625" customWidth="1"/>
    <col min="7199" max="7199" width="7.28515625" customWidth="1"/>
    <col min="7200" max="7200" width="7.140625" customWidth="1"/>
    <col min="7201" max="7201" width="5.5703125" customWidth="1"/>
    <col min="7202" max="7202" width="6.28515625" customWidth="1"/>
    <col min="7203" max="7203" width="7" customWidth="1"/>
    <col min="7204" max="7204" width="6.28515625" customWidth="1"/>
    <col min="7205" max="7205" width="6.140625" customWidth="1"/>
    <col min="7206" max="7207" width="6.7109375" customWidth="1"/>
    <col min="7208" max="7209" width="6.42578125" customWidth="1"/>
    <col min="7210" max="7210" width="7.42578125" customWidth="1"/>
    <col min="7211" max="7212" width="6.7109375" customWidth="1"/>
    <col min="7213" max="7213" width="9.28515625" bestFit="1" customWidth="1"/>
    <col min="7214" max="7219" width="9.28515625" customWidth="1"/>
    <col min="7220" max="7220" width="9.28515625" bestFit="1" customWidth="1"/>
    <col min="7221" max="7222" width="9.5703125" bestFit="1" customWidth="1"/>
    <col min="7223" max="7223" width="9.85546875" customWidth="1"/>
    <col min="7224" max="7224" width="9.28515625" bestFit="1" customWidth="1"/>
    <col min="7430" max="7430" width="4" customWidth="1"/>
    <col min="7431" max="7431" width="7.5703125" customWidth="1"/>
    <col min="7432" max="7432" width="3.85546875" customWidth="1"/>
    <col min="7433" max="7433" width="2.85546875" customWidth="1"/>
    <col min="7434" max="7434" width="8.140625" customWidth="1"/>
    <col min="7435" max="7435" width="6.42578125" customWidth="1"/>
    <col min="7436" max="7436" width="8.140625" customWidth="1"/>
    <col min="7437" max="7437" width="6.140625" customWidth="1"/>
    <col min="7439" max="7439" width="10.5703125" customWidth="1"/>
    <col min="7440" max="7440" width="9.5703125" customWidth="1"/>
    <col min="7441" max="7441" width="8.7109375" customWidth="1"/>
    <col min="7442" max="7442" width="7.7109375" customWidth="1"/>
    <col min="7443" max="7443" width="8.140625" customWidth="1"/>
    <col min="7444" max="7444" width="6.42578125" customWidth="1"/>
    <col min="7445" max="7445" width="8" customWidth="1"/>
    <col min="7446" max="7446" width="5.42578125" customWidth="1"/>
    <col min="7447" max="7448" width="6.42578125" customWidth="1"/>
    <col min="7449" max="7449" width="6.7109375" customWidth="1"/>
    <col min="7450" max="7450" width="5.28515625" customWidth="1"/>
    <col min="7451" max="7451" width="6.42578125" customWidth="1"/>
    <col min="7452" max="7452" width="7.140625" customWidth="1"/>
    <col min="7453" max="7453" width="5.140625" customWidth="1"/>
    <col min="7454" max="7454" width="6.28515625" customWidth="1"/>
    <col min="7455" max="7455" width="7.28515625" customWidth="1"/>
    <col min="7456" max="7456" width="7.140625" customWidth="1"/>
    <col min="7457" max="7457" width="5.5703125" customWidth="1"/>
    <col min="7458" max="7458" width="6.28515625" customWidth="1"/>
    <col min="7459" max="7459" width="7" customWidth="1"/>
    <col min="7460" max="7460" width="6.28515625" customWidth="1"/>
    <col min="7461" max="7461" width="6.140625" customWidth="1"/>
    <col min="7462" max="7463" width="6.7109375" customWidth="1"/>
    <col min="7464" max="7465" width="6.42578125" customWidth="1"/>
    <col min="7466" max="7466" width="7.42578125" customWidth="1"/>
    <col min="7467" max="7468" width="6.7109375" customWidth="1"/>
    <col min="7469" max="7469" width="9.28515625" bestFit="1" customWidth="1"/>
    <col min="7470" max="7475" width="9.28515625" customWidth="1"/>
    <col min="7476" max="7476" width="9.28515625" bestFit="1" customWidth="1"/>
    <col min="7477" max="7478" width="9.5703125" bestFit="1" customWidth="1"/>
    <col min="7479" max="7479" width="9.85546875" customWidth="1"/>
    <col min="7480" max="7480" width="9.28515625" bestFit="1" customWidth="1"/>
    <col min="7686" max="7686" width="4" customWidth="1"/>
    <col min="7687" max="7687" width="7.5703125" customWidth="1"/>
    <col min="7688" max="7688" width="3.85546875" customWidth="1"/>
    <col min="7689" max="7689" width="2.85546875" customWidth="1"/>
    <col min="7690" max="7690" width="8.140625" customWidth="1"/>
    <col min="7691" max="7691" width="6.42578125" customWidth="1"/>
    <col min="7692" max="7692" width="8.140625" customWidth="1"/>
    <col min="7693" max="7693" width="6.140625" customWidth="1"/>
    <col min="7695" max="7695" width="10.5703125" customWidth="1"/>
    <col min="7696" max="7696" width="9.5703125" customWidth="1"/>
    <col min="7697" max="7697" width="8.7109375" customWidth="1"/>
    <col min="7698" max="7698" width="7.7109375" customWidth="1"/>
    <col min="7699" max="7699" width="8.140625" customWidth="1"/>
    <col min="7700" max="7700" width="6.42578125" customWidth="1"/>
    <col min="7701" max="7701" width="8" customWidth="1"/>
    <col min="7702" max="7702" width="5.42578125" customWidth="1"/>
    <col min="7703" max="7704" width="6.42578125" customWidth="1"/>
    <col min="7705" max="7705" width="6.7109375" customWidth="1"/>
    <col min="7706" max="7706" width="5.28515625" customWidth="1"/>
    <col min="7707" max="7707" width="6.42578125" customWidth="1"/>
    <col min="7708" max="7708" width="7.140625" customWidth="1"/>
    <col min="7709" max="7709" width="5.140625" customWidth="1"/>
    <col min="7710" max="7710" width="6.28515625" customWidth="1"/>
    <col min="7711" max="7711" width="7.28515625" customWidth="1"/>
    <col min="7712" max="7712" width="7.140625" customWidth="1"/>
    <col min="7713" max="7713" width="5.5703125" customWidth="1"/>
    <col min="7714" max="7714" width="6.28515625" customWidth="1"/>
    <col min="7715" max="7715" width="7" customWidth="1"/>
    <col min="7716" max="7716" width="6.28515625" customWidth="1"/>
    <col min="7717" max="7717" width="6.140625" customWidth="1"/>
    <col min="7718" max="7719" width="6.7109375" customWidth="1"/>
    <col min="7720" max="7721" width="6.42578125" customWidth="1"/>
    <col min="7722" max="7722" width="7.42578125" customWidth="1"/>
    <col min="7723" max="7724" width="6.7109375" customWidth="1"/>
    <col min="7725" max="7725" width="9.28515625" bestFit="1" customWidth="1"/>
    <col min="7726" max="7731" width="9.28515625" customWidth="1"/>
    <col min="7732" max="7732" width="9.28515625" bestFit="1" customWidth="1"/>
    <col min="7733" max="7734" width="9.5703125" bestFit="1" customWidth="1"/>
    <col min="7735" max="7735" width="9.85546875" customWidth="1"/>
    <col min="7736" max="7736" width="9.28515625" bestFit="1" customWidth="1"/>
    <col min="7942" max="7942" width="4" customWidth="1"/>
    <col min="7943" max="7943" width="7.5703125" customWidth="1"/>
    <col min="7944" max="7944" width="3.85546875" customWidth="1"/>
    <col min="7945" max="7945" width="2.85546875" customWidth="1"/>
    <col min="7946" max="7946" width="8.140625" customWidth="1"/>
    <col min="7947" max="7947" width="6.42578125" customWidth="1"/>
    <col min="7948" max="7948" width="8.140625" customWidth="1"/>
    <col min="7949" max="7949" width="6.140625" customWidth="1"/>
    <col min="7951" max="7951" width="10.5703125" customWidth="1"/>
    <col min="7952" max="7952" width="9.5703125" customWidth="1"/>
    <col min="7953" max="7953" width="8.7109375" customWidth="1"/>
    <col min="7954" max="7954" width="7.7109375" customWidth="1"/>
    <col min="7955" max="7955" width="8.140625" customWidth="1"/>
    <col min="7956" max="7956" width="6.42578125" customWidth="1"/>
    <col min="7957" max="7957" width="8" customWidth="1"/>
    <col min="7958" max="7958" width="5.42578125" customWidth="1"/>
    <col min="7959" max="7960" width="6.42578125" customWidth="1"/>
    <col min="7961" max="7961" width="6.7109375" customWidth="1"/>
    <col min="7962" max="7962" width="5.28515625" customWidth="1"/>
    <col min="7963" max="7963" width="6.42578125" customWidth="1"/>
    <col min="7964" max="7964" width="7.140625" customWidth="1"/>
    <col min="7965" max="7965" width="5.140625" customWidth="1"/>
    <col min="7966" max="7966" width="6.28515625" customWidth="1"/>
    <col min="7967" max="7967" width="7.28515625" customWidth="1"/>
    <col min="7968" max="7968" width="7.140625" customWidth="1"/>
    <col min="7969" max="7969" width="5.5703125" customWidth="1"/>
    <col min="7970" max="7970" width="6.28515625" customWidth="1"/>
    <col min="7971" max="7971" width="7" customWidth="1"/>
    <col min="7972" max="7972" width="6.28515625" customWidth="1"/>
    <col min="7973" max="7973" width="6.140625" customWidth="1"/>
    <col min="7974" max="7975" width="6.7109375" customWidth="1"/>
    <col min="7976" max="7977" width="6.42578125" customWidth="1"/>
    <col min="7978" max="7978" width="7.42578125" customWidth="1"/>
    <col min="7979" max="7980" width="6.7109375" customWidth="1"/>
    <col min="7981" max="7981" width="9.28515625" bestFit="1" customWidth="1"/>
    <col min="7982" max="7987" width="9.28515625" customWidth="1"/>
    <col min="7988" max="7988" width="9.28515625" bestFit="1" customWidth="1"/>
    <col min="7989" max="7990" width="9.5703125" bestFit="1" customWidth="1"/>
    <col min="7991" max="7991" width="9.85546875" customWidth="1"/>
    <col min="7992" max="7992" width="9.28515625" bestFit="1" customWidth="1"/>
    <col min="8198" max="8198" width="4" customWidth="1"/>
    <col min="8199" max="8199" width="7.5703125" customWidth="1"/>
    <col min="8200" max="8200" width="3.85546875" customWidth="1"/>
    <col min="8201" max="8201" width="2.85546875" customWidth="1"/>
    <col min="8202" max="8202" width="8.140625" customWidth="1"/>
    <col min="8203" max="8203" width="6.42578125" customWidth="1"/>
    <col min="8204" max="8204" width="8.140625" customWidth="1"/>
    <col min="8205" max="8205" width="6.140625" customWidth="1"/>
    <col min="8207" max="8207" width="10.5703125" customWidth="1"/>
    <col min="8208" max="8208" width="9.5703125" customWidth="1"/>
    <col min="8209" max="8209" width="8.7109375" customWidth="1"/>
    <col min="8210" max="8210" width="7.7109375" customWidth="1"/>
    <col min="8211" max="8211" width="8.140625" customWidth="1"/>
    <col min="8212" max="8212" width="6.42578125" customWidth="1"/>
    <col min="8213" max="8213" width="8" customWidth="1"/>
    <col min="8214" max="8214" width="5.42578125" customWidth="1"/>
    <col min="8215" max="8216" width="6.42578125" customWidth="1"/>
    <col min="8217" max="8217" width="6.7109375" customWidth="1"/>
    <col min="8218" max="8218" width="5.28515625" customWidth="1"/>
    <col min="8219" max="8219" width="6.42578125" customWidth="1"/>
    <col min="8220" max="8220" width="7.140625" customWidth="1"/>
    <col min="8221" max="8221" width="5.140625" customWidth="1"/>
    <col min="8222" max="8222" width="6.28515625" customWidth="1"/>
    <col min="8223" max="8223" width="7.28515625" customWidth="1"/>
    <col min="8224" max="8224" width="7.140625" customWidth="1"/>
    <col min="8225" max="8225" width="5.5703125" customWidth="1"/>
    <col min="8226" max="8226" width="6.28515625" customWidth="1"/>
    <col min="8227" max="8227" width="7" customWidth="1"/>
    <col min="8228" max="8228" width="6.28515625" customWidth="1"/>
    <col min="8229" max="8229" width="6.140625" customWidth="1"/>
    <col min="8230" max="8231" width="6.7109375" customWidth="1"/>
    <col min="8232" max="8233" width="6.42578125" customWidth="1"/>
    <col min="8234" max="8234" width="7.42578125" customWidth="1"/>
    <col min="8235" max="8236" width="6.7109375" customWidth="1"/>
    <col min="8237" max="8237" width="9.28515625" bestFit="1" customWidth="1"/>
    <col min="8238" max="8243" width="9.28515625" customWidth="1"/>
    <col min="8244" max="8244" width="9.28515625" bestFit="1" customWidth="1"/>
    <col min="8245" max="8246" width="9.5703125" bestFit="1" customWidth="1"/>
    <col min="8247" max="8247" width="9.85546875" customWidth="1"/>
    <col min="8248" max="8248" width="9.28515625" bestFit="1" customWidth="1"/>
    <col min="8454" max="8454" width="4" customWidth="1"/>
    <col min="8455" max="8455" width="7.5703125" customWidth="1"/>
    <col min="8456" max="8456" width="3.85546875" customWidth="1"/>
    <col min="8457" max="8457" width="2.85546875" customWidth="1"/>
    <col min="8458" max="8458" width="8.140625" customWidth="1"/>
    <col min="8459" max="8459" width="6.42578125" customWidth="1"/>
    <col min="8460" max="8460" width="8.140625" customWidth="1"/>
    <col min="8461" max="8461" width="6.140625" customWidth="1"/>
    <col min="8463" max="8463" width="10.5703125" customWidth="1"/>
    <col min="8464" max="8464" width="9.5703125" customWidth="1"/>
    <col min="8465" max="8465" width="8.7109375" customWidth="1"/>
    <col min="8466" max="8466" width="7.7109375" customWidth="1"/>
    <col min="8467" max="8467" width="8.140625" customWidth="1"/>
    <col min="8468" max="8468" width="6.42578125" customWidth="1"/>
    <col min="8469" max="8469" width="8" customWidth="1"/>
    <col min="8470" max="8470" width="5.42578125" customWidth="1"/>
    <col min="8471" max="8472" width="6.42578125" customWidth="1"/>
    <col min="8473" max="8473" width="6.7109375" customWidth="1"/>
    <col min="8474" max="8474" width="5.28515625" customWidth="1"/>
    <col min="8475" max="8475" width="6.42578125" customWidth="1"/>
    <col min="8476" max="8476" width="7.140625" customWidth="1"/>
    <col min="8477" max="8477" width="5.140625" customWidth="1"/>
    <col min="8478" max="8478" width="6.28515625" customWidth="1"/>
    <col min="8479" max="8479" width="7.28515625" customWidth="1"/>
    <col min="8480" max="8480" width="7.140625" customWidth="1"/>
    <col min="8481" max="8481" width="5.5703125" customWidth="1"/>
    <col min="8482" max="8482" width="6.28515625" customWidth="1"/>
    <col min="8483" max="8483" width="7" customWidth="1"/>
    <col min="8484" max="8484" width="6.28515625" customWidth="1"/>
    <col min="8485" max="8485" width="6.140625" customWidth="1"/>
    <col min="8486" max="8487" width="6.7109375" customWidth="1"/>
    <col min="8488" max="8489" width="6.42578125" customWidth="1"/>
    <col min="8490" max="8490" width="7.42578125" customWidth="1"/>
    <col min="8491" max="8492" width="6.7109375" customWidth="1"/>
    <col min="8493" max="8493" width="9.28515625" bestFit="1" customWidth="1"/>
    <col min="8494" max="8499" width="9.28515625" customWidth="1"/>
    <col min="8500" max="8500" width="9.28515625" bestFit="1" customWidth="1"/>
    <col min="8501" max="8502" width="9.5703125" bestFit="1" customWidth="1"/>
    <col min="8503" max="8503" width="9.85546875" customWidth="1"/>
    <col min="8504" max="8504" width="9.28515625" bestFit="1" customWidth="1"/>
    <col min="8710" max="8710" width="4" customWidth="1"/>
    <col min="8711" max="8711" width="7.5703125" customWidth="1"/>
    <col min="8712" max="8712" width="3.85546875" customWidth="1"/>
    <col min="8713" max="8713" width="2.85546875" customWidth="1"/>
    <col min="8714" max="8714" width="8.140625" customWidth="1"/>
    <col min="8715" max="8715" width="6.42578125" customWidth="1"/>
    <col min="8716" max="8716" width="8.140625" customWidth="1"/>
    <col min="8717" max="8717" width="6.140625" customWidth="1"/>
    <col min="8719" max="8719" width="10.5703125" customWidth="1"/>
    <col min="8720" max="8720" width="9.5703125" customWidth="1"/>
    <col min="8721" max="8721" width="8.7109375" customWidth="1"/>
    <col min="8722" max="8722" width="7.7109375" customWidth="1"/>
    <col min="8723" max="8723" width="8.140625" customWidth="1"/>
    <col min="8724" max="8724" width="6.42578125" customWidth="1"/>
    <col min="8725" max="8725" width="8" customWidth="1"/>
    <col min="8726" max="8726" width="5.42578125" customWidth="1"/>
    <col min="8727" max="8728" width="6.42578125" customWidth="1"/>
    <col min="8729" max="8729" width="6.7109375" customWidth="1"/>
    <col min="8730" max="8730" width="5.28515625" customWidth="1"/>
    <col min="8731" max="8731" width="6.42578125" customWidth="1"/>
    <col min="8732" max="8732" width="7.140625" customWidth="1"/>
    <col min="8733" max="8733" width="5.140625" customWidth="1"/>
    <col min="8734" max="8734" width="6.28515625" customWidth="1"/>
    <col min="8735" max="8735" width="7.28515625" customWidth="1"/>
    <col min="8736" max="8736" width="7.140625" customWidth="1"/>
    <col min="8737" max="8737" width="5.5703125" customWidth="1"/>
    <col min="8738" max="8738" width="6.28515625" customWidth="1"/>
    <col min="8739" max="8739" width="7" customWidth="1"/>
    <col min="8740" max="8740" width="6.28515625" customWidth="1"/>
    <col min="8741" max="8741" width="6.140625" customWidth="1"/>
    <col min="8742" max="8743" width="6.7109375" customWidth="1"/>
    <col min="8744" max="8745" width="6.42578125" customWidth="1"/>
    <col min="8746" max="8746" width="7.42578125" customWidth="1"/>
    <col min="8747" max="8748" width="6.7109375" customWidth="1"/>
    <col min="8749" max="8749" width="9.28515625" bestFit="1" customWidth="1"/>
    <col min="8750" max="8755" width="9.28515625" customWidth="1"/>
    <col min="8756" max="8756" width="9.28515625" bestFit="1" customWidth="1"/>
    <col min="8757" max="8758" width="9.5703125" bestFit="1" customWidth="1"/>
    <col min="8759" max="8759" width="9.85546875" customWidth="1"/>
    <col min="8760" max="8760" width="9.28515625" bestFit="1" customWidth="1"/>
    <col min="8966" max="8966" width="4" customWidth="1"/>
    <col min="8967" max="8967" width="7.5703125" customWidth="1"/>
    <col min="8968" max="8968" width="3.85546875" customWidth="1"/>
    <col min="8969" max="8969" width="2.85546875" customWidth="1"/>
    <col min="8970" max="8970" width="8.140625" customWidth="1"/>
    <col min="8971" max="8971" width="6.42578125" customWidth="1"/>
    <col min="8972" max="8972" width="8.140625" customWidth="1"/>
    <col min="8973" max="8973" width="6.140625" customWidth="1"/>
    <col min="8975" max="8975" width="10.5703125" customWidth="1"/>
    <col min="8976" max="8976" width="9.5703125" customWidth="1"/>
    <col min="8977" max="8977" width="8.7109375" customWidth="1"/>
    <col min="8978" max="8978" width="7.7109375" customWidth="1"/>
    <col min="8979" max="8979" width="8.140625" customWidth="1"/>
    <col min="8980" max="8980" width="6.42578125" customWidth="1"/>
    <col min="8981" max="8981" width="8" customWidth="1"/>
    <col min="8982" max="8982" width="5.42578125" customWidth="1"/>
    <col min="8983" max="8984" width="6.42578125" customWidth="1"/>
    <col min="8985" max="8985" width="6.7109375" customWidth="1"/>
    <col min="8986" max="8986" width="5.28515625" customWidth="1"/>
    <col min="8987" max="8987" width="6.42578125" customWidth="1"/>
    <col min="8988" max="8988" width="7.140625" customWidth="1"/>
    <col min="8989" max="8989" width="5.140625" customWidth="1"/>
    <col min="8990" max="8990" width="6.28515625" customWidth="1"/>
    <col min="8991" max="8991" width="7.28515625" customWidth="1"/>
    <col min="8992" max="8992" width="7.140625" customWidth="1"/>
    <col min="8993" max="8993" width="5.5703125" customWidth="1"/>
    <col min="8994" max="8994" width="6.28515625" customWidth="1"/>
    <col min="8995" max="8995" width="7" customWidth="1"/>
    <col min="8996" max="8996" width="6.28515625" customWidth="1"/>
    <col min="8997" max="8997" width="6.140625" customWidth="1"/>
    <col min="8998" max="8999" width="6.7109375" customWidth="1"/>
    <col min="9000" max="9001" width="6.42578125" customWidth="1"/>
    <col min="9002" max="9002" width="7.42578125" customWidth="1"/>
    <col min="9003" max="9004" width="6.7109375" customWidth="1"/>
    <col min="9005" max="9005" width="9.28515625" bestFit="1" customWidth="1"/>
    <col min="9006" max="9011" width="9.28515625" customWidth="1"/>
    <col min="9012" max="9012" width="9.28515625" bestFit="1" customWidth="1"/>
    <col min="9013" max="9014" width="9.5703125" bestFit="1" customWidth="1"/>
    <col min="9015" max="9015" width="9.85546875" customWidth="1"/>
    <col min="9016" max="9016" width="9.28515625" bestFit="1" customWidth="1"/>
    <col min="9222" max="9222" width="4" customWidth="1"/>
    <col min="9223" max="9223" width="7.5703125" customWidth="1"/>
    <col min="9224" max="9224" width="3.85546875" customWidth="1"/>
    <col min="9225" max="9225" width="2.85546875" customWidth="1"/>
    <col min="9226" max="9226" width="8.140625" customWidth="1"/>
    <col min="9227" max="9227" width="6.42578125" customWidth="1"/>
    <col min="9228" max="9228" width="8.140625" customWidth="1"/>
    <col min="9229" max="9229" width="6.140625" customWidth="1"/>
    <col min="9231" max="9231" width="10.5703125" customWidth="1"/>
    <col min="9232" max="9232" width="9.5703125" customWidth="1"/>
    <col min="9233" max="9233" width="8.7109375" customWidth="1"/>
    <col min="9234" max="9234" width="7.7109375" customWidth="1"/>
    <col min="9235" max="9235" width="8.140625" customWidth="1"/>
    <col min="9236" max="9236" width="6.42578125" customWidth="1"/>
    <col min="9237" max="9237" width="8" customWidth="1"/>
    <col min="9238" max="9238" width="5.42578125" customWidth="1"/>
    <col min="9239" max="9240" width="6.42578125" customWidth="1"/>
    <col min="9241" max="9241" width="6.7109375" customWidth="1"/>
    <col min="9242" max="9242" width="5.28515625" customWidth="1"/>
    <col min="9243" max="9243" width="6.42578125" customWidth="1"/>
    <col min="9244" max="9244" width="7.140625" customWidth="1"/>
    <col min="9245" max="9245" width="5.140625" customWidth="1"/>
    <col min="9246" max="9246" width="6.28515625" customWidth="1"/>
    <col min="9247" max="9247" width="7.28515625" customWidth="1"/>
    <col min="9248" max="9248" width="7.140625" customWidth="1"/>
    <col min="9249" max="9249" width="5.5703125" customWidth="1"/>
    <col min="9250" max="9250" width="6.28515625" customWidth="1"/>
    <col min="9251" max="9251" width="7" customWidth="1"/>
    <col min="9252" max="9252" width="6.28515625" customWidth="1"/>
    <col min="9253" max="9253" width="6.140625" customWidth="1"/>
    <col min="9254" max="9255" width="6.7109375" customWidth="1"/>
    <col min="9256" max="9257" width="6.42578125" customWidth="1"/>
    <col min="9258" max="9258" width="7.42578125" customWidth="1"/>
    <col min="9259" max="9260" width="6.7109375" customWidth="1"/>
    <col min="9261" max="9261" width="9.28515625" bestFit="1" customWidth="1"/>
    <col min="9262" max="9267" width="9.28515625" customWidth="1"/>
    <col min="9268" max="9268" width="9.28515625" bestFit="1" customWidth="1"/>
    <col min="9269" max="9270" width="9.5703125" bestFit="1" customWidth="1"/>
    <col min="9271" max="9271" width="9.85546875" customWidth="1"/>
    <col min="9272" max="9272" width="9.28515625" bestFit="1" customWidth="1"/>
    <col min="9478" max="9478" width="4" customWidth="1"/>
    <col min="9479" max="9479" width="7.5703125" customWidth="1"/>
    <col min="9480" max="9480" width="3.85546875" customWidth="1"/>
    <col min="9481" max="9481" width="2.85546875" customWidth="1"/>
    <col min="9482" max="9482" width="8.140625" customWidth="1"/>
    <col min="9483" max="9483" width="6.42578125" customWidth="1"/>
    <col min="9484" max="9484" width="8.140625" customWidth="1"/>
    <col min="9485" max="9485" width="6.140625" customWidth="1"/>
    <col min="9487" max="9487" width="10.5703125" customWidth="1"/>
    <col min="9488" max="9488" width="9.5703125" customWidth="1"/>
    <col min="9489" max="9489" width="8.7109375" customWidth="1"/>
    <col min="9490" max="9490" width="7.7109375" customWidth="1"/>
    <col min="9491" max="9491" width="8.140625" customWidth="1"/>
    <col min="9492" max="9492" width="6.42578125" customWidth="1"/>
    <col min="9493" max="9493" width="8" customWidth="1"/>
    <col min="9494" max="9494" width="5.42578125" customWidth="1"/>
    <col min="9495" max="9496" width="6.42578125" customWidth="1"/>
    <col min="9497" max="9497" width="6.7109375" customWidth="1"/>
    <col min="9498" max="9498" width="5.28515625" customWidth="1"/>
    <col min="9499" max="9499" width="6.42578125" customWidth="1"/>
    <col min="9500" max="9500" width="7.140625" customWidth="1"/>
    <col min="9501" max="9501" width="5.140625" customWidth="1"/>
    <col min="9502" max="9502" width="6.28515625" customWidth="1"/>
    <col min="9503" max="9503" width="7.28515625" customWidth="1"/>
    <col min="9504" max="9504" width="7.140625" customWidth="1"/>
    <col min="9505" max="9505" width="5.5703125" customWidth="1"/>
    <col min="9506" max="9506" width="6.28515625" customWidth="1"/>
    <col min="9507" max="9507" width="7" customWidth="1"/>
    <col min="9508" max="9508" width="6.28515625" customWidth="1"/>
    <col min="9509" max="9509" width="6.140625" customWidth="1"/>
    <col min="9510" max="9511" width="6.7109375" customWidth="1"/>
    <col min="9512" max="9513" width="6.42578125" customWidth="1"/>
    <col min="9514" max="9514" width="7.42578125" customWidth="1"/>
    <col min="9515" max="9516" width="6.7109375" customWidth="1"/>
    <col min="9517" max="9517" width="9.28515625" bestFit="1" customWidth="1"/>
    <col min="9518" max="9523" width="9.28515625" customWidth="1"/>
    <col min="9524" max="9524" width="9.28515625" bestFit="1" customWidth="1"/>
    <col min="9525" max="9526" width="9.5703125" bestFit="1" customWidth="1"/>
    <col min="9527" max="9527" width="9.85546875" customWidth="1"/>
    <col min="9528" max="9528" width="9.28515625" bestFit="1" customWidth="1"/>
    <col min="9734" max="9734" width="4" customWidth="1"/>
    <col min="9735" max="9735" width="7.5703125" customWidth="1"/>
    <col min="9736" max="9736" width="3.85546875" customWidth="1"/>
    <col min="9737" max="9737" width="2.85546875" customWidth="1"/>
    <col min="9738" max="9738" width="8.140625" customWidth="1"/>
    <col min="9739" max="9739" width="6.42578125" customWidth="1"/>
    <col min="9740" max="9740" width="8.140625" customWidth="1"/>
    <col min="9741" max="9741" width="6.140625" customWidth="1"/>
    <col min="9743" max="9743" width="10.5703125" customWidth="1"/>
    <col min="9744" max="9744" width="9.5703125" customWidth="1"/>
    <col min="9745" max="9745" width="8.7109375" customWidth="1"/>
    <col min="9746" max="9746" width="7.7109375" customWidth="1"/>
    <col min="9747" max="9747" width="8.140625" customWidth="1"/>
    <col min="9748" max="9748" width="6.42578125" customWidth="1"/>
    <col min="9749" max="9749" width="8" customWidth="1"/>
    <col min="9750" max="9750" width="5.42578125" customWidth="1"/>
    <col min="9751" max="9752" width="6.42578125" customWidth="1"/>
    <col min="9753" max="9753" width="6.7109375" customWidth="1"/>
    <col min="9754" max="9754" width="5.28515625" customWidth="1"/>
    <col min="9755" max="9755" width="6.42578125" customWidth="1"/>
    <col min="9756" max="9756" width="7.140625" customWidth="1"/>
    <col min="9757" max="9757" width="5.140625" customWidth="1"/>
    <col min="9758" max="9758" width="6.28515625" customWidth="1"/>
    <col min="9759" max="9759" width="7.28515625" customWidth="1"/>
    <col min="9760" max="9760" width="7.140625" customWidth="1"/>
    <col min="9761" max="9761" width="5.5703125" customWidth="1"/>
    <col min="9762" max="9762" width="6.28515625" customWidth="1"/>
    <col min="9763" max="9763" width="7" customWidth="1"/>
    <col min="9764" max="9764" width="6.28515625" customWidth="1"/>
    <col min="9765" max="9765" width="6.140625" customWidth="1"/>
    <col min="9766" max="9767" width="6.7109375" customWidth="1"/>
    <col min="9768" max="9769" width="6.42578125" customWidth="1"/>
    <col min="9770" max="9770" width="7.42578125" customWidth="1"/>
    <col min="9771" max="9772" width="6.7109375" customWidth="1"/>
    <col min="9773" max="9773" width="9.28515625" bestFit="1" customWidth="1"/>
    <col min="9774" max="9779" width="9.28515625" customWidth="1"/>
    <col min="9780" max="9780" width="9.28515625" bestFit="1" customWidth="1"/>
    <col min="9781" max="9782" width="9.5703125" bestFit="1" customWidth="1"/>
    <col min="9783" max="9783" width="9.85546875" customWidth="1"/>
    <col min="9784" max="9784" width="9.28515625" bestFit="1" customWidth="1"/>
    <col min="9990" max="9990" width="4" customWidth="1"/>
    <col min="9991" max="9991" width="7.5703125" customWidth="1"/>
    <col min="9992" max="9992" width="3.85546875" customWidth="1"/>
    <col min="9993" max="9993" width="2.85546875" customWidth="1"/>
    <col min="9994" max="9994" width="8.140625" customWidth="1"/>
    <col min="9995" max="9995" width="6.42578125" customWidth="1"/>
    <col min="9996" max="9996" width="8.140625" customWidth="1"/>
    <col min="9997" max="9997" width="6.140625" customWidth="1"/>
    <col min="9999" max="9999" width="10.5703125" customWidth="1"/>
    <col min="10000" max="10000" width="9.5703125" customWidth="1"/>
    <col min="10001" max="10001" width="8.7109375" customWidth="1"/>
    <col min="10002" max="10002" width="7.7109375" customWidth="1"/>
    <col min="10003" max="10003" width="8.140625" customWidth="1"/>
    <col min="10004" max="10004" width="6.42578125" customWidth="1"/>
    <col min="10005" max="10005" width="8" customWidth="1"/>
    <col min="10006" max="10006" width="5.42578125" customWidth="1"/>
    <col min="10007" max="10008" width="6.42578125" customWidth="1"/>
    <col min="10009" max="10009" width="6.7109375" customWidth="1"/>
    <col min="10010" max="10010" width="5.28515625" customWidth="1"/>
    <col min="10011" max="10011" width="6.42578125" customWidth="1"/>
    <col min="10012" max="10012" width="7.140625" customWidth="1"/>
    <col min="10013" max="10013" width="5.140625" customWidth="1"/>
    <col min="10014" max="10014" width="6.28515625" customWidth="1"/>
    <col min="10015" max="10015" width="7.28515625" customWidth="1"/>
    <col min="10016" max="10016" width="7.140625" customWidth="1"/>
    <col min="10017" max="10017" width="5.5703125" customWidth="1"/>
    <col min="10018" max="10018" width="6.28515625" customWidth="1"/>
    <col min="10019" max="10019" width="7" customWidth="1"/>
    <col min="10020" max="10020" width="6.28515625" customWidth="1"/>
    <col min="10021" max="10021" width="6.140625" customWidth="1"/>
    <col min="10022" max="10023" width="6.7109375" customWidth="1"/>
    <col min="10024" max="10025" width="6.42578125" customWidth="1"/>
    <col min="10026" max="10026" width="7.42578125" customWidth="1"/>
    <col min="10027" max="10028" width="6.7109375" customWidth="1"/>
    <col min="10029" max="10029" width="9.28515625" bestFit="1" customWidth="1"/>
    <col min="10030" max="10035" width="9.28515625" customWidth="1"/>
    <col min="10036" max="10036" width="9.28515625" bestFit="1" customWidth="1"/>
    <col min="10037" max="10038" width="9.5703125" bestFit="1" customWidth="1"/>
    <col min="10039" max="10039" width="9.85546875" customWidth="1"/>
    <col min="10040" max="10040" width="9.28515625" bestFit="1" customWidth="1"/>
    <col min="10246" max="10246" width="4" customWidth="1"/>
    <col min="10247" max="10247" width="7.5703125" customWidth="1"/>
    <col min="10248" max="10248" width="3.85546875" customWidth="1"/>
    <col min="10249" max="10249" width="2.85546875" customWidth="1"/>
    <col min="10250" max="10250" width="8.140625" customWidth="1"/>
    <col min="10251" max="10251" width="6.42578125" customWidth="1"/>
    <col min="10252" max="10252" width="8.140625" customWidth="1"/>
    <col min="10253" max="10253" width="6.140625" customWidth="1"/>
    <col min="10255" max="10255" width="10.5703125" customWidth="1"/>
    <col min="10256" max="10256" width="9.5703125" customWidth="1"/>
    <col min="10257" max="10257" width="8.7109375" customWidth="1"/>
    <col min="10258" max="10258" width="7.7109375" customWidth="1"/>
    <col min="10259" max="10259" width="8.140625" customWidth="1"/>
    <col min="10260" max="10260" width="6.42578125" customWidth="1"/>
    <col min="10261" max="10261" width="8" customWidth="1"/>
    <col min="10262" max="10262" width="5.42578125" customWidth="1"/>
    <col min="10263" max="10264" width="6.42578125" customWidth="1"/>
    <col min="10265" max="10265" width="6.7109375" customWidth="1"/>
    <col min="10266" max="10266" width="5.28515625" customWidth="1"/>
    <col min="10267" max="10267" width="6.42578125" customWidth="1"/>
    <col min="10268" max="10268" width="7.140625" customWidth="1"/>
    <col min="10269" max="10269" width="5.140625" customWidth="1"/>
    <col min="10270" max="10270" width="6.28515625" customWidth="1"/>
    <col min="10271" max="10271" width="7.28515625" customWidth="1"/>
    <col min="10272" max="10272" width="7.140625" customWidth="1"/>
    <col min="10273" max="10273" width="5.5703125" customWidth="1"/>
    <col min="10274" max="10274" width="6.28515625" customWidth="1"/>
    <col min="10275" max="10275" width="7" customWidth="1"/>
    <col min="10276" max="10276" width="6.28515625" customWidth="1"/>
    <col min="10277" max="10277" width="6.140625" customWidth="1"/>
    <col min="10278" max="10279" width="6.7109375" customWidth="1"/>
    <col min="10280" max="10281" width="6.42578125" customWidth="1"/>
    <col min="10282" max="10282" width="7.42578125" customWidth="1"/>
    <col min="10283" max="10284" width="6.7109375" customWidth="1"/>
    <col min="10285" max="10285" width="9.28515625" bestFit="1" customWidth="1"/>
    <col min="10286" max="10291" width="9.28515625" customWidth="1"/>
    <col min="10292" max="10292" width="9.28515625" bestFit="1" customWidth="1"/>
    <col min="10293" max="10294" width="9.5703125" bestFit="1" customWidth="1"/>
    <col min="10295" max="10295" width="9.85546875" customWidth="1"/>
    <col min="10296" max="10296" width="9.28515625" bestFit="1" customWidth="1"/>
    <col min="10502" max="10502" width="4" customWidth="1"/>
    <col min="10503" max="10503" width="7.5703125" customWidth="1"/>
    <col min="10504" max="10504" width="3.85546875" customWidth="1"/>
    <col min="10505" max="10505" width="2.85546875" customWidth="1"/>
    <col min="10506" max="10506" width="8.140625" customWidth="1"/>
    <col min="10507" max="10507" width="6.42578125" customWidth="1"/>
    <col min="10508" max="10508" width="8.140625" customWidth="1"/>
    <col min="10509" max="10509" width="6.140625" customWidth="1"/>
    <col min="10511" max="10511" width="10.5703125" customWidth="1"/>
    <col min="10512" max="10512" width="9.5703125" customWidth="1"/>
    <col min="10513" max="10513" width="8.7109375" customWidth="1"/>
    <col min="10514" max="10514" width="7.7109375" customWidth="1"/>
    <col min="10515" max="10515" width="8.140625" customWidth="1"/>
    <col min="10516" max="10516" width="6.42578125" customWidth="1"/>
    <col min="10517" max="10517" width="8" customWidth="1"/>
    <col min="10518" max="10518" width="5.42578125" customWidth="1"/>
    <col min="10519" max="10520" width="6.42578125" customWidth="1"/>
    <col min="10521" max="10521" width="6.7109375" customWidth="1"/>
    <col min="10522" max="10522" width="5.28515625" customWidth="1"/>
    <col min="10523" max="10523" width="6.42578125" customWidth="1"/>
    <col min="10524" max="10524" width="7.140625" customWidth="1"/>
    <col min="10525" max="10525" width="5.140625" customWidth="1"/>
    <col min="10526" max="10526" width="6.28515625" customWidth="1"/>
    <col min="10527" max="10527" width="7.28515625" customWidth="1"/>
    <col min="10528" max="10528" width="7.140625" customWidth="1"/>
    <col min="10529" max="10529" width="5.5703125" customWidth="1"/>
    <col min="10530" max="10530" width="6.28515625" customWidth="1"/>
    <col min="10531" max="10531" width="7" customWidth="1"/>
    <col min="10532" max="10532" width="6.28515625" customWidth="1"/>
    <col min="10533" max="10533" width="6.140625" customWidth="1"/>
    <col min="10534" max="10535" width="6.7109375" customWidth="1"/>
    <col min="10536" max="10537" width="6.42578125" customWidth="1"/>
    <col min="10538" max="10538" width="7.42578125" customWidth="1"/>
    <col min="10539" max="10540" width="6.7109375" customWidth="1"/>
    <col min="10541" max="10541" width="9.28515625" bestFit="1" customWidth="1"/>
    <col min="10542" max="10547" width="9.28515625" customWidth="1"/>
    <col min="10548" max="10548" width="9.28515625" bestFit="1" customWidth="1"/>
    <col min="10549" max="10550" width="9.5703125" bestFit="1" customWidth="1"/>
    <col min="10551" max="10551" width="9.85546875" customWidth="1"/>
    <col min="10552" max="10552" width="9.28515625" bestFit="1" customWidth="1"/>
    <col min="10758" max="10758" width="4" customWidth="1"/>
    <col min="10759" max="10759" width="7.5703125" customWidth="1"/>
    <col min="10760" max="10760" width="3.85546875" customWidth="1"/>
    <col min="10761" max="10761" width="2.85546875" customWidth="1"/>
    <col min="10762" max="10762" width="8.140625" customWidth="1"/>
    <col min="10763" max="10763" width="6.42578125" customWidth="1"/>
    <col min="10764" max="10764" width="8.140625" customWidth="1"/>
    <col min="10765" max="10765" width="6.140625" customWidth="1"/>
    <col min="10767" max="10767" width="10.5703125" customWidth="1"/>
    <col min="10768" max="10768" width="9.5703125" customWidth="1"/>
    <col min="10769" max="10769" width="8.7109375" customWidth="1"/>
    <col min="10770" max="10770" width="7.7109375" customWidth="1"/>
    <col min="10771" max="10771" width="8.140625" customWidth="1"/>
    <col min="10772" max="10772" width="6.42578125" customWidth="1"/>
    <col min="10773" max="10773" width="8" customWidth="1"/>
    <col min="10774" max="10774" width="5.42578125" customWidth="1"/>
    <col min="10775" max="10776" width="6.42578125" customWidth="1"/>
    <col min="10777" max="10777" width="6.7109375" customWidth="1"/>
    <col min="10778" max="10778" width="5.28515625" customWidth="1"/>
    <col min="10779" max="10779" width="6.42578125" customWidth="1"/>
    <col min="10780" max="10780" width="7.140625" customWidth="1"/>
    <col min="10781" max="10781" width="5.140625" customWidth="1"/>
    <col min="10782" max="10782" width="6.28515625" customWidth="1"/>
    <col min="10783" max="10783" width="7.28515625" customWidth="1"/>
    <col min="10784" max="10784" width="7.140625" customWidth="1"/>
    <col min="10785" max="10785" width="5.5703125" customWidth="1"/>
    <col min="10786" max="10786" width="6.28515625" customWidth="1"/>
    <col min="10787" max="10787" width="7" customWidth="1"/>
    <col min="10788" max="10788" width="6.28515625" customWidth="1"/>
    <col min="10789" max="10789" width="6.140625" customWidth="1"/>
    <col min="10790" max="10791" width="6.7109375" customWidth="1"/>
    <col min="10792" max="10793" width="6.42578125" customWidth="1"/>
    <col min="10794" max="10794" width="7.42578125" customWidth="1"/>
    <col min="10795" max="10796" width="6.7109375" customWidth="1"/>
    <col min="10797" max="10797" width="9.28515625" bestFit="1" customWidth="1"/>
    <col min="10798" max="10803" width="9.28515625" customWidth="1"/>
    <col min="10804" max="10804" width="9.28515625" bestFit="1" customWidth="1"/>
    <col min="10805" max="10806" width="9.5703125" bestFit="1" customWidth="1"/>
    <col min="10807" max="10807" width="9.85546875" customWidth="1"/>
    <col min="10808" max="10808" width="9.28515625" bestFit="1" customWidth="1"/>
    <col min="11014" max="11014" width="4" customWidth="1"/>
    <col min="11015" max="11015" width="7.5703125" customWidth="1"/>
    <col min="11016" max="11016" width="3.85546875" customWidth="1"/>
    <col min="11017" max="11017" width="2.85546875" customWidth="1"/>
    <col min="11018" max="11018" width="8.140625" customWidth="1"/>
    <col min="11019" max="11019" width="6.42578125" customWidth="1"/>
    <col min="11020" max="11020" width="8.140625" customWidth="1"/>
    <col min="11021" max="11021" width="6.140625" customWidth="1"/>
    <col min="11023" max="11023" width="10.5703125" customWidth="1"/>
    <col min="11024" max="11024" width="9.5703125" customWidth="1"/>
    <col min="11025" max="11025" width="8.7109375" customWidth="1"/>
    <col min="11026" max="11026" width="7.7109375" customWidth="1"/>
    <col min="11027" max="11027" width="8.140625" customWidth="1"/>
    <col min="11028" max="11028" width="6.42578125" customWidth="1"/>
    <col min="11029" max="11029" width="8" customWidth="1"/>
    <col min="11030" max="11030" width="5.42578125" customWidth="1"/>
    <col min="11031" max="11032" width="6.42578125" customWidth="1"/>
    <col min="11033" max="11033" width="6.7109375" customWidth="1"/>
    <col min="11034" max="11034" width="5.28515625" customWidth="1"/>
    <col min="11035" max="11035" width="6.42578125" customWidth="1"/>
    <col min="11036" max="11036" width="7.140625" customWidth="1"/>
    <col min="11037" max="11037" width="5.140625" customWidth="1"/>
    <col min="11038" max="11038" width="6.28515625" customWidth="1"/>
    <col min="11039" max="11039" width="7.28515625" customWidth="1"/>
    <col min="11040" max="11040" width="7.140625" customWidth="1"/>
    <col min="11041" max="11041" width="5.5703125" customWidth="1"/>
    <col min="11042" max="11042" width="6.28515625" customWidth="1"/>
    <col min="11043" max="11043" width="7" customWidth="1"/>
    <col min="11044" max="11044" width="6.28515625" customWidth="1"/>
    <col min="11045" max="11045" width="6.140625" customWidth="1"/>
    <col min="11046" max="11047" width="6.7109375" customWidth="1"/>
    <col min="11048" max="11049" width="6.42578125" customWidth="1"/>
    <col min="11050" max="11050" width="7.42578125" customWidth="1"/>
    <col min="11051" max="11052" width="6.7109375" customWidth="1"/>
    <col min="11053" max="11053" width="9.28515625" bestFit="1" customWidth="1"/>
    <col min="11054" max="11059" width="9.28515625" customWidth="1"/>
    <col min="11060" max="11060" width="9.28515625" bestFit="1" customWidth="1"/>
    <col min="11061" max="11062" width="9.5703125" bestFit="1" customWidth="1"/>
    <col min="11063" max="11063" width="9.85546875" customWidth="1"/>
    <col min="11064" max="11064" width="9.28515625" bestFit="1" customWidth="1"/>
    <col min="11270" max="11270" width="4" customWidth="1"/>
    <col min="11271" max="11271" width="7.5703125" customWidth="1"/>
    <col min="11272" max="11272" width="3.85546875" customWidth="1"/>
    <col min="11273" max="11273" width="2.85546875" customWidth="1"/>
    <col min="11274" max="11274" width="8.140625" customWidth="1"/>
    <col min="11275" max="11275" width="6.42578125" customWidth="1"/>
    <col min="11276" max="11276" width="8.140625" customWidth="1"/>
    <col min="11277" max="11277" width="6.140625" customWidth="1"/>
    <col min="11279" max="11279" width="10.5703125" customWidth="1"/>
    <col min="11280" max="11280" width="9.5703125" customWidth="1"/>
    <col min="11281" max="11281" width="8.7109375" customWidth="1"/>
    <col min="11282" max="11282" width="7.7109375" customWidth="1"/>
    <col min="11283" max="11283" width="8.140625" customWidth="1"/>
    <col min="11284" max="11284" width="6.42578125" customWidth="1"/>
    <col min="11285" max="11285" width="8" customWidth="1"/>
    <col min="11286" max="11286" width="5.42578125" customWidth="1"/>
    <col min="11287" max="11288" width="6.42578125" customWidth="1"/>
    <col min="11289" max="11289" width="6.7109375" customWidth="1"/>
    <col min="11290" max="11290" width="5.28515625" customWidth="1"/>
    <col min="11291" max="11291" width="6.42578125" customWidth="1"/>
    <col min="11292" max="11292" width="7.140625" customWidth="1"/>
    <col min="11293" max="11293" width="5.140625" customWidth="1"/>
    <col min="11294" max="11294" width="6.28515625" customWidth="1"/>
    <col min="11295" max="11295" width="7.28515625" customWidth="1"/>
    <col min="11296" max="11296" width="7.140625" customWidth="1"/>
    <col min="11297" max="11297" width="5.5703125" customWidth="1"/>
    <col min="11298" max="11298" width="6.28515625" customWidth="1"/>
    <col min="11299" max="11299" width="7" customWidth="1"/>
    <col min="11300" max="11300" width="6.28515625" customWidth="1"/>
    <col min="11301" max="11301" width="6.140625" customWidth="1"/>
    <col min="11302" max="11303" width="6.7109375" customWidth="1"/>
    <col min="11304" max="11305" width="6.42578125" customWidth="1"/>
    <col min="11306" max="11306" width="7.42578125" customWidth="1"/>
    <col min="11307" max="11308" width="6.7109375" customWidth="1"/>
    <col min="11309" max="11309" width="9.28515625" bestFit="1" customWidth="1"/>
    <col min="11310" max="11315" width="9.28515625" customWidth="1"/>
    <col min="11316" max="11316" width="9.28515625" bestFit="1" customWidth="1"/>
    <col min="11317" max="11318" width="9.5703125" bestFit="1" customWidth="1"/>
    <col min="11319" max="11319" width="9.85546875" customWidth="1"/>
    <col min="11320" max="11320" width="9.28515625" bestFit="1" customWidth="1"/>
    <col min="11526" max="11526" width="4" customWidth="1"/>
    <col min="11527" max="11527" width="7.5703125" customWidth="1"/>
    <col min="11528" max="11528" width="3.85546875" customWidth="1"/>
    <col min="11529" max="11529" width="2.85546875" customWidth="1"/>
    <col min="11530" max="11530" width="8.140625" customWidth="1"/>
    <col min="11531" max="11531" width="6.42578125" customWidth="1"/>
    <col min="11532" max="11532" width="8.140625" customWidth="1"/>
    <col min="11533" max="11533" width="6.140625" customWidth="1"/>
    <col min="11535" max="11535" width="10.5703125" customWidth="1"/>
    <col min="11536" max="11536" width="9.5703125" customWidth="1"/>
    <col min="11537" max="11537" width="8.7109375" customWidth="1"/>
    <col min="11538" max="11538" width="7.7109375" customWidth="1"/>
    <col min="11539" max="11539" width="8.140625" customWidth="1"/>
    <col min="11540" max="11540" width="6.42578125" customWidth="1"/>
    <col min="11541" max="11541" width="8" customWidth="1"/>
    <col min="11542" max="11542" width="5.42578125" customWidth="1"/>
    <col min="11543" max="11544" width="6.42578125" customWidth="1"/>
    <col min="11545" max="11545" width="6.7109375" customWidth="1"/>
    <col min="11546" max="11546" width="5.28515625" customWidth="1"/>
    <col min="11547" max="11547" width="6.42578125" customWidth="1"/>
    <col min="11548" max="11548" width="7.140625" customWidth="1"/>
    <col min="11549" max="11549" width="5.140625" customWidth="1"/>
    <col min="11550" max="11550" width="6.28515625" customWidth="1"/>
    <col min="11551" max="11551" width="7.28515625" customWidth="1"/>
    <col min="11552" max="11552" width="7.140625" customWidth="1"/>
    <col min="11553" max="11553" width="5.5703125" customWidth="1"/>
    <col min="11554" max="11554" width="6.28515625" customWidth="1"/>
    <col min="11555" max="11555" width="7" customWidth="1"/>
    <col min="11556" max="11556" width="6.28515625" customWidth="1"/>
    <col min="11557" max="11557" width="6.140625" customWidth="1"/>
    <col min="11558" max="11559" width="6.7109375" customWidth="1"/>
    <col min="11560" max="11561" width="6.42578125" customWidth="1"/>
    <col min="11562" max="11562" width="7.42578125" customWidth="1"/>
    <col min="11563" max="11564" width="6.7109375" customWidth="1"/>
    <col min="11565" max="11565" width="9.28515625" bestFit="1" customWidth="1"/>
    <col min="11566" max="11571" width="9.28515625" customWidth="1"/>
    <col min="11572" max="11572" width="9.28515625" bestFit="1" customWidth="1"/>
    <col min="11573" max="11574" width="9.5703125" bestFit="1" customWidth="1"/>
    <col min="11575" max="11575" width="9.85546875" customWidth="1"/>
    <col min="11576" max="11576" width="9.28515625" bestFit="1" customWidth="1"/>
    <col min="11782" max="11782" width="4" customWidth="1"/>
    <col min="11783" max="11783" width="7.5703125" customWidth="1"/>
    <col min="11784" max="11784" width="3.85546875" customWidth="1"/>
    <col min="11785" max="11785" width="2.85546875" customWidth="1"/>
    <col min="11786" max="11786" width="8.140625" customWidth="1"/>
    <col min="11787" max="11787" width="6.42578125" customWidth="1"/>
    <col min="11788" max="11788" width="8.140625" customWidth="1"/>
    <col min="11789" max="11789" width="6.140625" customWidth="1"/>
    <col min="11791" max="11791" width="10.5703125" customWidth="1"/>
    <col min="11792" max="11792" width="9.5703125" customWidth="1"/>
    <col min="11793" max="11793" width="8.7109375" customWidth="1"/>
    <col min="11794" max="11794" width="7.7109375" customWidth="1"/>
    <col min="11795" max="11795" width="8.140625" customWidth="1"/>
    <col min="11796" max="11796" width="6.42578125" customWidth="1"/>
    <col min="11797" max="11797" width="8" customWidth="1"/>
    <col min="11798" max="11798" width="5.42578125" customWidth="1"/>
    <col min="11799" max="11800" width="6.42578125" customWidth="1"/>
    <col min="11801" max="11801" width="6.7109375" customWidth="1"/>
    <col min="11802" max="11802" width="5.28515625" customWidth="1"/>
    <col min="11803" max="11803" width="6.42578125" customWidth="1"/>
    <col min="11804" max="11804" width="7.140625" customWidth="1"/>
    <col min="11805" max="11805" width="5.140625" customWidth="1"/>
    <col min="11806" max="11806" width="6.28515625" customWidth="1"/>
    <col min="11807" max="11807" width="7.28515625" customWidth="1"/>
    <col min="11808" max="11808" width="7.140625" customWidth="1"/>
    <col min="11809" max="11809" width="5.5703125" customWidth="1"/>
    <col min="11810" max="11810" width="6.28515625" customWidth="1"/>
    <col min="11811" max="11811" width="7" customWidth="1"/>
    <col min="11812" max="11812" width="6.28515625" customWidth="1"/>
    <col min="11813" max="11813" width="6.140625" customWidth="1"/>
    <col min="11814" max="11815" width="6.7109375" customWidth="1"/>
    <col min="11816" max="11817" width="6.42578125" customWidth="1"/>
    <col min="11818" max="11818" width="7.42578125" customWidth="1"/>
    <col min="11819" max="11820" width="6.7109375" customWidth="1"/>
    <col min="11821" max="11821" width="9.28515625" bestFit="1" customWidth="1"/>
    <col min="11822" max="11827" width="9.28515625" customWidth="1"/>
    <col min="11828" max="11828" width="9.28515625" bestFit="1" customWidth="1"/>
    <col min="11829" max="11830" width="9.5703125" bestFit="1" customWidth="1"/>
    <col min="11831" max="11831" width="9.85546875" customWidth="1"/>
    <col min="11832" max="11832" width="9.28515625" bestFit="1" customWidth="1"/>
    <col min="12038" max="12038" width="4" customWidth="1"/>
    <col min="12039" max="12039" width="7.5703125" customWidth="1"/>
    <col min="12040" max="12040" width="3.85546875" customWidth="1"/>
    <col min="12041" max="12041" width="2.85546875" customWidth="1"/>
    <col min="12042" max="12042" width="8.140625" customWidth="1"/>
    <col min="12043" max="12043" width="6.42578125" customWidth="1"/>
    <col min="12044" max="12044" width="8.140625" customWidth="1"/>
    <col min="12045" max="12045" width="6.140625" customWidth="1"/>
    <col min="12047" max="12047" width="10.5703125" customWidth="1"/>
    <col min="12048" max="12048" width="9.5703125" customWidth="1"/>
    <col min="12049" max="12049" width="8.7109375" customWidth="1"/>
    <col min="12050" max="12050" width="7.7109375" customWidth="1"/>
    <col min="12051" max="12051" width="8.140625" customWidth="1"/>
    <col min="12052" max="12052" width="6.42578125" customWidth="1"/>
    <col min="12053" max="12053" width="8" customWidth="1"/>
    <col min="12054" max="12054" width="5.42578125" customWidth="1"/>
    <col min="12055" max="12056" width="6.42578125" customWidth="1"/>
    <col min="12057" max="12057" width="6.7109375" customWidth="1"/>
    <col min="12058" max="12058" width="5.28515625" customWidth="1"/>
    <col min="12059" max="12059" width="6.42578125" customWidth="1"/>
    <col min="12060" max="12060" width="7.140625" customWidth="1"/>
    <col min="12061" max="12061" width="5.140625" customWidth="1"/>
    <col min="12062" max="12062" width="6.28515625" customWidth="1"/>
    <col min="12063" max="12063" width="7.28515625" customWidth="1"/>
    <col min="12064" max="12064" width="7.140625" customWidth="1"/>
    <col min="12065" max="12065" width="5.5703125" customWidth="1"/>
    <col min="12066" max="12066" width="6.28515625" customWidth="1"/>
    <col min="12067" max="12067" width="7" customWidth="1"/>
    <col min="12068" max="12068" width="6.28515625" customWidth="1"/>
    <col min="12069" max="12069" width="6.140625" customWidth="1"/>
    <col min="12070" max="12071" width="6.7109375" customWidth="1"/>
    <col min="12072" max="12073" width="6.42578125" customWidth="1"/>
    <col min="12074" max="12074" width="7.42578125" customWidth="1"/>
    <col min="12075" max="12076" width="6.7109375" customWidth="1"/>
    <col min="12077" max="12077" width="9.28515625" bestFit="1" customWidth="1"/>
    <col min="12078" max="12083" width="9.28515625" customWidth="1"/>
    <col min="12084" max="12084" width="9.28515625" bestFit="1" customWidth="1"/>
    <col min="12085" max="12086" width="9.5703125" bestFit="1" customWidth="1"/>
    <col min="12087" max="12087" width="9.85546875" customWidth="1"/>
    <col min="12088" max="12088" width="9.28515625" bestFit="1" customWidth="1"/>
    <col min="12294" max="12294" width="4" customWidth="1"/>
    <col min="12295" max="12295" width="7.5703125" customWidth="1"/>
    <col min="12296" max="12296" width="3.85546875" customWidth="1"/>
    <col min="12297" max="12297" width="2.85546875" customWidth="1"/>
    <col min="12298" max="12298" width="8.140625" customWidth="1"/>
    <col min="12299" max="12299" width="6.42578125" customWidth="1"/>
    <col min="12300" max="12300" width="8.140625" customWidth="1"/>
    <col min="12301" max="12301" width="6.140625" customWidth="1"/>
    <col min="12303" max="12303" width="10.5703125" customWidth="1"/>
    <col min="12304" max="12304" width="9.5703125" customWidth="1"/>
    <col min="12305" max="12305" width="8.7109375" customWidth="1"/>
    <col min="12306" max="12306" width="7.7109375" customWidth="1"/>
    <col min="12307" max="12307" width="8.140625" customWidth="1"/>
    <col min="12308" max="12308" width="6.42578125" customWidth="1"/>
    <col min="12309" max="12309" width="8" customWidth="1"/>
    <col min="12310" max="12310" width="5.42578125" customWidth="1"/>
    <col min="12311" max="12312" width="6.42578125" customWidth="1"/>
    <col min="12313" max="12313" width="6.7109375" customWidth="1"/>
    <col min="12314" max="12314" width="5.28515625" customWidth="1"/>
    <col min="12315" max="12315" width="6.42578125" customWidth="1"/>
    <col min="12316" max="12316" width="7.140625" customWidth="1"/>
    <col min="12317" max="12317" width="5.140625" customWidth="1"/>
    <col min="12318" max="12318" width="6.28515625" customWidth="1"/>
    <col min="12319" max="12319" width="7.28515625" customWidth="1"/>
    <col min="12320" max="12320" width="7.140625" customWidth="1"/>
    <col min="12321" max="12321" width="5.5703125" customWidth="1"/>
    <col min="12322" max="12322" width="6.28515625" customWidth="1"/>
    <col min="12323" max="12323" width="7" customWidth="1"/>
    <col min="12324" max="12324" width="6.28515625" customWidth="1"/>
    <col min="12325" max="12325" width="6.140625" customWidth="1"/>
    <col min="12326" max="12327" width="6.7109375" customWidth="1"/>
    <col min="12328" max="12329" width="6.42578125" customWidth="1"/>
    <col min="12330" max="12330" width="7.42578125" customWidth="1"/>
    <col min="12331" max="12332" width="6.7109375" customWidth="1"/>
    <col min="12333" max="12333" width="9.28515625" bestFit="1" customWidth="1"/>
    <col min="12334" max="12339" width="9.28515625" customWidth="1"/>
    <col min="12340" max="12340" width="9.28515625" bestFit="1" customWidth="1"/>
    <col min="12341" max="12342" width="9.5703125" bestFit="1" customWidth="1"/>
    <col min="12343" max="12343" width="9.85546875" customWidth="1"/>
    <col min="12344" max="12344" width="9.28515625" bestFit="1" customWidth="1"/>
    <col min="12550" max="12550" width="4" customWidth="1"/>
    <col min="12551" max="12551" width="7.5703125" customWidth="1"/>
    <col min="12552" max="12552" width="3.85546875" customWidth="1"/>
    <col min="12553" max="12553" width="2.85546875" customWidth="1"/>
    <col min="12554" max="12554" width="8.140625" customWidth="1"/>
    <col min="12555" max="12555" width="6.42578125" customWidth="1"/>
    <col min="12556" max="12556" width="8.140625" customWidth="1"/>
    <col min="12557" max="12557" width="6.140625" customWidth="1"/>
    <col min="12559" max="12559" width="10.5703125" customWidth="1"/>
    <col min="12560" max="12560" width="9.5703125" customWidth="1"/>
    <col min="12561" max="12561" width="8.7109375" customWidth="1"/>
    <col min="12562" max="12562" width="7.7109375" customWidth="1"/>
    <col min="12563" max="12563" width="8.140625" customWidth="1"/>
    <col min="12564" max="12564" width="6.42578125" customWidth="1"/>
    <col min="12565" max="12565" width="8" customWidth="1"/>
    <col min="12566" max="12566" width="5.42578125" customWidth="1"/>
    <col min="12567" max="12568" width="6.42578125" customWidth="1"/>
    <col min="12569" max="12569" width="6.7109375" customWidth="1"/>
    <col min="12570" max="12570" width="5.28515625" customWidth="1"/>
    <col min="12571" max="12571" width="6.42578125" customWidth="1"/>
    <col min="12572" max="12572" width="7.140625" customWidth="1"/>
    <col min="12573" max="12573" width="5.140625" customWidth="1"/>
    <col min="12574" max="12574" width="6.28515625" customWidth="1"/>
    <col min="12575" max="12575" width="7.28515625" customWidth="1"/>
    <col min="12576" max="12576" width="7.140625" customWidth="1"/>
    <col min="12577" max="12577" width="5.5703125" customWidth="1"/>
    <col min="12578" max="12578" width="6.28515625" customWidth="1"/>
    <col min="12579" max="12579" width="7" customWidth="1"/>
    <col min="12580" max="12580" width="6.28515625" customWidth="1"/>
    <col min="12581" max="12581" width="6.140625" customWidth="1"/>
    <col min="12582" max="12583" width="6.7109375" customWidth="1"/>
    <col min="12584" max="12585" width="6.42578125" customWidth="1"/>
    <col min="12586" max="12586" width="7.42578125" customWidth="1"/>
    <col min="12587" max="12588" width="6.7109375" customWidth="1"/>
    <col min="12589" max="12589" width="9.28515625" bestFit="1" customWidth="1"/>
    <col min="12590" max="12595" width="9.28515625" customWidth="1"/>
    <col min="12596" max="12596" width="9.28515625" bestFit="1" customWidth="1"/>
    <col min="12597" max="12598" width="9.5703125" bestFit="1" customWidth="1"/>
    <col min="12599" max="12599" width="9.85546875" customWidth="1"/>
    <col min="12600" max="12600" width="9.28515625" bestFit="1" customWidth="1"/>
    <col min="12806" max="12806" width="4" customWidth="1"/>
    <col min="12807" max="12807" width="7.5703125" customWidth="1"/>
    <col min="12808" max="12808" width="3.85546875" customWidth="1"/>
    <col min="12809" max="12809" width="2.85546875" customWidth="1"/>
    <col min="12810" max="12810" width="8.140625" customWidth="1"/>
    <col min="12811" max="12811" width="6.42578125" customWidth="1"/>
    <col min="12812" max="12812" width="8.140625" customWidth="1"/>
    <col min="12813" max="12813" width="6.140625" customWidth="1"/>
    <col min="12815" max="12815" width="10.5703125" customWidth="1"/>
    <col min="12816" max="12816" width="9.5703125" customWidth="1"/>
    <col min="12817" max="12817" width="8.7109375" customWidth="1"/>
    <col min="12818" max="12818" width="7.7109375" customWidth="1"/>
    <col min="12819" max="12819" width="8.140625" customWidth="1"/>
    <col min="12820" max="12820" width="6.42578125" customWidth="1"/>
    <col min="12821" max="12821" width="8" customWidth="1"/>
    <col min="12822" max="12822" width="5.42578125" customWidth="1"/>
    <col min="12823" max="12824" width="6.42578125" customWidth="1"/>
    <col min="12825" max="12825" width="6.7109375" customWidth="1"/>
    <col min="12826" max="12826" width="5.28515625" customWidth="1"/>
    <col min="12827" max="12827" width="6.42578125" customWidth="1"/>
    <col min="12828" max="12828" width="7.140625" customWidth="1"/>
    <col min="12829" max="12829" width="5.140625" customWidth="1"/>
    <col min="12830" max="12830" width="6.28515625" customWidth="1"/>
    <col min="12831" max="12831" width="7.28515625" customWidth="1"/>
    <col min="12832" max="12832" width="7.140625" customWidth="1"/>
    <col min="12833" max="12833" width="5.5703125" customWidth="1"/>
    <col min="12834" max="12834" width="6.28515625" customWidth="1"/>
    <col min="12835" max="12835" width="7" customWidth="1"/>
    <col min="12836" max="12836" width="6.28515625" customWidth="1"/>
    <col min="12837" max="12837" width="6.140625" customWidth="1"/>
    <col min="12838" max="12839" width="6.7109375" customWidth="1"/>
    <col min="12840" max="12841" width="6.42578125" customWidth="1"/>
    <col min="12842" max="12842" width="7.42578125" customWidth="1"/>
    <col min="12843" max="12844" width="6.7109375" customWidth="1"/>
    <col min="12845" max="12845" width="9.28515625" bestFit="1" customWidth="1"/>
    <col min="12846" max="12851" width="9.28515625" customWidth="1"/>
    <col min="12852" max="12852" width="9.28515625" bestFit="1" customWidth="1"/>
    <col min="12853" max="12854" width="9.5703125" bestFit="1" customWidth="1"/>
    <col min="12855" max="12855" width="9.85546875" customWidth="1"/>
    <col min="12856" max="12856" width="9.28515625" bestFit="1" customWidth="1"/>
    <col min="13062" max="13062" width="4" customWidth="1"/>
    <col min="13063" max="13063" width="7.5703125" customWidth="1"/>
    <col min="13064" max="13064" width="3.85546875" customWidth="1"/>
    <col min="13065" max="13065" width="2.85546875" customWidth="1"/>
    <col min="13066" max="13066" width="8.140625" customWidth="1"/>
    <col min="13067" max="13067" width="6.42578125" customWidth="1"/>
    <col min="13068" max="13068" width="8.140625" customWidth="1"/>
    <col min="13069" max="13069" width="6.140625" customWidth="1"/>
    <col min="13071" max="13071" width="10.5703125" customWidth="1"/>
    <col min="13072" max="13072" width="9.5703125" customWidth="1"/>
    <col min="13073" max="13073" width="8.7109375" customWidth="1"/>
    <col min="13074" max="13074" width="7.7109375" customWidth="1"/>
    <col min="13075" max="13075" width="8.140625" customWidth="1"/>
    <col min="13076" max="13076" width="6.42578125" customWidth="1"/>
    <col min="13077" max="13077" width="8" customWidth="1"/>
    <col min="13078" max="13078" width="5.42578125" customWidth="1"/>
    <col min="13079" max="13080" width="6.42578125" customWidth="1"/>
    <col min="13081" max="13081" width="6.7109375" customWidth="1"/>
    <col min="13082" max="13082" width="5.28515625" customWidth="1"/>
    <col min="13083" max="13083" width="6.42578125" customWidth="1"/>
    <col min="13084" max="13084" width="7.140625" customWidth="1"/>
    <col min="13085" max="13085" width="5.140625" customWidth="1"/>
    <col min="13086" max="13086" width="6.28515625" customWidth="1"/>
    <col min="13087" max="13087" width="7.28515625" customWidth="1"/>
    <col min="13088" max="13088" width="7.140625" customWidth="1"/>
    <col min="13089" max="13089" width="5.5703125" customWidth="1"/>
    <col min="13090" max="13090" width="6.28515625" customWidth="1"/>
    <col min="13091" max="13091" width="7" customWidth="1"/>
    <col min="13092" max="13092" width="6.28515625" customWidth="1"/>
    <col min="13093" max="13093" width="6.140625" customWidth="1"/>
    <col min="13094" max="13095" width="6.7109375" customWidth="1"/>
    <col min="13096" max="13097" width="6.42578125" customWidth="1"/>
    <col min="13098" max="13098" width="7.42578125" customWidth="1"/>
    <col min="13099" max="13100" width="6.7109375" customWidth="1"/>
    <col min="13101" max="13101" width="9.28515625" bestFit="1" customWidth="1"/>
    <col min="13102" max="13107" width="9.28515625" customWidth="1"/>
    <col min="13108" max="13108" width="9.28515625" bestFit="1" customWidth="1"/>
    <col min="13109" max="13110" width="9.5703125" bestFit="1" customWidth="1"/>
    <col min="13111" max="13111" width="9.85546875" customWidth="1"/>
    <col min="13112" max="13112" width="9.28515625" bestFit="1" customWidth="1"/>
    <col min="13318" max="13318" width="4" customWidth="1"/>
    <col min="13319" max="13319" width="7.5703125" customWidth="1"/>
    <col min="13320" max="13320" width="3.85546875" customWidth="1"/>
    <col min="13321" max="13321" width="2.85546875" customWidth="1"/>
    <col min="13322" max="13322" width="8.140625" customWidth="1"/>
    <col min="13323" max="13323" width="6.42578125" customWidth="1"/>
    <col min="13324" max="13324" width="8.140625" customWidth="1"/>
    <col min="13325" max="13325" width="6.140625" customWidth="1"/>
    <col min="13327" max="13327" width="10.5703125" customWidth="1"/>
    <col min="13328" max="13328" width="9.5703125" customWidth="1"/>
    <col min="13329" max="13329" width="8.7109375" customWidth="1"/>
    <col min="13330" max="13330" width="7.7109375" customWidth="1"/>
    <col min="13331" max="13331" width="8.140625" customWidth="1"/>
    <col min="13332" max="13332" width="6.42578125" customWidth="1"/>
    <col min="13333" max="13333" width="8" customWidth="1"/>
    <col min="13334" max="13334" width="5.42578125" customWidth="1"/>
    <col min="13335" max="13336" width="6.42578125" customWidth="1"/>
    <col min="13337" max="13337" width="6.7109375" customWidth="1"/>
    <col min="13338" max="13338" width="5.28515625" customWidth="1"/>
    <col min="13339" max="13339" width="6.42578125" customWidth="1"/>
    <col min="13340" max="13340" width="7.140625" customWidth="1"/>
    <col min="13341" max="13341" width="5.140625" customWidth="1"/>
    <col min="13342" max="13342" width="6.28515625" customWidth="1"/>
    <col min="13343" max="13343" width="7.28515625" customWidth="1"/>
    <col min="13344" max="13344" width="7.140625" customWidth="1"/>
    <col min="13345" max="13345" width="5.5703125" customWidth="1"/>
    <col min="13346" max="13346" width="6.28515625" customWidth="1"/>
    <col min="13347" max="13347" width="7" customWidth="1"/>
    <col min="13348" max="13348" width="6.28515625" customWidth="1"/>
    <col min="13349" max="13349" width="6.140625" customWidth="1"/>
    <col min="13350" max="13351" width="6.7109375" customWidth="1"/>
    <col min="13352" max="13353" width="6.42578125" customWidth="1"/>
    <col min="13354" max="13354" width="7.42578125" customWidth="1"/>
    <col min="13355" max="13356" width="6.7109375" customWidth="1"/>
    <col min="13357" max="13357" width="9.28515625" bestFit="1" customWidth="1"/>
    <col min="13358" max="13363" width="9.28515625" customWidth="1"/>
    <col min="13364" max="13364" width="9.28515625" bestFit="1" customWidth="1"/>
    <col min="13365" max="13366" width="9.5703125" bestFit="1" customWidth="1"/>
    <col min="13367" max="13367" width="9.85546875" customWidth="1"/>
    <col min="13368" max="13368" width="9.28515625" bestFit="1" customWidth="1"/>
    <col min="13574" max="13574" width="4" customWidth="1"/>
    <col min="13575" max="13575" width="7.5703125" customWidth="1"/>
    <col min="13576" max="13576" width="3.85546875" customWidth="1"/>
    <col min="13577" max="13577" width="2.85546875" customWidth="1"/>
    <col min="13578" max="13578" width="8.140625" customWidth="1"/>
    <col min="13579" max="13579" width="6.42578125" customWidth="1"/>
    <col min="13580" max="13580" width="8.140625" customWidth="1"/>
    <col min="13581" max="13581" width="6.140625" customWidth="1"/>
    <col min="13583" max="13583" width="10.5703125" customWidth="1"/>
    <col min="13584" max="13584" width="9.5703125" customWidth="1"/>
    <col min="13585" max="13585" width="8.7109375" customWidth="1"/>
    <col min="13586" max="13586" width="7.7109375" customWidth="1"/>
    <col min="13587" max="13587" width="8.140625" customWidth="1"/>
    <col min="13588" max="13588" width="6.42578125" customWidth="1"/>
    <col min="13589" max="13589" width="8" customWidth="1"/>
    <col min="13590" max="13590" width="5.42578125" customWidth="1"/>
    <col min="13591" max="13592" width="6.42578125" customWidth="1"/>
    <col min="13593" max="13593" width="6.7109375" customWidth="1"/>
    <col min="13594" max="13594" width="5.28515625" customWidth="1"/>
    <col min="13595" max="13595" width="6.42578125" customWidth="1"/>
    <col min="13596" max="13596" width="7.140625" customWidth="1"/>
    <col min="13597" max="13597" width="5.140625" customWidth="1"/>
    <col min="13598" max="13598" width="6.28515625" customWidth="1"/>
    <col min="13599" max="13599" width="7.28515625" customWidth="1"/>
    <col min="13600" max="13600" width="7.140625" customWidth="1"/>
    <col min="13601" max="13601" width="5.5703125" customWidth="1"/>
    <col min="13602" max="13602" width="6.28515625" customWidth="1"/>
    <col min="13603" max="13603" width="7" customWidth="1"/>
    <col min="13604" max="13604" width="6.28515625" customWidth="1"/>
    <col min="13605" max="13605" width="6.140625" customWidth="1"/>
    <col min="13606" max="13607" width="6.7109375" customWidth="1"/>
    <col min="13608" max="13609" width="6.42578125" customWidth="1"/>
    <col min="13610" max="13610" width="7.42578125" customWidth="1"/>
    <col min="13611" max="13612" width="6.7109375" customWidth="1"/>
    <col min="13613" max="13613" width="9.28515625" bestFit="1" customWidth="1"/>
    <col min="13614" max="13619" width="9.28515625" customWidth="1"/>
    <col min="13620" max="13620" width="9.28515625" bestFit="1" customWidth="1"/>
    <col min="13621" max="13622" width="9.5703125" bestFit="1" customWidth="1"/>
    <col min="13623" max="13623" width="9.85546875" customWidth="1"/>
    <col min="13624" max="13624" width="9.28515625" bestFit="1" customWidth="1"/>
    <col min="13830" max="13830" width="4" customWidth="1"/>
    <col min="13831" max="13831" width="7.5703125" customWidth="1"/>
    <col min="13832" max="13832" width="3.85546875" customWidth="1"/>
    <col min="13833" max="13833" width="2.85546875" customWidth="1"/>
    <col min="13834" max="13834" width="8.140625" customWidth="1"/>
    <col min="13835" max="13835" width="6.42578125" customWidth="1"/>
    <col min="13836" max="13836" width="8.140625" customWidth="1"/>
    <col min="13837" max="13837" width="6.140625" customWidth="1"/>
    <col min="13839" max="13839" width="10.5703125" customWidth="1"/>
    <col min="13840" max="13840" width="9.5703125" customWidth="1"/>
    <col min="13841" max="13841" width="8.7109375" customWidth="1"/>
    <col min="13842" max="13842" width="7.7109375" customWidth="1"/>
    <col min="13843" max="13843" width="8.140625" customWidth="1"/>
    <col min="13844" max="13844" width="6.42578125" customWidth="1"/>
    <col min="13845" max="13845" width="8" customWidth="1"/>
    <col min="13846" max="13846" width="5.42578125" customWidth="1"/>
    <col min="13847" max="13848" width="6.42578125" customWidth="1"/>
    <col min="13849" max="13849" width="6.7109375" customWidth="1"/>
    <col min="13850" max="13850" width="5.28515625" customWidth="1"/>
    <col min="13851" max="13851" width="6.42578125" customWidth="1"/>
    <col min="13852" max="13852" width="7.140625" customWidth="1"/>
    <col min="13853" max="13853" width="5.140625" customWidth="1"/>
    <col min="13854" max="13854" width="6.28515625" customWidth="1"/>
    <col min="13855" max="13855" width="7.28515625" customWidth="1"/>
    <col min="13856" max="13856" width="7.140625" customWidth="1"/>
    <col min="13857" max="13857" width="5.5703125" customWidth="1"/>
    <col min="13858" max="13858" width="6.28515625" customWidth="1"/>
    <col min="13859" max="13859" width="7" customWidth="1"/>
    <col min="13860" max="13860" width="6.28515625" customWidth="1"/>
    <col min="13861" max="13861" width="6.140625" customWidth="1"/>
    <col min="13862" max="13863" width="6.7109375" customWidth="1"/>
    <col min="13864" max="13865" width="6.42578125" customWidth="1"/>
    <col min="13866" max="13866" width="7.42578125" customWidth="1"/>
    <col min="13867" max="13868" width="6.7109375" customWidth="1"/>
    <col min="13869" max="13869" width="9.28515625" bestFit="1" customWidth="1"/>
    <col min="13870" max="13875" width="9.28515625" customWidth="1"/>
    <col min="13876" max="13876" width="9.28515625" bestFit="1" customWidth="1"/>
    <col min="13877" max="13878" width="9.5703125" bestFit="1" customWidth="1"/>
    <col min="13879" max="13879" width="9.85546875" customWidth="1"/>
    <col min="13880" max="13880" width="9.28515625" bestFit="1" customWidth="1"/>
    <col min="14086" max="14086" width="4" customWidth="1"/>
    <col min="14087" max="14087" width="7.5703125" customWidth="1"/>
    <col min="14088" max="14088" width="3.85546875" customWidth="1"/>
    <col min="14089" max="14089" width="2.85546875" customWidth="1"/>
    <col min="14090" max="14090" width="8.140625" customWidth="1"/>
    <col min="14091" max="14091" width="6.42578125" customWidth="1"/>
    <col min="14092" max="14092" width="8.140625" customWidth="1"/>
    <col min="14093" max="14093" width="6.140625" customWidth="1"/>
    <col min="14095" max="14095" width="10.5703125" customWidth="1"/>
    <col min="14096" max="14096" width="9.5703125" customWidth="1"/>
    <col min="14097" max="14097" width="8.7109375" customWidth="1"/>
    <col min="14098" max="14098" width="7.7109375" customWidth="1"/>
    <col min="14099" max="14099" width="8.140625" customWidth="1"/>
    <col min="14100" max="14100" width="6.42578125" customWidth="1"/>
    <col min="14101" max="14101" width="8" customWidth="1"/>
    <col min="14102" max="14102" width="5.42578125" customWidth="1"/>
    <col min="14103" max="14104" width="6.42578125" customWidth="1"/>
    <col min="14105" max="14105" width="6.7109375" customWidth="1"/>
    <col min="14106" max="14106" width="5.28515625" customWidth="1"/>
    <col min="14107" max="14107" width="6.42578125" customWidth="1"/>
    <col min="14108" max="14108" width="7.140625" customWidth="1"/>
    <col min="14109" max="14109" width="5.140625" customWidth="1"/>
    <col min="14110" max="14110" width="6.28515625" customWidth="1"/>
    <col min="14111" max="14111" width="7.28515625" customWidth="1"/>
    <col min="14112" max="14112" width="7.140625" customWidth="1"/>
    <col min="14113" max="14113" width="5.5703125" customWidth="1"/>
    <col min="14114" max="14114" width="6.28515625" customWidth="1"/>
    <col min="14115" max="14115" width="7" customWidth="1"/>
    <col min="14116" max="14116" width="6.28515625" customWidth="1"/>
    <col min="14117" max="14117" width="6.140625" customWidth="1"/>
    <col min="14118" max="14119" width="6.7109375" customWidth="1"/>
    <col min="14120" max="14121" width="6.42578125" customWidth="1"/>
    <col min="14122" max="14122" width="7.42578125" customWidth="1"/>
    <col min="14123" max="14124" width="6.7109375" customWidth="1"/>
    <col min="14125" max="14125" width="9.28515625" bestFit="1" customWidth="1"/>
    <col min="14126" max="14131" width="9.28515625" customWidth="1"/>
    <col min="14132" max="14132" width="9.28515625" bestFit="1" customWidth="1"/>
    <col min="14133" max="14134" width="9.5703125" bestFit="1" customWidth="1"/>
    <col min="14135" max="14135" width="9.85546875" customWidth="1"/>
    <col min="14136" max="14136" width="9.28515625" bestFit="1" customWidth="1"/>
    <col min="14342" max="14342" width="4" customWidth="1"/>
    <col min="14343" max="14343" width="7.5703125" customWidth="1"/>
    <col min="14344" max="14344" width="3.85546875" customWidth="1"/>
    <col min="14345" max="14345" width="2.85546875" customWidth="1"/>
    <col min="14346" max="14346" width="8.140625" customWidth="1"/>
    <col min="14347" max="14347" width="6.42578125" customWidth="1"/>
    <col min="14348" max="14348" width="8.140625" customWidth="1"/>
    <col min="14349" max="14349" width="6.140625" customWidth="1"/>
    <col min="14351" max="14351" width="10.5703125" customWidth="1"/>
    <col min="14352" max="14352" width="9.5703125" customWidth="1"/>
    <col min="14353" max="14353" width="8.7109375" customWidth="1"/>
    <col min="14354" max="14354" width="7.7109375" customWidth="1"/>
    <col min="14355" max="14355" width="8.140625" customWidth="1"/>
    <col min="14356" max="14356" width="6.42578125" customWidth="1"/>
    <col min="14357" max="14357" width="8" customWidth="1"/>
    <col min="14358" max="14358" width="5.42578125" customWidth="1"/>
    <col min="14359" max="14360" width="6.42578125" customWidth="1"/>
    <col min="14361" max="14361" width="6.7109375" customWidth="1"/>
    <col min="14362" max="14362" width="5.28515625" customWidth="1"/>
    <col min="14363" max="14363" width="6.42578125" customWidth="1"/>
    <col min="14364" max="14364" width="7.140625" customWidth="1"/>
    <col min="14365" max="14365" width="5.140625" customWidth="1"/>
    <col min="14366" max="14366" width="6.28515625" customWidth="1"/>
    <col min="14367" max="14367" width="7.28515625" customWidth="1"/>
    <col min="14368" max="14368" width="7.140625" customWidth="1"/>
    <col min="14369" max="14369" width="5.5703125" customWidth="1"/>
    <col min="14370" max="14370" width="6.28515625" customWidth="1"/>
    <col min="14371" max="14371" width="7" customWidth="1"/>
    <col min="14372" max="14372" width="6.28515625" customWidth="1"/>
    <col min="14373" max="14373" width="6.140625" customWidth="1"/>
    <col min="14374" max="14375" width="6.7109375" customWidth="1"/>
    <col min="14376" max="14377" width="6.42578125" customWidth="1"/>
    <col min="14378" max="14378" width="7.42578125" customWidth="1"/>
    <col min="14379" max="14380" width="6.7109375" customWidth="1"/>
    <col min="14381" max="14381" width="9.28515625" bestFit="1" customWidth="1"/>
    <col min="14382" max="14387" width="9.28515625" customWidth="1"/>
    <col min="14388" max="14388" width="9.28515625" bestFit="1" customWidth="1"/>
    <col min="14389" max="14390" width="9.5703125" bestFit="1" customWidth="1"/>
    <col min="14391" max="14391" width="9.85546875" customWidth="1"/>
    <col min="14392" max="14392" width="9.28515625" bestFit="1" customWidth="1"/>
    <col min="14598" max="14598" width="4" customWidth="1"/>
    <col min="14599" max="14599" width="7.5703125" customWidth="1"/>
    <col min="14600" max="14600" width="3.85546875" customWidth="1"/>
    <col min="14601" max="14601" width="2.85546875" customWidth="1"/>
    <col min="14602" max="14602" width="8.140625" customWidth="1"/>
    <col min="14603" max="14603" width="6.42578125" customWidth="1"/>
    <col min="14604" max="14604" width="8.140625" customWidth="1"/>
    <col min="14605" max="14605" width="6.140625" customWidth="1"/>
    <col min="14607" max="14607" width="10.5703125" customWidth="1"/>
    <col min="14608" max="14608" width="9.5703125" customWidth="1"/>
    <col min="14609" max="14609" width="8.7109375" customWidth="1"/>
    <col min="14610" max="14610" width="7.7109375" customWidth="1"/>
    <col min="14611" max="14611" width="8.140625" customWidth="1"/>
    <col min="14612" max="14612" width="6.42578125" customWidth="1"/>
    <col min="14613" max="14613" width="8" customWidth="1"/>
    <col min="14614" max="14614" width="5.42578125" customWidth="1"/>
    <col min="14615" max="14616" width="6.42578125" customWidth="1"/>
    <col min="14617" max="14617" width="6.7109375" customWidth="1"/>
    <col min="14618" max="14618" width="5.28515625" customWidth="1"/>
    <col min="14619" max="14619" width="6.42578125" customWidth="1"/>
    <col min="14620" max="14620" width="7.140625" customWidth="1"/>
    <col min="14621" max="14621" width="5.140625" customWidth="1"/>
    <col min="14622" max="14622" width="6.28515625" customWidth="1"/>
    <col min="14623" max="14623" width="7.28515625" customWidth="1"/>
    <col min="14624" max="14624" width="7.140625" customWidth="1"/>
    <col min="14625" max="14625" width="5.5703125" customWidth="1"/>
    <col min="14626" max="14626" width="6.28515625" customWidth="1"/>
    <col min="14627" max="14627" width="7" customWidth="1"/>
    <col min="14628" max="14628" width="6.28515625" customWidth="1"/>
    <col min="14629" max="14629" width="6.140625" customWidth="1"/>
    <col min="14630" max="14631" width="6.7109375" customWidth="1"/>
    <col min="14632" max="14633" width="6.42578125" customWidth="1"/>
    <col min="14634" max="14634" width="7.42578125" customWidth="1"/>
    <col min="14635" max="14636" width="6.7109375" customWidth="1"/>
    <col min="14637" max="14637" width="9.28515625" bestFit="1" customWidth="1"/>
    <col min="14638" max="14643" width="9.28515625" customWidth="1"/>
    <col min="14644" max="14644" width="9.28515625" bestFit="1" customWidth="1"/>
    <col min="14645" max="14646" width="9.5703125" bestFit="1" customWidth="1"/>
    <col min="14647" max="14647" width="9.85546875" customWidth="1"/>
    <col min="14648" max="14648" width="9.28515625" bestFit="1" customWidth="1"/>
    <col min="14854" max="14854" width="4" customWidth="1"/>
    <col min="14855" max="14855" width="7.5703125" customWidth="1"/>
    <col min="14856" max="14856" width="3.85546875" customWidth="1"/>
    <col min="14857" max="14857" width="2.85546875" customWidth="1"/>
    <col min="14858" max="14858" width="8.140625" customWidth="1"/>
    <col min="14859" max="14859" width="6.42578125" customWidth="1"/>
    <col min="14860" max="14860" width="8.140625" customWidth="1"/>
    <col min="14861" max="14861" width="6.140625" customWidth="1"/>
    <col min="14863" max="14863" width="10.5703125" customWidth="1"/>
    <col min="14864" max="14864" width="9.5703125" customWidth="1"/>
    <col min="14865" max="14865" width="8.7109375" customWidth="1"/>
    <col min="14866" max="14866" width="7.7109375" customWidth="1"/>
    <col min="14867" max="14867" width="8.140625" customWidth="1"/>
    <col min="14868" max="14868" width="6.42578125" customWidth="1"/>
    <col min="14869" max="14869" width="8" customWidth="1"/>
    <col min="14870" max="14870" width="5.42578125" customWidth="1"/>
    <col min="14871" max="14872" width="6.42578125" customWidth="1"/>
    <col min="14873" max="14873" width="6.7109375" customWidth="1"/>
    <col min="14874" max="14874" width="5.28515625" customWidth="1"/>
    <col min="14875" max="14875" width="6.42578125" customWidth="1"/>
    <col min="14876" max="14876" width="7.140625" customWidth="1"/>
    <col min="14877" max="14877" width="5.140625" customWidth="1"/>
    <col min="14878" max="14878" width="6.28515625" customWidth="1"/>
    <col min="14879" max="14879" width="7.28515625" customWidth="1"/>
    <col min="14880" max="14880" width="7.140625" customWidth="1"/>
    <col min="14881" max="14881" width="5.5703125" customWidth="1"/>
    <col min="14882" max="14882" width="6.28515625" customWidth="1"/>
    <col min="14883" max="14883" width="7" customWidth="1"/>
    <col min="14884" max="14884" width="6.28515625" customWidth="1"/>
    <col min="14885" max="14885" width="6.140625" customWidth="1"/>
    <col min="14886" max="14887" width="6.7109375" customWidth="1"/>
    <col min="14888" max="14889" width="6.42578125" customWidth="1"/>
    <col min="14890" max="14890" width="7.42578125" customWidth="1"/>
    <col min="14891" max="14892" width="6.7109375" customWidth="1"/>
    <col min="14893" max="14893" width="9.28515625" bestFit="1" customWidth="1"/>
    <col min="14894" max="14899" width="9.28515625" customWidth="1"/>
    <col min="14900" max="14900" width="9.28515625" bestFit="1" customWidth="1"/>
    <col min="14901" max="14902" width="9.5703125" bestFit="1" customWidth="1"/>
    <col min="14903" max="14903" width="9.85546875" customWidth="1"/>
    <col min="14904" max="14904" width="9.28515625" bestFit="1" customWidth="1"/>
    <col min="15110" max="15110" width="4" customWidth="1"/>
    <col min="15111" max="15111" width="7.5703125" customWidth="1"/>
    <col min="15112" max="15112" width="3.85546875" customWidth="1"/>
    <col min="15113" max="15113" width="2.85546875" customWidth="1"/>
    <col min="15114" max="15114" width="8.140625" customWidth="1"/>
    <col min="15115" max="15115" width="6.42578125" customWidth="1"/>
    <col min="15116" max="15116" width="8.140625" customWidth="1"/>
    <col min="15117" max="15117" width="6.140625" customWidth="1"/>
    <col min="15119" max="15119" width="10.5703125" customWidth="1"/>
    <col min="15120" max="15120" width="9.5703125" customWidth="1"/>
    <col min="15121" max="15121" width="8.7109375" customWidth="1"/>
    <col min="15122" max="15122" width="7.7109375" customWidth="1"/>
    <col min="15123" max="15123" width="8.140625" customWidth="1"/>
    <col min="15124" max="15124" width="6.42578125" customWidth="1"/>
    <col min="15125" max="15125" width="8" customWidth="1"/>
    <col min="15126" max="15126" width="5.42578125" customWidth="1"/>
    <col min="15127" max="15128" width="6.42578125" customWidth="1"/>
    <col min="15129" max="15129" width="6.7109375" customWidth="1"/>
    <col min="15130" max="15130" width="5.28515625" customWidth="1"/>
    <col min="15131" max="15131" width="6.42578125" customWidth="1"/>
    <col min="15132" max="15132" width="7.140625" customWidth="1"/>
    <col min="15133" max="15133" width="5.140625" customWidth="1"/>
    <col min="15134" max="15134" width="6.28515625" customWidth="1"/>
    <col min="15135" max="15135" width="7.28515625" customWidth="1"/>
    <col min="15136" max="15136" width="7.140625" customWidth="1"/>
    <col min="15137" max="15137" width="5.5703125" customWidth="1"/>
    <col min="15138" max="15138" width="6.28515625" customWidth="1"/>
    <col min="15139" max="15139" width="7" customWidth="1"/>
    <col min="15140" max="15140" width="6.28515625" customWidth="1"/>
    <col min="15141" max="15141" width="6.140625" customWidth="1"/>
    <col min="15142" max="15143" width="6.7109375" customWidth="1"/>
    <col min="15144" max="15145" width="6.42578125" customWidth="1"/>
    <col min="15146" max="15146" width="7.42578125" customWidth="1"/>
    <col min="15147" max="15148" width="6.7109375" customWidth="1"/>
    <col min="15149" max="15149" width="9.28515625" bestFit="1" customWidth="1"/>
    <col min="15150" max="15155" width="9.28515625" customWidth="1"/>
    <col min="15156" max="15156" width="9.28515625" bestFit="1" customWidth="1"/>
    <col min="15157" max="15158" width="9.5703125" bestFit="1" customWidth="1"/>
    <col min="15159" max="15159" width="9.85546875" customWidth="1"/>
    <col min="15160" max="15160" width="9.28515625" bestFit="1" customWidth="1"/>
    <col min="15366" max="15366" width="4" customWidth="1"/>
    <col min="15367" max="15367" width="7.5703125" customWidth="1"/>
    <col min="15368" max="15368" width="3.85546875" customWidth="1"/>
    <col min="15369" max="15369" width="2.85546875" customWidth="1"/>
    <col min="15370" max="15370" width="8.140625" customWidth="1"/>
    <col min="15371" max="15371" width="6.42578125" customWidth="1"/>
    <col min="15372" max="15372" width="8.140625" customWidth="1"/>
    <col min="15373" max="15373" width="6.140625" customWidth="1"/>
    <col min="15375" max="15375" width="10.5703125" customWidth="1"/>
    <col min="15376" max="15376" width="9.5703125" customWidth="1"/>
    <col min="15377" max="15377" width="8.7109375" customWidth="1"/>
    <col min="15378" max="15378" width="7.7109375" customWidth="1"/>
    <col min="15379" max="15379" width="8.140625" customWidth="1"/>
    <col min="15380" max="15380" width="6.42578125" customWidth="1"/>
    <col min="15381" max="15381" width="8" customWidth="1"/>
    <col min="15382" max="15382" width="5.42578125" customWidth="1"/>
    <col min="15383" max="15384" width="6.42578125" customWidth="1"/>
    <col min="15385" max="15385" width="6.7109375" customWidth="1"/>
    <col min="15386" max="15386" width="5.28515625" customWidth="1"/>
    <col min="15387" max="15387" width="6.42578125" customWidth="1"/>
    <col min="15388" max="15388" width="7.140625" customWidth="1"/>
    <col min="15389" max="15389" width="5.140625" customWidth="1"/>
    <col min="15390" max="15390" width="6.28515625" customWidth="1"/>
    <col min="15391" max="15391" width="7.28515625" customWidth="1"/>
    <col min="15392" max="15392" width="7.140625" customWidth="1"/>
    <col min="15393" max="15393" width="5.5703125" customWidth="1"/>
    <col min="15394" max="15394" width="6.28515625" customWidth="1"/>
    <col min="15395" max="15395" width="7" customWidth="1"/>
    <col min="15396" max="15396" width="6.28515625" customWidth="1"/>
    <col min="15397" max="15397" width="6.140625" customWidth="1"/>
    <col min="15398" max="15399" width="6.7109375" customWidth="1"/>
    <col min="15400" max="15401" width="6.42578125" customWidth="1"/>
    <col min="15402" max="15402" width="7.42578125" customWidth="1"/>
    <col min="15403" max="15404" width="6.7109375" customWidth="1"/>
    <col min="15405" max="15405" width="9.28515625" bestFit="1" customWidth="1"/>
    <col min="15406" max="15411" width="9.28515625" customWidth="1"/>
    <col min="15412" max="15412" width="9.28515625" bestFit="1" customWidth="1"/>
    <col min="15413" max="15414" width="9.5703125" bestFit="1" customWidth="1"/>
    <col min="15415" max="15415" width="9.85546875" customWidth="1"/>
    <col min="15416" max="15416" width="9.28515625" bestFit="1" customWidth="1"/>
    <col min="15622" max="15622" width="4" customWidth="1"/>
    <col min="15623" max="15623" width="7.5703125" customWidth="1"/>
    <col min="15624" max="15624" width="3.85546875" customWidth="1"/>
    <col min="15625" max="15625" width="2.85546875" customWidth="1"/>
    <col min="15626" max="15626" width="8.140625" customWidth="1"/>
    <col min="15627" max="15627" width="6.42578125" customWidth="1"/>
    <col min="15628" max="15628" width="8.140625" customWidth="1"/>
    <col min="15629" max="15629" width="6.140625" customWidth="1"/>
    <col min="15631" max="15631" width="10.5703125" customWidth="1"/>
    <col min="15632" max="15632" width="9.5703125" customWidth="1"/>
    <col min="15633" max="15633" width="8.7109375" customWidth="1"/>
    <col min="15634" max="15634" width="7.7109375" customWidth="1"/>
    <col min="15635" max="15635" width="8.140625" customWidth="1"/>
    <col min="15636" max="15636" width="6.42578125" customWidth="1"/>
    <col min="15637" max="15637" width="8" customWidth="1"/>
    <col min="15638" max="15638" width="5.42578125" customWidth="1"/>
    <col min="15639" max="15640" width="6.42578125" customWidth="1"/>
    <col min="15641" max="15641" width="6.7109375" customWidth="1"/>
    <col min="15642" max="15642" width="5.28515625" customWidth="1"/>
    <col min="15643" max="15643" width="6.42578125" customWidth="1"/>
    <col min="15644" max="15644" width="7.140625" customWidth="1"/>
    <col min="15645" max="15645" width="5.140625" customWidth="1"/>
    <col min="15646" max="15646" width="6.28515625" customWidth="1"/>
    <col min="15647" max="15647" width="7.28515625" customWidth="1"/>
    <col min="15648" max="15648" width="7.140625" customWidth="1"/>
    <col min="15649" max="15649" width="5.5703125" customWidth="1"/>
    <col min="15650" max="15650" width="6.28515625" customWidth="1"/>
    <col min="15651" max="15651" width="7" customWidth="1"/>
    <col min="15652" max="15652" width="6.28515625" customWidth="1"/>
    <col min="15653" max="15653" width="6.140625" customWidth="1"/>
    <col min="15654" max="15655" width="6.7109375" customWidth="1"/>
    <col min="15656" max="15657" width="6.42578125" customWidth="1"/>
    <col min="15658" max="15658" width="7.42578125" customWidth="1"/>
    <col min="15659" max="15660" width="6.7109375" customWidth="1"/>
    <col min="15661" max="15661" width="9.28515625" bestFit="1" customWidth="1"/>
    <col min="15662" max="15667" width="9.28515625" customWidth="1"/>
    <col min="15668" max="15668" width="9.28515625" bestFit="1" customWidth="1"/>
    <col min="15669" max="15670" width="9.5703125" bestFit="1" customWidth="1"/>
    <col min="15671" max="15671" width="9.85546875" customWidth="1"/>
    <col min="15672" max="15672" width="9.28515625" bestFit="1" customWidth="1"/>
    <col min="15878" max="15878" width="4" customWidth="1"/>
    <col min="15879" max="15879" width="7.5703125" customWidth="1"/>
    <col min="15880" max="15880" width="3.85546875" customWidth="1"/>
    <col min="15881" max="15881" width="2.85546875" customWidth="1"/>
    <col min="15882" max="15882" width="8.140625" customWidth="1"/>
    <col min="15883" max="15883" width="6.42578125" customWidth="1"/>
    <col min="15884" max="15884" width="8.140625" customWidth="1"/>
    <col min="15885" max="15885" width="6.140625" customWidth="1"/>
    <col min="15887" max="15887" width="10.5703125" customWidth="1"/>
    <col min="15888" max="15888" width="9.5703125" customWidth="1"/>
    <col min="15889" max="15889" width="8.7109375" customWidth="1"/>
    <col min="15890" max="15890" width="7.7109375" customWidth="1"/>
    <col min="15891" max="15891" width="8.140625" customWidth="1"/>
    <col min="15892" max="15892" width="6.42578125" customWidth="1"/>
    <col min="15893" max="15893" width="8" customWidth="1"/>
    <col min="15894" max="15894" width="5.42578125" customWidth="1"/>
    <col min="15895" max="15896" width="6.42578125" customWidth="1"/>
    <col min="15897" max="15897" width="6.7109375" customWidth="1"/>
    <col min="15898" max="15898" width="5.28515625" customWidth="1"/>
    <col min="15899" max="15899" width="6.42578125" customWidth="1"/>
    <col min="15900" max="15900" width="7.140625" customWidth="1"/>
    <col min="15901" max="15901" width="5.140625" customWidth="1"/>
    <col min="15902" max="15902" width="6.28515625" customWidth="1"/>
    <col min="15903" max="15903" width="7.28515625" customWidth="1"/>
    <col min="15904" max="15904" width="7.140625" customWidth="1"/>
    <col min="15905" max="15905" width="5.5703125" customWidth="1"/>
    <col min="15906" max="15906" width="6.28515625" customWidth="1"/>
    <col min="15907" max="15907" width="7" customWidth="1"/>
    <col min="15908" max="15908" width="6.28515625" customWidth="1"/>
    <col min="15909" max="15909" width="6.140625" customWidth="1"/>
    <col min="15910" max="15911" width="6.7109375" customWidth="1"/>
    <col min="15912" max="15913" width="6.42578125" customWidth="1"/>
    <col min="15914" max="15914" width="7.42578125" customWidth="1"/>
    <col min="15915" max="15916" width="6.7109375" customWidth="1"/>
    <col min="15917" max="15917" width="9.28515625" bestFit="1" customWidth="1"/>
    <col min="15918" max="15923" width="9.28515625" customWidth="1"/>
    <col min="15924" max="15924" width="9.28515625" bestFit="1" customWidth="1"/>
    <col min="15925" max="15926" width="9.5703125" bestFit="1" customWidth="1"/>
    <col min="15927" max="15927" width="9.85546875" customWidth="1"/>
    <col min="15928" max="15928" width="9.28515625" bestFit="1" customWidth="1"/>
    <col min="16134" max="16134" width="4" customWidth="1"/>
    <col min="16135" max="16135" width="7.5703125" customWidth="1"/>
    <col min="16136" max="16136" width="3.85546875" customWidth="1"/>
    <col min="16137" max="16137" width="2.85546875" customWidth="1"/>
    <col min="16138" max="16138" width="8.140625" customWidth="1"/>
    <col min="16139" max="16139" width="6.42578125" customWidth="1"/>
    <col min="16140" max="16140" width="8.140625" customWidth="1"/>
    <col min="16141" max="16141" width="6.140625" customWidth="1"/>
    <col min="16143" max="16143" width="10.5703125" customWidth="1"/>
    <col min="16144" max="16144" width="9.5703125" customWidth="1"/>
    <col min="16145" max="16145" width="8.7109375" customWidth="1"/>
    <col min="16146" max="16146" width="7.7109375" customWidth="1"/>
    <col min="16147" max="16147" width="8.140625" customWidth="1"/>
    <col min="16148" max="16148" width="6.42578125" customWidth="1"/>
    <col min="16149" max="16149" width="8" customWidth="1"/>
    <col min="16150" max="16150" width="5.42578125" customWidth="1"/>
    <col min="16151" max="16152" width="6.42578125" customWidth="1"/>
    <col min="16153" max="16153" width="6.7109375" customWidth="1"/>
    <col min="16154" max="16154" width="5.28515625" customWidth="1"/>
    <col min="16155" max="16155" width="6.42578125" customWidth="1"/>
    <col min="16156" max="16156" width="7.140625" customWidth="1"/>
    <col min="16157" max="16157" width="5.140625" customWidth="1"/>
    <col min="16158" max="16158" width="6.28515625" customWidth="1"/>
    <col min="16159" max="16159" width="7.28515625" customWidth="1"/>
    <col min="16160" max="16160" width="7.140625" customWidth="1"/>
    <col min="16161" max="16161" width="5.5703125" customWidth="1"/>
    <col min="16162" max="16162" width="6.28515625" customWidth="1"/>
    <col min="16163" max="16163" width="7" customWidth="1"/>
    <col min="16164" max="16164" width="6.28515625" customWidth="1"/>
    <col min="16165" max="16165" width="6.140625" customWidth="1"/>
    <col min="16166" max="16167" width="6.7109375" customWidth="1"/>
    <col min="16168" max="16169" width="6.42578125" customWidth="1"/>
    <col min="16170" max="16170" width="7.42578125" customWidth="1"/>
    <col min="16171" max="16172" width="6.7109375" customWidth="1"/>
    <col min="16173" max="16173" width="9.28515625" bestFit="1" customWidth="1"/>
    <col min="16174" max="16179" width="9.28515625" customWidth="1"/>
    <col min="16180" max="16180" width="9.28515625" bestFit="1" customWidth="1"/>
    <col min="16181" max="16182" width="9.5703125" bestFit="1" customWidth="1"/>
    <col min="16183" max="16183" width="9.85546875" customWidth="1"/>
    <col min="16184" max="16184" width="9.28515625" bestFit="1" customWidth="1"/>
  </cols>
  <sheetData>
    <row r="1" spans="1:61" ht="15.75" x14ac:dyDescent="0.25">
      <c r="A1" s="1" t="s">
        <v>0</v>
      </c>
      <c r="L1" t="s">
        <v>71</v>
      </c>
      <c r="M1" s="2"/>
      <c r="P1" s="2"/>
    </row>
    <row r="2" spans="1:61" ht="15.75" x14ac:dyDescent="0.25">
      <c r="A2" s="1" t="s">
        <v>1</v>
      </c>
      <c r="M2" s="2"/>
    </row>
    <row r="3" spans="1:61" ht="15.75" x14ac:dyDescent="0.25">
      <c r="A3" s="1"/>
      <c r="M3" s="2"/>
      <c r="N3" s="121" t="e">
        <f>G49-#REF!-G27-G28-#REF!-#REF!-#REF!-#REF!</f>
        <v>#REF!</v>
      </c>
    </row>
    <row r="4" spans="1:61" ht="15.75" thickBot="1" x14ac:dyDescent="0.3"/>
    <row r="5" spans="1:61" ht="23.25" x14ac:dyDescent="0.35">
      <c r="F5" s="3" t="s">
        <v>199</v>
      </c>
      <c r="R5" s="355" t="s">
        <v>2</v>
      </c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70"/>
      <c r="AK5" s="370"/>
      <c r="AL5" s="355" t="s">
        <v>3</v>
      </c>
      <c r="AM5" s="356"/>
      <c r="AN5" s="356"/>
      <c r="AO5" s="356"/>
      <c r="AP5" s="357"/>
      <c r="AR5" s="320" t="s">
        <v>4</v>
      </c>
      <c r="AS5" s="323"/>
      <c r="AT5" s="323"/>
      <c r="AU5" s="323"/>
      <c r="AV5" s="323"/>
      <c r="AW5" s="79"/>
      <c r="AX5" s="98"/>
      <c r="AZ5" s="361" t="s">
        <v>5</v>
      </c>
      <c r="BA5" s="362"/>
      <c r="BB5" s="362"/>
      <c r="BC5" s="362"/>
      <c r="BD5" s="363"/>
    </row>
    <row r="6" spans="1:61" ht="60.75" thickBot="1" x14ac:dyDescent="0.3">
      <c r="R6" s="348" t="s">
        <v>6</v>
      </c>
      <c r="S6" s="343"/>
      <c r="T6" s="343"/>
      <c r="U6" s="343"/>
      <c r="V6" s="343"/>
      <c r="W6" s="343"/>
      <c r="X6" s="343" t="s">
        <v>7</v>
      </c>
      <c r="Y6" s="343"/>
      <c r="Z6" s="343"/>
      <c r="AA6" s="343"/>
      <c r="AB6" s="343"/>
      <c r="AC6" s="343"/>
      <c r="AD6" s="343" t="s">
        <v>8</v>
      </c>
      <c r="AE6" s="343"/>
      <c r="AF6" s="343"/>
      <c r="AG6" s="343"/>
      <c r="AH6" s="343"/>
      <c r="AI6" s="343"/>
      <c r="AJ6" s="345" t="s">
        <v>9</v>
      </c>
      <c r="AK6" s="347" t="s">
        <v>10</v>
      </c>
      <c r="AL6" s="348" t="s">
        <v>11</v>
      </c>
      <c r="AM6" s="343"/>
      <c r="AN6" s="343"/>
      <c r="AO6" s="343"/>
      <c r="AP6" s="344"/>
      <c r="AR6" s="364" t="s">
        <v>12</v>
      </c>
      <c r="AS6" s="365"/>
      <c r="AT6" s="366"/>
      <c r="AU6" s="367" t="s">
        <v>13</v>
      </c>
      <c r="AV6" s="365"/>
      <c r="AW6" s="366"/>
      <c r="AX6" s="102" t="s">
        <v>14</v>
      </c>
      <c r="AZ6" s="4" t="s">
        <v>15</v>
      </c>
      <c r="BA6" s="5" t="s">
        <v>16</v>
      </c>
      <c r="BB6" s="6" t="s">
        <v>17</v>
      </c>
      <c r="BC6" s="6" t="s">
        <v>18</v>
      </c>
      <c r="BD6" s="7" t="s">
        <v>19</v>
      </c>
    </row>
    <row r="7" spans="1:61" ht="12.75" customHeight="1" x14ac:dyDescent="0.25">
      <c r="A7" s="320" t="s">
        <v>20</v>
      </c>
      <c r="B7" s="379" t="s">
        <v>21</v>
      </c>
      <c r="C7" s="379" t="s">
        <v>67</v>
      </c>
      <c r="D7" s="323" t="s">
        <v>22</v>
      </c>
      <c r="E7" s="323" t="s">
        <v>23</v>
      </c>
      <c r="F7" s="323" t="s">
        <v>24</v>
      </c>
      <c r="G7" s="323"/>
      <c r="H7" s="323" t="s">
        <v>25</v>
      </c>
      <c r="I7" s="97" t="s">
        <v>26</v>
      </c>
      <c r="J7" s="323" t="s">
        <v>27</v>
      </c>
      <c r="K7" s="362" t="s">
        <v>28</v>
      </c>
      <c r="L7" s="362"/>
      <c r="M7" s="362"/>
      <c r="N7" s="362"/>
      <c r="O7" s="323" t="s">
        <v>29</v>
      </c>
      <c r="P7" s="380" t="s">
        <v>30</v>
      </c>
      <c r="R7" s="8" t="s">
        <v>31</v>
      </c>
      <c r="S7" s="343" t="s">
        <v>32</v>
      </c>
      <c r="T7" s="343"/>
      <c r="U7" s="343" t="s">
        <v>33</v>
      </c>
      <c r="V7" s="343"/>
      <c r="W7" s="343"/>
      <c r="X7" s="9" t="s">
        <v>31</v>
      </c>
      <c r="Y7" s="343" t="s">
        <v>32</v>
      </c>
      <c r="Z7" s="343"/>
      <c r="AA7" s="343" t="s">
        <v>33</v>
      </c>
      <c r="AB7" s="343"/>
      <c r="AC7" s="343"/>
      <c r="AD7" s="9" t="s">
        <v>31</v>
      </c>
      <c r="AE7" s="343" t="s">
        <v>32</v>
      </c>
      <c r="AF7" s="343"/>
      <c r="AG7" s="343" t="s">
        <v>33</v>
      </c>
      <c r="AH7" s="343"/>
      <c r="AI7" s="343"/>
      <c r="AJ7" s="346"/>
      <c r="AK7" s="347"/>
      <c r="AL7" s="8" t="s">
        <v>31</v>
      </c>
      <c r="AM7" s="343" t="s">
        <v>32</v>
      </c>
      <c r="AN7" s="343"/>
      <c r="AO7" s="343" t="s">
        <v>33</v>
      </c>
      <c r="AP7" s="344"/>
      <c r="AR7" s="105" t="s">
        <v>31</v>
      </c>
      <c r="AS7" s="103" t="s">
        <v>34</v>
      </c>
      <c r="AT7" s="368" t="s">
        <v>73</v>
      </c>
      <c r="AU7" s="103" t="s">
        <v>35</v>
      </c>
      <c r="AV7" s="103" t="s">
        <v>34</v>
      </c>
      <c r="AW7" s="368" t="s">
        <v>73</v>
      </c>
      <c r="AX7" s="102" t="s">
        <v>36</v>
      </c>
    </row>
    <row r="8" spans="1:61" ht="39" customHeight="1" thickBot="1" x14ac:dyDescent="0.3">
      <c r="A8" s="322"/>
      <c r="B8" s="369"/>
      <c r="C8" s="369"/>
      <c r="D8" s="325"/>
      <c r="E8" s="325"/>
      <c r="F8" s="100" t="s">
        <v>23</v>
      </c>
      <c r="G8" s="100" t="s">
        <v>37</v>
      </c>
      <c r="H8" s="325"/>
      <c r="I8" s="100" t="s">
        <v>38</v>
      </c>
      <c r="J8" s="325"/>
      <c r="K8" s="337" t="s">
        <v>39</v>
      </c>
      <c r="L8" s="337"/>
      <c r="M8" s="337" t="s">
        <v>40</v>
      </c>
      <c r="N8" s="337"/>
      <c r="O8" s="325"/>
      <c r="P8" s="381"/>
      <c r="R8" s="10" t="s">
        <v>41</v>
      </c>
      <c r="S8" s="11" t="s">
        <v>42</v>
      </c>
      <c r="T8" s="11" t="s">
        <v>43</v>
      </c>
      <c r="U8" s="11" t="s">
        <v>42</v>
      </c>
      <c r="V8" s="11" t="s">
        <v>72</v>
      </c>
      <c r="W8" s="11" t="s">
        <v>43</v>
      </c>
      <c r="X8" s="11" t="s">
        <v>41</v>
      </c>
      <c r="Y8" s="11" t="s">
        <v>42</v>
      </c>
      <c r="Z8" s="11" t="s">
        <v>43</v>
      </c>
      <c r="AA8" s="11" t="s">
        <v>42</v>
      </c>
      <c r="AB8" s="11" t="s">
        <v>72</v>
      </c>
      <c r="AC8" s="11" t="s">
        <v>43</v>
      </c>
      <c r="AD8" s="11" t="s">
        <v>41</v>
      </c>
      <c r="AE8" s="11" t="s">
        <v>42</v>
      </c>
      <c r="AF8" s="11" t="s">
        <v>43</v>
      </c>
      <c r="AG8" s="11" t="s">
        <v>42</v>
      </c>
      <c r="AH8" s="11" t="s">
        <v>72</v>
      </c>
      <c r="AI8" s="11" t="s">
        <v>43</v>
      </c>
      <c r="AJ8" s="12" t="s">
        <v>44</v>
      </c>
      <c r="AK8" s="12" t="s">
        <v>44</v>
      </c>
      <c r="AL8" s="10" t="s">
        <v>41</v>
      </c>
      <c r="AM8" s="11" t="s">
        <v>42</v>
      </c>
      <c r="AN8" s="11" t="s">
        <v>43</v>
      </c>
      <c r="AO8" s="11" t="s">
        <v>42</v>
      </c>
      <c r="AP8" s="13" t="s">
        <v>43</v>
      </c>
      <c r="AR8" s="99" t="s">
        <v>41</v>
      </c>
      <c r="AS8" s="100" t="s">
        <v>45</v>
      </c>
      <c r="AT8" s="369"/>
      <c r="AU8" s="100" t="s">
        <v>46</v>
      </c>
      <c r="AV8" s="100" t="s">
        <v>47</v>
      </c>
      <c r="AW8" s="369"/>
      <c r="AX8" s="101" t="s">
        <v>44</v>
      </c>
    </row>
    <row r="9" spans="1:61" ht="12.75" customHeight="1" thickBot="1" x14ac:dyDescent="0.3">
      <c r="A9" s="338" t="s">
        <v>48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14"/>
      <c r="Q9" s="15"/>
      <c r="R9" s="340" t="s">
        <v>49</v>
      </c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2"/>
      <c r="AR9" s="16"/>
      <c r="AS9" s="16"/>
      <c r="AT9" s="16"/>
      <c r="BF9" t="s">
        <v>117</v>
      </c>
      <c r="BG9" t="s">
        <v>115</v>
      </c>
      <c r="BH9" t="s">
        <v>116</v>
      </c>
      <c r="BI9" t="s">
        <v>118</v>
      </c>
    </row>
    <row r="10" spans="1:61" ht="12.75" customHeight="1" x14ac:dyDescent="0.25">
      <c r="A10" s="112">
        <v>1</v>
      </c>
      <c r="B10" s="17"/>
      <c r="C10" s="89">
        <v>9</v>
      </c>
      <c r="D10" s="352" t="s">
        <v>66</v>
      </c>
      <c r="E10" s="235" t="str">
        <f>'A2'!B10</f>
        <v>7B</v>
      </c>
      <c r="F10" s="18">
        <f>'A2'!E10</f>
        <v>0.87</v>
      </c>
      <c r="G10" s="18">
        <f>'A2'!F10</f>
        <v>0.87</v>
      </c>
      <c r="H10" s="19" t="str">
        <f>'A2'!C10</f>
        <v>TR</v>
      </c>
      <c r="I10" s="19">
        <f>'A2'!D10</f>
        <v>55</v>
      </c>
      <c r="J10" s="19">
        <f>L10+N10</f>
        <v>5610</v>
      </c>
      <c r="K10" s="19">
        <f>AL10</f>
        <v>0</v>
      </c>
      <c r="L10" s="19">
        <f>AN10</f>
        <v>0</v>
      </c>
      <c r="M10" s="87">
        <f>R10+X10+AD10</f>
        <v>55</v>
      </c>
      <c r="N10" s="87">
        <f>AJ10</f>
        <v>5610</v>
      </c>
      <c r="O10" s="87"/>
      <c r="P10" s="20">
        <f>AL10*10</f>
        <v>0</v>
      </c>
      <c r="Q10" s="21">
        <f>I10-K10-M10</f>
        <v>0</v>
      </c>
      <c r="R10" s="22"/>
      <c r="S10" s="25"/>
      <c r="T10" s="23"/>
      <c r="U10" s="24"/>
      <c r="V10" s="24"/>
      <c r="W10" s="23"/>
      <c r="X10" s="25"/>
      <c r="Y10" s="25"/>
      <c r="Z10" s="23"/>
      <c r="AA10" s="25"/>
      <c r="AB10" s="25"/>
      <c r="AC10" s="23">
        <f>X10*AB10</f>
        <v>0</v>
      </c>
      <c r="AD10" s="23">
        <f>'A2'!AJ10</f>
        <v>55</v>
      </c>
      <c r="AE10" s="25">
        <v>102</v>
      </c>
      <c r="AF10" s="23">
        <f t="shared" ref="AF10:AF50" si="0">AD10*AE10</f>
        <v>5610</v>
      </c>
      <c r="AG10" s="24"/>
      <c r="AH10" s="25">
        <v>25</v>
      </c>
      <c r="AI10" s="23">
        <f>AD10*AH10</f>
        <v>1375</v>
      </c>
      <c r="AJ10" s="23">
        <f t="shared" ref="AJ10:AJ51" si="1">T10+Z10+AF10</f>
        <v>5610</v>
      </c>
      <c r="AK10" s="76">
        <f t="shared" ref="AK10:AK51" si="2">W10+AC10+AI10</f>
        <v>1375</v>
      </c>
      <c r="AL10" s="22">
        <f>'A2'!AX10</f>
        <v>0</v>
      </c>
      <c r="AM10" s="25"/>
      <c r="AN10" s="23">
        <f t="shared" ref="AN10:AN50" si="3">AL10*AM10</f>
        <v>0</v>
      </c>
      <c r="AO10" s="25">
        <f>V10</f>
        <v>0</v>
      </c>
      <c r="AP10" s="26">
        <f t="shared" ref="AP10:AP50" si="4">AL10*AO10</f>
        <v>0</v>
      </c>
      <c r="AQ10" s="16">
        <f>AL10/I10*100</f>
        <v>0</v>
      </c>
      <c r="AR10" s="22"/>
      <c r="AS10" s="24"/>
      <c r="AT10" s="25"/>
      <c r="AU10" s="24">
        <f t="shared" ref="AU10:AU24" si="5">G10</f>
        <v>0.87</v>
      </c>
      <c r="AV10" s="24"/>
      <c r="AW10" s="25">
        <v>550</v>
      </c>
      <c r="AX10" s="26">
        <f>(AR10*AT10)+(AU10*AW10)</f>
        <v>478.5</v>
      </c>
      <c r="AZ10" s="22">
        <f t="shared" ref="AZ10:BA24" si="6">I10</f>
        <v>55</v>
      </c>
      <c r="BA10" s="25">
        <f t="shared" si="6"/>
        <v>5610</v>
      </c>
      <c r="BB10" s="23">
        <f>AK10+AP10+AX10</f>
        <v>1853.5</v>
      </c>
      <c r="BC10" s="25">
        <f>BA10-BB10</f>
        <v>3756.5</v>
      </c>
      <c r="BD10" s="20">
        <f>BC10/AZ10</f>
        <v>68.3</v>
      </c>
      <c r="BF10">
        <f>0.12*I10</f>
        <v>6.6</v>
      </c>
      <c r="BG10">
        <f>0.32*I10</f>
        <v>17.600000000000001</v>
      </c>
      <c r="BH10" s="16">
        <f>I10-BF10-BG10</f>
        <v>30.799999999999997</v>
      </c>
    </row>
    <row r="11" spans="1:61" ht="20.25" customHeight="1" x14ac:dyDescent="0.25">
      <c r="A11" s="27">
        <v>2</v>
      </c>
      <c r="B11" s="75"/>
      <c r="C11" s="90">
        <v>9</v>
      </c>
      <c r="D11" s="353"/>
      <c r="E11" s="236" t="str">
        <f>'A2'!B11</f>
        <v>8C</v>
      </c>
      <c r="F11" s="28">
        <f>'A2'!E11</f>
        <v>0.57999999999999996</v>
      </c>
      <c r="G11" s="28">
        <f>'A2'!F11</f>
        <v>0.57999999999999996</v>
      </c>
      <c r="H11" s="29" t="str">
        <f>'A2'!C11</f>
        <v>TR</v>
      </c>
      <c r="I11" s="29">
        <f>'A2'!D11</f>
        <v>30</v>
      </c>
      <c r="J11" s="29">
        <f t="shared" ref="J11:J24" si="7">L11+N11</f>
        <v>3060</v>
      </c>
      <c r="K11" s="29">
        <f t="shared" ref="K11:K24" si="8">AL11</f>
        <v>0</v>
      </c>
      <c r="L11" s="29">
        <f t="shared" ref="L11:L24" si="9">AN11</f>
        <v>0</v>
      </c>
      <c r="M11" s="88">
        <f t="shared" ref="M11:M24" si="10">R11+X11+AD11</f>
        <v>30</v>
      </c>
      <c r="N11" s="88">
        <f t="shared" ref="N11:N24" si="11">AJ11</f>
        <v>3060</v>
      </c>
      <c r="O11" s="88"/>
      <c r="P11" s="30">
        <f t="shared" ref="P11:P24" si="12">AL11*10</f>
        <v>0</v>
      </c>
      <c r="Q11" s="21">
        <f t="shared" ref="Q11:Q50" si="13">I11-K11-M11</f>
        <v>0</v>
      </c>
      <c r="R11" s="31"/>
      <c r="S11" s="34"/>
      <c r="T11" s="32"/>
      <c r="U11" s="33"/>
      <c r="V11" s="33"/>
      <c r="W11" s="32"/>
      <c r="X11" s="32"/>
      <c r="Y11" s="34"/>
      <c r="Z11" s="32"/>
      <c r="AA11" s="32"/>
      <c r="AB11" s="32"/>
      <c r="AC11" s="32">
        <f>X11*AB11</f>
        <v>0</v>
      </c>
      <c r="AD11" s="32">
        <f>'A2'!AJ11</f>
        <v>30</v>
      </c>
      <c r="AE11" s="34">
        <v>102</v>
      </c>
      <c r="AF11" s="32">
        <f t="shared" si="0"/>
        <v>3060</v>
      </c>
      <c r="AG11" s="33"/>
      <c r="AH11" s="34">
        <v>25</v>
      </c>
      <c r="AI11" s="32">
        <f>AD11*AH11</f>
        <v>750</v>
      </c>
      <c r="AJ11" s="32">
        <f t="shared" si="1"/>
        <v>3060</v>
      </c>
      <c r="AK11" s="77">
        <f t="shared" si="2"/>
        <v>750</v>
      </c>
      <c r="AL11" s="31">
        <f>'A2'!AX11</f>
        <v>0</v>
      </c>
      <c r="AM11" s="34"/>
      <c r="AN11" s="32">
        <f t="shared" si="3"/>
        <v>0</v>
      </c>
      <c r="AO11" s="34">
        <f>V11</f>
        <v>0</v>
      </c>
      <c r="AP11" s="35">
        <f t="shared" si="4"/>
        <v>0</v>
      </c>
      <c r="AQ11" s="16">
        <f t="shared" ref="AQ11:AQ24" si="14">AL11/I11*100</f>
        <v>0</v>
      </c>
      <c r="AR11" s="31"/>
      <c r="AS11" s="33"/>
      <c r="AT11" s="34"/>
      <c r="AU11" s="33">
        <f t="shared" si="5"/>
        <v>0.57999999999999996</v>
      </c>
      <c r="AV11" s="33"/>
      <c r="AW11" s="34">
        <v>550</v>
      </c>
      <c r="AX11" s="35">
        <f>(AR11*AT11)+(AU11*AW11)</f>
        <v>319</v>
      </c>
      <c r="AZ11" s="31">
        <f t="shared" si="6"/>
        <v>30</v>
      </c>
      <c r="BA11" s="34">
        <f t="shared" si="6"/>
        <v>3060</v>
      </c>
      <c r="BB11" s="32">
        <f t="shared" ref="BB11:BB24" si="15">AK11+AP11+AX11</f>
        <v>1069</v>
      </c>
      <c r="BC11" s="34">
        <f t="shared" ref="BC11:BC51" si="16">BA11-BB11</f>
        <v>1991</v>
      </c>
      <c r="BD11" s="30">
        <f t="shared" ref="BD11:BD49" si="17">BC11/AZ11</f>
        <v>66.36666666666666</v>
      </c>
      <c r="BF11">
        <f t="shared" ref="BF11:BF24" si="18">0.12*I11</f>
        <v>3.5999999999999996</v>
      </c>
      <c r="BG11">
        <f t="shared" ref="BG11" si="19">0.32*I11</f>
        <v>9.6</v>
      </c>
      <c r="BH11" s="16">
        <f t="shared" ref="BH11:BH24" si="20">I11-BF11-BG11</f>
        <v>16.799999999999997</v>
      </c>
    </row>
    <row r="12" spans="1:61" x14ac:dyDescent="0.25">
      <c r="A12" s="27">
        <v>3</v>
      </c>
      <c r="B12" s="36"/>
      <c r="C12" s="91">
        <v>9</v>
      </c>
      <c r="D12" s="353"/>
      <c r="E12" s="236" t="str">
        <f>'A2'!B12</f>
        <v>15B</v>
      </c>
      <c r="F12" s="28">
        <f>'A2'!E12</f>
        <v>2.14</v>
      </c>
      <c r="G12" s="28">
        <f>'A2'!F12</f>
        <v>0.4</v>
      </c>
      <c r="H12" s="29" t="str">
        <f>'A2'!C12</f>
        <v>P2</v>
      </c>
      <c r="I12" s="29">
        <f>'A2'!D12</f>
        <v>50</v>
      </c>
      <c r="J12" s="29">
        <f t="shared" si="7"/>
        <v>9825</v>
      </c>
      <c r="K12" s="29">
        <f t="shared" si="8"/>
        <v>0</v>
      </c>
      <c r="L12" s="29">
        <f t="shared" si="9"/>
        <v>0</v>
      </c>
      <c r="M12" s="88">
        <f t="shared" si="10"/>
        <v>50</v>
      </c>
      <c r="N12" s="88">
        <f t="shared" si="11"/>
        <v>9825</v>
      </c>
      <c r="O12" s="34"/>
      <c r="P12" s="30">
        <f t="shared" si="12"/>
        <v>0</v>
      </c>
      <c r="Q12" s="21">
        <f t="shared" si="13"/>
        <v>0</v>
      </c>
      <c r="R12" s="31">
        <f>'A2'!H12</f>
        <v>45</v>
      </c>
      <c r="S12" s="34">
        <v>210</v>
      </c>
      <c r="T12" s="32">
        <f t="shared" ref="T12:T50" si="21">R12*S12</f>
        <v>9450</v>
      </c>
      <c r="U12" s="33"/>
      <c r="V12" s="33">
        <v>70</v>
      </c>
      <c r="W12" s="32">
        <f t="shared" ref="W12:W24" si="22">R12*V12</f>
        <v>3150</v>
      </c>
      <c r="X12" s="32"/>
      <c r="Y12" s="34"/>
      <c r="Z12" s="32"/>
      <c r="AA12" s="32"/>
      <c r="AB12" s="32"/>
      <c r="AC12" s="32">
        <f t="shared" ref="AC12:AC24" si="23">X12*AB12</f>
        <v>0</v>
      </c>
      <c r="AD12" s="32">
        <f>'A2'!AJ12</f>
        <v>5</v>
      </c>
      <c r="AE12" s="34">
        <v>75</v>
      </c>
      <c r="AF12" s="32">
        <f t="shared" si="0"/>
        <v>375</v>
      </c>
      <c r="AG12" s="33"/>
      <c r="AH12" s="34">
        <v>20</v>
      </c>
      <c r="AI12" s="32">
        <f t="shared" ref="AI12:AI24" si="24">AD12*AH12</f>
        <v>100</v>
      </c>
      <c r="AJ12" s="32">
        <f t="shared" si="1"/>
        <v>9825</v>
      </c>
      <c r="AK12" s="77">
        <f t="shared" si="2"/>
        <v>3250</v>
      </c>
      <c r="AL12" s="31">
        <f>'A2'!AX12</f>
        <v>0</v>
      </c>
      <c r="AM12" s="34"/>
      <c r="AN12" s="32">
        <f t="shared" si="3"/>
        <v>0</v>
      </c>
      <c r="AO12" s="34">
        <f t="shared" ref="AO12:AO24" si="25">V12</f>
        <v>70</v>
      </c>
      <c r="AP12" s="35">
        <f t="shared" si="4"/>
        <v>0</v>
      </c>
      <c r="AQ12" s="16">
        <f t="shared" si="14"/>
        <v>0</v>
      </c>
      <c r="AR12" s="31"/>
      <c r="AS12" s="33"/>
      <c r="AT12" s="34"/>
      <c r="AU12" s="33">
        <f t="shared" si="5"/>
        <v>0.4</v>
      </c>
      <c r="AV12" s="33"/>
      <c r="AW12" s="34">
        <v>500</v>
      </c>
      <c r="AX12" s="35">
        <f t="shared" ref="AX12:AX24" si="26">(AR12*AT12)+(AU12*AW12)</f>
        <v>200</v>
      </c>
      <c r="AZ12" s="31">
        <f t="shared" si="6"/>
        <v>50</v>
      </c>
      <c r="BA12" s="34">
        <f t="shared" si="6"/>
        <v>9825</v>
      </c>
      <c r="BB12" s="32">
        <f t="shared" si="15"/>
        <v>3450</v>
      </c>
      <c r="BC12" s="34">
        <f t="shared" si="16"/>
        <v>6375</v>
      </c>
      <c r="BD12" s="30">
        <f t="shared" si="17"/>
        <v>127.5</v>
      </c>
      <c r="BF12">
        <f>1*I12</f>
        <v>50</v>
      </c>
      <c r="BG12">
        <f>0*I12</f>
        <v>0</v>
      </c>
      <c r="BH12" s="16">
        <f t="shared" si="20"/>
        <v>0</v>
      </c>
    </row>
    <row r="13" spans="1:61" x14ac:dyDescent="0.25">
      <c r="A13" s="27">
        <v>4</v>
      </c>
      <c r="B13" s="36"/>
      <c r="C13" s="91">
        <v>9</v>
      </c>
      <c r="D13" s="353"/>
      <c r="E13" s="236" t="str">
        <f>'A2'!B13</f>
        <v>15A</v>
      </c>
      <c r="F13" s="28">
        <v>15</v>
      </c>
      <c r="G13" s="28">
        <v>15</v>
      </c>
      <c r="H13" s="29" t="str">
        <f>'A2'!C13</f>
        <v>S2</v>
      </c>
      <c r="I13" s="29">
        <f>'A2'!D13</f>
        <v>1400</v>
      </c>
      <c r="J13" s="29">
        <f t="shared" si="7"/>
        <v>340950</v>
      </c>
      <c r="K13" s="29">
        <f t="shared" si="8"/>
        <v>280</v>
      </c>
      <c r="L13" s="29">
        <f t="shared" si="9"/>
        <v>126000</v>
      </c>
      <c r="M13" s="88">
        <f t="shared" si="10"/>
        <v>1120</v>
      </c>
      <c r="N13" s="88">
        <f t="shared" si="11"/>
        <v>214950</v>
      </c>
      <c r="O13" s="34"/>
      <c r="P13" s="30">
        <f t="shared" si="12"/>
        <v>2800</v>
      </c>
      <c r="Q13" s="21">
        <f t="shared" si="13"/>
        <v>0</v>
      </c>
      <c r="R13" s="31">
        <f>'A2'!H13</f>
        <v>970</v>
      </c>
      <c r="S13" s="34">
        <v>210</v>
      </c>
      <c r="T13" s="32">
        <f t="shared" si="21"/>
        <v>203700</v>
      </c>
      <c r="U13" s="32"/>
      <c r="V13" s="33">
        <v>110</v>
      </c>
      <c r="W13" s="32">
        <f t="shared" si="22"/>
        <v>106700</v>
      </c>
      <c r="X13" s="32"/>
      <c r="Y13" s="34"/>
      <c r="Z13" s="32"/>
      <c r="AA13" s="32"/>
      <c r="AB13" s="32"/>
      <c r="AC13" s="32">
        <f t="shared" si="23"/>
        <v>0</v>
      </c>
      <c r="AD13" s="32">
        <f>'A2'!AJ13</f>
        <v>150</v>
      </c>
      <c r="AE13" s="34">
        <v>75</v>
      </c>
      <c r="AF13" s="32">
        <f t="shared" si="0"/>
        <v>11250</v>
      </c>
      <c r="AG13" s="33"/>
      <c r="AH13" s="34">
        <v>20</v>
      </c>
      <c r="AI13" s="32">
        <f t="shared" si="24"/>
        <v>3000</v>
      </c>
      <c r="AJ13" s="32">
        <f t="shared" si="1"/>
        <v>214950</v>
      </c>
      <c r="AK13" s="77">
        <f t="shared" si="2"/>
        <v>109700</v>
      </c>
      <c r="AL13" s="31">
        <f>'A2'!AX13</f>
        <v>280</v>
      </c>
      <c r="AM13" s="34">
        <v>450</v>
      </c>
      <c r="AN13" s="32">
        <f t="shared" si="3"/>
        <v>126000</v>
      </c>
      <c r="AO13" s="34">
        <f t="shared" si="25"/>
        <v>110</v>
      </c>
      <c r="AP13" s="35">
        <f t="shared" si="4"/>
        <v>30800</v>
      </c>
      <c r="AQ13" s="16">
        <f t="shared" si="14"/>
        <v>20</v>
      </c>
      <c r="AR13" s="31">
        <f t="shared" ref="AR13:AR24" si="27">AL13</f>
        <v>280</v>
      </c>
      <c r="AS13" s="33"/>
      <c r="AT13" s="34">
        <v>10</v>
      </c>
      <c r="AU13" s="33">
        <f t="shared" si="5"/>
        <v>15</v>
      </c>
      <c r="AV13" s="33"/>
      <c r="AW13" s="34">
        <v>500</v>
      </c>
      <c r="AX13" s="35">
        <f t="shared" si="26"/>
        <v>10300</v>
      </c>
      <c r="AZ13" s="31">
        <f t="shared" si="6"/>
        <v>1400</v>
      </c>
      <c r="BA13" s="34">
        <f t="shared" si="6"/>
        <v>340950</v>
      </c>
      <c r="BB13" s="32">
        <f t="shared" si="15"/>
        <v>150800</v>
      </c>
      <c r="BC13" s="34">
        <f t="shared" si="16"/>
        <v>190150</v>
      </c>
      <c r="BD13" s="30">
        <f t="shared" si="17"/>
        <v>135.82142857142858</v>
      </c>
      <c r="BF13">
        <f t="shared" si="18"/>
        <v>168</v>
      </c>
      <c r="BG13">
        <v>100</v>
      </c>
      <c r="BH13" s="16">
        <f t="shared" si="20"/>
        <v>1132</v>
      </c>
    </row>
    <row r="14" spans="1:61" x14ac:dyDescent="0.25">
      <c r="A14" s="27">
        <v>5</v>
      </c>
      <c r="B14" s="36"/>
      <c r="C14" s="91">
        <v>11</v>
      </c>
      <c r="D14" s="353"/>
      <c r="E14" s="236" t="str">
        <f>'A2'!B14</f>
        <v>48C</v>
      </c>
      <c r="F14" s="28">
        <f>'A2'!E14</f>
        <v>8.8000000000000007</v>
      </c>
      <c r="G14" s="28">
        <f>'A2'!F14</f>
        <v>1.8</v>
      </c>
      <c r="H14" s="29" t="str">
        <f>'A2'!C14</f>
        <v>S2</v>
      </c>
      <c r="I14" s="29">
        <f>'A2'!D14</f>
        <v>300</v>
      </c>
      <c r="J14" s="29">
        <f t="shared" si="7"/>
        <v>74550</v>
      </c>
      <c r="K14" s="29">
        <f t="shared" si="8"/>
        <v>60</v>
      </c>
      <c r="L14" s="29">
        <f t="shared" si="9"/>
        <v>28200</v>
      </c>
      <c r="M14" s="88">
        <f t="shared" si="10"/>
        <v>240</v>
      </c>
      <c r="N14" s="88">
        <f t="shared" si="11"/>
        <v>46350</v>
      </c>
      <c r="O14" s="34"/>
      <c r="P14" s="30">
        <f t="shared" si="12"/>
        <v>600</v>
      </c>
      <c r="Q14" s="21">
        <f t="shared" si="13"/>
        <v>0</v>
      </c>
      <c r="R14" s="31">
        <f>'A2'!H14</f>
        <v>210</v>
      </c>
      <c r="S14" s="34">
        <v>210</v>
      </c>
      <c r="T14" s="32">
        <f t="shared" si="21"/>
        <v>44100</v>
      </c>
      <c r="U14" s="33"/>
      <c r="V14" s="33">
        <v>95</v>
      </c>
      <c r="W14" s="32">
        <f t="shared" si="22"/>
        <v>19950</v>
      </c>
      <c r="X14" s="32"/>
      <c r="Y14" s="34"/>
      <c r="Z14" s="32"/>
      <c r="AA14" s="33"/>
      <c r="AB14" s="33"/>
      <c r="AC14" s="32">
        <f t="shared" si="23"/>
        <v>0</v>
      </c>
      <c r="AD14" s="32">
        <f>'A2'!AJ14</f>
        <v>30</v>
      </c>
      <c r="AE14" s="34">
        <v>75</v>
      </c>
      <c r="AF14" s="32">
        <f t="shared" si="0"/>
        <v>2250</v>
      </c>
      <c r="AG14" s="33"/>
      <c r="AH14" s="34">
        <v>15</v>
      </c>
      <c r="AI14" s="32">
        <f t="shared" si="24"/>
        <v>450</v>
      </c>
      <c r="AJ14" s="32">
        <f t="shared" si="1"/>
        <v>46350</v>
      </c>
      <c r="AK14" s="77">
        <f t="shared" si="2"/>
        <v>20400</v>
      </c>
      <c r="AL14" s="31">
        <f>'A2'!AX14</f>
        <v>60</v>
      </c>
      <c r="AM14" s="34">
        <v>470</v>
      </c>
      <c r="AN14" s="32">
        <f t="shared" si="3"/>
        <v>28200</v>
      </c>
      <c r="AO14" s="34">
        <f t="shared" si="25"/>
        <v>95</v>
      </c>
      <c r="AP14" s="35">
        <f t="shared" si="4"/>
        <v>5700</v>
      </c>
      <c r="AQ14" s="16">
        <f t="shared" si="14"/>
        <v>20</v>
      </c>
      <c r="AR14" s="31">
        <f t="shared" si="27"/>
        <v>60</v>
      </c>
      <c r="AS14" s="33"/>
      <c r="AT14" s="34">
        <v>10</v>
      </c>
      <c r="AU14" s="33">
        <f t="shared" si="5"/>
        <v>1.8</v>
      </c>
      <c r="AV14" s="33"/>
      <c r="AW14" s="34">
        <v>500</v>
      </c>
      <c r="AX14" s="35">
        <f t="shared" si="26"/>
        <v>1500</v>
      </c>
      <c r="AZ14" s="31">
        <f t="shared" si="6"/>
        <v>300</v>
      </c>
      <c r="BA14" s="34">
        <f t="shared" si="6"/>
        <v>74550</v>
      </c>
      <c r="BB14" s="32">
        <f t="shared" si="15"/>
        <v>27600</v>
      </c>
      <c r="BC14" s="34">
        <f t="shared" si="16"/>
        <v>46950</v>
      </c>
      <c r="BD14" s="30">
        <f t="shared" si="17"/>
        <v>156.5</v>
      </c>
      <c r="BF14">
        <f>1*I14</f>
        <v>300</v>
      </c>
      <c r="BG14">
        <f>0*I14</f>
        <v>0</v>
      </c>
      <c r="BH14" s="16">
        <f t="shared" si="20"/>
        <v>0</v>
      </c>
    </row>
    <row r="15" spans="1:61" x14ac:dyDescent="0.25">
      <c r="A15" s="27">
        <v>6</v>
      </c>
      <c r="B15" s="36"/>
      <c r="C15" s="91">
        <v>12</v>
      </c>
      <c r="D15" s="353"/>
      <c r="E15" s="236" t="str">
        <f>'A2'!B15</f>
        <v>38E</v>
      </c>
      <c r="F15" s="28">
        <f>'A2'!E15</f>
        <v>0.68</v>
      </c>
      <c r="G15" s="28">
        <f>'A2'!F15</f>
        <v>0.6</v>
      </c>
      <c r="H15" s="29" t="str">
        <f>'A2'!C15</f>
        <v>PR</v>
      </c>
      <c r="I15" s="29">
        <f>'A2'!D15</f>
        <v>20</v>
      </c>
      <c r="J15" s="29">
        <f t="shared" si="7"/>
        <v>3825</v>
      </c>
      <c r="K15" s="29">
        <f t="shared" si="8"/>
        <v>0</v>
      </c>
      <c r="L15" s="29">
        <f t="shared" si="9"/>
        <v>0</v>
      </c>
      <c r="M15" s="88">
        <f t="shared" si="10"/>
        <v>20</v>
      </c>
      <c r="N15" s="88">
        <f t="shared" si="11"/>
        <v>3825</v>
      </c>
      <c r="O15" s="34"/>
      <c r="P15" s="30">
        <f t="shared" si="12"/>
        <v>0</v>
      </c>
      <c r="Q15" s="21">
        <f t="shared" si="13"/>
        <v>0</v>
      </c>
      <c r="R15" s="31">
        <f>'A2'!H15</f>
        <v>15</v>
      </c>
      <c r="S15" s="34">
        <v>230</v>
      </c>
      <c r="T15" s="32">
        <f t="shared" si="21"/>
        <v>3450</v>
      </c>
      <c r="U15" s="33"/>
      <c r="V15" s="33">
        <v>100</v>
      </c>
      <c r="W15" s="32">
        <f t="shared" si="22"/>
        <v>1500</v>
      </c>
      <c r="X15" s="32"/>
      <c r="Y15" s="34"/>
      <c r="Z15" s="32"/>
      <c r="AA15" s="32"/>
      <c r="AB15" s="32"/>
      <c r="AC15" s="32">
        <f t="shared" si="23"/>
        <v>0</v>
      </c>
      <c r="AD15" s="32">
        <f>'A2'!AJ15</f>
        <v>5</v>
      </c>
      <c r="AE15" s="34">
        <v>75</v>
      </c>
      <c r="AF15" s="32">
        <f t="shared" si="0"/>
        <v>375</v>
      </c>
      <c r="AG15" s="33"/>
      <c r="AH15" s="34">
        <v>20</v>
      </c>
      <c r="AI15" s="32">
        <f t="shared" si="24"/>
        <v>100</v>
      </c>
      <c r="AJ15" s="32">
        <f t="shared" si="1"/>
        <v>3825</v>
      </c>
      <c r="AK15" s="77">
        <f t="shared" si="2"/>
        <v>1600</v>
      </c>
      <c r="AL15" s="31">
        <f>'A2'!AX15</f>
        <v>0</v>
      </c>
      <c r="AM15" s="34"/>
      <c r="AN15" s="32">
        <f t="shared" si="3"/>
        <v>0</v>
      </c>
      <c r="AO15" s="34">
        <f t="shared" si="25"/>
        <v>100</v>
      </c>
      <c r="AP15" s="35">
        <f t="shared" si="4"/>
        <v>0</v>
      </c>
      <c r="AQ15" s="16">
        <f t="shared" si="14"/>
        <v>0</v>
      </c>
      <c r="AR15" s="31">
        <f t="shared" si="27"/>
        <v>0</v>
      </c>
      <c r="AS15" s="33"/>
      <c r="AT15" s="34"/>
      <c r="AU15" s="33">
        <f t="shared" si="5"/>
        <v>0.6</v>
      </c>
      <c r="AV15" s="33"/>
      <c r="AW15" s="34">
        <v>500</v>
      </c>
      <c r="AX15" s="35">
        <f t="shared" si="26"/>
        <v>300</v>
      </c>
      <c r="AZ15" s="31">
        <f t="shared" si="6"/>
        <v>20</v>
      </c>
      <c r="BA15" s="34">
        <f t="shared" si="6"/>
        <v>3825</v>
      </c>
      <c r="BB15" s="32">
        <f t="shared" si="15"/>
        <v>1900</v>
      </c>
      <c r="BC15" s="34">
        <f t="shared" si="16"/>
        <v>1925</v>
      </c>
      <c r="BD15" s="30">
        <f t="shared" si="17"/>
        <v>96.25</v>
      </c>
      <c r="BF15">
        <f t="shared" si="18"/>
        <v>2.4</v>
      </c>
      <c r="BG15">
        <f>0.2*I15</f>
        <v>4</v>
      </c>
      <c r="BH15" s="16">
        <f t="shared" si="20"/>
        <v>13.600000000000001</v>
      </c>
    </row>
    <row r="16" spans="1:61" x14ac:dyDescent="0.25">
      <c r="A16" s="27">
        <v>7</v>
      </c>
      <c r="B16" s="36"/>
      <c r="C16" s="91">
        <v>9</v>
      </c>
      <c r="D16" s="353"/>
      <c r="E16" s="236" t="str">
        <f>'A2'!B16</f>
        <v>9C</v>
      </c>
      <c r="F16" s="28">
        <f>'A2'!E16</f>
        <v>0.56000000000000005</v>
      </c>
      <c r="G16" s="28">
        <f>'A2'!F16</f>
        <v>0.56000000000000005</v>
      </c>
      <c r="H16" s="29" t="str">
        <f>'A2'!C16</f>
        <v>P12</v>
      </c>
      <c r="I16" s="29">
        <f>'A2'!D16</f>
        <v>50</v>
      </c>
      <c r="J16" s="29">
        <f t="shared" si="7"/>
        <v>20175</v>
      </c>
      <c r="K16" s="29">
        <f t="shared" si="8"/>
        <v>15</v>
      </c>
      <c r="L16" s="29">
        <f t="shared" si="9"/>
        <v>13500</v>
      </c>
      <c r="M16" s="88">
        <f t="shared" si="10"/>
        <v>35</v>
      </c>
      <c r="N16" s="88">
        <f t="shared" si="11"/>
        <v>6675</v>
      </c>
      <c r="O16" s="34"/>
      <c r="P16" s="30">
        <f t="shared" si="12"/>
        <v>150</v>
      </c>
      <c r="Q16" s="21">
        <f t="shared" si="13"/>
        <v>0</v>
      </c>
      <c r="R16" s="31">
        <f>'A2'!H16</f>
        <v>30</v>
      </c>
      <c r="S16" s="34">
        <v>210</v>
      </c>
      <c r="T16" s="32">
        <f t="shared" si="21"/>
        <v>6300</v>
      </c>
      <c r="U16" s="33"/>
      <c r="V16" s="33">
        <v>95</v>
      </c>
      <c r="W16" s="32">
        <f t="shared" si="22"/>
        <v>2850</v>
      </c>
      <c r="X16" s="32"/>
      <c r="Y16" s="34"/>
      <c r="Z16" s="32"/>
      <c r="AA16" s="32"/>
      <c r="AB16" s="32"/>
      <c r="AC16" s="32">
        <f t="shared" si="23"/>
        <v>0</v>
      </c>
      <c r="AD16" s="32">
        <f>'A2'!AJ16</f>
        <v>5</v>
      </c>
      <c r="AE16" s="34">
        <v>75</v>
      </c>
      <c r="AF16" s="32">
        <f t="shared" si="0"/>
        <v>375</v>
      </c>
      <c r="AG16" s="33"/>
      <c r="AH16" s="34">
        <v>20</v>
      </c>
      <c r="AI16" s="32">
        <f t="shared" si="24"/>
        <v>100</v>
      </c>
      <c r="AJ16" s="32">
        <f t="shared" si="1"/>
        <v>6675</v>
      </c>
      <c r="AK16" s="77">
        <f t="shared" si="2"/>
        <v>2950</v>
      </c>
      <c r="AL16" s="31">
        <f>'A2'!AX16</f>
        <v>15</v>
      </c>
      <c r="AM16" s="34">
        <v>900</v>
      </c>
      <c r="AN16" s="32">
        <f t="shared" si="3"/>
        <v>13500</v>
      </c>
      <c r="AO16" s="34">
        <f t="shared" si="25"/>
        <v>95</v>
      </c>
      <c r="AP16" s="35">
        <f t="shared" si="4"/>
        <v>1425</v>
      </c>
      <c r="AQ16" s="16">
        <f t="shared" si="14"/>
        <v>30</v>
      </c>
      <c r="AR16" s="31">
        <f t="shared" si="27"/>
        <v>15</v>
      </c>
      <c r="AS16" s="33"/>
      <c r="AT16" s="34">
        <v>10</v>
      </c>
      <c r="AU16" s="33">
        <f t="shared" si="5"/>
        <v>0.56000000000000005</v>
      </c>
      <c r="AV16" s="33"/>
      <c r="AW16" s="34">
        <v>500</v>
      </c>
      <c r="AX16" s="35">
        <f t="shared" si="26"/>
        <v>430</v>
      </c>
      <c r="AZ16" s="31">
        <f t="shared" si="6"/>
        <v>50</v>
      </c>
      <c r="BA16" s="34">
        <f t="shared" si="6"/>
        <v>20175</v>
      </c>
      <c r="BB16" s="32">
        <f t="shared" si="15"/>
        <v>4805</v>
      </c>
      <c r="BC16" s="34">
        <f t="shared" si="16"/>
        <v>15370</v>
      </c>
      <c r="BD16" s="30">
        <f t="shared" si="17"/>
        <v>307.39999999999998</v>
      </c>
      <c r="BF16">
        <f>0*I16</f>
        <v>0</v>
      </c>
      <c r="BG16">
        <f>0*I16</f>
        <v>0</v>
      </c>
      <c r="BH16" s="16">
        <v>0</v>
      </c>
      <c r="BI16" s="16">
        <f>I16</f>
        <v>50</v>
      </c>
    </row>
    <row r="17" spans="1:60" x14ac:dyDescent="0.25">
      <c r="A17" s="27">
        <v>8</v>
      </c>
      <c r="B17" s="36"/>
      <c r="C17" s="91">
        <v>10</v>
      </c>
      <c r="D17" s="353"/>
      <c r="E17" s="236">
        <f>'A2'!B17</f>
        <v>53</v>
      </c>
      <c r="F17" s="28">
        <f>'A2'!E17</f>
        <v>15.58</v>
      </c>
      <c r="G17" s="28">
        <f>'A2'!F17</f>
        <v>15.58</v>
      </c>
      <c r="H17" s="29" t="str">
        <f>'A2'!C17</f>
        <v>P1</v>
      </c>
      <c r="I17" s="29">
        <f>'A2'!D17</f>
        <v>1200</v>
      </c>
      <c r="J17" s="29">
        <f t="shared" si="7"/>
        <v>471800</v>
      </c>
      <c r="K17" s="29">
        <f t="shared" si="8"/>
        <v>400</v>
      </c>
      <c r="L17" s="29">
        <f t="shared" si="9"/>
        <v>320000</v>
      </c>
      <c r="M17" s="88">
        <f t="shared" si="10"/>
        <v>800</v>
      </c>
      <c r="N17" s="88">
        <f t="shared" si="11"/>
        <v>151800</v>
      </c>
      <c r="O17" s="34"/>
      <c r="P17" s="30">
        <f t="shared" si="12"/>
        <v>4000</v>
      </c>
      <c r="Q17" s="21">
        <f t="shared" si="13"/>
        <v>0</v>
      </c>
      <c r="R17" s="31">
        <f>'A2'!H17</f>
        <v>680</v>
      </c>
      <c r="S17" s="34">
        <v>210</v>
      </c>
      <c r="T17" s="32">
        <f t="shared" si="21"/>
        <v>142800</v>
      </c>
      <c r="U17" s="33"/>
      <c r="V17" s="33">
        <v>100</v>
      </c>
      <c r="W17" s="32">
        <f t="shared" si="22"/>
        <v>68000</v>
      </c>
      <c r="X17" s="32"/>
      <c r="Y17" s="34"/>
      <c r="Z17" s="32"/>
      <c r="AA17" s="32"/>
      <c r="AB17" s="32"/>
      <c r="AC17" s="32">
        <f t="shared" si="23"/>
        <v>0</v>
      </c>
      <c r="AD17" s="32">
        <f>'A2'!AJ17</f>
        <v>120</v>
      </c>
      <c r="AE17" s="34">
        <v>75</v>
      </c>
      <c r="AF17" s="32">
        <f t="shared" si="0"/>
        <v>9000</v>
      </c>
      <c r="AG17" s="33"/>
      <c r="AH17" s="34">
        <v>20</v>
      </c>
      <c r="AI17" s="32">
        <f t="shared" si="24"/>
        <v>2400</v>
      </c>
      <c r="AJ17" s="32">
        <f t="shared" si="1"/>
        <v>151800</v>
      </c>
      <c r="AK17" s="77">
        <f t="shared" si="2"/>
        <v>70400</v>
      </c>
      <c r="AL17" s="31">
        <f>'A2'!AX17</f>
        <v>400</v>
      </c>
      <c r="AM17" s="34">
        <v>800</v>
      </c>
      <c r="AN17" s="32">
        <f t="shared" si="3"/>
        <v>320000</v>
      </c>
      <c r="AO17" s="34">
        <f t="shared" si="25"/>
        <v>100</v>
      </c>
      <c r="AP17" s="35">
        <f t="shared" si="4"/>
        <v>40000</v>
      </c>
      <c r="AQ17" s="16">
        <f t="shared" si="14"/>
        <v>33.333333333333329</v>
      </c>
      <c r="AR17" s="31">
        <f t="shared" si="27"/>
        <v>400</v>
      </c>
      <c r="AS17" s="33"/>
      <c r="AT17" s="34">
        <v>10</v>
      </c>
      <c r="AU17" s="33">
        <f t="shared" si="5"/>
        <v>15.58</v>
      </c>
      <c r="AV17" s="33"/>
      <c r="AW17" s="34">
        <v>450</v>
      </c>
      <c r="AX17" s="35">
        <f t="shared" si="26"/>
        <v>11011</v>
      </c>
      <c r="AZ17" s="31">
        <f t="shared" si="6"/>
        <v>1200</v>
      </c>
      <c r="BA17" s="34">
        <f t="shared" si="6"/>
        <v>471800</v>
      </c>
      <c r="BB17" s="32">
        <f t="shared" si="15"/>
        <v>121411</v>
      </c>
      <c r="BC17" s="34">
        <f t="shared" si="16"/>
        <v>350389</v>
      </c>
      <c r="BD17" s="30">
        <f t="shared" si="17"/>
        <v>291.99083333333334</v>
      </c>
      <c r="BF17">
        <f>1*I17</f>
        <v>1200</v>
      </c>
      <c r="BG17">
        <f>0*I17</f>
        <v>0</v>
      </c>
      <c r="BH17" s="16">
        <f t="shared" si="20"/>
        <v>0</v>
      </c>
    </row>
    <row r="18" spans="1:60" x14ac:dyDescent="0.25">
      <c r="A18" s="27">
        <v>9</v>
      </c>
      <c r="B18" s="36"/>
      <c r="C18" s="91">
        <v>13</v>
      </c>
      <c r="D18" s="353"/>
      <c r="E18" s="236" t="str">
        <f>'A2'!B18</f>
        <v>19A</v>
      </c>
      <c r="F18" s="28">
        <f>'A2'!E18</f>
        <v>24.26</v>
      </c>
      <c r="G18" s="28">
        <f>'A2'!F18</f>
        <v>19.559999999999999</v>
      </c>
      <c r="H18" s="29" t="str">
        <f>'A2'!C18</f>
        <v>S2</v>
      </c>
      <c r="I18" s="29">
        <f>'A2'!D18</f>
        <v>1100</v>
      </c>
      <c r="J18" s="29">
        <f t="shared" si="7"/>
        <v>330000</v>
      </c>
      <c r="K18" s="29">
        <f t="shared" si="8"/>
        <v>1100</v>
      </c>
      <c r="L18" s="29">
        <f t="shared" si="9"/>
        <v>330000</v>
      </c>
      <c r="M18" s="88">
        <f t="shared" si="10"/>
        <v>0</v>
      </c>
      <c r="N18" s="88">
        <f t="shared" si="11"/>
        <v>0</v>
      </c>
      <c r="O18" s="34"/>
      <c r="P18" s="30">
        <f t="shared" si="12"/>
        <v>11000</v>
      </c>
      <c r="Q18" s="21">
        <f t="shared" si="13"/>
        <v>0</v>
      </c>
      <c r="R18" s="31">
        <f>'A2'!H18</f>
        <v>0</v>
      </c>
      <c r="S18" s="34"/>
      <c r="T18" s="32">
        <f t="shared" si="21"/>
        <v>0</v>
      </c>
      <c r="U18" s="33"/>
      <c r="V18" s="33"/>
      <c r="W18" s="32">
        <f t="shared" si="22"/>
        <v>0</v>
      </c>
      <c r="X18" s="32"/>
      <c r="Y18" s="34"/>
      <c r="Z18" s="32"/>
      <c r="AA18" s="32"/>
      <c r="AB18" s="32"/>
      <c r="AC18" s="32">
        <f t="shared" si="23"/>
        <v>0</v>
      </c>
      <c r="AD18" s="32"/>
      <c r="AE18" s="34"/>
      <c r="AF18" s="32">
        <f t="shared" si="0"/>
        <v>0</v>
      </c>
      <c r="AG18" s="33"/>
      <c r="AH18" s="34"/>
      <c r="AI18" s="32">
        <f t="shared" si="24"/>
        <v>0</v>
      </c>
      <c r="AJ18" s="32">
        <f t="shared" si="1"/>
        <v>0</v>
      </c>
      <c r="AK18" s="77">
        <f t="shared" si="2"/>
        <v>0</v>
      </c>
      <c r="AL18" s="31">
        <f>'A2'!AY18</f>
        <v>1100</v>
      </c>
      <c r="AM18" s="34">
        <v>300</v>
      </c>
      <c r="AN18" s="32">
        <f t="shared" si="3"/>
        <v>330000</v>
      </c>
      <c r="AO18" s="34">
        <f t="shared" si="25"/>
        <v>0</v>
      </c>
      <c r="AP18" s="35">
        <f t="shared" si="4"/>
        <v>0</v>
      </c>
      <c r="AQ18" s="16">
        <f t="shared" si="14"/>
        <v>100</v>
      </c>
      <c r="AR18" s="31"/>
      <c r="AS18" s="33"/>
      <c r="AT18" s="34"/>
      <c r="AU18" s="33"/>
      <c r="AV18" s="33"/>
      <c r="AW18" s="34"/>
      <c r="AX18" s="35">
        <f t="shared" si="26"/>
        <v>0</v>
      </c>
      <c r="AZ18" s="31">
        <f t="shared" si="6"/>
        <v>1100</v>
      </c>
      <c r="BA18" s="34">
        <f t="shared" si="6"/>
        <v>330000</v>
      </c>
      <c r="BB18" s="32">
        <f t="shared" si="15"/>
        <v>0</v>
      </c>
      <c r="BC18" s="34">
        <f t="shared" si="16"/>
        <v>330000</v>
      </c>
      <c r="BD18" s="30">
        <f t="shared" si="17"/>
        <v>300</v>
      </c>
      <c r="BF18">
        <f t="shared" si="18"/>
        <v>132</v>
      </c>
      <c r="BG18">
        <f>0*I18</f>
        <v>0</v>
      </c>
      <c r="BH18" s="16">
        <f t="shared" si="20"/>
        <v>968</v>
      </c>
    </row>
    <row r="19" spans="1:60" x14ac:dyDescent="0.25">
      <c r="A19" s="27">
        <v>10</v>
      </c>
      <c r="B19" s="36"/>
      <c r="C19" s="91">
        <v>11</v>
      </c>
      <c r="D19" s="353"/>
      <c r="E19" s="236" t="str">
        <f>'A2'!B19</f>
        <v>49A</v>
      </c>
      <c r="F19" s="28">
        <f>'A2'!E19</f>
        <v>27.61</v>
      </c>
      <c r="G19" s="28">
        <f>'A2'!F19</f>
        <v>23.11</v>
      </c>
      <c r="H19" s="29" t="str">
        <f>'A2'!C19</f>
        <v>S2</v>
      </c>
      <c r="I19" s="29">
        <f>'A2'!D19</f>
        <v>1800</v>
      </c>
      <c r="J19" s="29">
        <f t="shared" si="7"/>
        <v>447300</v>
      </c>
      <c r="K19" s="29">
        <f t="shared" si="8"/>
        <v>360</v>
      </c>
      <c r="L19" s="29">
        <f t="shared" si="9"/>
        <v>169200</v>
      </c>
      <c r="M19" s="88">
        <f t="shared" si="10"/>
        <v>1440</v>
      </c>
      <c r="N19" s="88">
        <f t="shared" si="11"/>
        <v>278100</v>
      </c>
      <c r="O19" s="34">
        <v>700</v>
      </c>
      <c r="P19" s="30">
        <f t="shared" si="12"/>
        <v>3600</v>
      </c>
      <c r="Q19" s="21">
        <f t="shared" si="13"/>
        <v>0</v>
      </c>
      <c r="R19" s="31">
        <f>'A2'!H19</f>
        <v>1260</v>
      </c>
      <c r="S19" s="34">
        <v>210</v>
      </c>
      <c r="T19" s="32">
        <f t="shared" si="21"/>
        <v>264600</v>
      </c>
      <c r="U19" s="33"/>
      <c r="V19" s="33">
        <v>95</v>
      </c>
      <c r="W19" s="32">
        <f t="shared" si="22"/>
        <v>119700</v>
      </c>
      <c r="X19" s="32"/>
      <c r="Y19" s="34"/>
      <c r="Z19" s="32"/>
      <c r="AA19" s="32"/>
      <c r="AB19" s="32"/>
      <c r="AC19" s="32">
        <f t="shared" si="23"/>
        <v>0</v>
      </c>
      <c r="AD19" s="32">
        <f>'A2'!AJ19</f>
        <v>180</v>
      </c>
      <c r="AE19" s="34">
        <v>75</v>
      </c>
      <c r="AF19" s="32">
        <f t="shared" si="0"/>
        <v>13500</v>
      </c>
      <c r="AG19" s="33"/>
      <c r="AH19" s="34">
        <v>15</v>
      </c>
      <c r="AI19" s="32">
        <f t="shared" si="24"/>
        <v>2700</v>
      </c>
      <c r="AJ19" s="32">
        <f t="shared" si="1"/>
        <v>278100</v>
      </c>
      <c r="AK19" s="77">
        <f t="shared" si="2"/>
        <v>122400</v>
      </c>
      <c r="AL19" s="31">
        <f>'A2'!AX19</f>
        <v>360</v>
      </c>
      <c r="AM19" s="34">
        <v>470</v>
      </c>
      <c r="AN19" s="32">
        <f t="shared" si="3"/>
        <v>169200</v>
      </c>
      <c r="AO19" s="34">
        <f t="shared" si="25"/>
        <v>95</v>
      </c>
      <c r="AP19" s="35">
        <f t="shared" si="4"/>
        <v>34200</v>
      </c>
      <c r="AQ19" s="16">
        <f t="shared" si="14"/>
        <v>20</v>
      </c>
      <c r="AR19" s="31">
        <f t="shared" si="27"/>
        <v>360</v>
      </c>
      <c r="AS19" s="33"/>
      <c r="AT19" s="34">
        <v>10</v>
      </c>
      <c r="AU19" s="33">
        <f t="shared" si="5"/>
        <v>23.11</v>
      </c>
      <c r="AV19" s="33"/>
      <c r="AW19" s="34">
        <v>400</v>
      </c>
      <c r="AX19" s="35">
        <f t="shared" si="26"/>
        <v>12844</v>
      </c>
      <c r="AZ19" s="31">
        <f t="shared" si="6"/>
        <v>1800</v>
      </c>
      <c r="BA19" s="34">
        <f t="shared" si="6"/>
        <v>447300</v>
      </c>
      <c r="BB19" s="32">
        <f t="shared" si="15"/>
        <v>169444</v>
      </c>
      <c r="BC19" s="34">
        <f t="shared" si="16"/>
        <v>277856</v>
      </c>
      <c r="BD19" s="30">
        <f t="shared" si="17"/>
        <v>154.36444444444444</v>
      </c>
      <c r="BF19">
        <f>0.1*I19</f>
        <v>180</v>
      </c>
      <c r="BG19">
        <f>0.25*I19</f>
        <v>450</v>
      </c>
      <c r="BH19" s="16">
        <f t="shared" si="20"/>
        <v>1170</v>
      </c>
    </row>
    <row r="20" spans="1:60" x14ac:dyDescent="0.25">
      <c r="A20" s="27">
        <v>11</v>
      </c>
      <c r="B20" s="36"/>
      <c r="C20" s="91">
        <v>13</v>
      </c>
      <c r="D20" s="353"/>
      <c r="E20" s="236" t="str">
        <f>'A2'!B20</f>
        <v>28E</v>
      </c>
      <c r="F20" s="28">
        <f>'A2'!E20</f>
        <v>0.59</v>
      </c>
      <c r="G20" s="28">
        <f>'A2'!F20</f>
        <v>0.59</v>
      </c>
      <c r="H20" s="29" t="str">
        <f>'A2'!C20</f>
        <v>TR</v>
      </c>
      <c r="I20" s="29">
        <f>'A2'!D20</f>
        <v>40</v>
      </c>
      <c r="J20" s="29">
        <f t="shared" si="7"/>
        <v>4080</v>
      </c>
      <c r="K20" s="29">
        <f t="shared" si="8"/>
        <v>0</v>
      </c>
      <c r="L20" s="29">
        <f t="shared" si="9"/>
        <v>0</v>
      </c>
      <c r="M20" s="88">
        <f t="shared" si="10"/>
        <v>40</v>
      </c>
      <c r="N20" s="88">
        <f t="shared" si="11"/>
        <v>4080</v>
      </c>
      <c r="O20" s="34"/>
      <c r="P20" s="30">
        <f t="shared" si="12"/>
        <v>0</v>
      </c>
      <c r="Q20" s="21">
        <f t="shared" si="13"/>
        <v>0</v>
      </c>
      <c r="R20" s="31">
        <f>'A2'!H20</f>
        <v>0</v>
      </c>
      <c r="S20" s="34"/>
      <c r="T20" s="32">
        <f t="shared" si="21"/>
        <v>0</v>
      </c>
      <c r="U20" s="33"/>
      <c r="V20" s="33"/>
      <c r="W20" s="32">
        <f t="shared" si="22"/>
        <v>0</v>
      </c>
      <c r="X20" s="32"/>
      <c r="Y20" s="34"/>
      <c r="Z20" s="32"/>
      <c r="AA20" s="32"/>
      <c r="AB20" s="32"/>
      <c r="AC20" s="32">
        <f t="shared" si="23"/>
        <v>0</v>
      </c>
      <c r="AD20" s="32">
        <f>'A2'!AJ20</f>
        <v>40</v>
      </c>
      <c r="AE20" s="34">
        <v>102</v>
      </c>
      <c r="AF20" s="32">
        <f t="shared" si="0"/>
        <v>4080</v>
      </c>
      <c r="AG20" s="33"/>
      <c r="AH20" s="34">
        <v>25</v>
      </c>
      <c r="AI20" s="32">
        <f t="shared" si="24"/>
        <v>1000</v>
      </c>
      <c r="AJ20" s="32">
        <f t="shared" si="1"/>
        <v>4080</v>
      </c>
      <c r="AK20" s="77">
        <f t="shared" si="2"/>
        <v>1000</v>
      </c>
      <c r="AL20" s="31">
        <f>'A2'!AX20</f>
        <v>0</v>
      </c>
      <c r="AM20" s="34"/>
      <c r="AN20" s="32">
        <f t="shared" si="3"/>
        <v>0</v>
      </c>
      <c r="AO20" s="34">
        <f t="shared" si="25"/>
        <v>0</v>
      </c>
      <c r="AP20" s="35">
        <f t="shared" si="4"/>
        <v>0</v>
      </c>
      <c r="AQ20" s="16">
        <f t="shared" si="14"/>
        <v>0</v>
      </c>
      <c r="AR20" s="31">
        <f t="shared" si="27"/>
        <v>0</v>
      </c>
      <c r="AS20" s="33"/>
      <c r="AT20" s="34"/>
      <c r="AU20" s="33">
        <f t="shared" si="5"/>
        <v>0.59</v>
      </c>
      <c r="AV20" s="33"/>
      <c r="AW20" s="34">
        <v>550</v>
      </c>
      <c r="AX20" s="35">
        <f t="shared" si="26"/>
        <v>324.5</v>
      </c>
      <c r="AZ20" s="31">
        <f t="shared" si="6"/>
        <v>40</v>
      </c>
      <c r="BA20" s="34">
        <f t="shared" si="6"/>
        <v>4080</v>
      </c>
      <c r="BB20" s="32">
        <f t="shared" si="15"/>
        <v>1324.5</v>
      </c>
      <c r="BC20" s="34">
        <f t="shared" si="16"/>
        <v>2755.5</v>
      </c>
      <c r="BD20" s="30">
        <f t="shared" si="17"/>
        <v>68.887500000000003</v>
      </c>
      <c r="BF20">
        <f>0.1*I20</f>
        <v>4</v>
      </c>
      <c r="BG20">
        <f>0.25*I20</f>
        <v>10</v>
      </c>
      <c r="BH20" s="16">
        <f t="shared" si="20"/>
        <v>26</v>
      </c>
    </row>
    <row r="21" spans="1:60" x14ac:dyDescent="0.25">
      <c r="A21" s="27">
        <v>12</v>
      </c>
      <c r="B21" s="36"/>
      <c r="C21" s="91">
        <v>13</v>
      </c>
      <c r="D21" s="353"/>
      <c r="E21" s="236" t="str">
        <f>'A2'!B21</f>
        <v>29H</v>
      </c>
      <c r="F21" s="28">
        <f>'A2'!E21</f>
        <v>1.1499999999999999</v>
      </c>
      <c r="G21" s="28">
        <f>'A2'!F21</f>
        <v>1.1499999999999999</v>
      </c>
      <c r="H21" s="29" t="str">
        <f>'A2'!C21</f>
        <v>TR</v>
      </c>
      <c r="I21" s="29">
        <f>'A2'!D21</f>
        <v>40</v>
      </c>
      <c r="J21" s="29">
        <f t="shared" si="7"/>
        <v>4080</v>
      </c>
      <c r="K21" s="29">
        <f t="shared" si="8"/>
        <v>0</v>
      </c>
      <c r="L21" s="29">
        <f t="shared" si="9"/>
        <v>0</v>
      </c>
      <c r="M21" s="88">
        <f t="shared" si="10"/>
        <v>40</v>
      </c>
      <c r="N21" s="88">
        <f t="shared" si="11"/>
        <v>4080</v>
      </c>
      <c r="O21" s="34"/>
      <c r="P21" s="30">
        <f t="shared" si="12"/>
        <v>0</v>
      </c>
      <c r="Q21" s="21">
        <f t="shared" si="13"/>
        <v>0</v>
      </c>
      <c r="R21" s="31">
        <f>'A2'!H21</f>
        <v>0</v>
      </c>
      <c r="S21" s="34"/>
      <c r="T21" s="32">
        <f t="shared" si="21"/>
        <v>0</v>
      </c>
      <c r="U21" s="33"/>
      <c r="V21" s="33"/>
      <c r="W21" s="32">
        <f t="shared" si="22"/>
        <v>0</v>
      </c>
      <c r="X21" s="32"/>
      <c r="Y21" s="34"/>
      <c r="Z21" s="32"/>
      <c r="AA21" s="32"/>
      <c r="AB21" s="32"/>
      <c r="AC21" s="32">
        <f t="shared" si="23"/>
        <v>0</v>
      </c>
      <c r="AD21" s="32">
        <f>'A2'!AJ21</f>
        <v>40</v>
      </c>
      <c r="AE21" s="34">
        <v>102</v>
      </c>
      <c r="AF21" s="32">
        <f t="shared" si="0"/>
        <v>4080</v>
      </c>
      <c r="AG21" s="33"/>
      <c r="AH21" s="34">
        <v>25</v>
      </c>
      <c r="AI21" s="32">
        <f t="shared" si="24"/>
        <v>1000</v>
      </c>
      <c r="AJ21" s="32">
        <f t="shared" si="1"/>
        <v>4080</v>
      </c>
      <c r="AK21" s="77">
        <f t="shared" si="2"/>
        <v>1000</v>
      </c>
      <c r="AL21" s="31">
        <f>'A2'!AX21</f>
        <v>0</v>
      </c>
      <c r="AM21" s="34"/>
      <c r="AN21" s="32">
        <f t="shared" si="3"/>
        <v>0</v>
      </c>
      <c r="AO21" s="34">
        <f t="shared" si="25"/>
        <v>0</v>
      </c>
      <c r="AP21" s="35">
        <f t="shared" si="4"/>
        <v>0</v>
      </c>
      <c r="AQ21" s="16">
        <f t="shared" si="14"/>
        <v>0</v>
      </c>
      <c r="AR21" s="31">
        <f t="shared" si="27"/>
        <v>0</v>
      </c>
      <c r="AS21" s="33"/>
      <c r="AT21" s="34"/>
      <c r="AU21" s="33">
        <f t="shared" si="5"/>
        <v>1.1499999999999999</v>
      </c>
      <c r="AV21" s="33"/>
      <c r="AW21" s="34">
        <v>550</v>
      </c>
      <c r="AX21" s="35">
        <f t="shared" si="26"/>
        <v>632.5</v>
      </c>
      <c r="AZ21" s="31">
        <f t="shared" si="6"/>
        <v>40</v>
      </c>
      <c r="BA21" s="34">
        <f t="shared" si="6"/>
        <v>4080</v>
      </c>
      <c r="BB21" s="32">
        <f t="shared" si="15"/>
        <v>1632.5</v>
      </c>
      <c r="BC21" s="34">
        <f t="shared" si="16"/>
        <v>2447.5</v>
      </c>
      <c r="BD21" s="30">
        <f t="shared" si="17"/>
        <v>61.1875</v>
      </c>
      <c r="BF21">
        <f>0.1*I21</f>
        <v>4</v>
      </c>
      <c r="BG21">
        <f>0.25*I21</f>
        <v>10</v>
      </c>
      <c r="BH21" s="16">
        <f t="shared" si="20"/>
        <v>26</v>
      </c>
    </row>
    <row r="22" spans="1:60" x14ac:dyDescent="0.25">
      <c r="A22" s="27">
        <v>13</v>
      </c>
      <c r="B22" s="36"/>
      <c r="C22" s="91">
        <v>13</v>
      </c>
      <c r="D22" s="353"/>
      <c r="E22" s="236" t="str">
        <f>'A2'!B22</f>
        <v>29E</v>
      </c>
      <c r="F22" s="28">
        <f>'A2'!E22</f>
        <v>7.48</v>
      </c>
      <c r="G22" s="28">
        <f>'A2'!F22</f>
        <v>3</v>
      </c>
      <c r="H22" s="29" t="str">
        <f>'A2'!C22</f>
        <v>TR</v>
      </c>
      <c r="I22" s="29">
        <f>'A2'!D22</f>
        <v>300</v>
      </c>
      <c r="J22" s="29">
        <f t="shared" si="7"/>
        <v>30600</v>
      </c>
      <c r="K22" s="29">
        <f t="shared" si="8"/>
        <v>0</v>
      </c>
      <c r="L22" s="29">
        <f t="shared" si="9"/>
        <v>0</v>
      </c>
      <c r="M22" s="88">
        <f t="shared" si="10"/>
        <v>300</v>
      </c>
      <c r="N22" s="88">
        <f t="shared" si="11"/>
        <v>30600</v>
      </c>
      <c r="O22" s="34"/>
      <c r="P22" s="30">
        <f t="shared" si="12"/>
        <v>0</v>
      </c>
      <c r="Q22" s="21">
        <f t="shared" si="13"/>
        <v>0</v>
      </c>
      <c r="R22" s="31">
        <f>'A2'!H22</f>
        <v>0</v>
      </c>
      <c r="S22" s="34"/>
      <c r="T22" s="32">
        <f t="shared" si="21"/>
        <v>0</v>
      </c>
      <c r="U22" s="33"/>
      <c r="V22" s="33"/>
      <c r="W22" s="32">
        <f t="shared" si="22"/>
        <v>0</v>
      </c>
      <c r="X22" s="32"/>
      <c r="Y22" s="34"/>
      <c r="Z22" s="32"/>
      <c r="AA22" s="32"/>
      <c r="AB22" s="32"/>
      <c r="AC22" s="32">
        <f t="shared" si="23"/>
        <v>0</v>
      </c>
      <c r="AD22" s="32">
        <f>'A2'!AJ22</f>
        <v>300</v>
      </c>
      <c r="AE22" s="34">
        <v>102</v>
      </c>
      <c r="AF22" s="32">
        <f t="shared" si="0"/>
        <v>30600</v>
      </c>
      <c r="AG22" s="33"/>
      <c r="AH22" s="34">
        <v>25</v>
      </c>
      <c r="AI22" s="32">
        <f t="shared" si="24"/>
        <v>7500</v>
      </c>
      <c r="AJ22" s="32">
        <f t="shared" si="1"/>
        <v>30600</v>
      </c>
      <c r="AK22" s="77">
        <f t="shared" si="2"/>
        <v>7500</v>
      </c>
      <c r="AL22" s="31">
        <f>'A2'!AX22</f>
        <v>0</v>
      </c>
      <c r="AM22" s="34"/>
      <c r="AN22" s="32">
        <f t="shared" si="3"/>
        <v>0</v>
      </c>
      <c r="AO22" s="34">
        <f t="shared" si="25"/>
        <v>0</v>
      </c>
      <c r="AP22" s="35">
        <f t="shared" si="4"/>
        <v>0</v>
      </c>
      <c r="AQ22" s="16">
        <f t="shared" si="14"/>
        <v>0</v>
      </c>
      <c r="AR22" s="31">
        <f t="shared" si="27"/>
        <v>0</v>
      </c>
      <c r="AS22" s="33"/>
      <c r="AT22" s="34"/>
      <c r="AU22" s="33">
        <f t="shared" si="5"/>
        <v>3</v>
      </c>
      <c r="AV22" s="33"/>
      <c r="AW22" s="34">
        <v>550</v>
      </c>
      <c r="AX22" s="35">
        <f t="shared" si="26"/>
        <v>1650</v>
      </c>
      <c r="AZ22" s="31">
        <f t="shared" si="6"/>
        <v>300</v>
      </c>
      <c r="BA22" s="34">
        <f t="shared" si="6"/>
        <v>30600</v>
      </c>
      <c r="BB22" s="32">
        <f t="shared" si="15"/>
        <v>9150</v>
      </c>
      <c r="BC22" s="34">
        <f t="shared" si="16"/>
        <v>21450</v>
      </c>
      <c r="BD22" s="30">
        <f t="shared" si="17"/>
        <v>71.5</v>
      </c>
      <c r="BF22">
        <f>0.1*I22</f>
        <v>30</v>
      </c>
      <c r="BG22">
        <f>0.2*I22</f>
        <v>60</v>
      </c>
      <c r="BH22" s="16">
        <f t="shared" si="20"/>
        <v>210</v>
      </c>
    </row>
    <row r="23" spans="1:60" x14ac:dyDescent="0.25">
      <c r="A23" s="27">
        <v>14</v>
      </c>
      <c r="B23" s="36"/>
      <c r="C23" s="91">
        <v>13</v>
      </c>
      <c r="D23" s="353"/>
      <c r="E23" s="236" t="str">
        <f>'A2'!B23</f>
        <v>29E</v>
      </c>
      <c r="F23" s="28">
        <f>'A2'!E23</f>
        <v>7.48</v>
      </c>
      <c r="G23" s="28">
        <f>'A2'!F23</f>
        <v>3</v>
      </c>
      <c r="H23" s="29" t="str">
        <f>'A2'!C23</f>
        <v>TR</v>
      </c>
      <c r="I23" s="29">
        <f>'A2'!D23</f>
        <v>300</v>
      </c>
      <c r="J23" s="29">
        <f t="shared" si="7"/>
        <v>30600</v>
      </c>
      <c r="K23" s="29">
        <f t="shared" si="8"/>
        <v>0</v>
      </c>
      <c r="L23" s="29">
        <f t="shared" si="9"/>
        <v>0</v>
      </c>
      <c r="M23" s="88">
        <f t="shared" si="10"/>
        <v>300</v>
      </c>
      <c r="N23" s="88">
        <f t="shared" si="11"/>
        <v>30600</v>
      </c>
      <c r="O23" s="34"/>
      <c r="P23" s="30">
        <f t="shared" si="12"/>
        <v>0</v>
      </c>
      <c r="Q23" s="21">
        <f t="shared" si="13"/>
        <v>0</v>
      </c>
      <c r="R23" s="31">
        <f>'A2'!H23</f>
        <v>0</v>
      </c>
      <c r="S23" s="34"/>
      <c r="T23" s="32">
        <f t="shared" si="21"/>
        <v>0</v>
      </c>
      <c r="U23" s="33"/>
      <c r="V23" s="33"/>
      <c r="W23" s="32">
        <f t="shared" si="22"/>
        <v>0</v>
      </c>
      <c r="X23" s="32"/>
      <c r="Y23" s="34"/>
      <c r="Z23" s="32"/>
      <c r="AA23" s="32"/>
      <c r="AB23" s="32"/>
      <c r="AC23" s="32">
        <f t="shared" si="23"/>
        <v>0</v>
      </c>
      <c r="AD23" s="32">
        <f>'A2'!AJ23</f>
        <v>300</v>
      </c>
      <c r="AE23" s="34">
        <v>102</v>
      </c>
      <c r="AF23" s="32">
        <f t="shared" si="0"/>
        <v>30600</v>
      </c>
      <c r="AG23" s="33"/>
      <c r="AH23" s="34">
        <v>25</v>
      </c>
      <c r="AI23" s="32">
        <f t="shared" si="24"/>
        <v>7500</v>
      </c>
      <c r="AJ23" s="32">
        <f t="shared" si="1"/>
        <v>30600</v>
      </c>
      <c r="AK23" s="77">
        <f t="shared" si="2"/>
        <v>7500</v>
      </c>
      <c r="AL23" s="31">
        <f>'A2'!AX23</f>
        <v>0</v>
      </c>
      <c r="AM23" s="34"/>
      <c r="AN23" s="32">
        <f t="shared" si="3"/>
        <v>0</v>
      </c>
      <c r="AO23" s="34">
        <f t="shared" si="25"/>
        <v>0</v>
      </c>
      <c r="AP23" s="35">
        <f t="shared" si="4"/>
        <v>0</v>
      </c>
      <c r="AQ23" s="16">
        <f t="shared" si="14"/>
        <v>0</v>
      </c>
      <c r="AR23" s="31">
        <f t="shared" si="27"/>
        <v>0</v>
      </c>
      <c r="AS23" s="33"/>
      <c r="AT23" s="34"/>
      <c r="AU23" s="33">
        <f t="shared" si="5"/>
        <v>3</v>
      </c>
      <c r="AV23" s="33"/>
      <c r="AW23" s="34">
        <v>550</v>
      </c>
      <c r="AX23" s="35">
        <f t="shared" si="26"/>
        <v>1650</v>
      </c>
      <c r="AZ23" s="31">
        <f t="shared" si="6"/>
        <v>300</v>
      </c>
      <c r="BA23" s="34">
        <f t="shared" si="6"/>
        <v>30600</v>
      </c>
      <c r="BB23" s="32">
        <f t="shared" si="15"/>
        <v>9150</v>
      </c>
      <c r="BC23" s="34">
        <f t="shared" si="16"/>
        <v>21450</v>
      </c>
      <c r="BD23" s="30">
        <f t="shared" si="17"/>
        <v>71.5</v>
      </c>
      <c r="BF23">
        <f>1*I23</f>
        <v>300</v>
      </c>
      <c r="BG23">
        <f>0*I23</f>
        <v>0</v>
      </c>
      <c r="BH23" s="16">
        <f t="shared" si="20"/>
        <v>0</v>
      </c>
    </row>
    <row r="24" spans="1:60" ht="15.75" thickBot="1" x14ac:dyDescent="0.3">
      <c r="A24" s="27">
        <v>15</v>
      </c>
      <c r="B24" s="36"/>
      <c r="C24" s="91"/>
      <c r="D24" s="353"/>
      <c r="E24" s="225">
        <f>'A2'!B24</f>
        <v>0</v>
      </c>
      <c r="F24" s="226">
        <f>'A2'!E24</f>
        <v>0</v>
      </c>
      <c r="G24" s="226">
        <f>'A2'!F24</f>
        <v>0</v>
      </c>
      <c r="H24" s="52" t="str">
        <f>'A2'!C24</f>
        <v>ACC</v>
      </c>
      <c r="I24" s="52">
        <f>'A2'!D24</f>
        <v>1275</v>
      </c>
      <c r="J24" s="52">
        <f t="shared" si="7"/>
        <v>214125</v>
      </c>
      <c r="K24" s="52">
        <f t="shared" si="8"/>
        <v>100</v>
      </c>
      <c r="L24" s="52">
        <f t="shared" si="9"/>
        <v>45000</v>
      </c>
      <c r="M24" s="53">
        <f t="shared" si="10"/>
        <v>1175</v>
      </c>
      <c r="N24" s="53">
        <f t="shared" si="11"/>
        <v>169125</v>
      </c>
      <c r="O24" s="42">
        <v>700</v>
      </c>
      <c r="P24" s="43">
        <f t="shared" si="12"/>
        <v>1000</v>
      </c>
      <c r="Q24" s="21">
        <f t="shared" si="13"/>
        <v>0</v>
      </c>
      <c r="R24" s="31">
        <f>'A2'!H24</f>
        <v>600</v>
      </c>
      <c r="S24" s="34">
        <v>210</v>
      </c>
      <c r="T24" s="32">
        <f t="shared" si="21"/>
        <v>126000</v>
      </c>
      <c r="U24" s="34"/>
      <c r="V24" s="34">
        <v>100</v>
      </c>
      <c r="W24" s="32">
        <f t="shared" si="22"/>
        <v>60000</v>
      </c>
      <c r="X24" s="32"/>
      <c r="Y24" s="34"/>
      <c r="Z24" s="32"/>
      <c r="AA24" s="32"/>
      <c r="AB24" s="32"/>
      <c r="AC24" s="32">
        <f t="shared" si="23"/>
        <v>0</v>
      </c>
      <c r="AD24" s="32">
        <f>'A2'!AJ24</f>
        <v>575</v>
      </c>
      <c r="AE24" s="34">
        <v>75</v>
      </c>
      <c r="AF24" s="32">
        <f t="shared" si="0"/>
        <v>43125</v>
      </c>
      <c r="AG24" s="33"/>
      <c r="AH24" s="34">
        <v>15</v>
      </c>
      <c r="AI24" s="32">
        <f t="shared" si="24"/>
        <v>8625</v>
      </c>
      <c r="AJ24" s="32">
        <f t="shared" si="1"/>
        <v>169125</v>
      </c>
      <c r="AK24" s="77">
        <f t="shared" si="2"/>
        <v>68625</v>
      </c>
      <c r="AL24" s="31">
        <f>'A2'!AX24</f>
        <v>100</v>
      </c>
      <c r="AM24" s="34">
        <v>450</v>
      </c>
      <c r="AN24" s="32">
        <f t="shared" si="3"/>
        <v>45000</v>
      </c>
      <c r="AO24" s="34">
        <f t="shared" si="25"/>
        <v>100</v>
      </c>
      <c r="AP24" s="35">
        <f t="shared" si="4"/>
        <v>10000</v>
      </c>
      <c r="AQ24" s="16">
        <f t="shared" si="14"/>
        <v>7.8431372549019605</v>
      </c>
      <c r="AR24" s="41">
        <f t="shared" si="27"/>
        <v>100</v>
      </c>
      <c r="AS24" s="51"/>
      <c r="AT24" s="42">
        <v>10</v>
      </c>
      <c r="AU24" s="33">
        <f t="shared" si="5"/>
        <v>0</v>
      </c>
      <c r="AV24" s="51"/>
      <c r="AW24" s="42"/>
      <c r="AX24" s="234">
        <f t="shared" si="26"/>
        <v>1000</v>
      </c>
      <c r="AZ24" s="31">
        <f t="shared" si="6"/>
        <v>1275</v>
      </c>
      <c r="BA24" s="34">
        <f t="shared" si="6"/>
        <v>214125</v>
      </c>
      <c r="BB24" s="32">
        <f t="shared" si="15"/>
        <v>79625</v>
      </c>
      <c r="BC24" s="34">
        <f t="shared" si="16"/>
        <v>134500</v>
      </c>
      <c r="BD24" s="30">
        <f t="shared" si="17"/>
        <v>105.49019607843137</v>
      </c>
      <c r="BF24">
        <f t="shared" si="18"/>
        <v>153</v>
      </c>
      <c r="BG24">
        <f>0.29*I24</f>
        <v>369.75</v>
      </c>
      <c r="BH24" s="16">
        <f t="shared" si="20"/>
        <v>752.25</v>
      </c>
    </row>
    <row r="25" spans="1:60" ht="15.75" thickBot="1" x14ac:dyDescent="0.3">
      <c r="A25" s="371" t="s">
        <v>50</v>
      </c>
      <c r="B25" s="372"/>
      <c r="C25" s="372"/>
      <c r="D25" s="372"/>
      <c r="E25" s="373"/>
      <c r="F25" s="72">
        <f t="shared" ref="F25:P25" si="28">SUM(F10:F24)</f>
        <v>112.78000000000002</v>
      </c>
      <c r="G25" s="72">
        <f t="shared" si="28"/>
        <v>85.800000000000011</v>
      </c>
      <c r="H25" s="48">
        <f t="shared" si="28"/>
        <v>0</v>
      </c>
      <c r="I25" s="48">
        <f t="shared" si="28"/>
        <v>7960</v>
      </c>
      <c r="J25" s="48">
        <f t="shared" si="28"/>
        <v>1990580</v>
      </c>
      <c r="K25" s="48">
        <f t="shared" si="28"/>
        <v>2315</v>
      </c>
      <c r="L25" s="48">
        <f t="shared" si="28"/>
        <v>1031900</v>
      </c>
      <c r="M25" s="48">
        <f t="shared" si="28"/>
        <v>5645</v>
      </c>
      <c r="N25" s="48">
        <f t="shared" si="28"/>
        <v>958680</v>
      </c>
      <c r="O25" s="48">
        <f t="shared" si="28"/>
        <v>1400</v>
      </c>
      <c r="P25" s="49">
        <f t="shared" si="28"/>
        <v>23150</v>
      </c>
      <c r="Q25" s="21">
        <f t="shared" si="13"/>
        <v>0</v>
      </c>
      <c r="R25" s="227">
        <f>SUM(R10:R24)</f>
        <v>3810</v>
      </c>
      <c r="S25" s="106"/>
      <c r="T25" s="106">
        <f>SUM(T10:T24)</f>
        <v>800400</v>
      </c>
      <c r="U25" s="106"/>
      <c r="V25" s="106">
        <f>W25/R25</f>
        <v>100.2230971128609</v>
      </c>
      <c r="W25" s="228">
        <f>SUM(W10:W24)</f>
        <v>381850</v>
      </c>
      <c r="X25" s="106">
        <f>SUM(X10:X24)</f>
        <v>0</v>
      </c>
      <c r="Y25" s="106">
        <f>[1]LISTA!AI22</f>
        <v>0</v>
      </c>
      <c r="Z25" s="106">
        <f>SUM(Z10:Z24)</f>
        <v>0</v>
      </c>
      <c r="AA25" s="106"/>
      <c r="AB25" s="106"/>
      <c r="AC25" s="106">
        <f>SUM(AC10:AC24)</f>
        <v>0</v>
      </c>
      <c r="AD25" s="106">
        <f>SUM(AD10:AD24)</f>
        <v>1835</v>
      </c>
      <c r="AE25" s="106"/>
      <c r="AF25" s="106">
        <f>SUM(AF10:AF24)</f>
        <v>158280</v>
      </c>
      <c r="AG25" s="106"/>
      <c r="AH25" s="106">
        <f>AI25/AD25</f>
        <v>19.945504087193459</v>
      </c>
      <c r="AI25" s="106">
        <f>SUM(AI10:AI24)</f>
        <v>36600</v>
      </c>
      <c r="AJ25" s="106">
        <f>SUM(AJ10:AJ24)</f>
        <v>958680</v>
      </c>
      <c r="AK25" s="109">
        <f>SUM(AK10:AK24)</f>
        <v>418450</v>
      </c>
      <c r="AL25" s="227">
        <f>SUM(AL10:AL24)</f>
        <v>2315</v>
      </c>
      <c r="AM25" s="106"/>
      <c r="AN25" s="106">
        <f>SUM(AN10:AN24)</f>
        <v>1031900</v>
      </c>
      <c r="AO25" s="106">
        <f>AP25/AL25</f>
        <v>52.753779697624189</v>
      </c>
      <c r="AP25" s="229">
        <f>SUM(AP10:AP24)</f>
        <v>122125</v>
      </c>
      <c r="AQ25" s="230"/>
      <c r="AR25" s="49">
        <f>SUM(AR10:AR24)</f>
        <v>1215</v>
      </c>
      <c r="AS25" s="233"/>
      <c r="AT25" s="233"/>
      <c r="AU25" s="49">
        <f>SUM(AU10:AU24)</f>
        <v>66.240000000000009</v>
      </c>
      <c r="AV25" s="233"/>
      <c r="AW25" s="233"/>
      <c r="AX25" s="49">
        <f>SUM(AX10:AX24)</f>
        <v>42639.5</v>
      </c>
      <c r="AY25" s="46"/>
      <c r="AZ25" s="47">
        <f>SUM(AZ10:AZ24)</f>
        <v>7960</v>
      </c>
      <c r="BA25" s="48">
        <f>SUM(BA10:BA24)</f>
        <v>1990580</v>
      </c>
      <c r="BB25" s="48">
        <f>SUM(BB10:BB24)</f>
        <v>583214.5</v>
      </c>
      <c r="BC25" s="48">
        <f>SUM(BC10:BC24)</f>
        <v>1407365.5</v>
      </c>
      <c r="BD25" s="49">
        <f>BC25/AZ25</f>
        <v>176.80471105527639</v>
      </c>
      <c r="BF25">
        <f>SUM(BF10:BF24)</f>
        <v>2533.6</v>
      </c>
      <c r="BG25">
        <f>SUM(BG10:BG24)</f>
        <v>1030.95</v>
      </c>
      <c r="BH25">
        <f>SUM(BH10:BH24)</f>
        <v>4345.45</v>
      </c>
    </row>
    <row r="26" spans="1:60" x14ac:dyDescent="0.25">
      <c r="A26" s="288" t="s">
        <v>51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90"/>
      <c r="Q26" s="21">
        <f t="shared" si="13"/>
        <v>0</v>
      </c>
      <c r="R26" s="376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8"/>
      <c r="AZ26" s="358"/>
      <c r="BA26" s="359"/>
      <c r="BB26" s="359"/>
      <c r="BC26" s="359"/>
      <c r="BD26" s="360"/>
    </row>
    <row r="27" spans="1:60" x14ac:dyDescent="0.25">
      <c r="A27" s="69">
        <v>1</v>
      </c>
      <c r="B27" s="73"/>
      <c r="C27" s="92">
        <v>9</v>
      </c>
      <c r="D27" s="349"/>
      <c r="E27" s="94" t="str">
        <f>'A2'!B29</f>
        <v>1B</v>
      </c>
      <c r="F27" s="33">
        <f>'A2'!E29</f>
        <v>0.64</v>
      </c>
      <c r="G27" s="33">
        <f>'A2'!F29</f>
        <v>0.64</v>
      </c>
      <c r="H27" s="34" t="str">
        <f>'A2'!C29</f>
        <v>SR</v>
      </c>
      <c r="I27" s="37">
        <f>'A2'!D29</f>
        <v>4</v>
      </c>
      <c r="J27" s="29">
        <f t="shared" ref="J27:J48" si="29">L27+N27</f>
        <v>168</v>
      </c>
      <c r="K27" s="29">
        <f t="shared" ref="K27:K48" si="30">AL27</f>
        <v>0</v>
      </c>
      <c r="L27" s="29">
        <f t="shared" ref="L27:L48" si="31">AN27</f>
        <v>0</v>
      </c>
      <c r="M27" s="88">
        <f t="shared" ref="M27:M48" si="32">R27+X27+AD27</f>
        <v>4</v>
      </c>
      <c r="N27" s="88">
        <f t="shared" ref="N27:N48" si="33">AJ27</f>
        <v>168</v>
      </c>
      <c r="O27" s="34"/>
      <c r="P27" s="30">
        <f t="shared" ref="P27:P45" si="34">(R27+AL27)*8.4</f>
        <v>0</v>
      </c>
      <c r="Q27" s="21">
        <f t="shared" si="13"/>
        <v>0</v>
      </c>
      <c r="R27" s="31">
        <f>'A2'!H29</f>
        <v>0</v>
      </c>
      <c r="S27" s="34"/>
      <c r="T27" s="34">
        <f t="shared" si="21"/>
        <v>0</v>
      </c>
      <c r="U27" s="34"/>
      <c r="V27" s="34"/>
      <c r="W27" s="34">
        <f t="shared" ref="W27:W48" si="35">R27*V27</f>
        <v>0</v>
      </c>
      <c r="X27" s="34"/>
      <c r="Y27" s="34"/>
      <c r="Z27" s="34">
        <f t="shared" ref="Z27:Z50" si="36">X27*Y27</f>
        <v>0</v>
      </c>
      <c r="AA27" s="34"/>
      <c r="AB27" s="34"/>
      <c r="AC27" s="34">
        <f t="shared" ref="AC27:AC48" si="37">X27*AB27</f>
        <v>0</v>
      </c>
      <c r="AD27" s="34">
        <f>'A2'!AJ29</f>
        <v>4</v>
      </c>
      <c r="AE27" s="34">
        <v>42</v>
      </c>
      <c r="AF27" s="34">
        <f t="shared" si="0"/>
        <v>168</v>
      </c>
      <c r="AG27" s="67"/>
      <c r="AH27" s="67">
        <v>35</v>
      </c>
      <c r="AI27" s="71">
        <f>AD27*AH27</f>
        <v>140</v>
      </c>
      <c r="AJ27" s="34">
        <f t="shared" si="1"/>
        <v>168</v>
      </c>
      <c r="AK27" s="34">
        <f t="shared" si="2"/>
        <v>140</v>
      </c>
      <c r="AL27" s="34"/>
      <c r="AM27" s="34"/>
      <c r="AN27" s="34">
        <f t="shared" si="3"/>
        <v>0</v>
      </c>
      <c r="AO27" s="34"/>
      <c r="AP27" s="30">
        <f t="shared" si="4"/>
        <v>0</v>
      </c>
      <c r="AR27" s="38"/>
      <c r="AS27" s="32"/>
      <c r="AT27" s="32"/>
      <c r="AU27" s="32"/>
      <c r="AV27" s="32"/>
      <c r="AW27" s="77"/>
      <c r="AX27" s="35"/>
      <c r="AZ27" s="31">
        <f t="shared" ref="AZ27:BA48" si="38">I27</f>
        <v>4</v>
      </c>
      <c r="BA27" s="34">
        <f t="shared" si="38"/>
        <v>168</v>
      </c>
      <c r="BB27" s="34">
        <f t="shared" ref="BB27:BB48" si="39">AK27+AP27+AX27</f>
        <v>140</v>
      </c>
      <c r="BC27" s="34">
        <f t="shared" si="16"/>
        <v>28</v>
      </c>
      <c r="BD27" s="30">
        <f t="shared" si="17"/>
        <v>7</v>
      </c>
    </row>
    <row r="28" spans="1:60" x14ac:dyDescent="0.25">
      <c r="A28" s="69">
        <v>2</v>
      </c>
      <c r="B28" s="73"/>
      <c r="C28" s="92">
        <v>9</v>
      </c>
      <c r="D28" s="349"/>
      <c r="E28" s="94" t="str">
        <f>'A2'!B30</f>
        <v>4F</v>
      </c>
      <c r="F28" s="33">
        <f>'A2'!E30</f>
        <v>4.24</v>
      </c>
      <c r="G28" s="33">
        <f>'A2'!F30</f>
        <v>2.12</v>
      </c>
      <c r="H28" s="34" t="str">
        <f>'A2'!C30</f>
        <v>SR</v>
      </c>
      <c r="I28" s="37">
        <f>'A2'!D30</f>
        <v>30</v>
      </c>
      <c r="J28" s="29">
        <f t="shared" si="29"/>
        <v>4275</v>
      </c>
      <c r="K28" s="29">
        <f t="shared" si="30"/>
        <v>0</v>
      </c>
      <c r="L28" s="29">
        <f t="shared" si="31"/>
        <v>0</v>
      </c>
      <c r="M28" s="88">
        <f t="shared" si="32"/>
        <v>30</v>
      </c>
      <c r="N28" s="88">
        <f t="shared" si="33"/>
        <v>4275</v>
      </c>
      <c r="O28" s="34"/>
      <c r="P28" s="30">
        <f t="shared" si="34"/>
        <v>126</v>
      </c>
      <c r="Q28" s="21">
        <f t="shared" si="13"/>
        <v>0</v>
      </c>
      <c r="R28" s="31">
        <f>'A2'!H30</f>
        <v>15</v>
      </c>
      <c r="S28" s="34">
        <v>210</v>
      </c>
      <c r="T28" s="34">
        <f t="shared" si="21"/>
        <v>3150</v>
      </c>
      <c r="U28" s="34"/>
      <c r="V28" s="34">
        <v>85</v>
      </c>
      <c r="W28" s="34">
        <f t="shared" si="35"/>
        <v>1275</v>
      </c>
      <c r="X28" s="34"/>
      <c r="Y28" s="34"/>
      <c r="Z28" s="34">
        <f t="shared" si="36"/>
        <v>0</v>
      </c>
      <c r="AA28" s="34"/>
      <c r="AB28" s="34"/>
      <c r="AC28" s="34">
        <f t="shared" si="37"/>
        <v>0</v>
      </c>
      <c r="AD28" s="34">
        <f>'A2'!AJ30</f>
        <v>15</v>
      </c>
      <c r="AE28" s="34">
        <v>75</v>
      </c>
      <c r="AF28" s="34">
        <f t="shared" si="0"/>
        <v>1125</v>
      </c>
      <c r="AG28" s="34"/>
      <c r="AH28" s="67">
        <v>20</v>
      </c>
      <c r="AI28" s="67">
        <f t="shared" ref="AI28:AI48" si="40">AD28*AH28</f>
        <v>300</v>
      </c>
      <c r="AJ28" s="34">
        <f t="shared" si="1"/>
        <v>4275</v>
      </c>
      <c r="AK28" s="34">
        <f t="shared" si="2"/>
        <v>1575</v>
      </c>
      <c r="AL28" s="34"/>
      <c r="AM28" s="34"/>
      <c r="AN28" s="34">
        <f t="shared" si="3"/>
        <v>0</v>
      </c>
      <c r="AO28" s="34"/>
      <c r="AP28" s="30">
        <f t="shared" si="4"/>
        <v>0</v>
      </c>
      <c r="AR28" s="31"/>
      <c r="AS28" s="33"/>
      <c r="AT28" s="33"/>
      <c r="AU28" s="32"/>
      <c r="AV28" s="32"/>
      <c r="AW28" s="77"/>
      <c r="AX28" s="78">
        <f t="shared" ref="AX28:AX48" si="41">(AR28*AT28)+(AU28*AW28)</f>
        <v>0</v>
      </c>
      <c r="AZ28" s="31">
        <f t="shared" si="38"/>
        <v>30</v>
      </c>
      <c r="BA28" s="34">
        <f t="shared" si="38"/>
        <v>4275</v>
      </c>
      <c r="BB28" s="34">
        <f t="shared" si="39"/>
        <v>1575</v>
      </c>
      <c r="BC28" s="34">
        <f t="shared" si="16"/>
        <v>2700</v>
      </c>
      <c r="BD28" s="30">
        <f t="shared" si="17"/>
        <v>90</v>
      </c>
    </row>
    <row r="29" spans="1:60" x14ac:dyDescent="0.25">
      <c r="A29" s="69">
        <v>3</v>
      </c>
      <c r="B29" s="73"/>
      <c r="C29" s="92">
        <v>9</v>
      </c>
      <c r="D29" s="349"/>
      <c r="E29" s="94" t="str">
        <f>'A2'!B31</f>
        <v>6A</v>
      </c>
      <c r="F29" s="33">
        <f>'A2'!E31</f>
        <v>11.49</v>
      </c>
      <c r="G29" s="33">
        <f>'A2'!F31</f>
        <v>3</v>
      </c>
      <c r="H29" s="34" t="str">
        <f>'A2'!C31</f>
        <v>SR</v>
      </c>
      <c r="I29" s="37">
        <f>'A2'!D31</f>
        <v>50</v>
      </c>
      <c r="J29" s="29">
        <f t="shared" si="29"/>
        <v>9825</v>
      </c>
      <c r="K29" s="29">
        <f t="shared" si="30"/>
        <v>0</v>
      </c>
      <c r="L29" s="29">
        <f t="shared" si="31"/>
        <v>0</v>
      </c>
      <c r="M29" s="88">
        <f t="shared" si="32"/>
        <v>50</v>
      </c>
      <c r="N29" s="88">
        <f t="shared" si="33"/>
        <v>9825</v>
      </c>
      <c r="O29" s="34"/>
      <c r="P29" s="30">
        <f t="shared" si="34"/>
        <v>378</v>
      </c>
      <c r="Q29" s="21">
        <f t="shared" si="13"/>
        <v>0</v>
      </c>
      <c r="R29" s="31">
        <f>'A2'!H31</f>
        <v>45</v>
      </c>
      <c r="S29" s="34">
        <v>210</v>
      </c>
      <c r="T29" s="34">
        <f t="shared" si="21"/>
        <v>9450</v>
      </c>
      <c r="U29" s="34"/>
      <c r="V29" s="34">
        <v>90</v>
      </c>
      <c r="W29" s="34">
        <f t="shared" si="35"/>
        <v>4050</v>
      </c>
      <c r="X29" s="34"/>
      <c r="Y29" s="34"/>
      <c r="Z29" s="34">
        <f t="shared" si="36"/>
        <v>0</v>
      </c>
      <c r="AA29" s="34"/>
      <c r="AB29" s="34"/>
      <c r="AC29" s="34">
        <f t="shared" si="37"/>
        <v>0</v>
      </c>
      <c r="AD29" s="34">
        <f>'A2'!AJ31</f>
        <v>5</v>
      </c>
      <c r="AE29" s="34">
        <v>75</v>
      </c>
      <c r="AF29" s="34">
        <f t="shared" si="0"/>
        <v>375</v>
      </c>
      <c r="AG29" s="34"/>
      <c r="AH29" s="67">
        <v>20</v>
      </c>
      <c r="AI29" s="67">
        <f t="shared" si="40"/>
        <v>100</v>
      </c>
      <c r="AJ29" s="34">
        <f t="shared" si="1"/>
        <v>9825</v>
      </c>
      <c r="AK29" s="34">
        <f t="shared" si="2"/>
        <v>4150</v>
      </c>
      <c r="AL29" s="34"/>
      <c r="AM29" s="34"/>
      <c r="AN29" s="34">
        <f t="shared" si="3"/>
        <v>0</v>
      </c>
      <c r="AO29" s="34"/>
      <c r="AP29" s="30">
        <f t="shared" si="4"/>
        <v>0</v>
      </c>
      <c r="AR29" s="31"/>
      <c r="AS29" s="33"/>
      <c r="AT29" s="33"/>
      <c r="AU29" s="32"/>
      <c r="AV29" s="32"/>
      <c r="AW29" s="77"/>
      <c r="AX29" s="78">
        <f t="shared" si="41"/>
        <v>0</v>
      </c>
      <c r="AZ29" s="31">
        <f t="shared" si="38"/>
        <v>50</v>
      </c>
      <c r="BA29" s="34">
        <f t="shared" si="38"/>
        <v>9825</v>
      </c>
      <c r="BB29" s="34">
        <f t="shared" si="39"/>
        <v>4150</v>
      </c>
      <c r="BC29" s="34">
        <f t="shared" si="16"/>
        <v>5675</v>
      </c>
      <c r="BD29" s="30">
        <f t="shared" si="17"/>
        <v>113.5</v>
      </c>
    </row>
    <row r="30" spans="1:60" x14ac:dyDescent="0.25">
      <c r="A30" s="69">
        <v>4</v>
      </c>
      <c r="B30" s="73"/>
      <c r="C30" s="92">
        <v>9</v>
      </c>
      <c r="D30" s="349"/>
      <c r="E30" s="94" t="str">
        <f>'A2'!B32</f>
        <v>8G</v>
      </c>
      <c r="F30" s="33">
        <f>'A2'!E32</f>
        <v>0.12</v>
      </c>
      <c r="G30" s="33">
        <f>'A2'!F32</f>
        <v>0.12</v>
      </c>
      <c r="H30" s="34" t="str">
        <f>'A2'!C32</f>
        <v>SR</v>
      </c>
      <c r="I30" s="37">
        <f>'A2'!D32</f>
        <v>3</v>
      </c>
      <c r="J30" s="29">
        <f t="shared" si="29"/>
        <v>225</v>
      </c>
      <c r="K30" s="29">
        <f t="shared" si="30"/>
        <v>0</v>
      </c>
      <c r="L30" s="29">
        <f t="shared" si="31"/>
        <v>0</v>
      </c>
      <c r="M30" s="88">
        <f t="shared" si="32"/>
        <v>3</v>
      </c>
      <c r="N30" s="88">
        <f t="shared" si="33"/>
        <v>225</v>
      </c>
      <c r="O30" s="34"/>
      <c r="P30" s="30">
        <f t="shared" si="34"/>
        <v>0</v>
      </c>
      <c r="Q30" s="21">
        <f t="shared" si="13"/>
        <v>0</v>
      </c>
      <c r="R30" s="31">
        <f>'A2'!H32</f>
        <v>0</v>
      </c>
      <c r="S30" s="34">
        <v>210</v>
      </c>
      <c r="T30" s="34">
        <f t="shared" si="21"/>
        <v>0</v>
      </c>
      <c r="U30" s="34"/>
      <c r="V30" s="34">
        <v>90</v>
      </c>
      <c r="W30" s="34">
        <f t="shared" si="35"/>
        <v>0</v>
      </c>
      <c r="X30" s="34"/>
      <c r="Y30" s="34"/>
      <c r="Z30" s="34">
        <f t="shared" si="36"/>
        <v>0</v>
      </c>
      <c r="AA30" s="34"/>
      <c r="AB30" s="34"/>
      <c r="AC30" s="34">
        <f t="shared" si="37"/>
        <v>0</v>
      </c>
      <c r="AD30" s="34">
        <f>'A2'!AJ32</f>
        <v>3</v>
      </c>
      <c r="AE30" s="34">
        <v>75</v>
      </c>
      <c r="AF30" s="34">
        <f t="shared" si="0"/>
        <v>225</v>
      </c>
      <c r="AG30" s="34"/>
      <c r="AH30" s="67">
        <v>20</v>
      </c>
      <c r="AI30" s="67">
        <f t="shared" si="40"/>
        <v>60</v>
      </c>
      <c r="AJ30" s="34">
        <f t="shared" si="1"/>
        <v>225</v>
      </c>
      <c r="AK30" s="34">
        <f t="shared" si="2"/>
        <v>60</v>
      </c>
      <c r="AL30" s="34"/>
      <c r="AM30" s="34"/>
      <c r="AN30" s="34">
        <f t="shared" si="3"/>
        <v>0</v>
      </c>
      <c r="AO30" s="34"/>
      <c r="AP30" s="30">
        <f t="shared" si="4"/>
        <v>0</v>
      </c>
      <c r="AR30" s="31"/>
      <c r="AS30" s="33"/>
      <c r="AT30" s="33"/>
      <c r="AU30" s="32"/>
      <c r="AV30" s="32"/>
      <c r="AW30" s="77"/>
      <c r="AX30" s="78">
        <f t="shared" si="41"/>
        <v>0</v>
      </c>
      <c r="AZ30" s="31">
        <f t="shared" si="38"/>
        <v>3</v>
      </c>
      <c r="BA30" s="34">
        <f t="shared" si="38"/>
        <v>225</v>
      </c>
      <c r="BB30" s="34">
        <f t="shared" si="39"/>
        <v>60</v>
      </c>
      <c r="BC30" s="34">
        <f t="shared" si="16"/>
        <v>165</v>
      </c>
      <c r="BD30" s="30">
        <f t="shared" si="17"/>
        <v>55</v>
      </c>
    </row>
    <row r="31" spans="1:60" x14ac:dyDescent="0.25">
      <c r="A31" s="69">
        <v>5</v>
      </c>
      <c r="B31" s="73"/>
      <c r="C31" s="92">
        <v>9</v>
      </c>
      <c r="D31" s="349"/>
      <c r="E31" s="94" t="str">
        <f>'A2'!B33</f>
        <v>9A</v>
      </c>
      <c r="F31" s="33">
        <f>'A2'!E33</f>
        <v>5.61</v>
      </c>
      <c r="G31" s="33">
        <f>'A2'!F33</f>
        <v>2.2400000000000002</v>
      </c>
      <c r="H31" s="34" t="str">
        <f>'A2'!C33</f>
        <v>SR</v>
      </c>
      <c r="I31" s="37">
        <f>'A2'!D33</f>
        <v>30</v>
      </c>
      <c r="J31" s="29">
        <f t="shared" si="29"/>
        <v>4530</v>
      </c>
      <c r="K31" s="29">
        <f t="shared" si="30"/>
        <v>0</v>
      </c>
      <c r="L31" s="29">
        <f t="shared" si="31"/>
        <v>0</v>
      </c>
      <c r="M31" s="88">
        <f t="shared" si="32"/>
        <v>30</v>
      </c>
      <c r="N31" s="88">
        <f t="shared" si="33"/>
        <v>4530</v>
      </c>
      <c r="O31" s="34"/>
      <c r="P31" s="30">
        <f t="shared" si="34"/>
        <v>226.8</v>
      </c>
      <c r="Q31" s="21">
        <f t="shared" si="13"/>
        <v>0</v>
      </c>
      <c r="R31" s="31">
        <f>'A2'!H33</f>
        <v>27</v>
      </c>
      <c r="S31" s="34">
        <v>160</v>
      </c>
      <c r="T31" s="34">
        <f t="shared" si="21"/>
        <v>4320</v>
      </c>
      <c r="U31" s="34"/>
      <c r="V31" s="34">
        <v>80</v>
      </c>
      <c r="W31" s="34">
        <f t="shared" si="35"/>
        <v>2160</v>
      </c>
      <c r="X31" s="34"/>
      <c r="Y31" s="34"/>
      <c r="Z31" s="34">
        <f t="shared" si="36"/>
        <v>0</v>
      </c>
      <c r="AA31" s="34"/>
      <c r="AB31" s="34"/>
      <c r="AC31" s="34">
        <f t="shared" si="37"/>
        <v>0</v>
      </c>
      <c r="AD31" s="34">
        <f>'A2'!AJ33</f>
        <v>3</v>
      </c>
      <c r="AE31" s="34">
        <v>70</v>
      </c>
      <c r="AF31" s="34">
        <f t="shared" si="0"/>
        <v>210</v>
      </c>
      <c r="AG31" s="34"/>
      <c r="AH31" s="67">
        <v>17</v>
      </c>
      <c r="AI31" s="67">
        <f t="shared" si="40"/>
        <v>51</v>
      </c>
      <c r="AJ31" s="34">
        <f t="shared" si="1"/>
        <v>4530</v>
      </c>
      <c r="AK31" s="34">
        <f t="shared" si="2"/>
        <v>2211</v>
      </c>
      <c r="AL31" s="34"/>
      <c r="AM31" s="34"/>
      <c r="AN31" s="34">
        <f t="shared" si="3"/>
        <v>0</v>
      </c>
      <c r="AO31" s="34"/>
      <c r="AP31" s="30">
        <f t="shared" si="4"/>
        <v>0</v>
      </c>
      <c r="AR31" s="31"/>
      <c r="AS31" s="33"/>
      <c r="AT31" s="33"/>
      <c r="AU31" s="32"/>
      <c r="AV31" s="32"/>
      <c r="AW31" s="77"/>
      <c r="AX31" s="78">
        <f t="shared" si="41"/>
        <v>0</v>
      </c>
      <c r="AZ31" s="31">
        <f t="shared" si="38"/>
        <v>30</v>
      </c>
      <c r="BA31" s="34">
        <f t="shared" si="38"/>
        <v>4530</v>
      </c>
      <c r="BB31" s="34">
        <f t="shared" si="39"/>
        <v>2211</v>
      </c>
      <c r="BC31" s="34">
        <f t="shared" si="16"/>
        <v>2319</v>
      </c>
      <c r="BD31" s="30">
        <f t="shared" si="17"/>
        <v>77.3</v>
      </c>
    </row>
    <row r="32" spans="1:60" x14ac:dyDescent="0.25">
      <c r="A32" s="69">
        <v>6</v>
      </c>
      <c r="B32" s="73"/>
      <c r="C32" s="92">
        <v>13</v>
      </c>
      <c r="D32" s="349"/>
      <c r="E32" s="94" t="str">
        <f>'A2'!B34</f>
        <v>28B</v>
      </c>
      <c r="F32" s="33">
        <f>'A2'!E34</f>
        <v>3.36</v>
      </c>
      <c r="G32" s="33">
        <f>'A2'!F34</f>
        <v>3.36</v>
      </c>
      <c r="H32" s="34" t="str">
        <f>'A2'!C34</f>
        <v>SR</v>
      </c>
      <c r="I32" s="37">
        <f>'A2'!D34</f>
        <v>100</v>
      </c>
      <c r="J32" s="29">
        <f t="shared" si="29"/>
        <v>18450</v>
      </c>
      <c r="K32" s="29">
        <f t="shared" si="30"/>
        <v>0</v>
      </c>
      <c r="L32" s="29">
        <f t="shared" si="31"/>
        <v>0</v>
      </c>
      <c r="M32" s="88">
        <f t="shared" si="32"/>
        <v>100</v>
      </c>
      <c r="N32" s="88">
        <f t="shared" si="33"/>
        <v>18450</v>
      </c>
      <c r="O32" s="34"/>
      <c r="P32" s="30">
        <f t="shared" si="34"/>
        <v>756</v>
      </c>
      <c r="Q32" s="21">
        <f t="shared" si="13"/>
        <v>0</v>
      </c>
      <c r="R32" s="31">
        <f>'A2'!H34</f>
        <v>90</v>
      </c>
      <c r="S32" s="34">
        <v>195</v>
      </c>
      <c r="T32" s="34">
        <f t="shared" si="21"/>
        <v>17550</v>
      </c>
      <c r="U32" s="34"/>
      <c r="V32" s="34">
        <v>100</v>
      </c>
      <c r="W32" s="34">
        <f t="shared" si="35"/>
        <v>9000</v>
      </c>
      <c r="X32" s="34"/>
      <c r="Y32" s="34"/>
      <c r="Z32" s="34">
        <f t="shared" si="36"/>
        <v>0</v>
      </c>
      <c r="AA32" s="34"/>
      <c r="AB32" s="34"/>
      <c r="AC32" s="34">
        <f t="shared" si="37"/>
        <v>0</v>
      </c>
      <c r="AD32" s="34">
        <f>'A2'!AJ34</f>
        <v>10</v>
      </c>
      <c r="AE32" s="34">
        <v>90</v>
      </c>
      <c r="AF32" s="34">
        <f t="shared" si="0"/>
        <v>900</v>
      </c>
      <c r="AG32" s="34"/>
      <c r="AH32" s="67">
        <v>25</v>
      </c>
      <c r="AI32" s="67">
        <f t="shared" si="40"/>
        <v>250</v>
      </c>
      <c r="AJ32" s="34">
        <f t="shared" si="1"/>
        <v>18450</v>
      </c>
      <c r="AK32" s="34">
        <f t="shared" si="2"/>
        <v>9250</v>
      </c>
      <c r="AL32" s="34"/>
      <c r="AM32" s="34"/>
      <c r="AN32" s="34">
        <f t="shared" si="3"/>
        <v>0</v>
      </c>
      <c r="AO32" s="34"/>
      <c r="AP32" s="30">
        <f t="shared" si="4"/>
        <v>0</v>
      </c>
      <c r="AR32" s="31"/>
      <c r="AS32" s="33"/>
      <c r="AT32" s="33"/>
      <c r="AU32" s="32"/>
      <c r="AV32" s="32"/>
      <c r="AW32" s="77"/>
      <c r="AX32" s="78">
        <f t="shared" si="41"/>
        <v>0</v>
      </c>
      <c r="AZ32" s="31">
        <f t="shared" si="38"/>
        <v>100</v>
      </c>
      <c r="BA32" s="34">
        <f t="shared" si="38"/>
        <v>18450</v>
      </c>
      <c r="BB32" s="34">
        <f t="shared" si="39"/>
        <v>9250</v>
      </c>
      <c r="BC32" s="34">
        <f t="shared" si="16"/>
        <v>9200</v>
      </c>
      <c r="BD32" s="30">
        <f t="shared" si="17"/>
        <v>92</v>
      </c>
    </row>
    <row r="33" spans="1:56" x14ac:dyDescent="0.25">
      <c r="A33" s="69">
        <v>7</v>
      </c>
      <c r="B33" s="73"/>
      <c r="C33" s="92">
        <v>13</v>
      </c>
      <c r="D33" s="349"/>
      <c r="E33" s="94" t="str">
        <f>'A2'!B35</f>
        <v>28C</v>
      </c>
      <c r="F33" s="33">
        <f>'A2'!E35</f>
        <v>4.83</v>
      </c>
      <c r="G33" s="33">
        <f>'A2'!F35</f>
        <v>4.83</v>
      </c>
      <c r="H33" s="34" t="str">
        <f>'A2'!C35</f>
        <v>SR</v>
      </c>
      <c r="I33" s="37">
        <f>'A2'!D35</f>
        <v>60</v>
      </c>
      <c r="J33" s="29">
        <f t="shared" si="29"/>
        <v>11070</v>
      </c>
      <c r="K33" s="29">
        <f t="shared" si="30"/>
        <v>0</v>
      </c>
      <c r="L33" s="29">
        <f t="shared" si="31"/>
        <v>0</v>
      </c>
      <c r="M33" s="88">
        <f t="shared" si="32"/>
        <v>60</v>
      </c>
      <c r="N33" s="88">
        <f t="shared" si="33"/>
        <v>11070</v>
      </c>
      <c r="O33" s="34"/>
      <c r="P33" s="30">
        <f t="shared" si="34"/>
        <v>453.6</v>
      </c>
      <c r="Q33" s="21">
        <f t="shared" si="13"/>
        <v>0</v>
      </c>
      <c r="R33" s="31">
        <f>'A2'!H35</f>
        <v>54</v>
      </c>
      <c r="S33" s="34">
        <v>195</v>
      </c>
      <c r="T33" s="34">
        <f t="shared" si="21"/>
        <v>10530</v>
      </c>
      <c r="U33" s="34"/>
      <c r="V33" s="34">
        <v>100</v>
      </c>
      <c r="W33" s="34">
        <f t="shared" si="35"/>
        <v>5400</v>
      </c>
      <c r="X33" s="34"/>
      <c r="Y33" s="34"/>
      <c r="Z33" s="34">
        <f t="shared" si="36"/>
        <v>0</v>
      </c>
      <c r="AA33" s="34"/>
      <c r="AB33" s="34"/>
      <c r="AC33" s="34">
        <f t="shared" si="37"/>
        <v>0</v>
      </c>
      <c r="AD33" s="34">
        <f>'A2'!AJ35</f>
        <v>6</v>
      </c>
      <c r="AE33" s="34">
        <v>90</v>
      </c>
      <c r="AF33" s="34">
        <f t="shared" si="0"/>
        <v>540</v>
      </c>
      <c r="AG33" s="34"/>
      <c r="AH33" s="67">
        <v>25</v>
      </c>
      <c r="AI33" s="67">
        <f t="shared" si="40"/>
        <v>150</v>
      </c>
      <c r="AJ33" s="34">
        <f t="shared" si="1"/>
        <v>11070</v>
      </c>
      <c r="AK33" s="34">
        <f t="shared" si="2"/>
        <v>5550</v>
      </c>
      <c r="AL33" s="34"/>
      <c r="AM33" s="34"/>
      <c r="AN33" s="34">
        <f t="shared" si="3"/>
        <v>0</v>
      </c>
      <c r="AO33" s="34"/>
      <c r="AP33" s="30">
        <f t="shared" si="4"/>
        <v>0</v>
      </c>
      <c r="AR33" s="31"/>
      <c r="AS33" s="33"/>
      <c r="AT33" s="33"/>
      <c r="AU33" s="32"/>
      <c r="AV33" s="32"/>
      <c r="AW33" s="77"/>
      <c r="AX33" s="78"/>
      <c r="AZ33" s="31">
        <f t="shared" si="38"/>
        <v>60</v>
      </c>
      <c r="BA33" s="34">
        <f t="shared" si="38"/>
        <v>11070</v>
      </c>
      <c r="BB33" s="34">
        <f t="shared" si="39"/>
        <v>5550</v>
      </c>
      <c r="BC33" s="34">
        <f t="shared" si="16"/>
        <v>5520</v>
      </c>
      <c r="BD33" s="30">
        <f t="shared" si="17"/>
        <v>92</v>
      </c>
    </row>
    <row r="34" spans="1:56" x14ac:dyDescent="0.25">
      <c r="A34" s="69">
        <v>8</v>
      </c>
      <c r="B34" s="73"/>
      <c r="C34" s="92">
        <v>13</v>
      </c>
      <c r="D34" s="349"/>
      <c r="E34" s="94" t="str">
        <f>'A2'!B36</f>
        <v>29G</v>
      </c>
      <c r="F34" s="33">
        <f>'A2'!E36</f>
        <v>11.13</v>
      </c>
      <c r="G34" s="33">
        <f>'A2'!F36</f>
        <v>11.13</v>
      </c>
      <c r="H34" s="34" t="str">
        <f>'A2'!C36</f>
        <v>SR</v>
      </c>
      <c r="I34" s="37">
        <f>'A2'!D36</f>
        <v>200</v>
      </c>
      <c r="J34" s="29">
        <f t="shared" si="29"/>
        <v>36900</v>
      </c>
      <c r="K34" s="29">
        <f t="shared" si="30"/>
        <v>0</v>
      </c>
      <c r="L34" s="29">
        <f t="shared" si="31"/>
        <v>0</v>
      </c>
      <c r="M34" s="88">
        <f t="shared" si="32"/>
        <v>200</v>
      </c>
      <c r="N34" s="88">
        <f t="shared" si="33"/>
        <v>36900</v>
      </c>
      <c r="O34" s="34"/>
      <c r="P34" s="30">
        <f t="shared" si="34"/>
        <v>1512</v>
      </c>
      <c r="Q34" s="21">
        <f t="shared" si="13"/>
        <v>0</v>
      </c>
      <c r="R34" s="31">
        <f>'A2'!H36</f>
        <v>180</v>
      </c>
      <c r="S34" s="34">
        <v>195</v>
      </c>
      <c r="T34" s="34">
        <f t="shared" si="21"/>
        <v>35100</v>
      </c>
      <c r="U34" s="34"/>
      <c r="V34" s="34">
        <v>100</v>
      </c>
      <c r="W34" s="34">
        <f t="shared" si="35"/>
        <v>18000</v>
      </c>
      <c r="X34" s="34"/>
      <c r="Y34" s="34"/>
      <c r="Z34" s="34">
        <f t="shared" si="36"/>
        <v>0</v>
      </c>
      <c r="AA34" s="34"/>
      <c r="AB34" s="34"/>
      <c r="AC34" s="34">
        <f t="shared" si="37"/>
        <v>0</v>
      </c>
      <c r="AD34" s="34">
        <f>'A2'!AJ36</f>
        <v>20</v>
      </c>
      <c r="AE34" s="34">
        <v>90</v>
      </c>
      <c r="AF34" s="34">
        <f t="shared" si="0"/>
        <v>1800</v>
      </c>
      <c r="AG34" s="34"/>
      <c r="AH34" s="67">
        <v>25</v>
      </c>
      <c r="AI34" s="67">
        <f t="shared" si="40"/>
        <v>500</v>
      </c>
      <c r="AJ34" s="34">
        <f t="shared" si="1"/>
        <v>36900</v>
      </c>
      <c r="AK34" s="34">
        <f t="shared" si="2"/>
        <v>18500</v>
      </c>
      <c r="AL34" s="34"/>
      <c r="AM34" s="34"/>
      <c r="AN34" s="34">
        <f t="shared" si="3"/>
        <v>0</v>
      </c>
      <c r="AO34" s="34"/>
      <c r="AP34" s="30">
        <f t="shared" si="4"/>
        <v>0</v>
      </c>
      <c r="AR34" s="31"/>
      <c r="AS34" s="33"/>
      <c r="AT34" s="33"/>
      <c r="AU34" s="32"/>
      <c r="AV34" s="32"/>
      <c r="AW34" s="77"/>
      <c r="AX34" s="78"/>
      <c r="AZ34" s="31">
        <f t="shared" si="38"/>
        <v>200</v>
      </c>
      <c r="BA34" s="34">
        <f t="shared" si="38"/>
        <v>36900</v>
      </c>
      <c r="BB34" s="34">
        <f t="shared" si="39"/>
        <v>18500</v>
      </c>
      <c r="BC34" s="34">
        <f t="shared" si="16"/>
        <v>18400</v>
      </c>
      <c r="BD34" s="30">
        <f t="shared" si="17"/>
        <v>92</v>
      </c>
    </row>
    <row r="35" spans="1:56" x14ac:dyDescent="0.25">
      <c r="A35" s="69">
        <v>9</v>
      </c>
      <c r="B35" s="73"/>
      <c r="C35" s="92">
        <v>12</v>
      </c>
      <c r="D35" s="349"/>
      <c r="E35" s="94" t="str">
        <f>'A2'!B37</f>
        <v>33A</v>
      </c>
      <c r="F35" s="33">
        <f>'A2'!E37</f>
        <v>3.61</v>
      </c>
      <c r="G35" s="33">
        <f>'A2'!F37</f>
        <v>3.61</v>
      </c>
      <c r="H35" s="34" t="str">
        <f>'A2'!C37</f>
        <v>SR</v>
      </c>
      <c r="I35" s="37">
        <f>'A2'!D37</f>
        <v>60</v>
      </c>
      <c r="J35" s="29">
        <f t="shared" si="29"/>
        <v>7200</v>
      </c>
      <c r="K35" s="29">
        <f t="shared" si="30"/>
        <v>0</v>
      </c>
      <c r="L35" s="29">
        <f t="shared" si="31"/>
        <v>0</v>
      </c>
      <c r="M35" s="88">
        <f t="shared" si="32"/>
        <v>60</v>
      </c>
      <c r="N35" s="88">
        <f t="shared" si="33"/>
        <v>7200</v>
      </c>
      <c r="O35" s="34"/>
      <c r="P35" s="30">
        <f t="shared" si="34"/>
        <v>0</v>
      </c>
      <c r="Q35" s="21">
        <f t="shared" si="13"/>
        <v>0</v>
      </c>
      <c r="R35" s="31">
        <f>'A2'!H37</f>
        <v>0</v>
      </c>
      <c r="S35" s="34"/>
      <c r="T35" s="34">
        <f t="shared" si="21"/>
        <v>0</v>
      </c>
      <c r="U35" s="34"/>
      <c r="V35" s="34"/>
      <c r="W35" s="34">
        <f t="shared" si="35"/>
        <v>0</v>
      </c>
      <c r="X35" s="34"/>
      <c r="Y35" s="34"/>
      <c r="Z35" s="34">
        <f t="shared" si="36"/>
        <v>0</v>
      </c>
      <c r="AA35" s="34"/>
      <c r="AB35" s="34"/>
      <c r="AC35" s="34">
        <f t="shared" si="37"/>
        <v>0</v>
      </c>
      <c r="AD35" s="34">
        <f>'A2'!AJ37</f>
        <v>60</v>
      </c>
      <c r="AE35" s="34">
        <v>120</v>
      </c>
      <c r="AF35" s="34">
        <f t="shared" si="0"/>
        <v>7200</v>
      </c>
      <c r="AG35" s="34"/>
      <c r="AH35" s="67">
        <v>22</v>
      </c>
      <c r="AI35" s="67">
        <f t="shared" si="40"/>
        <v>1320</v>
      </c>
      <c r="AJ35" s="34">
        <f t="shared" si="1"/>
        <v>7200</v>
      </c>
      <c r="AK35" s="34">
        <f t="shared" si="2"/>
        <v>1320</v>
      </c>
      <c r="AL35" s="34"/>
      <c r="AM35" s="34"/>
      <c r="AN35" s="34">
        <f t="shared" si="3"/>
        <v>0</v>
      </c>
      <c r="AO35" s="34"/>
      <c r="AP35" s="30">
        <f t="shared" si="4"/>
        <v>0</v>
      </c>
      <c r="AR35" s="31"/>
      <c r="AS35" s="33"/>
      <c r="AT35" s="33"/>
      <c r="AU35" s="32"/>
      <c r="AV35" s="32"/>
      <c r="AW35" s="77"/>
      <c r="AX35" s="78"/>
      <c r="AZ35" s="31">
        <f t="shared" si="38"/>
        <v>60</v>
      </c>
      <c r="BA35" s="34">
        <f t="shared" si="38"/>
        <v>7200</v>
      </c>
      <c r="BB35" s="34">
        <f t="shared" si="39"/>
        <v>1320</v>
      </c>
      <c r="BC35" s="34">
        <f t="shared" si="16"/>
        <v>5880</v>
      </c>
      <c r="BD35" s="30">
        <f t="shared" si="17"/>
        <v>98</v>
      </c>
    </row>
    <row r="36" spans="1:56" x14ac:dyDescent="0.25">
      <c r="A36" s="69">
        <v>10</v>
      </c>
      <c r="B36" s="73"/>
      <c r="C36" s="92">
        <v>12</v>
      </c>
      <c r="D36" s="349"/>
      <c r="E36" s="94" t="str">
        <f>'A2'!B38</f>
        <v>34D</v>
      </c>
      <c r="F36" s="33">
        <f>'A2'!E38</f>
        <v>0.61</v>
      </c>
      <c r="G36" s="33">
        <f>'A2'!F38</f>
        <v>0.61</v>
      </c>
      <c r="H36" s="34" t="str">
        <f>'A2'!C38</f>
        <v>SR</v>
      </c>
      <c r="I36" s="37">
        <f>'A2'!D38</f>
        <v>10</v>
      </c>
      <c r="J36" s="29">
        <f t="shared" si="29"/>
        <v>1200</v>
      </c>
      <c r="K36" s="29">
        <f t="shared" si="30"/>
        <v>0</v>
      </c>
      <c r="L36" s="29">
        <f t="shared" si="31"/>
        <v>0</v>
      </c>
      <c r="M36" s="88">
        <f t="shared" si="32"/>
        <v>10</v>
      </c>
      <c r="N36" s="88">
        <f t="shared" si="33"/>
        <v>1200</v>
      </c>
      <c r="O36" s="34"/>
      <c r="P36" s="30">
        <f t="shared" si="34"/>
        <v>0</v>
      </c>
      <c r="Q36" s="21">
        <f t="shared" si="13"/>
        <v>0</v>
      </c>
      <c r="R36" s="31">
        <f>'A2'!H38</f>
        <v>0</v>
      </c>
      <c r="S36" s="34"/>
      <c r="T36" s="34">
        <f t="shared" si="21"/>
        <v>0</v>
      </c>
      <c r="U36" s="34"/>
      <c r="V36" s="34"/>
      <c r="W36" s="34">
        <f t="shared" si="35"/>
        <v>0</v>
      </c>
      <c r="X36" s="34"/>
      <c r="Y36" s="34"/>
      <c r="Z36" s="34">
        <f t="shared" si="36"/>
        <v>0</v>
      </c>
      <c r="AA36" s="34"/>
      <c r="AB36" s="34"/>
      <c r="AC36" s="34">
        <f t="shared" si="37"/>
        <v>0</v>
      </c>
      <c r="AD36" s="34">
        <f>'A2'!AJ38</f>
        <v>10</v>
      </c>
      <c r="AE36" s="34">
        <v>120</v>
      </c>
      <c r="AF36" s="34">
        <f t="shared" si="0"/>
        <v>1200</v>
      </c>
      <c r="AG36" s="34"/>
      <c r="AH36" s="67">
        <v>22</v>
      </c>
      <c r="AI36" s="67">
        <f t="shared" si="40"/>
        <v>220</v>
      </c>
      <c r="AJ36" s="34">
        <f t="shared" si="1"/>
        <v>1200</v>
      </c>
      <c r="AK36" s="34">
        <f t="shared" si="2"/>
        <v>220</v>
      </c>
      <c r="AL36" s="34"/>
      <c r="AM36" s="34"/>
      <c r="AN36" s="34">
        <f t="shared" si="3"/>
        <v>0</v>
      </c>
      <c r="AO36" s="34"/>
      <c r="AP36" s="30">
        <f t="shared" si="4"/>
        <v>0</v>
      </c>
      <c r="AR36" s="31"/>
      <c r="AS36" s="33"/>
      <c r="AT36" s="33"/>
      <c r="AU36" s="32"/>
      <c r="AV36" s="32"/>
      <c r="AW36" s="77"/>
      <c r="AX36" s="78"/>
      <c r="AZ36" s="31">
        <f t="shared" si="38"/>
        <v>10</v>
      </c>
      <c r="BA36" s="34">
        <f t="shared" si="38"/>
        <v>1200</v>
      </c>
      <c r="BB36" s="34">
        <f t="shared" si="39"/>
        <v>220</v>
      </c>
      <c r="BC36" s="34">
        <f t="shared" si="16"/>
        <v>980</v>
      </c>
      <c r="BD36" s="30">
        <f t="shared" si="17"/>
        <v>98</v>
      </c>
    </row>
    <row r="37" spans="1:56" x14ac:dyDescent="0.25">
      <c r="A37" s="69">
        <v>11</v>
      </c>
      <c r="B37" s="73"/>
      <c r="C37" s="92">
        <v>11</v>
      </c>
      <c r="D37" s="349"/>
      <c r="E37" s="94" t="str">
        <f>'A2'!B39</f>
        <v>47C</v>
      </c>
      <c r="F37" s="33">
        <f>'A2'!E39</f>
        <v>4.05</v>
      </c>
      <c r="G37" s="33">
        <f>'A2'!F39</f>
        <v>4.05</v>
      </c>
      <c r="H37" s="34" t="str">
        <f>'A2'!C39</f>
        <v>SR</v>
      </c>
      <c r="I37" s="37">
        <f>'A2'!D39</f>
        <v>160</v>
      </c>
      <c r="J37" s="29">
        <f t="shared" si="29"/>
        <v>29520</v>
      </c>
      <c r="K37" s="29">
        <f t="shared" si="30"/>
        <v>0</v>
      </c>
      <c r="L37" s="29">
        <f t="shared" si="31"/>
        <v>0</v>
      </c>
      <c r="M37" s="88">
        <f t="shared" si="32"/>
        <v>160</v>
      </c>
      <c r="N37" s="88">
        <f t="shared" si="33"/>
        <v>29520</v>
      </c>
      <c r="O37" s="34"/>
      <c r="P37" s="30">
        <f t="shared" si="34"/>
        <v>1209.6000000000001</v>
      </c>
      <c r="Q37" s="21">
        <f t="shared" si="13"/>
        <v>0</v>
      </c>
      <c r="R37" s="31">
        <f>'A2'!H39</f>
        <v>144</v>
      </c>
      <c r="S37" s="34">
        <v>195</v>
      </c>
      <c r="T37" s="34">
        <f t="shared" si="21"/>
        <v>28080</v>
      </c>
      <c r="U37" s="34"/>
      <c r="V37" s="34">
        <v>100</v>
      </c>
      <c r="W37" s="34">
        <f t="shared" si="35"/>
        <v>14400</v>
      </c>
      <c r="X37" s="34"/>
      <c r="Y37" s="34"/>
      <c r="Z37" s="34">
        <f t="shared" si="36"/>
        <v>0</v>
      </c>
      <c r="AA37" s="34"/>
      <c r="AB37" s="34"/>
      <c r="AC37" s="34">
        <f t="shared" si="37"/>
        <v>0</v>
      </c>
      <c r="AD37" s="34">
        <f>'A2'!AJ39</f>
        <v>16</v>
      </c>
      <c r="AE37" s="34">
        <v>90</v>
      </c>
      <c r="AF37" s="34">
        <f t="shared" si="0"/>
        <v>1440</v>
      </c>
      <c r="AG37" s="34"/>
      <c r="AH37" s="67">
        <v>25</v>
      </c>
      <c r="AI37" s="67">
        <f t="shared" si="40"/>
        <v>400</v>
      </c>
      <c r="AJ37" s="34">
        <f t="shared" si="1"/>
        <v>29520</v>
      </c>
      <c r="AK37" s="34">
        <f t="shared" si="2"/>
        <v>14800</v>
      </c>
      <c r="AL37" s="34"/>
      <c r="AM37" s="34"/>
      <c r="AN37" s="34">
        <f t="shared" si="3"/>
        <v>0</v>
      </c>
      <c r="AO37" s="34"/>
      <c r="AP37" s="30">
        <f t="shared" si="4"/>
        <v>0</v>
      </c>
      <c r="AR37" s="31"/>
      <c r="AS37" s="33"/>
      <c r="AT37" s="33"/>
      <c r="AU37" s="32"/>
      <c r="AV37" s="32"/>
      <c r="AW37" s="77"/>
      <c r="AX37" s="78"/>
      <c r="AZ37" s="31">
        <f t="shared" si="38"/>
        <v>160</v>
      </c>
      <c r="BA37" s="34">
        <f t="shared" si="38"/>
        <v>29520</v>
      </c>
      <c r="BB37" s="34">
        <f t="shared" si="39"/>
        <v>14800</v>
      </c>
      <c r="BC37" s="34">
        <f t="shared" si="16"/>
        <v>14720</v>
      </c>
      <c r="BD37" s="30">
        <f t="shared" si="17"/>
        <v>92</v>
      </c>
    </row>
    <row r="38" spans="1:56" x14ac:dyDescent="0.25">
      <c r="A38" s="69">
        <v>12</v>
      </c>
      <c r="B38" s="73"/>
      <c r="C38" s="92">
        <v>11</v>
      </c>
      <c r="D38" s="349"/>
      <c r="E38" s="94" t="str">
        <f>'A2'!B40</f>
        <v>49D</v>
      </c>
      <c r="F38" s="33">
        <f>'A2'!E40</f>
        <v>1.7</v>
      </c>
      <c r="G38" s="33">
        <f>'A2'!F40</f>
        <v>1.7</v>
      </c>
      <c r="H38" s="34" t="str">
        <f>'A2'!C40</f>
        <v>SR</v>
      </c>
      <c r="I38" s="37">
        <f>'A2'!D40</f>
        <v>28</v>
      </c>
      <c r="J38" s="29">
        <f t="shared" si="29"/>
        <v>3360</v>
      </c>
      <c r="K38" s="29">
        <f t="shared" si="30"/>
        <v>0</v>
      </c>
      <c r="L38" s="29">
        <f t="shared" si="31"/>
        <v>0</v>
      </c>
      <c r="M38" s="88">
        <f t="shared" si="32"/>
        <v>28</v>
      </c>
      <c r="N38" s="88">
        <f t="shared" si="33"/>
        <v>3360</v>
      </c>
      <c r="O38" s="34"/>
      <c r="P38" s="30">
        <f t="shared" si="34"/>
        <v>0</v>
      </c>
      <c r="Q38" s="21">
        <f t="shared" si="13"/>
        <v>0</v>
      </c>
      <c r="R38" s="31">
        <f>'A2'!H40</f>
        <v>0</v>
      </c>
      <c r="S38" s="34"/>
      <c r="T38" s="34">
        <f t="shared" si="21"/>
        <v>0</v>
      </c>
      <c r="U38" s="34"/>
      <c r="V38" s="34"/>
      <c r="W38" s="34">
        <f t="shared" si="35"/>
        <v>0</v>
      </c>
      <c r="X38" s="34"/>
      <c r="Y38" s="34"/>
      <c r="Z38" s="34">
        <f t="shared" si="36"/>
        <v>0</v>
      </c>
      <c r="AA38" s="34"/>
      <c r="AB38" s="34"/>
      <c r="AC38" s="34">
        <f t="shared" si="37"/>
        <v>0</v>
      </c>
      <c r="AD38" s="34">
        <f>'A2'!AJ40</f>
        <v>28</v>
      </c>
      <c r="AE38" s="34">
        <v>120</v>
      </c>
      <c r="AF38" s="34">
        <f t="shared" si="0"/>
        <v>3360</v>
      </c>
      <c r="AG38" s="34"/>
      <c r="AH38" s="67">
        <v>25</v>
      </c>
      <c r="AI38" s="67">
        <f t="shared" si="40"/>
        <v>700</v>
      </c>
      <c r="AJ38" s="34">
        <f t="shared" si="1"/>
        <v>3360</v>
      </c>
      <c r="AK38" s="34">
        <f t="shared" si="2"/>
        <v>700</v>
      </c>
      <c r="AL38" s="34"/>
      <c r="AM38" s="34"/>
      <c r="AN38" s="34">
        <f t="shared" si="3"/>
        <v>0</v>
      </c>
      <c r="AO38" s="34"/>
      <c r="AP38" s="30">
        <f t="shared" si="4"/>
        <v>0</v>
      </c>
      <c r="AR38" s="31"/>
      <c r="AS38" s="33"/>
      <c r="AT38" s="33"/>
      <c r="AU38" s="32"/>
      <c r="AV38" s="32"/>
      <c r="AW38" s="77"/>
      <c r="AX38" s="78"/>
      <c r="AZ38" s="31">
        <f t="shared" si="38"/>
        <v>28</v>
      </c>
      <c r="BA38" s="34">
        <f t="shared" si="38"/>
        <v>3360</v>
      </c>
      <c r="BB38" s="34">
        <f t="shared" si="39"/>
        <v>700</v>
      </c>
      <c r="BC38" s="34">
        <f t="shared" si="16"/>
        <v>2660</v>
      </c>
      <c r="BD38" s="30">
        <f t="shared" si="17"/>
        <v>95</v>
      </c>
    </row>
    <row r="39" spans="1:56" x14ac:dyDescent="0.25">
      <c r="A39" s="69">
        <v>13</v>
      </c>
      <c r="B39" s="73"/>
      <c r="C39" s="92">
        <v>10</v>
      </c>
      <c r="D39" s="349"/>
      <c r="E39" s="94" t="str">
        <f>'A2'!B41</f>
        <v>51C</v>
      </c>
      <c r="F39" s="33">
        <f>'A2'!E41</f>
        <v>0.51</v>
      </c>
      <c r="G39" s="33">
        <f>'A2'!F41</f>
        <v>0.51</v>
      </c>
      <c r="H39" s="34" t="str">
        <f>'A2'!C41</f>
        <v>SR</v>
      </c>
      <c r="I39" s="37">
        <f>'A2'!D41</f>
        <v>3</v>
      </c>
      <c r="J39" s="29">
        <f t="shared" si="29"/>
        <v>360</v>
      </c>
      <c r="K39" s="29">
        <f t="shared" si="30"/>
        <v>0</v>
      </c>
      <c r="L39" s="29">
        <f t="shared" si="31"/>
        <v>0</v>
      </c>
      <c r="M39" s="88">
        <f t="shared" si="32"/>
        <v>3</v>
      </c>
      <c r="N39" s="88">
        <f t="shared" si="33"/>
        <v>360</v>
      </c>
      <c r="O39" s="34"/>
      <c r="P39" s="30">
        <f t="shared" si="34"/>
        <v>0</v>
      </c>
      <c r="Q39" s="21">
        <f t="shared" si="13"/>
        <v>0</v>
      </c>
      <c r="R39" s="31">
        <f>'A2'!H41</f>
        <v>0</v>
      </c>
      <c r="S39" s="34"/>
      <c r="T39" s="34">
        <f t="shared" si="21"/>
        <v>0</v>
      </c>
      <c r="U39" s="34"/>
      <c r="V39" s="34"/>
      <c r="W39" s="34">
        <f t="shared" si="35"/>
        <v>0</v>
      </c>
      <c r="X39" s="34"/>
      <c r="Y39" s="34"/>
      <c r="Z39" s="34">
        <f t="shared" si="36"/>
        <v>0</v>
      </c>
      <c r="AA39" s="34"/>
      <c r="AB39" s="34"/>
      <c r="AC39" s="34">
        <f t="shared" si="37"/>
        <v>0</v>
      </c>
      <c r="AD39" s="34">
        <f>'A2'!AJ41</f>
        <v>3</v>
      </c>
      <c r="AE39" s="34">
        <v>120</v>
      </c>
      <c r="AF39" s="34">
        <f t="shared" si="0"/>
        <v>360</v>
      </c>
      <c r="AG39" s="34"/>
      <c r="AH39" s="67">
        <v>25</v>
      </c>
      <c r="AI39" s="67">
        <f t="shared" si="40"/>
        <v>75</v>
      </c>
      <c r="AJ39" s="34">
        <f t="shared" si="1"/>
        <v>360</v>
      </c>
      <c r="AK39" s="34">
        <f t="shared" si="2"/>
        <v>75</v>
      </c>
      <c r="AL39" s="34"/>
      <c r="AM39" s="34"/>
      <c r="AN39" s="34">
        <f t="shared" si="3"/>
        <v>0</v>
      </c>
      <c r="AO39" s="34"/>
      <c r="AP39" s="30">
        <f t="shared" si="4"/>
        <v>0</v>
      </c>
      <c r="AR39" s="31"/>
      <c r="AS39" s="33"/>
      <c r="AT39" s="33"/>
      <c r="AU39" s="32"/>
      <c r="AV39" s="32"/>
      <c r="AW39" s="77"/>
      <c r="AX39" s="78"/>
      <c r="AZ39" s="31">
        <f t="shared" si="38"/>
        <v>3</v>
      </c>
      <c r="BA39" s="34">
        <f t="shared" si="38"/>
        <v>360</v>
      </c>
      <c r="BB39" s="34">
        <f t="shared" si="39"/>
        <v>75</v>
      </c>
      <c r="BC39" s="34">
        <f t="shared" si="16"/>
        <v>285</v>
      </c>
      <c r="BD39" s="30">
        <f t="shared" si="17"/>
        <v>95</v>
      </c>
    </row>
    <row r="40" spans="1:56" x14ac:dyDescent="0.25">
      <c r="A40" s="69">
        <v>14</v>
      </c>
      <c r="B40" s="73"/>
      <c r="C40" s="92">
        <v>10</v>
      </c>
      <c r="D40" s="349"/>
      <c r="E40" s="94" t="str">
        <f>'A2'!B42</f>
        <v>52D</v>
      </c>
      <c r="F40" s="33">
        <f>'A2'!E42</f>
        <v>4.4000000000000004</v>
      </c>
      <c r="G40" s="33">
        <f>'A2'!F42</f>
        <v>4.4000000000000004</v>
      </c>
      <c r="H40" s="34" t="str">
        <f>'A2'!C42</f>
        <v>SR</v>
      </c>
      <c r="I40" s="37">
        <f>'A2'!D42</f>
        <v>40</v>
      </c>
      <c r="J40" s="29">
        <f t="shared" si="29"/>
        <v>4800</v>
      </c>
      <c r="K40" s="29">
        <f t="shared" si="30"/>
        <v>0</v>
      </c>
      <c r="L40" s="29">
        <f t="shared" si="31"/>
        <v>0</v>
      </c>
      <c r="M40" s="88">
        <f t="shared" si="32"/>
        <v>40</v>
      </c>
      <c r="N40" s="88">
        <f t="shared" si="33"/>
        <v>4800</v>
      </c>
      <c r="O40" s="34"/>
      <c r="P40" s="30">
        <f t="shared" si="34"/>
        <v>0</v>
      </c>
      <c r="Q40" s="21">
        <f t="shared" si="13"/>
        <v>0</v>
      </c>
      <c r="R40" s="31">
        <f>'A2'!H42</f>
        <v>0</v>
      </c>
      <c r="S40" s="34"/>
      <c r="T40" s="34">
        <f t="shared" si="21"/>
        <v>0</v>
      </c>
      <c r="U40" s="34"/>
      <c r="V40" s="34"/>
      <c r="W40" s="34">
        <f t="shared" si="35"/>
        <v>0</v>
      </c>
      <c r="X40" s="34"/>
      <c r="Y40" s="34"/>
      <c r="Z40" s="34">
        <f t="shared" si="36"/>
        <v>0</v>
      </c>
      <c r="AA40" s="34"/>
      <c r="AB40" s="34"/>
      <c r="AC40" s="34">
        <f t="shared" si="37"/>
        <v>0</v>
      </c>
      <c r="AD40" s="34">
        <f>'A2'!AJ42</f>
        <v>40</v>
      </c>
      <c r="AE40" s="34">
        <v>120</v>
      </c>
      <c r="AF40" s="34">
        <f t="shared" si="0"/>
        <v>4800</v>
      </c>
      <c r="AG40" s="34"/>
      <c r="AH40" s="67">
        <v>25</v>
      </c>
      <c r="AI40" s="67">
        <f t="shared" si="40"/>
        <v>1000</v>
      </c>
      <c r="AJ40" s="34">
        <f t="shared" si="1"/>
        <v>4800</v>
      </c>
      <c r="AK40" s="34">
        <f t="shared" si="2"/>
        <v>1000</v>
      </c>
      <c r="AL40" s="34"/>
      <c r="AM40" s="34"/>
      <c r="AN40" s="34">
        <f t="shared" si="3"/>
        <v>0</v>
      </c>
      <c r="AO40" s="34"/>
      <c r="AP40" s="30">
        <f t="shared" si="4"/>
        <v>0</v>
      </c>
      <c r="AR40" s="31"/>
      <c r="AS40" s="33"/>
      <c r="AT40" s="33"/>
      <c r="AU40" s="32"/>
      <c r="AV40" s="32"/>
      <c r="AW40" s="77"/>
      <c r="AX40" s="78"/>
      <c r="AZ40" s="31">
        <f t="shared" si="38"/>
        <v>40</v>
      </c>
      <c r="BA40" s="34">
        <f t="shared" si="38"/>
        <v>4800</v>
      </c>
      <c r="BB40" s="34">
        <f t="shared" si="39"/>
        <v>1000</v>
      </c>
      <c r="BC40" s="34">
        <f t="shared" si="16"/>
        <v>3800</v>
      </c>
      <c r="BD40" s="30">
        <f t="shared" si="17"/>
        <v>95</v>
      </c>
    </row>
    <row r="41" spans="1:56" x14ac:dyDescent="0.25">
      <c r="A41" s="69">
        <v>15</v>
      </c>
      <c r="B41" s="73"/>
      <c r="C41" s="92">
        <v>10</v>
      </c>
      <c r="D41" s="349"/>
      <c r="E41" s="94" t="str">
        <f>'A2'!B43</f>
        <v>55A</v>
      </c>
      <c r="F41" s="33">
        <f>'A2'!E43</f>
        <v>59.16</v>
      </c>
      <c r="G41" s="33">
        <f>'A2'!F43</f>
        <v>9</v>
      </c>
      <c r="H41" s="34" t="str">
        <f>'A2'!C43</f>
        <v>SR</v>
      </c>
      <c r="I41" s="37">
        <f>'A2'!D43</f>
        <v>30</v>
      </c>
      <c r="J41" s="29">
        <f t="shared" si="29"/>
        <v>5895</v>
      </c>
      <c r="K41" s="29">
        <f t="shared" si="30"/>
        <v>0</v>
      </c>
      <c r="L41" s="29">
        <f t="shared" si="31"/>
        <v>0</v>
      </c>
      <c r="M41" s="88">
        <f t="shared" si="32"/>
        <v>30</v>
      </c>
      <c r="N41" s="88">
        <f t="shared" si="33"/>
        <v>5895</v>
      </c>
      <c r="O41" s="34"/>
      <c r="P41" s="30">
        <f t="shared" si="34"/>
        <v>226.8</v>
      </c>
      <c r="Q41" s="21">
        <f t="shared" si="13"/>
        <v>0</v>
      </c>
      <c r="R41" s="31">
        <f>'A2'!H43</f>
        <v>27</v>
      </c>
      <c r="S41" s="34">
        <v>210</v>
      </c>
      <c r="T41" s="34">
        <f t="shared" si="21"/>
        <v>5670</v>
      </c>
      <c r="U41" s="34"/>
      <c r="V41" s="34">
        <v>115</v>
      </c>
      <c r="W41" s="34">
        <f t="shared" si="35"/>
        <v>3105</v>
      </c>
      <c r="X41" s="34"/>
      <c r="Y41" s="34"/>
      <c r="Z41" s="34">
        <f t="shared" si="36"/>
        <v>0</v>
      </c>
      <c r="AA41" s="34"/>
      <c r="AB41" s="34"/>
      <c r="AC41" s="34">
        <f t="shared" si="37"/>
        <v>0</v>
      </c>
      <c r="AD41" s="34">
        <f>'A2'!AJ43</f>
        <v>3</v>
      </c>
      <c r="AE41" s="34">
        <v>75</v>
      </c>
      <c r="AF41" s="34">
        <f t="shared" si="0"/>
        <v>225</v>
      </c>
      <c r="AG41" s="34"/>
      <c r="AH41" s="67">
        <v>18</v>
      </c>
      <c r="AI41" s="67">
        <f t="shared" si="40"/>
        <v>54</v>
      </c>
      <c r="AJ41" s="34">
        <f t="shared" si="1"/>
        <v>5895</v>
      </c>
      <c r="AK41" s="34">
        <f t="shared" si="2"/>
        <v>3159</v>
      </c>
      <c r="AL41" s="34"/>
      <c r="AM41" s="34"/>
      <c r="AN41" s="34">
        <f t="shared" si="3"/>
        <v>0</v>
      </c>
      <c r="AO41" s="34"/>
      <c r="AP41" s="30">
        <f t="shared" si="4"/>
        <v>0</v>
      </c>
      <c r="AR41" s="31"/>
      <c r="AS41" s="33"/>
      <c r="AT41" s="33"/>
      <c r="AU41" s="32"/>
      <c r="AV41" s="32"/>
      <c r="AW41" s="77"/>
      <c r="AX41" s="78"/>
      <c r="AZ41" s="31">
        <f t="shared" si="38"/>
        <v>30</v>
      </c>
      <c r="BA41" s="34">
        <f t="shared" si="38"/>
        <v>5895</v>
      </c>
      <c r="BB41" s="34">
        <f t="shared" si="39"/>
        <v>3159</v>
      </c>
      <c r="BC41" s="34">
        <f t="shared" si="16"/>
        <v>2736</v>
      </c>
      <c r="BD41" s="30">
        <f t="shared" si="17"/>
        <v>91.2</v>
      </c>
    </row>
    <row r="42" spans="1:56" x14ac:dyDescent="0.25">
      <c r="A42" s="69">
        <v>16</v>
      </c>
      <c r="B42" s="73"/>
      <c r="C42" s="92">
        <v>10</v>
      </c>
      <c r="D42" s="349"/>
      <c r="E42" s="94" t="str">
        <f>'A2'!B44</f>
        <v>56A</v>
      </c>
      <c r="F42" s="33">
        <f>'A2'!E44</f>
        <v>51.57</v>
      </c>
      <c r="G42" s="33">
        <f>'A2'!F44</f>
        <v>5</v>
      </c>
      <c r="H42" s="34" t="str">
        <f>'A2'!C44</f>
        <v>SR</v>
      </c>
      <c r="I42" s="37">
        <f>'A2'!D44</f>
        <v>100</v>
      </c>
      <c r="J42" s="29">
        <f t="shared" si="29"/>
        <v>19650</v>
      </c>
      <c r="K42" s="29">
        <f t="shared" si="30"/>
        <v>0</v>
      </c>
      <c r="L42" s="29">
        <f t="shared" si="31"/>
        <v>0</v>
      </c>
      <c r="M42" s="88">
        <f t="shared" si="32"/>
        <v>100</v>
      </c>
      <c r="N42" s="88">
        <f t="shared" si="33"/>
        <v>19650</v>
      </c>
      <c r="O42" s="34"/>
      <c r="P42" s="30">
        <f t="shared" si="34"/>
        <v>756</v>
      </c>
      <c r="Q42" s="21">
        <f t="shared" si="13"/>
        <v>0</v>
      </c>
      <c r="R42" s="31">
        <f>'A2'!H44</f>
        <v>90</v>
      </c>
      <c r="S42" s="34">
        <v>210</v>
      </c>
      <c r="T42" s="34">
        <f t="shared" si="21"/>
        <v>18900</v>
      </c>
      <c r="U42" s="34"/>
      <c r="V42" s="34">
        <v>120</v>
      </c>
      <c r="W42" s="34">
        <f t="shared" si="35"/>
        <v>10800</v>
      </c>
      <c r="X42" s="34"/>
      <c r="Y42" s="34"/>
      <c r="Z42" s="34">
        <f t="shared" si="36"/>
        <v>0</v>
      </c>
      <c r="AA42" s="34"/>
      <c r="AB42" s="34"/>
      <c r="AC42" s="34">
        <f t="shared" si="37"/>
        <v>0</v>
      </c>
      <c r="AD42" s="34">
        <f>'A2'!AJ44</f>
        <v>10</v>
      </c>
      <c r="AE42" s="34">
        <v>75</v>
      </c>
      <c r="AF42" s="34">
        <f t="shared" si="0"/>
        <v>750</v>
      </c>
      <c r="AG42" s="34"/>
      <c r="AH42" s="67">
        <v>18</v>
      </c>
      <c r="AI42" s="67">
        <f t="shared" si="40"/>
        <v>180</v>
      </c>
      <c r="AJ42" s="34">
        <f t="shared" si="1"/>
        <v>19650</v>
      </c>
      <c r="AK42" s="34">
        <f t="shared" si="2"/>
        <v>10980</v>
      </c>
      <c r="AL42" s="34"/>
      <c r="AM42" s="34"/>
      <c r="AN42" s="34">
        <f t="shared" si="3"/>
        <v>0</v>
      </c>
      <c r="AO42" s="34"/>
      <c r="AP42" s="30">
        <f t="shared" si="4"/>
        <v>0</v>
      </c>
      <c r="AR42" s="31"/>
      <c r="AS42" s="33"/>
      <c r="AT42" s="33"/>
      <c r="AU42" s="32"/>
      <c r="AV42" s="32"/>
      <c r="AW42" s="77"/>
      <c r="AX42" s="78"/>
      <c r="AZ42" s="31">
        <f t="shared" si="38"/>
        <v>100</v>
      </c>
      <c r="BA42" s="34">
        <f t="shared" si="38"/>
        <v>19650</v>
      </c>
      <c r="BB42" s="34">
        <f t="shared" si="39"/>
        <v>10980</v>
      </c>
      <c r="BC42" s="34">
        <f t="shared" si="16"/>
        <v>8670</v>
      </c>
      <c r="BD42" s="30">
        <f t="shared" si="17"/>
        <v>86.7</v>
      </c>
    </row>
    <row r="43" spans="1:56" x14ac:dyDescent="0.25">
      <c r="A43" s="69">
        <v>17</v>
      </c>
      <c r="B43" s="73"/>
      <c r="C43" s="92">
        <v>10</v>
      </c>
      <c r="D43" s="349"/>
      <c r="E43" s="94">
        <f>'A2'!B45</f>
        <v>58</v>
      </c>
      <c r="F43" s="33">
        <f>'A2'!E45</f>
        <v>10.7</v>
      </c>
      <c r="G43" s="33">
        <f>'A2'!F45</f>
        <v>10.7</v>
      </c>
      <c r="H43" s="34" t="str">
        <f>'A2'!C45</f>
        <v>SR</v>
      </c>
      <c r="I43" s="37">
        <f>'A2'!D45</f>
        <v>200</v>
      </c>
      <c r="J43" s="29">
        <f t="shared" si="29"/>
        <v>24000</v>
      </c>
      <c r="K43" s="29">
        <f t="shared" si="30"/>
        <v>0</v>
      </c>
      <c r="L43" s="29">
        <f t="shared" si="31"/>
        <v>0</v>
      </c>
      <c r="M43" s="88">
        <f t="shared" si="32"/>
        <v>200</v>
      </c>
      <c r="N43" s="88">
        <f t="shared" si="33"/>
        <v>24000</v>
      </c>
      <c r="O43" s="34"/>
      <c r="P43" s="30">
        <f t="shared" si="34"/>
        <v>0</v>
      </c>
      <c r="Q43" s="21">
        <f t="shared" si="13"/>
        <v>0</v>
      </c>
      <c r="R43" s="31">
        <f>'A2'!H45</f>
        <v>0</v>
      </c>
      <c r="S43" s="34"/>
      <c r="T43" s="34">
        <f t="shared" si="21"/>
        <v>0</v>
      </c>
      <c r="U43" s="34"/>
      <c r="V43" s="34"/>
      <c r="W43" s="34">
        <f t="shared" si="35"/>
        <v>0</v>
      </c>
      <c r="X43" s="34"/>
      <c r="Y43" s="34"/>
      <c r="Z43" s="34">
        <f t="shared" si="36"/>
        <v>0</v>
      </c>
      <c r="AA43" s="34"/>
      <c r="AB43" s="34"/>
      <c r="AC43" s="34">
        <f t="shared" si="37"/>
        <v>0</v>
      </c>
      <c r="AD43" s="34">
        <f>'A2'!AJ45</f>
        <v>200</v>
      </c>
      <c r="AE43" s="34">
        <v>120</v>
      </c>
      <c r="AF43" s="34">
        <f t="shared" si="0"/>
        <v>24000</v>
      </c>
      <c r="AG43" s="34"/>
      <c r="AH43" s="67">
        <v>25</v>
      </c>
      <c r="AI43" s="67">
        <f t="shared" si="40"/>
        <v>5000</v>
      </c>
      <c r="AJ43" s="34">
        <f t="shared" si="1"/>
        <v>24000</v>
      </c>
      <c r="AK43" s="34">
        <f t="shared" si="2"/>
        <v>5000</v>
      </c>
      <c r="AL43" s="34"/>
      <c r="AM43" s="34"/>
      <c r="AN43" s="34">
        <f t="shared" si="3"/>
        <v>0</v>
      </c>
      <c r="AO43" s="34"/>
      <c r="AP43" s="30">
        <f t="shared" si="4"/>
        <v>0</v>
      </c>
      <c r="AR43" s="31"/>
      <c r="AS43" s="33"/>
      <c r="AT43" s="33"/>
      <c r="AU43" s="32"/>
      <c r="AV43" s="32"/>
      <c r="AW43" s="77"/>
      <c r="AX43" s="78">
        <f t="shared" si="41"/>
        <v>0</v>
      </c>
      <c r="AZ43" s="31">
        <f t="shared" si="38"/>
        <v>200</v>
      </c>
      <c r="BA43" s="34">
        <f t="shared" si="38"/>
        <v>24000</v>
      </c>
      <c r="BB43" s="34">
        <f t="shared" si="39"/>
        <v>5000</v>
      </c>
      <c r="BC43" s="34">
        <f t="shared" si="16"/>
        <v>19000</v>
      </c>
      <c r="BD43" s="30">
        <f t="shared" si="17"/>
        <v>95</v>
      </c>
    </row>
    <row r="44" spans="1:56" x14ac:dyDescent="0.25">
      <c r="A44" s="69">
        <v>18</v>
      </c>
      <c r="B44" s="73"/>
      <c r="C44" s="92">
        <v>11</v>
      </c>
      <c r="D44" s="349"/>
      <c r="E44" s="94" t="str">
        <f>'A2'!B46</f>
        <v>63A</v>
      </c>
      <c r="F44" s="33">
        <f>'A2'!E46</f>
        <v>49.4</v>
      </c>
      <c r="G44" s="33">
        <f>'A2'!F46</f>
        <v>20</v>
      </c>
      <c r="H44" s="34" t="str">
        <f>'A2'!C46</f>
        <v>SR</v>
      </c>
      <c r="I44" s="37">
        <f>'A2'!D46</f>
        <v>400</v>
      </c>
      <c r="J44" s="29">
        <f t="shared" si="29"/>
        <v>46000</v>
      </c>
      <c r="K44" s="29">
        <f t="shared" si="30"/>
        <v>0</v>
      </c>
      <c r="L44" s="29">
        <f t="shared" si="31"/>
        <v>0</v>
      </c>
      <c r="M44" s="88">
        <f t="shared" si="32"/>
        <v>400</v>
      </c>
      <c r="N44" s="88">
        <f t="shared" si="33"/>
        <v>46000</v>
      </c>
      <c r="O44" s="34"/>
      <c r="P44" s="30">
        <f t="shared" si="34"/>
        <v>0</v>
      </c>
      <c r="Q44" s="21">
        <f t="shared" si="13"/>
        <v>0</v>
      </c>
      <c r="R44" s="31">
        <f>'A2'!H46</f>
        <v>0</v>
      </c>
      <c r="S44" s="34"/>
      <c r="T44" s="34">
        <f t="shared" si="21"/>
        <v>0</v>
      </c>
      <c r="U44" s="34"/>
      <c r="V44" s="34"/>
      <c r="W44" s="34">
        <f t="shared" si="35"/>
        <v>0</v>
      </c>
      <c r="X44" s="34"/>
      <c r="Y44" s="34"/>
      <c r="Z44" s="34">
        <f t="shared" si="36"/>
        <v>0</v>
      </c>
      <c r="AA44" s="34"/>
      <c r="AB44" s="34"/>
      <c r="AC44" s="34">
        <f t="shared" si="37"/>
        <v>0</v>
      </c>
      <c r="AD44" s="34">
        <f>'A2'!AJ46</f>
        <v>400</v>
      </c>
      <c r="AE44" s="34">
        <v>115</v>
      </c>
      <c r="AF44" s="34">
        <f t="shared" si="0"/>
        <v>46000</v>
      </c>
      <c r="AG44" s="34"/>
      <c r="AH44" s="67">
        <v>60</v>
      </c>
      <c r="AI44" s="67">
        <f t="shared" si="40"/>
        <v>24000</v>
      </c>
      <c r="AJ44" s="34">
        <f t="shared" si="1"/>
        <v>46000</v>
      </c>
      <c r="AK44" s="34">
        <f t="shared" si="2"/>
        <v>24000</v>
      </c>
      <c r="AL44" s="34"/>
      <c r="AM44" s="34"/>
      <c r="AN44" s="34">
        <f t="shared" si="3"/>
        <v>0</v>
      </c>
      <c r="AO44" s="34"/>
      <c r="AP44" s="30">
        <f t="shared" si="4"/>
        <v>0</v>
      </c>
      <c r="AR44" s="31"/>
      <c r="AS44" s="33"/>
      <c r="AT44" s="33"/>
      <c r="AU44" s="32"/>
      <c r="AV44" s="32"/>
      <c r="AW44" s="77"/>
      <c r="AX44" s="78">
        <f t="shared" si="41"/>
        <v>0</v>
      </c>
      <c r="AZ44" s="31">
        <f t="shared" si="38"/>
        <v>400</v>
      </c>
      <c r="BA44" s="34">
        <f t="shared" si="38"/>
        <v>46000</v>
      </c>
      <c r="BB44" s="34">
        <f t="shared" si="39"/>
        <v>24000</v>
      </c>
      <c r="BC44" s="34">
        <f t="shared" si="16"/>
        <v>22000</v>
      </c>
      <c r="BD44" s="30">
        <f t="shared" si="17"/>
        <v>55</v>
      </c>
    </row>
    <row r="45" spans="1:56" x14ac:dyDescent="0.25">
      <c r="A45" s="69">
        <v>19</v>
      </c>
      <c r="B45" s="73"/>
      <c r="C45" s="92">
        <v>11</v>
      </c>
      <c r="D45" s="349"/>
      <c r="E45" s="94" t="str">
        <f>'A2'!B47</f>
        <v>63B</v>
      </c>
      <c r="F45" s="33">
        <f>'A2'!E47</f>
        <v>17.3</v>
      </c>
      <c r="G45" s="33">
        <f>'A2'!F47</f>
        <v>5</v>
      </c>
      <c r="H45" s="34" t="str">
        <f>'A2'!C47</f>
        <v>SR</v>
      </c>
      <c r="I45" s="37">
        <f>'A2'!D47</f>
        <v>60</v>
      </c>
      <c r="J45" s="29">
        <f t="shared" si="29"/>
        <v>6900</v>
      </c>
      <c r="K45" s="29">
        <f t="shared" si="30"/>
        <v>0</v>
      </c>
      <c r="L45" s="29">
        <f t="shared" si="31"/>
        <v>0</v>
      </c>
      <c r="M45" s="88">
        <f t="shared" si="32"/>
        <v>60</v>
      </c>
      <c r="N45" s="88">
        <f t="shared" si="33"/>
        <v>6900</v>
      </c>
      <c r="O45" s="34"/>
      <c r="P45" s="30">
        <f t="shared" si="34"/>
        <v>0</v>
      </c>
      <c r="Q45" s="21">
        <f t="shared" si="13"/>
        <v>0</v>
      </c>
      <c r="R45" s="31">
        <f>'A2'!H47</f>
        <v>0</v>
      </c>
      <c r="S45" s="34"/>
      <c r="T45" s="34">
        <f t="shared" si="21"/>
        <v>0</v>
      </c>
      <c r="U45" s="34"/>
      <c r="V45" s="34"/>
      <c r="W45" s="34">
        <f t="shared" si="35"/>
        <v>0</v>
      </c>
      <c r="X45" s="34"/>
      <c r="Y45" s="34"/>
      <c r="Z45" s="34">
        <f t="shared" si="36"/>
        <v>0</v>
      </c>
      <c r="AA45" s="34"/>
      <c r="AB45" s="34"/>
      <c r="AC45" s="34">
        <f t="shared" si="37"/>
        <v>0</v>
      </c>
      <c r="AD45" s="34">
        <f>'A2'!AJ47</f>
        <v>60</v>
      </c>
      <c r="AE45" s="34">
        <v>115</v>
      </c>
      <c r="AF45" s="34">
        <f t="shared" si="0"/>
        <v>6900</v>
      </c>
      <c r="AG45" s="34"/>
      <c r="AH45" s="67">
        <v>60</v>
      </c>
      <c r="AI45" s="67">
        <f t="shared" si="40"/>
        <v>3600</v>
      </c>
      <c r="AJ45" s="34">
        <f t="shared" si="1"/>
        <v>6900</v>
      </c>
      <c r="AK45" s="34">
        <f t="shared" si="2"/>
        <v>3600</v>
      </c>
      <c r="AL45" s="34"/>
      <c r="AM45" s="34"/>
      <c r="AN45" s="34">
        <f t="shared" si="3"/>
        <v>0</v>
      </c>
      <c r="AO45" s="34"/>
      <c r="AP45" s="30">
        <f t="shared" si="4"/>
        <v>0</v>
      </c>
      <c r="AR45" s="31"/>
      <c r="AS45" s="33"/>
      <c r="AT45" s="33"/>
      <c r="AU45" s="32"/>
      <c r="AV45" s="32"/>
      <c r="AW45" s="77"/>
      <c r="AX45" s="78">
        <f t="shared" si="41"/>
        <v>0</v>
      </c>
      <c r="AZ45" s="31">
        <f t="shared" si="38"/>
        <v>60</v>
      </c>
      <c r="BA45" s="34">
        <f t="shared" si="38"/>
        <v>6900</v>
      </c>
      <c r="BB45" s="34">
        <f t="shared" si="39"/>
        <v>3600</v>
      </c>
      <c r="BC45" s="34">
        <f t="shared" si="16"/>
        <v>3300</v>
      </c>
      <c r="BD45" s="30">
        <f t="shared" si="17"/>
        <v>55</v>
      </c>
    </row>
    <row r="46" spans="1:56" x14ac:dyDescent="0.25">
      <c r="A46" s="69">
        <v>20</v>
      </c>
      <c r="B46" s="73"/>
      <c r="C46" s="92">
        <v>11</v>
      </c>
      <c r="D46" s="349"/>
      <c r="E46" s="94">
        <f>'A2'!B48</f>
        <v>64</v>
      </c>
      <c r="F46" s="33">
        <f>'A2'!E48</f>
        <v>10.7</v>
      </c>
      <c r="G46" s="33">
        <f>'A2'!F48</f>
        <v>10.7</v>
      </c>
      <c r="H46" s="34" t="str">
        <f>'A2'!C48</f>
        <v>SC</v>
      </c>
      <c r="I46" s="37">
        <f>'A2'!D48</f>
        <v>20</v>
      </c>
      <c r="J46" s="29">
        <f t="shared" si="29"/>
        <v>840</v>
      </c>
      <c r="K46" s="29">
        <f t="shared" si="30"/>
        <v>0</v>
      </c>
      <c r="L46" s="29">
        <f t="shared" si="31"/>
        <v>0</v>
      </c>
      <c r="M46" s="88">
        <f t="shared" si="32"/>
        <v>20</v>
      </c>
      <c r="N46" s="88">
        <f t="shared" si="33"/>
        <v>840</v>
      </c>
      <c r="O46" s="34"/>
      <c r="P46" s="30">
        <v>0</v>
      </c>
      <c r="Q46" s="21">
        <f t="shared" si="13"/>
        <v>0</v>
      </c>
      <c r="R46" s="31">
        <f>'A2'!H48</f>
        <v>0</v>
      </c>
      <c r="S46" s="34"/>
      <c r="T46" s="34">
        <f t="shared" si="21"/>
        <v>0</v>
      </c>
      <c r="U46" s="34"/>
      <c r="V46" s="34"/>
      <c r="W46" s="34">
        <f t="shared" si="35"/>
        <v>0</v>
      </c>
      <c r="X46" s="34"/>
      <c r="Y46" s="34"/>
      <c r="Z46" s="34">
        <f t="shared" si="36"/>
        <v>0</v>
      </c>
      <c r="AA46" s="34"/>
      <c r="AB46" s="34"/>
      <c r="AC46" s="34">
        <f t="shared" si="37"/>
        <v>0</v>
      </c>
      <c r="AD46" s="34">
        <f>'A2'!AJ48</f>
        <v>20</v>
      </c>
      <c r="AE46" s="34">
        <v>42</v>
      </c>
      <c r="AF46" s="34">
        <f t="shared" si="0"/>
        <v>840</v>
      </c>
      <c r="AG46" s="34"/>
      <c r="AH46" s="67">
        <v>250</v>
      </c>
      <c r="AI46" s="67">
        <f t="shared" si="40"/>
        <v>5000</v>
      </c>
      <c r="AJ46" s="34">
        <f t="shared" si="1"/>
        <v>840</v>
      </c>
      <c r="AK46" s="34">
        <f t="shared" si="2"/>
        <v>5000</v>
      </c>
      <c r="AL46" s="34"/>
      <c r="AM46" s="34"/>
      <c r="AN46" s="34">
        <f t="shared" si="3"/>
        <v>0</v>
      </c>
      <c r="AO46" s="34"/>
      <c r="AP46" s="30">
        <f t="shared" si="4"/>
        <v>0</v>
      </c>
      <c r="AR46" s="31"/>
      <c r="AS46" s="33"/>
      <c r="AT46" s="33"/>
      <c r="AU46" s="32"/>
      <c r="AV46" s="32"/>
      <c r="AW46" s="77"/>
      <c r="AX46" s="78">
        <f t="shared" si="41"/>
        <v>0</v>
      </c>
      <c r="AZ46" s="31">
        <f t="shared" si="38"/>
        <v>20</v>
      </c>
      <c r="BA46" s="34">
        <f t="shared" si="38"/>
        <v>840</v>
      </c>
      <c r="BB46" s="34">
        <f t="shared" si="39"/>
        <v>5000</v>
      </c>
      <c r="BC46" s="34">
        <f t="shared" si="16"/>
        <v>-4160</v>
      </c>
      <c r="BD46" s="30">
        <f t="shared" si="17"/>
        <v>-208</v>
      </c>
    </row>
    <row r="47" spans="1:56" x14ac:dyDescent="0.25">
      <c r="A47" s="69">
        <v>21</v>
      </c>
      <c r="B47" s="73"/>
      <c r="C47" s="92">
        <v>12</v>
      </c>
      <c r="D47" s="349"/>
      <c r="E47" s="94" t="str">
        <f>'A2'!B49</f>
        <v>70A</v>
      </c>
      <c r="F47" s="33">
        <f>'A2'!E49</f>
        <v>9.4</v>
      </c>
      <c r="G47" s="33">
        <f>'A2'!F49</f>
        <v>5.64</v>
      </c>
      <c r="H47" s="34" t="str">
        <f>'A2'!C49</f>
        <v>SC</v>
      </c>
      <c r="I47" s="37">
        <f>'A2'!D49</f>
        <v>50</v>
      </c>
      <c r="J47" s="29">
        <f t="shared" si="29"/>
        <v>3500</v>
      </c>
      <c r="K47" s="29">
        <f t="shared" si="30"/>
        <v>0</v>
      </c>
      <c r="L47" s="29">
        <f t="shared" si="31"/>
        <v>0</v>
      </c>
      <c r="M47" s="88">
        <f t="shared" si="32"/>
        <v>50</v>
      </c>
      <c r="N47" s="88">
        <f t="shared" si="33"/>
        <v>3500</v>
      </c>
      <c r="O47" s="34"/>
      <c r="P47" s="30">
        <v>0</v>
      </c>
      <c r="Q47" s="21">
        <f t="shared" si="13"/>
        <v>0</v>
      </c>
      <c r="R47" s="31">
        <f>'A2'!H49</f>
        <v>0</v>
      </c>
      <c r="S47" s="34"/>
      <c r="T47" s="34">
        <f t="shared" si="21"/>
        <v>0</v>
      </c>
      <c r="U47" s="34"/>
      <c r="V47" s="34"/>
      <c r="W47" s="34">
        <f t="shared" si="35"/>
        <v>0</v>
      </c>
      <c r="X47" s="34"/>
      <c r="Y47" s="34"/>
      <c r="Z47" s="34">
        <f t="shared" si="36"/>
        <v>0</v>
      </c>
      <c r="AA47" s="34"/>
      <c r="AB47" s="34"/>
      <c r="AC47" s="34">
        <f t="shared" si="37"/>
        <v>0</v>
      </c>
      <c r="AD47" s="34">
        <f>'A2'!AJ49</f>
        <v>50</v>
      </c>
      <c r="AE47" s="34">
        <v>70</v>
      </c>
      <c r="AF47" s="34">
        <f t="shared" si="0"/>
        <v>3500</v>
      </c>
      <c r="AG47" s="34"/>
      <c r="AH47" s="67">
        <v>250</v>
      </c>
      <c r="AI47" s="67">
        <f t="shared" si="40"/>
        <v>12500</v>
      </c>
      <c r="AJ47" s="34">
        <f t="shared" si="1"/>
        <v>3500</v>
      </c>
      <c r="AK47" s="34">
        <f t="shared" si="2"/>
        <v>12500</v>
      </c>
      <c r="AL47" s="34"/>
      <c r="AM47" s="34"/>
      <c r="AN47" s="34">
        <f t="shared" si="3"/>
        <v>0</v>
      </c>
      <c r="AO47" s="34"/>
      <c r="AP47" s="30">
        <f t="shared" si="4"/>
        <v>0</v>
      </c>
      <c r="AR47" s="31"/>
      <c r="AS47" s="33"/>
      <c r="AT47" s="33"/>
      <c r="AU47" s="32"/>
      <c r="AV47" s="32"/>
      <c r="AW47" s="77"/>
      <c r="AX47" s="78">
        <f t="shared" si="41"/>
        <v>0</v>
      </c>
      <c r="AZ47" s="31">
        <f t="shared" si="38"/>
        <v>50</v>
      </c>
      <c r="BA47" s="34">
        <f t="shared" si="38"/>
        <v>3500</v>
      </c>
      <c r="BB47" s="34">
        <f t="shared" si="39"/>
        <v>12500</v>
      </c>
      <c r="BC47" s="34">
        <f t="shared" si="16"/>
        <v>-9000</v>
      </c>
      <c r="BD47" s="30">
        <f t="shared" si="17"/>
        <v>-180</v>
      </c>
    </row>
    <row r="48" spans="1:56" ht="15.75" thickBot="1" x14ac:dyDescent="0.3">
      <c r="A48" s="69">
        <v>22</v>
      </c>
      <c r="B48" s="73"/>
      <c r="C48" s="92">
        <v>10</v>
      </c>
      <c r="D48" s="349"/>
      <c r="E48" s="94">
        <f>'A2'!B50</f>
        <v>71</v>
      </c>
      <c r="F48" s="33">
        <f>'A2'!E50</f>
        <v>57.9</v>
      </c>
      <c r="G48" s="33">
        <f>'A2'!F50</f>
        <v>30</v>
      </c>
      <c r="H48" s="34" t="str">
        <f>'A2'!C50</f>
        <v>SC</v>
      </c>
      <c r="I48" s="37">
        <f>'A2'!D50</f>
        <v>302</v>
      </c>
      <c r="J48" s="29">
        <f t="shared" si="29"/>
        <v>21140</v>
      </c>
      <c r="K48" s="29">
        <f t="shared" si="30"/>
        <v>0</v>
      </c>
      <c r="L48" s="29">
        <f t="shared" si="31"/>
        <v>0</v>
      </c>
      <c r="M48" s="88">
        <f t="shared" si="32"/>
        <v>302</v>
      </c>
      <c r="N48" s="88">
        <f t="shared" si="33"/>
        <v>21140</v>
      </c>
      <c r="O48" s="34"/>
      <c r="P48" s="30">
        <v>0</v>
      </c>
      <c r="Q48" s="21">
        <f t="shared" si="13"/>
        <v>0</v>
      </c>
      <c r="R48" s="31">
        <f>'A2'!H50</f>
        <v>0</v>
      </c>
      <c r="S48" s="34"/>
      <c r="T48" s="34">
        <f t="shared" si="21"/>
        <v>0</v>
      </c>
      <c r="U48" s="34"/>
      <c r="V48" s="34"/>
      <c r="W48" s="34">
        <f t="shared" si="35"/>
        <v>0</v>
      </c>
      <c r="X48" s="34"/>
      <c r="Y48" s="34"/>
      <c r="Z48" s="34">
        <f t="shared" si="36"/>
        <v>0</v>
      </c>
      <c r="AA48" s="34"/>
      <c r="AB48" s="34"/>
      <c r="AC48" s="34">
        <f t="shared" si="37"/>
        <v>0</v>
      </c>
      <c r="AD48" s="34">
        <f>'A2'!AJ50</f>
        <v>302</v>
      </c>
      <c r="AE48" s="34">
        <v>70</v>
      </c>
      <c r="AF48" s="34">
        <f t="shared" si="0"/>
        <v>21140</v>
      </c>
      <c r="AG48" s="34"/>
      <c r="AH48" s="67">
        <v>220</v>
      </c>
      <c r="AI48" s="67">
        <f t="shared" si="40"/>
        <v>66440</v>
      </c>
      <c r="AJ48" s="34">
        <f t="shared" si="1"/>
        <v>21140</v>
      </c>
      <c r="AK48" s="34">
        <f t="shared" si="2"/>
        <v>66440</v>
      </c>
      <c r="AL48" s="34"/>
      <c r="AM48" s="34"/>
      <c r="AN48" s="34">
        <f t="shared" si="3"/>
        <v>0</v>
      </c>
      <c r="AO48" s="34"/>
      <c r="AP48" s="30">
        <f t="shared" si="4"/>
        <v>0</v>
      </c>
      <c r="AR48" s="31"/>
      <c r="AS48" s="33"/>
      <c r="AT48" s="33"/>
      <c r="AU48" s="32"/>
      <c r="AV48" s="32"/>
      <c r="AW48" s="77"/>
      <c r="AX48" s="78">
        <f t="shared" si="41"/>
        <v>0</v>
      </c>
      <c r="AZ48" s="31">
        <f t="shared" si="38"/>
        <v>302</v>
      </c>
      <c r="BA48" s="34">
        <f t="shared" si="38"/>
        <v>21140</v>
      </c>
      <c r="BB48" s="34">
        <f t="shared" si="39"/>
        <v>66440</v>
      </c>
      <c r="BC48" s="34">
        <f t="shared" si="16"/>
        <v>-45300</v>
      </c>
      <c r="BD48" s="30">
        <f t="shared" si="17"/>
        <v>-150</v>
      </c>
    </row>
    <row r="49" spans="1:56" ht="15.75" thickBot="1" x14ac:dyDescent="0.3">
      <c r="A49" s="350" t="s">
        <v>53</v>
      </c>
      <c r="B49" s="351"/>
      <c r="C49" s="351"/>
      <c r="D49" s="351"/>
      <c r="E49" s="351"/>
      <c r="F49" s="72">
        <f t="shared" ref="F49:P49" si="42">SUM(F27:F48)</f>
        <v>322.42999999999995</v>
      </c>
      <c r="G49" s="72">
        <f t="shared" si="42"/>
        <v>138.36000000000001</v>
      </c>
      <c r="H49" s="48">
        <f t="shared" si="42"/>
        <v>0</v>
      </c>
      <c r="I49" s="48">
        <f t="shared" si="42"/>
        <v>1940</v>
      </c>
      <c r="J49" s="48">
        <f t="shared" si="42"/>
        <v>259808</v>
      </c>
      <c r="K49" s="48">
        <f t="shared" si="42"/>
        <v>0</v>
      </c>
      <c r="L49" s="48">
        <f t="shared" si="42"/>
        <v>0</v>
      </c>
      <c r="M49" s="48">
        <f t="shared" si="42"/>
        <v>1940</v>
      </c>
      <c r="N49" s="48">
        <f t="shared" si="42"/>
        <v>259808</v>
      </c>
      <c r="O49" s="48">
        <f t="shared" si="42"/>
        <v>0</v>
      </c>
      <c r="P49" s="49">
        <f t="shared" si="42"/>
        <v>5644.8</v>
      </c>
      <c r="Q49" s="21">
        <f t="shared" si="13"/>
        <v>0</v>
      </c>
      <c r="R49" s="47">
        <f>SUM(R27:R48)</f>
        <v>672</v>
      </c>
      <c r="S49" s="48">
        <f>T49/R49</f>
        <v>197.54464285714286</v>
      </c>
      <c r="T49" s="48">
        <f>SUM(T27:T48)</f>
        <v>132750</v>
      </c>
      <c r="U49" s="48"/>
      <c r="V49" s="48">
        <f>W49/R49</f>
        <v>101.47321428571429</v>
      </c>
      <c r="W49" s="48">
        <f>SUM(W27:W48)</f>
        <v>68190</v>
      </c>
      <c r="X49" s="48">
        <f>SUM(X27:X48)</f>
        <v>0</v>
      </c>
      <c r="Y49" s="48"/>
      <c r="Z49" s="48">
        <f>SUM(Z27:Z48)</f>
        <v>0</v>
      </c>
      <c r="AA49" s="48"/>
      <c r="AB49" s="48"/>
      <c r="AC49" s="48">
        <f>SUM(AC27:AC48)</f>
        <v>0</v>
      </c>
      <c r="AD49" s="48">
        <f>SUM(AD27:AD48)</f>
        <v>1268</v>
      </c>
      <c r="AE49" s="48">
        <f>AF49/AD49</f>
        <v>100.20347003154573</v>
      </c>
      <c r="AF49" s="48">
        <f>SUM(AF27:AF48)</f>
        <v>127058</v>
      </c>
      <c r="AG49" s="48"/>
      <c r="AH49" s="48">
        <f>AI49/AD49</f>
        <v>96.246056782334378</v>
      </c>
      <c r="AI49" s="48">
        <f>SUM(AI27:AI48)</f>
        <v>122040</v>
      </c>
      <c r="AJ49" s="48">
        <f>SUM(AJ27:AJ48)</f>
        <v>259808</v>
      </c>
      <c r="AK49" s="48">
        <f>SUM(AK27:AK48)</f>
        <v>190230</v>
      </c>
      <c r="AL49" s="48">
        <f>SUM(AL27:AL48)</f>
        <v>0</v>
      </c>
      <c r="AM49" s="48"/>
      <c r="AN49" s="48">
        <f>SUM(AN27:AN48)</f>
        <v>0</v>
      </c>
      <c r="AO49" s="48"/>
      <c r="AP49" s="49">
        <f>SUM(AP27:AP48)</f>
        <v>0</v>
      </c>
      <c r="AQ49" s="45">
        <f>SUM(AQ27:AQ48)</f>
        <v>0</v>
      </c>
      <c r="AR49" s="45">
        <f>SUM(AR27:AR48)</f>
        <v>0</v>
      </c>
      <c r="AS49" s="95"/>
      <c r="AT49" s="95"/>
      <c r="AU49" s="45">
        <f>SUM(AU27:AU48)</f>
        <v>0</v>
      </c>
      <c r="AV49" s="45">
        <f>SUM(AV27:AV48)</f>
        <v>0</v>
      </c>
      <c r="AW49" s="45"/>
      <c r="AX49" s="45">
        <f>SUM(AX27:AX48)</f>
        <v>0</v>
      </c>
      <c r="AY49" s="46"/>
      <c r="AZ49" s="54">
        <f>SUM(AZ27:AZ48)</f>
        <v>1940</v>
      </c>
      <c r="BA49" s="55">
        <f>SUM(BA27:BA48)</f>
        <v>259808</v>
      </c>
      <c r="BB49" s="55">
        <f>SUM(BB27:BB48)</f>
        <v>190230</v>
      </c>
      <c r="BC49" s="55">
        <f>SUM(BC27:BC48)</f>
        <v>69578</v>
      </c>
      <c r="BD49" s="56">
        <f t="shared" si="17"/>
        <v>35.86494845360825</v>
      </c>
    </row>
    <row r="50" spans="1:56" ht="16.5" thickBot="1" x14ac:dyDescent="0.3">
      <c r="A50" s="382" t="s">
        <v>107</v>
      </c>
      <c r="B50" s="383"/>
      <c r="C50" s="383"/>
      <c r="D50" s="384"/>
      <c r="E50" s="160" t="s">
        <v>106</v>
      </c>
      <c r="F50" s="161"/>
      <c r="G50" s="161"/>
      <c r="H50" s="162" t="str">
        <f>[1]LISTA!C39</f>
        <v>IG</v>
      </c>
      <c r="I50" s="161"/>
      <c r="J50" s="163">
        <f t="shared" ref="J50:J51" si="43">L50+N50</f>
        <v>0</v>
      </c>
      <c r="K50" s="163">
        <f t="shared" ref="K50:K51" si="44">AL50</f>
        <v>0</v>
      </c>
      <c r="L50" s="163">
        <f t="shared" ref="L50:L51" si="45">AN50</f>
        <v>0</v>
      </c>
      <c r="M50" s="164">
        <f t="shared" ref="M50:M51" si="46">R50+X50+AD50</f>
        <v>0</v>
      </c>
      <c r="N50" s="164">
        <f t="shared" ref="N50:N51" si="47">AJ50</f>
        <v>0</v>
      </c>
      <c r="O50" s="161"/>
      <c r="P50" s="61">
        <v>0</v>
      </c>
      <c r="Q50" s="21">
        <f t="shared" si="13"/>
        <v>0</v>
      </c>
      <c r="R50" s="165"/>
      <c r="S50" s="161"/>
      <c r="T50" s="161">
        <f t="shared" si="21"/>
        <v>0</v>
      </c>
      <c r="U50" s="161"/>
      <c r="V50" s="161"/>
      <c r="W50" s="161">
        <f>R50*V50</f>
        <v>0</v>
      </c>
      <c r="X50" s="161"/>
      <c r="Y50" s="161"/>
      <c r="Z50" s="161">
        <f t="shared" si="36"/>
        <v>0</v>
      </c>
      <c r="AA50" s="161"/>
      <c r="AB50" s="161"/>
      <c r="AC50" s="161">
        <f>X50*AB50</f>
        <v>0</v>
      </c>
      <c r="AD50" s="161"/>
      <c r="AE50" s="161"/>
      <c r="AF50" s="161">
        <f t="shared" si="0"/>
        <v>0</v>
      </c>
      <c r="AG50" s="161"/>
      <c r="AH50" s="161"/>
      <c r="AI50" s="161">
        <f>AD50*AH50</f>
        <v>0</v>
      </c>
      <c r="AJ50" s="161">
        <f t="shared" si="1"/>
        <v>0</v>
      </c>
      <c r="AK50" s="161">
        <f t="shared" si="2"/>
        <v>0</v>
      </c>
      <c r="AL50" s="161"/>
      <c r="AM50" s="161"/>
      <c r="AN50" s="161">
        <f t="shared" si="3"/>
        <v>0</v>
      </c>
      <c r="AO50" s="161"/>
      <c r="AP50" s="61">
        <f t="shared" si="4"/>
        <v>0</v>
      </c>
      <c r="AR50" s="165"/>
      <c r="AS50" s="166"/>
      <c r="AT50" s="166"/>
      <c r="AU50" s="167"/>
      <c r="AV50" s="167"/>
      <c r="AW50" s="167"/>
      <c r="AX50" s="168">
        <f t="shared" ref="AX50" si="48">(AR50*AT50)+(AU50*AW50)</f>
        <v>0</v>
      </c>
      <c r="AZ50" s="172">
        <f t="shared" ref="AZ50:BA51" si="49">I50</f>
        <v>0</v>
      </c>
      <c r="BA50" s="173">
        <f t="shared" si="49"/>
        <v>0</v>
      </c>
      <c r="BB50" s="173">
        <f t="shared" ref="BB50:BB51" si="50">AK50+AP50+AX50</f>
        <v>0</v>
      </c>
      <c r="BC50" s="173">
        <f t="shared" si="16"/>
        <v>0</v>
      </c>
      <c r="BD50" s="157"/>
    </row>
    <row r="51" spans="1:56" ht="15.75" thickBot="1" x14ac:dyDescent="0.3">
      <c r="A51" s="371" t="s">
        <v>86</v>
      </c>
      <c r="B51" s="372"/>
      <c r="C51" s="372"/>
      <c r="D51" s="373"/>
      <c r="E51" s="104"/>
      <c r="F51" s="48"/>
      <c r="G51" s="48"/>
      <c r="H51" s="48" t="s">
        <v>87</v>
      </c>
      <c r="I51" s="48"/>
      <c r="J51" s="158">
        <f t="shared" si="43"/>
        <v>0</v>
      </c>
      <c r="K51" s="158">
        <f t="shared" si="44"/>
        <v>0</v>
      </c>
      <c r="L51" s="158">
        <f t="shared" si="45"/>
        <v>0</v>
      </c>
      <c r="M51" s="159">
        <f t="shared" si="46"/>
        <v>0</v>
      </c>
      <c r="N51" s="159">
        <f t="shared" si="47"/>
        <v>0</v>
      </c>
      <c r="O51" s="48"/>
      <c r="P51" s="49"/>
      <c r="Q51" s="21"/>
      <c r="R51" s="59"/>
      <c r="S51" s="60"/>
      <c r="T51" s="60">
        <f>R51*S51</f>
        <v>0</v>
      </c>
      <c r="U51" s="60"/>
      <c r="V51" s="60"/>
      <c r="W51" s="50">
        <f t="shared" ref="W51" si="51">R51*V51</f>
        <v>0</v>
      </c>
      <c r="X51" s="60"/>
      <c r="Y51" s="60"/>
      <c r="Z51" s="60"/>
      <c r="AA51" s="60"/>
      <c r="AB51" s="60"/>
      <c r="AC51" s="60"/>
      <c r="AD51" s="60"/>
      <c r="AE51" s="60"/>
      <c r="AF51" s="60">
        <f>AD51*AE51</f>
        <v>0</v>
      </c>
      <c r="AG51" s="60"/>
      <c r="AH51" s="60"/>
      <c r="AI51" s="60">
        <f>AD51*AH51</f>
        <v>0</v>
      </c>
      <c r="AJ51" s="50">
        <f t="shared" si="1"/>
        <v>0</v>
      </c>
      <c r="AK51" s="50">
        <f t="shared" si="2"/>
        <v>0</v>
      </c>
      <c r="AL51" s="60"/>
      <c r="AM51" s="60"/>
      <c r="AN51" s="60">
        <f>AL51*AM51</f>
        <v>0</v>
      </c>
      <c r="AO51" s="60">
        <f>V51</f>
        <v>0</v>
      </c>
      <c r="AP51" s="80">
        <f>AL51*AO51</f>
        <v>0</v>
      </c>
      <c r="AQ51" s="122"/>
      <c r="AR51" s="169"/>
      <c r="AS51" s="170"/>
      <c r="AT51" s="170"/>
      <c r="AU51" s="171"/>
      <c r="AV51" s="171"/>
      <c r="AW51" s="171"/>
      <c r="AX51" s="58"/>
      <c r="AY51" s="21"/>
      <c r="AZ51" s="165">
        <f t="shared" si="49"/>
        <v>0</v>
      </c>
      <c r="BA51" s="161">
        <f t="shared" si="49"/>
        <v>0</v>
      </c>
      <c r="BB51" s="161">
        <f t="shared" si="50"/>
        <v>0</v>
      </c>
      <c r="BC51" s="161">
        <f t="shared" si="16"/>
        <v>0</v>
      </c>
      <c r="BD51" s="61"/>
    </row>
    <row r="52" spans="1:56" ht="15.75" thickBot="1" x14ac:dyDescent="0.3">
      <c r="A52" s="374" t="s">
        <v>56</v>
      </c>
      <c r="B52" s="375"/>
      <c r="C52" s="375"/>
      <c r="D52" s="375"/>
      <c r="E52" s="375"/>
      <c r="F52" s="44">
        <f>F25+F49+F50+F51</f>
        <v>435.21</v>
      </c>
      <c r="G52" s="44">
        <f>G25+G49+G50+G51</f>
        <v>224.16000000000003</v>
      </c>
      <c r="H52" s="44"/>
      <c r="I52" s="44">
        <f t="shared" ref="I52:P52" si="52">I25+I49+I50+I51</f>
        <v>9900</v>
      </c>
      <c r="J52" s="44">
        <f t="shared" si="52"/>
        <v>2250388</v>
      </c>
      <c r="K52" s="44">
        <f t="shared" si="52"/>
        <v>2315</v>
      </c>
      <c r="L52" s="44">
        <f t="shared" si="52"/>
        <v>1031900</v>
      </c>
      <c r="M52" s="44">
        <f t="shared" si="52"/>
        <v>7585</v>
      </c>
      <c r="N52" s="44">
        <f t="shared" si="52"/>
        <v>1218488</v>
      </c>
      <c r="O52" s="44">
        <f t="shared" si="52"/>
        <v>1400</v>
      </c>
      <c r="P52" s="44">
        <f t="shared" si="52"/>
        <v>28794.799999999999</v>
      </c>
      <c r="Q52" s="21"/>
      <c r="R52" s="47">
        <f>R25+R49+R50+R51</f>
        <v>4482</v>
      </c>
      <c r="S52" s="47">
        <f>T52/R52</f>
        <v>208.19946452476572</v>
      </c>
      <c r="T52" s="47">
        <f>T25+T49+T50+T51</f>
        <v>933150</v>
      </c>
      <c r="U52" s="47"/>
      <c r="V52" s="47">
        <f>W52/R52</f>
        <v>100.41053101294065</v>
      </c>
      <c r="W52" s="47">
        <f>W25+W49+W50+W51</f>
        <v>450040</v>
      </c>
      <c r="X52" s="47">
        <f>X25+X49+X50+X51</f>
        <v>0</v>
      </c>
      <c r="Y52" s="47"/>
      <c r="Z52" s="47">
        <f>Z25+Z49+Z50+Z51</f>
        <v>0</v>
      </c>
      <c r="AA52" s="47"/>
      <c r="AB52" s="47"/>
      <c r="AC52" s="47">
        <f>AC25+AC49+AC50+AC51</f>
        <v>0</v>
      </c>
      <c r="AD52" s="47">
        <f>AD25+AD49+AD50+AD51</f>
        <v>3103</v>
      </c>
      <c r="AE52" s="47">
        <f>AF52/AD52</f>
        <v>91.955526909442469</v>
      </c>
      <c r="AF52" s="47">
        <f>AF25+AF49+AF50+AF51</f>
        <v>285338</v>
      </c>
      <c r="AG52" s="47"/>
      <c r="AH52" s="47">
        <f>AI52/AD52</f>
        <v>51.12471801482436</v>
      </c>
      <c r="AI52" s="47">
        <f>AI25+AI49+AI50+AI51</f>
        <v>158640</v>
      </c>
      <c r="AJ52" s="47">
        <f>AJ25+AJ49+AJ50+AJ51</f>
        <v>1218488</v>
      </c>
      <c r="AK52" s="47">
        <f>AK25+AK49+AK50+AK51</f>
        <v>608680</v>
      </c>
      <c r="AL52" s="47">
        <f>AL25+AL49+AL50+AL51</f>
        <v>2315</v>
      </c>
      <c r="AM52" s="47">
        <f>AN52/AL52</f>
        <v>445.7451403887689</v>
      </c>
      <c r="AN52" s="47">
        <f>AN25+AN49+AN50+AN51</f>
        <v>1031900</v>
      </c>
      <c r="AO52" s="47">
        <f>AP52/AL52</f>
        <v>52.753779697624189</v>
      </c>
      <c r="AP52" s="47">
        <f>AP25+AP49+AP50+AP51</f>
        <v>122125</v>
      </c>
      <c r="AQ52" s="47">
        <f>AQ25+AQ49+AQ50+AQ51</f>
        <v>0</v>
      </c>
      <c r="AR52" s="47">
        <f>AR25+AR49+AR50+AR51</f>
        <v>1215</v>
      </c>
      <c r="AS52" s="47"/>
      <c r="AT52" s="47"/>
      <c r="AU52" s="47">
        <f>AU25+AU49+AU50+AU51</f>
        <v>66.240000000000009</v>
      </c>
      <c r="AV52" s="47"/>
      <c r="AW52" s="47"/>
      <c r="AX52" s="47">
        <f>AX25+AX49+AX50+AX51</f>
        <v>42639.5</v>
      </c>
      <c r="AY52" s="47"/>
      <c r="AZ52" s="47">
        <f>AZ25+AZ49+AZ50+AZ51</f>
        <v>9900</v>
      </c>
      <c r="BA52" s="47">
        <f>BA25+BA49+BA50+BA51</f>
        <v>2250388</v>
      </c>
      <c r="BB52" s="47">
        <f>BB25+BB49+BB50+BB51</f>
        <v>773444.5</v>
      </c>
      <c r="BC52" s="47">
        <f>BC25+BC49+BC50+BC51</f>
        <v>1476943.5</v>
      </c>
      <c r="BD52" s="47">
        <f>BC52/AZ52</f>
        <v>149.18621212121212</v>
      </c>
    </row>
    <row r="53" spans="1:56" x14ac:dyDescent="0.25">
      <c r="A53" s="62"/>
      <c r="B53" s="62"/>
      <c r="C53" s="62"/>
      <c r="D53" s="62"/>
      <c r="E53" s="62"/>
      <c r="F53" s="63"/>
      <c r="G53" s="63"/>
      <c r="H53" s="63"/>
      <c r="I53" s="63"/>
      <c r="J53" s="16"/>
      <c r="K53">
        <f>[2]STOCURI!D18</f>
        <v>421</v>
      </c>
      <c r="L53">
        <f>[2]STOCURI!F18</f>
        <v>147203</v>
      </c>
      <c r="N53" s="341"/>
      <c r="O53" s="341"/>
      <c r="Q53" s="21"/>
      <c r="R53" s="64">
        <f>R52+X52+AD52+AL52-I52</f>
        <v>0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 t="s">
        <v>65</v>
      </c>
      <c r="AK53" s="16"/>
      <c r="AL53" s="16">
        <f>AL18</f>
        <v>1100</v>
      </c>
      <c r="AM53" s="16">
        <f>AN53/AL53</f>
        <v>300</v>
      </c>
      <c r="AN53" s="16">
        <f>AN18</f>
        <v>330000</v>
      </c>
      <c r="AO53" s="16">
        <v>0</v>
      </c>
      <c r="AP53" s="16">
        <v>0</v>
      </c>
      <c r="BB53" s="16"/>
      <c r="BC53" s="16"/>
      <c r="BD53" s="74"/>
    </row>
    <row r="54" spans="1:56" x14ac:dyDescent="0.25">
      <c r="J54" s="16"/>
      <c r="L54" s="16">
        <f>L52+L53</f>
        <v>1179103</v>
      </c>
      <c r="N54" s="354"/>
      <c r="O54" s="354"/>
      <c r="Q54" s="21"/>
      <c r="AJ54" t="s">
        <v>78</v>
      </c>
      <c r="AL54" s="16">
        <f>AL52-AL53</f>
        <v>1215</v>
      </c>
      <c r="AM54" s="16">
        <f>AN54/AL54</f>
        <v>577.69547325102883</v>
      </c>
      <c r="AN54" s="16">
        <f t="shared" ref="AN54:AP54" si="53">AN52-AN53</f>
        <v>701900</v>
      </c>
      <c r="AO54" s="16">
        <f>AP54/AL54</f>
        <v>100.51440329218107</v>
      </c>
      <c r="AP54" s="16">
        <f t="shared" si="53"/>
        <v>122125</v>
      </c>
    </row>
    <row r="55" spans="1:56" ht="15.75" x14ac:dyDescent="0.25">
      <c r="D55" s="1" t="s">
        <v>57</v>
      </c>
      <c r="K55" s="1" t="s">
        <v>58</v>
      </c>
      <c r="N55" s="354"/>
      <c r="O55" s="354"/>
      <c r="Q55" s="21"/>
      <c r="AL55" s="16"/>
      <c r="BA55" s="121"/>
      <c r="BB55" s="16"/>
    </row>
    <row r="56" spans="1:56" ht="15.75" x14ac:dyDescent="0.25">
      <c r="D56" s="1" t="s">
        <v>59</v>
      </c>
      <c r="K56" s="1" t="s">
        <v>60</v>
      </c>
      <c r="O56" s="16"/>
      <c r="P56" s="65"/>
      <c r="Q56" s="21"/>
      <c r="S56" s="16"/>
      <c r="T56" s="16"/>
      <c r="X56" s="16"/>
      <c r="BB56" s="16"/>
    </row>
    <row r="57" spans="1:56" x14ac:dyDescent="0.25">
      <c r="O57" s="16"/>
      <c r="P57" s="16"/>
    </row>
    <row r="60" spans="1:56" x14ac:dyDescent="0.25">
      <c r="A60" t="s">
        <v>88</v>
      </c>
      <c r="E60">
        <v>2000</v>
      </c>
    </row>
    <row r="61" spans="1:56" x14ac:dyDescent="0.25">
      <c r="A61" s="65" t="s">
        <v>89</v>
      </c>
      <c r="C61" s="66"/>
      <c r="E61">
        <f>0.1*(I25+[2]STOCURI!D18+I51)*164</f>
        <v>137448.4</v>
      </c>
    </row>
    <row r="62" spans="1:56" x14ac:dyDescent="0.25">
      <c r="A62" s="65" t="s">
        <v>90</v>
      </c>
      <c r="C62" s="66"/>
      <c r="E62">
        <v>105000</v>
      </c>
    </row>
    <row r="63" spans="1:56" x14ac:dyDescent="0.25">
      <c r="A63" s="65" t="s">
        <v>91</v>
      </c>
      <c r="C63" s="66"/>
      <c r="E63">
        <f>E61-E62</f>
        <v>32448.399999999994</v>
      </c>
    </row>
    <row r="64" spans="1:56" x14ac:dyDescent="0.25">
      <c r="A64" s="65" t="s">
        <v>92</v>
      </c>
      <c r="E64" s="16">
        <f>0.01*(J25+[2]STOCURI!F18)</f>
        <v>21377.83</v>
      </c>
      <c r="H64" s="65" t="s">
        <v>93</v>
      </c>
      <c r="J64">
        <v>60</v>
      </c>
      <c r="K64">
        <v>100</v>
      </c>
      <c r="L64">
        <f>J64*K64</f>
        <v>6000</v>
      </c>
    </row>
    <row r="65" spans="1:12" x14ac:dyDescent="0.25">
      <c r="A65" s="65" t="s">
        <v>94</v>
      </c>
      <c r="E65">
        <v>1500</v>
      </c>
      <c r="H65" s="65" t="s">
        <v>95</v>
      </c>
      <c r="I65" s="66">
        <v>0.25</v>
      </c>
      <c r="L65">
        <f>0.25*L64</f>
        <v>1500</v>
      </c>
    </row>
    <row r="66" spans="1:12" x14ac:dyDescent="0.25">
      <c r="A66" s="65" t="s">
        <v>96</v>
      </c>
      <c r="E66" s="16">
        <f>0.5/100*(J52+[2]STOCURI!I18)</f>
        <v>11987.955</v>
      </c>
      <c r="H66" s="65" t="s">
        <v>97</v>
      </c>
      <c r="I66" s="66">
        <v>0.1</v>
      </c>
      <c r="L66">
        <f>10%*(L64-L65)</f>
        <v>450</v>
      </c>
    </row>
    <row r="67" spans="1:12" x14ac:dyDescent="0.25">
      <c r="A67" s="65" t="s">
        <v>98</v>
      </c>
      <c r="E67" s="16">
        <f>2/100*(L52+[2]STOCURI!F18)</f>
        <v>23582.06</v>
      </c>
    </row>
    <row r="68" spans="1:12" x14ac:dyDescent="0.25">
      <c r="A68" s="65" t="s">
        <v>99</v>
      </c>
      <c r="E68" s="16">
        <v>250</v>
      </c>
    </row>
    <row r="69" spans="1:12" x14ac:dyDescent="0.25">
      <c r="A69" s="65" t="s">
        <v>100</v>
      </c>
      <c r="E69" s="16">
        <v>2000</v>
      </c>
    </row>
    <row r="70" spans="1:12" x14ac:dyDescent="0.25">
      <c r="A70" s="65" t="s">
        <v>101</v>
      </c>
      <c r="E70" s="16">
        <v>3100</v>
      </c>
    </row>
    <row r="71" spans="1:12" x14ac:dyDescent="0.25">
      <c r="A71" s="65" t="s">
        <v>61</v>
      </c>
      <c r="E71" s="16">
        <v>0</v>
      </c>
      <c r="F71" s="65" t="s">
        <v>102</v>
      </c>
    </row>
    <row r="72" spans="1:12" x14ac:dyDescent="0.25">
      <c r="E72" s="16"/>
    </row>
    <row r="73" spans="1:12" x14ac:dyDescent="0.25">
      <c r="E73" s="16"/>
    </row>
  </sheetData>
  <mergeCells count="50">
    <mergeCell ref="N55:O55"/>
    <mergeCell ref="AT7:AT8"/>
    <mergeCell ref="A51:D51"/>
    <mergeCell ref="A52:E52"/>
    <mergeCell ref="A25:E25"/>
    <mergeCell ref="A26:P26"/>
    <mergeCell ref="R26:AP26"/>
    <mergeCell ref="C7:C8"/>
    <mergeCell ref="D7:D8"/>
    <mergeCell ref="E7:E8"/>
    <mergeCell ref="K7:N7"/>
    <mergeCell ref="O7:O8"/>
    <mergeCell ref="P7:P8"/>
    <mergeCell ref="A7:A8"/>
    <mergeCell ref="B7:B8"/>
    <mergeCell ref="A50:D50"/>
    <mergeCell ref="N53:O53"/>
    <mergeCell ref="N54:O54"/>
    <mergeCell ref="AL5:AP5"/>
    <mergeCell ref="AR5:AV5"/>
    <mergeCell ref="AZ26:BD26"/>
    <mergeCell ref="AA7:AC7"/>
    <mergeCell ref="Y7:Z7"/>
    <mergeCell ref="AZ5:BD5"/>
    <mergeCell ref="R6:W6"/>
    <mergeCell ref="X6:AC6"/>
    <mergeCell ref="AD6:AI6"/>
    <mergeCell ref="AR6:AT6"/>
    <mergeCell ref="AU6:AW6"/>
    <mergeCell ref="AW7:AW8"/>
    <mergeCell ref="R5:AK5"/>
    <mergeCell ref="D27:D48"/>
    <mergeCell ref="A49:E49"/>
    <mergeCell ref="F7:G7"/>
    <mergeCell ref="H7:H8"/>
    <mergeCell ref="J7:J8"/>
    <mergeCell ref="D10:D24"/>
    <mergeCell ref="K8:L8"/>
    <mergeCell ref="M8:N8"/>
    <mergeCell ref="A9:O9"/>
    <mergeCell ref="R9:AP9"/>
    <mergeCell ref="AO7:AP7"/>
    <mergeCell ref="AJ6:AJ7"/>
    <mergeCell ref="AK6:AK7"/>
    <mergeCell ref="AL6:AP6"/>
    <mergeCell ref="AE7:AF7"/>
    <mergeCell ref="AG7:AI7"/>
    <mergeCell ref="AM7:AN7"/>
    <mergeCell ref="S7:T7"/>
    <mergeCell ref="U7:W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A5</vt:lpstr>
      <vt:lpstr>Sheet1</vt:lpstr>
      <vt:lpstr>LP 23-24</vt:lpstr>
      <vt:lpstr>A2</vt:lpstr>
      <vt:lpstr>program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2022-11-22T08:49:09Z</dcterms:modified>
</cp:coreProperties>
</file>