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2023\FEBRUARIE 2023\hcl  sf indicatori si deviz Extindere alimentare cu apa\"/>
    </mc:Choice>
  </mc:AlternateContent>
  <xr:revisionPtr revIDLastSave="0" documentId="13_ncr:1_{F41B9E4A-C390-43FA-937A-326C7BF6A7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G " sheetId="1" r:id="rId1"/>
  </sheets>
  <definedNames>
    <definedName name="_xlnm.Print_Area" localSheetId="0">'DG '!$A$5:$E$102</definedName>
  </definedNames>
  <calcPr calcId="191029"/>
</workbook>
</file>

<file path=xl/calcChain.xml><?xml version="1.0" encoding="utf-8"?>
<calcChain xmlns="http://schemas.openxmlformats.org/spreadsheetml/2006/main">
  <c r="C41" i="1" l="1"/>
  <c r="C55" i="1"/>
  <c r="D28" i="1" l="1"/>
  <c r="E28" i="1" s="1"/>
  <c r="D66" i="1"/>
  <c r="D90" i="1"/>
  <c r="D92" i="1" s="1"/>
  <c r="D89" i="1"/>
  <c r="C89" i="1"/>
  <c r="C80" i="1"/>
  <c r="C79" i="1"/>
  <c r="C78" i="1"/>
  <c r="C74" i="1"/>
  <c r="C66" i="1"/>
  <c r="C63" i="1"/>
  <c r="D60" i="1"/>
  <c r="E60" i="1" s="1"/>
  <c r="D59" i="1"/>
  <c r="D57" i="1"/>
  <c r="E57" i="1" s="1"/>
  <c r="D56" i="1"/>
  <c r="E56" i="1" s="1"/>
  <c r="D54" i="1"/>
  <c r="E54" i="1" s="1"/>
  <c r="D53" i="1"/>
  <c r="D51" i="1"/>
  <c r="E51" i="1" s="1"/>
  <c r="D50" i="1"/>
  <c r="D48" i="1"/>
  <c r="E48" i="1" s="1"/>
  <c r="D47" i="1"/>
  <c r="E47" i="1" s="1"/>
  <c r="C61" i="1"/>
  <c r="C58" i="1"/>
  <c r="C52" i="1"/>
  <c r="C49" i="1"/>
  <c r="C46" i="1"/>
  <c r="C43" i="1"/>
  <c r="C25" i="1"/>
  <c r="C22" i="1"/>
  <c r="D36" i="1"/>
  <c r="E36" i="1" s="1"/>
  <c r="D18" i="1"/>
  <c r="E18" i="1" s="1"/>
  <c r="D19" i="1"/>
  <c r="E19" i="1" s="1"/>
  <c r="D20" i="1"/>
  <c r="E20" i="1" s="1"/>
  <c r="D21" i="1"/>
  <c r="E21" i="1" s="1"/>
  <c r="D77" i="1"/>
  <c r="E77" i="1" s="1"/>
  <c r="D73" i="1"/>
  <c r="E73" i="1" s="1"/>
  <c r="D72" i="1"/>
  <c r="E72" i="1" s="1"/>
  <c r="E71" i="1"/>
  <c r="E70" i="1"/>
  <c r="E69" i="1"/>
  <c r="E68" i="1"/>
  <c r="D45" i="1"/>
  <c r="E45" i="1" s="1"/>
  <c r="D44" i="1"/>
  <c r="E44" i="1" s="1"/>
  <c r="E67" i="1"/>
  <c r="D65" i="1"/>
  <c r="E65" i="1" s="1"/>
  <c r="D64" i="1"/>
  <c r="E64" i="1" s="1"/>
  <c r="D40" i="1"/>
  <c r="E40" i="1" s="1"/>
  <c r="D39" i="1"/>
  <c r="E39" i="1" s="1"/>
  <c r="D38" i="1"/>
  <c r="E38" i="1" s="1"/>
  <c r="D37" i="1"/>
  <c r="E37" i="1" s="1"/>
  <c r="D30" i="1"/>
  <c r="E30" i="1" s="1"/>
  <c r="D29" i="1"/>
  <c r="E29" i="1" s="1"/>
  <c r="D27" i="1"/>
  <c r="D24" i="1"/>
  <c r="E24" i="1" s="1"/>
  <c r="E25" i="1" s="1"/>
  <c r="E76" i="1"/>
  <c r="D76" i="1"/>
  <c r="A60" i="1"/>
  <c r="A59" i="1"/>
  <c r="A57" i="1"/>
  <c r="A56" i="1"/>
  <c r="A54" i="1"/>
  <c r="A53" i="1"/>
  <c r="A48" i="1"/>
  <c r="A47" i="1"/>
  <c r="A45" i="1"/>
  <c r="A44" i="1"/>
  <c r="A51" i="1"/>
  <c r="A50" i="1"/>
  <c r="D35" i="1"/>
  <c r="E35" i="1" s="1"/>
  <c r="D34" i="1"/>
  <c r="E34" i="1" s="1"/>
  <c r="D33" i="1"/>
  <c r="E33" i="1" s="1"/>
  <c r="C31" i="1"/>
  <c r="C90" i="1"/>
  <c r="C92" i="1" s="1"/>
  <c r="D32" i="1"/>
  <c r="D58" i="1" l="1"/>
  <c r="E46" i="1"/>
  <c r="D49" i="1"/>
  <c r="D52" i="1"/>
  <c r="D22" i="1"/>
  <c r="D25" i="1"/>
  <c r="D78" i="1"/>
  <c r="E66" i="1"/>
  <c r="E74" i="1"/>
  <c r="D74" i="1"/>
  <c r="D63" i="1"/>
  <c r="E59" i="1"/>
  <c r="E58" i="1" s="1"/>
  <c r="E55" i="1"/>
  <c r="D55" i="1"/>
  <c r="E50" i="1"/>
  <c r="D43" i="1"/>
  <c r="D31" i="1"/>
  <c r="E32" i="1"/>
  <c r="E31" i="1" s="1"/>
  <c r="D41" i="1"/>
  <c r="D79" i="1"/>
  <c r="D91" i="1"/>
  <c r="E78" i="1"/>
  <c r="E63" i="1"/>
  <c r="E22" i="1"/>
  <c r="E80" i="1"/>
  <c r="E43" i="1"/>
  <c r="D46" i="1"/>
  <c r="E27" i="1"/>
  <c r="E53" i="1"/>
  <c r="E52" i="1" s="1"/>
  <c r="D80" i="1"/>
  <c r="C91" i="1"/>
  <c r="D61" i="1"/>
  <c r="C85" i="1" l="1"/>
  <c r="E49" i="1"/>
  <c r="C86" i="1"/>
  <c r="E41" i="1"/>
  <c r="E61" i="1"/>
  <c r="E79" i="1"/>
  <c r="C84" i="1" l="1"/>
</calcChain>
</file>

<file path=xl/sharedStrings.xml><?xml version="1.0" encoding="utf-8"?>
<sst xmlns="http://schemas.openxmlformats.org/spreadsheetml/2006/main" count="258" uniqueCount="125">
  <si>
    <t>Nr. 
crt.</t>
  </si>
  <si>
    <t>Denumirea capitolelor şi a subcapitolelor
de cheltuieli</t>
  </si>
  <si>
    <t>LEI</t>
  </si>
  <si>
    <t>1.1</t>
  </si>
  <si>
    <t>1.2</t>
  </si>
  <si>
    <t>1.3</t>
  </si>
  <si>
    <t>3.1</t>
  </si>
  <si>
    <t>3.2</t>
  </si>
  <si>
    <t>3.3</t>
  </si>
  <si>
    <t>3.4</t>
  </si>
  <si>
    <t>3.5</t>
  </si>
  <si>
    <t xml:space="preserve">Consultanţă </t>
  </si>
  <si>
    <t>3.6</t>
  </si>
  <si>
    <t>Asistenţă tehnică</t>
  </si>
  <si>
    <t>4.1</t>
  </si>
  <si>
    <t>4.2</t>
  </si>
  <si>
    <t>4.3</t>
  </si>
  <si>
    <t>4.4</t>
  </si>
  <si>
    <t>4.5</t>
  </si>
  <si>
    <t>Capitolul 5
Alte cheltuieli</t>
  </si>
  <si>
    <t>5.1</t>
  </si>
  <si>
    <t>5.2</t>
  </si>
  <si>
    <t>5.3</t>
  </si>
  <si>
    <t>6.1</t>
  </si>
  <si>
    <t>6.2</t>
  </si>
  <si>
    <t>4.6</t>
  </si>
  <si>
    <t>Active necorporale</t>
  </si>
  <si>
    <t>Valoare ( inclusiv T.V.A. )</t>
  </si>
  <si>
    <t>buget local</t>
  </si>
  <si>
    <t>buget de stat</t>
  </si>
  <si>
    <t>Cheltuieli diverse şi neprevăzute</t>
  </si>
  <si>
    <t>TOTAL GENERAL</t>
  </si>
  <si>
    <t>5.1.1</t>
  </si>
  <si>
    <t xml:space="preserve">TOTAL CAPITOL 4      </t>
  </si>
  <si>
    <t xml:space="preserve">TOTAL CAPITOL 3     </t>
  </si>
  <si>
    <t xml:space="preserve">TOTAL CAPITOL 5      </t>
  </si>
  <si>
    <t xml:space="preserve">TOTAL CAPITOL 6      </t>
  </si>
  <si>
    <t xml:space="preserve">TOTAL CAPITOL 1     </t>
  </si>
  <si>
    <t xml:space="preserve">TOTAL CAPITOL 2     </t>
  </si>
  <si>
    <t>Capitolul 1
Cheltuieli pentru obţinerea şi amenajarea terenului</t>
  </si>
  <si>
    <t>Amenajări pentru protecţia mediului și aducerea la starea inițială</t>
  </si>
  <si>
    <t>Capitolul 2
Cheltuieli pentru asigurarea utilităţilor necesare obiectivului</t>
  </si>
  <si>
    <t>Capitolul 3
Cheltuieli pentru proiectare şi asistenţă tehnică</t>
  </si>
  <si>
    <t>Organizarea procedurilor de achiziţie</t>
  </si>
  <si>
    <t>Capitolul 4
Cheltuieli pentru investiţia de bază</t>
  </si>
  <si>
    <t>Dotări</t>
  </si>
  <si>
    <t>5.1.2</t>
  </si>
  <si>
    <t>Comisioane, taxe, cote, costul creditului</t>
  </si>
  <si>
    <t>Probe tehnologice și teste</t>
  </si>
  <si>
    <t>Defalcarea pe surse de finanțare</t>
  </si>
  <si>
    <t>1.4</t>
  </si>
  <si>
    <t>Cheltuieli pentru relocarea/protecția utilităților</t>
  </si>
  <si>
    <t>Cheltuieli pentru asigurarea utilităţilor necesare obiectivului</t>
  </si>
  <si>
    <t>Studii</t>
  </si>
  <si>
    <t>Documentații-suport și cheltuieli pentru obținerea de avize, acorduri și autorizații</t>
  </si>
  <si>
    <t xml:space="preserve">Expertizare tehnică </t>
  </si>
  <si>
    <t>Certificarea performanței energetice și auditul energetic al clădirilor</t>
  </si>
  <si>
    <t xml:space="preserve">Proiectare </t>
  </si>
  <si>
    <t>3.5.1</t>
  </si>
  <si>
    <t xml:space="preserve">Temă de proiectare 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</si>
  <si>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</si>
  <si>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</si>
  <si>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</si>
  <si>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</si>
  <si>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</si>
  <si>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Documentațiile tehnice necesare în vederea obținerii avizelor/acordurilor/autorizațiilor</t>
  </si>
  <si>
    <t>3.5.5</t>
  </si>
  <si>
    <t>3.5.6</t>
  </si>
  <si>
    <t>Proiect tehnic și detalii de execuție</t>
  </si>
  <si>
    <t>3.7</t>
  </si>
  <si>
    <t>3.8</t>
  </si>
  <si>
    <t>Montaj utilaje, echipamente tehnologice și funcționale</t>
  </si>
  <si>
    <t>Utilaje, echipamente tehnologice şi funcţionale care necesită montaj</t>
  </si>
  <si>
    <t>Utilaje, echipamente tehnologice și funcționale care nu necesită montaj și echipamente de transport</t>
  </si>
  <si>
    <t>Lucrări de construcţii și instalații aferente organizării de șantier</t>
  </si>
  <si>
    <t>Cheltuieli conexe organizării șantierului</t>
  </si>
  <si>
    <t>5.2.1</t>
  </si>
  <si>
    <t>Comisioanele și dobânzile aferente creditului băncii finanțatoare</t>
  </si>
  <si>
    <t>5.2.2</t>
  </si>
  <si>
    <t>Cota aferentă ISC pentru controlul calității lucrărilor de construcții</t>
  </si>
  <si>
    <t>5.2.3</t>
  </si>
  <si>
    <t>Cota aferentă ISC pentru controlul statului în amenajarea teritoriului, urbanism și pentru autorizarea lucrărilor de construcții</t>
  </si>
  <si>
    <t>5.2.4</t>
  </si>
  <si>
    <t>Cota aferentă Casei Sociale a Constructorilor - CSC</t>
  </si>
  <si>
    <t>5.2.5</t>
  </si>
  <si>
    <t>Taxe pentru acorduri, avize conforme și autorizația de construire/desființare</t>
  </si>
  <si>
    <t>5.4</t>
  </si>
  <si>
    <t>Cheltuieli pentru informare și publicitate</t>
  </si>
  <si>
    <t xml:space="preserve">Organizare de şantier </t>
  </si>
  <si>
    <t>Capitolul 6
Cheltuieli pentru probe tehnologice și teste</t>
  </si>
  <si>
    <t>Pregătirea personalului de exploatare</t>
  </si>
  <si>
    <t>Din care C + M (1.2+1.3+1.4+2+4.1+4.2+5.1.1)</t>
  </si>
  <si>
    <t>Amenajarea terenului</t>
  </si>
  <si>
    <t>Obţinerea terenului</t>
  </si>
  <si>
    <t>Valoare 
(fără T.V.A. )</t>
  </si>
  <si>
    <t>TVA</t>
  </si>
  <si>
    <t>Valoare cu TVA</t>
  </si>
  <si>
    <t>TOTAL GENERAL (cu TVA) din care:</t>
  </si>
  <si>
    <t>Defalcarea pe standard de cost</t>
  </si>
  <si>
    <t>nu</t>
  </si>
  <si>
    <t>Construcţii şi instalaţii</t>
  </si>
  <si>
    <t>Pentru care exista standard de cost</t>
  </si>
  <si>
    <t>Pentru care nu exista standard de cost</t>
  </si>
  <si>
    <t>Verificarea tehnică de calitate a D.T.A.C., proiectului tehnic și a detaliilor de execuție</t>
  </si>
  <si>
    <t>da</t>
  </si>
  <si>
    <t>Data</t>
  </si>
  <si>
    <t>Curs Euro</t>
  </si>
  <si>
    <t>Cu standard de cost</t>
  </si>
  <si>
    <t>Fara standard de cost</t>
  </si>
  <si>
    <t>Valoare CAP. 4</t>
  </si>
  <si>
    <t>Valoare investitie</t>
  </si>
  <si>
    <t>C+M</t>
  </si>
  <si>
    <t>Cost unitar aferent investiției (EURO)</t>
  </si>
  <si>
    <t>Preturi fără TVA</t>
  </si>
  <si>
    <t xml:space="preserve">Cost unitar aferent investiției </t>
  </si>
  <si>
    <t>Nu se imprima col. F, G, H</t>
  </si>
  <si>
    <t>ATENȚIE!</t>
  </si>
  <si>
    <t>Valoare de referință pentru determinarea încadrării în standardul de cost (locuitori beneficiari/ locuitori echivalenți beneficiari/ km)</t>
  </si>
  <si>
    <t xml:space="preserve">
</t>
  </si>
  <si>
    <t>DEVIZ  GENERAL 
al obiectivului de investiţie : "EXTINDERE RETEA DISTRIBUTIE APA IN PLAIUL CORNULUI, SECIURI - COMUNA SOTRILE"</t>
  </si>
  <si>
    <t>JUDEȚUL PRAHOVA</t>
  </si>
  <si>
    <t>ROMANIA</t>
  </si>
  <si>
    <t>CONSILIUL LOCAL AL COMUNEI ȘOTRILE</t>
  </si>
  <si>
    <t>Anexa 3</t>
  </si>
  <si>
    <t>la Hotărârea consiliului local  nr.  9  din 27 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</si>
</sst>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/yyyy"/>
    <numFmt numFmtId="165" formatCode="#,##0.0000"/>
    <numFmt numFmtId="166" formatCode="0.0000"/>
    <numFmt numFmtId="167" formatCode="#,##0.000"/>
  </numFmts>
  <fonts count="20" x14ac:knownFonts="1">
    <font>
      <sz val="10"/>
      <name val="Arial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10"/>
      <name val="Times New Roman"/>
      <family val="1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3" fontId="4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2" borderId="0" xfId="0" applyFont="1" applyFill="1"/>
    <xf numFmtId="0" fontId="7" fillId="0" borderId="0" xfId="0" applyFont="1"/>
    <xf numFmtId="0" fontId="8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9" fontId="8" fillId="0" borderId="4" xfId="0" applyNumberFormat="1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49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49" fontId="3" fillId="0" borderId="4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wrapText="1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49" fontId="11" fillId="0" borderId="4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6" fillId="0" borderId="10" xfId="0" applyFont="1" applyBorder="1" applyAlignment="1" applyProtection="1">
      <alignment vertical="center" wrapText="1"/>
      <protection hidden="1"/>
    </xf>
    <xf numFmtId="4" fontId="3" fillId="3" borderId="10" xfId="0" applyNumberFormat="1" applyFont="1" applyFill="1" applyBorder="1" applyAlignment="1" applyProtection="1">
      <alignment horizontal="right" vertical="center"/>
      <protection hidden="1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/>
      <protection hidden="1"/>
    </xf>
    <xf numFmtId="4" fontId="10" fillId="4" borderId="6" xfId="0" applyNumberFormat="1" applyFont="1" applyFill="1" applyBorder="1" applyAlignment="1" applyProtection="1">
      <alignment horizontal="right" vertical="center"/>
      <protection hidden="1"/>
    </xf>
    <xf numFmtId="4" fontId="1" fillId="4" borderId="10" xfId="0" applyNumberFormat="1" applyFont="1" applyFill="1" applyBorder="1" applyAlignment="1" applyProtection="1">
      <alignment vertical="center"/>
      <protection hidden="1"/>
    </xf>
    <xf numFmtId="4" fontId="1" fillId="4" borderId="11" xfId="0" applyNumberFormat="1" applyFont="1" applyFill="1" applyBorder="1" applyAlignment="1" applyProtection="1">
      <alignment vertical="center"/>
      <protection hidden="1"/>
    </xf>
    <xf numFmtId="4" fontId="1" fillId="4" borderId="1" xfId="0" applyNumberFormat="1" applyFont="1" applyFill="1" applyBorder="1" applyAlignment="1" applyProtection="1">
      <alignment vertical="center"/>
      <protection hidden="1"/>
    </xf>
    <xf numFmtId="4" fontId="1" fillId="4" borderId="3" xfId="0" applyNumberFormat="1" applyFont="1" applyFill="1" applyBorder="1" applyAlignment="1" applyProtection="1">
      <alignment vertical="center"/>
      <protection hidden="1"/>
    </xf>
    <xf numFmtId="4" fontId="10" fillId="4" borderId="7" xfId="0" applyNumberFormat="1" applyFont="1" applyFill="1" applyBorder="1" applyAlignment="1" applyProtection="1">
      <alignment horizontal="right" vertical="center"/>
      <protection hidden="1"/>
    </xf>
    <xf numFmtId="4" fontId="11" fillId="3" borderId="1" xfId="0" applyNumberFormat="1" applyFont="1" applyFill="1" applyBorder="1" applyAlignment="1" applyProtection="1">
      <alignment horizontal="right" vertical="center"/>
      <protection hidden="1"/>
    </xf>
    <xf numFmtId="4" fontId="3" fillId="3" borderId="2" xfId="0" applyNumberFormat="1" applyFont="1" applyFill="1" applyBorder="1" applyAlignment="1" applyProtection="1">
      <alignment horizontal="right" vertical="center"/>
      <protection hidden="1"/>
    </xf>
    <xf numFmtId="4" fontId="3" fillId="5" borderId="1" xfId="0" applyNumberFormat="1" applyFont="1" applyFill="1" applyBorder="1" applyAlignment="1" applyProtection="1">
      <alignment horizontal="right" vertical="center"/>
      <protection hidden="1"/>
    </xf>
    <xf numFmtId="4" fontId="3" fillId="5" borderId="3" xfId="0" applyNumberFormat="1" applyFont="1" applyFill="1" applyBorder="1" applyAlignment="1" applyProtection="1">
      <alignment horizontal="right" vertical="center"/>
      <protection hidden="1"/>
    </xf>
    <xf numFmtId="4" fontId="3" fillId="5" borderId="10" xfId="0" applyNumberFormat="1" applyFont="1" applyFill="1" applyBorder="1" applyAlignment="1" applyProtection="1">
      <alignment horizontal="right" vertical="center"/>
      <protection hidden="1"/>
    </xf>
    <xf numFmtId="4" fontId="3" fillId="5" borderId="11" xfId="0" applyNumberFormat="1" applyFont="1" applyFill="1" applyBorder="1" applyAlignment="1" applyProtection="1">
      <alignment horizontal="right" vertical="center"/>
      <protection hidden="1"/>
    </xf>
    <xf numFmtId="4" fontId="11" fillId="5" borderId="1" xfId="0" applyNumberFormat="1" applyFont="1" applyFill="1" applyBorder="1" applyAlignment="1" applyProtection="1">
      <alignment horizontal="right" vertical="center"/>
      <protection hidden="1"/>
    </xf>
    <xf numFmtId="4" fontId="11" fillId="5" borderId="3" xfId="0" applyNumberFormat="1" applyFont="1" applyFill="1" applyBorder="1" applyAlignment="1" applyProtection="1">
      <alignment horizontal="right" vertical="center"/>
      <protection hidden="1"/>
    </xf>
    <xf numFmtId="4" fontId="12" fillId="5" borderId="1" xfId="0" applyNumberFormat="1" applyFont="1" applyFill="1" applyBorder="1" applyAlignment="1" applyProtection="1">
      <alignment vertical="center"/>
      <protection hidden="1"/>
    </xf>
    <xf numFmtId="4" fontId="12" fillId="5" borderId="3" xfId="0" applyNumberFormat="1" applyFont="1" applyFill="1" applyBorder="1" applyAlignment="1" applyProtection="1">
      <alignment vertical="center"/>
      <protection hidden="1"/>
    </xf>
    <xf numFmtId="4" fontId="3" fillId="5" borderId="2" xfId="0" applyNumberFormat="1" applyFont="1" applyFill="1" applyBorder="1" applyAlignment="1" applyProtection="1">
      <alignment horizontal="right" vertical="center"/>
      <protection hidden="1"/>
    </xf>
    <xf numFmtId="4" fontId="3" fillId="5" borderId="12" xfId="0" applyNumberFormat="1" applyFont="1" applyFill="1" applyBorder="1" applyAlignment="1" applyProtection="1">
      <alignment horizontal="right" vertical="center"/>
      <protection hidden="1"/>
    </xf>
    <xf numFmtId="4" fontId="10" fillId="5" borderId="6" xfId="0" applyNumberFormat="1" applyFont="1" applyFill="1" applyBorder="1" applyAlignment="1" applyProtection="1">
      <alignment horizontal="right" vertical="center"/>
      <protection hidden="1"/>
    </xf>
    <xf numFmtId="4" fontId="10" fillId="5" borderId="7" xfId="0" applyNumberFormat="1" applyFont="1" applyFill="1" applyBorder="1" applyAlignment="1" applyProtection="1">
      <alignment horizontal="right" vertical="center"/>
      <protection hidden="1"/>
    </xf>
    <xf numFmtId="0" fontId="4" fillId="6" borderId="13" xfId="0" applyFont="1" applyFill="1" applyBorder="1" applyAlignment="1" applyProtection="1">
      <alignment vertical="center"/>
      <protection hidden="1"/>
    </xf>
    <xf numFmtId="0" fontId="13" fillId="6" borderId="14" xfId="0" applyFont="1" applyFill="1" applyBorder="1" applyAlignment="1" applyProtection="1">
      <alignment horizontal="left" vertical="center"/>
      <protection hidden="1"/>
    </xf>
    <xf numFmtId="0" fontId="10" fillId="6" borderId="15" xfId="0" applyFont="1" applyFill="1" applyBorder="1" applyAlignment="1" applyProtection="1">
      <alignment vertical="center"/>
      <protection hidden="1"/>
    </xf>
    <xf numFmtId="0" fontId="10" fillId="6" borderId="16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4" fontId="13" fillId="4" borderId="1" xfId="0" applyNumberFormat="1" applyFont="1" applyFill="1" applyBorder="1" applyAlignment="1" applyProtection="1">
      <alignment horizontal="right" vertical="center"/>
      <protection hidden="1"/>
    </xf>
    <xf numFmtId="0" fontId="15" fillId="0" borderId="1" xfId="0" applyFont="1" applyBorder="1" applyAlignment="1">
      <alignment horizontal="right" vertical="center" wrapText="1"/>
    </xf>
    <xf numFmtId="4" fontId="16" fillId="4" borderId="1" xfId="0" applyNumberFormat="1" applyFont="1" applyFill="1" applyBorder="1" applyAlignment="1" applyProtection="1">
      <alignment horizontal="right" vertical="center"/>
      <protection hidden="1"/>
    </xf>
    <xf numFmtId="4" fontId="15" fillId="4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3" fontId="13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/>
    </xf>
    <xf numFmtId="4" fontId="13" fillId="4" borderId="14" xfId="0" applyNumberFormat="1" applyFont="1" applyFill="1" applyBorder="1" applyAlignment="1" applyProtection="1">
      <alignment horizontal="right" vertical="center"/>
      <protection hidden="1"/>
    </xf>
    <xf numFmtId="4" fontId="13" fillId="4" borderId="17" xfId="0" applyNumberFormat="1" applyFont="1" applyFill="1" applyBorder="1" applyAlignment="1" applyProtection="1">
      <alignment horizontal="right" vertical="center"/>
      <protection hidden="1"/>
    </xf>
    <xf numFmtId="14" fontId="15" fillId="3" borderId="1" xfId="0" applyNumberFormat="1" applyFont="1" applyFill="1" applyBorder="1" applyAlignment="1">
      <alignment vertical="center"/>
    </xf>
    <xf numFmtId="166" fontId="17" fillId="3" borderId="1" xfId="0" applyNumberFormat="1" applyFont="1" applyFill="1" applyBorder="1" applyAlignment="1" applyProtection="1">
      <alignment vertical="center" wrapText="1"/>
      <protection hidden="1"/>
    </xf>
    <xf numFmtId="0" fontId="15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5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 applyProtection="1">
      <alignment horizontal="center" vertical="center" wrapText="1"/>
      <protection hidden="1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/>
    <xf numFmtId="3" fontId="19" fillId="0" borderId="0" xfId="0" applyNumberFormat="1" applyFont="1" applyAlignment="1" applyProtection="1">
      <alignment horizontal="center" vertical="center"/>
      <protection hidden="1"/>
    </xf>
    <xf numFmtId="167" fontId="11" fillId="3" borderId="1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right" vertical="center"/>
    </xf>
    <xf numFmtId="0" fontId="10" fillId="6" borderId="18" xfId="0" applyFont="1" applyFill="1" applyBorder="1" applyAlignment="1" applyProtection="1">
      <alignment horizontal="center" vertical="center" wrapText="1"/>
      <protection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10" fillId="6" borderId="21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0" fillId="6" borderId="22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1"/>
  <sheetViews>
    <sheetView tabSelected="1" zoomScaleNormal="100" workbookViewId="0">
      <selection activeCell="E9" sqref="E9"/>
    </sheetView>
  </sheetViews>
  <sheetFormatPr defaultColWidth="9.08984375" defaultRowHeight="13" x14ac:dyDescent="0.3"/>
  <cols>
    <col min="1" max="1" width="6.90625" style="4" customWidth="1"/>
    <col min="2" max="2" width="46.453125" style="4" customWidth="1"/>
    <col min="3" max="3" width="15.6328125" style="4" bestFit="1" customWidth="1"/>
    <col min="4" max="4" width="16.90625" style="4" customWidth="1"/>
    <col min="5" max="5" width="15.6328125" style="4" customWidth="1"/>
    <col min="6" max="6" width="14.6328125" style="29" customWidth="1"/>
    <col min="7" max="7" width="14.36328125" style="28" customWidth="1"/>
    <col min="8" max="8" width="9.08984375" style="1" customWidth="1"/>
    <col min="9" max="9" width="9.08984375" style="1"/>
    <col min="10" max="10" width="9.90625" style="1" bestFit="1" customWidth="1"/>
    <col min="11" max="16384" width="9.08984375" style="1"/>
  </cols>
  <sheetData>
    <row r="1" spans="1:13" x14ac:dyDescent="0.3">
      <c r="E1" s="98"/>
    </row>
    <row r="5" spans="1:13" x14ac:dyDescent="0.3">
      <c r="E5" s="98" t="s">
        <v>123</v>
      </c>
    </row>
    <row r="6" spans="1:13" x14ac:dyDescent="0.3">
      <c r="C6" s="4" t="s">
        <v>124</v>
      </c>
    </row>
    <row r="7" spans="1:13" x14ac:dyDescent="0.3">
      <c r="E7" s="98"/>
    </row>
    <row r="8" spans="1:13" x14ac:dyDescent="0.3">
      <c r="B8" s="4" t="s">
        <v>121</v>
      </c>
      <c r="E8" s="98"/>
    </row>
    <row r="9" spans="1:13" x14ac:dyDescent="0.3">
      <c r="B9" s="4" t="s">
        <v>120</v>
      </c>
      <c r="E9" s="98"/>
    </row>
    <row r="10" spans="1:13" x14ac:dyDescent="0.3">
      <c r="B10" s="4" t="s">
        <v>122</v>
      </c>
      <c r="E10" s="98"/>
    </row>
    <row r="11" spans="1:13" ht="36" customHeight="1" x14ac:dyDescent="0.3">
      <c r="A11" s="112" t="s">
        <v>119</v>
      </c>
      <c r="B11" s="113"/>
      <c r="C11" s="113"/>
      <c r="D11" s="113"/>
      <c r="E11" s="113"/>
      <c r="F11" s="102"/>
      <c r="G11" s="103"/>
      <c r="H11" s="104"/>
      <c r="I11" s="105" t="s">
        <v>116</v>
      </c>
      <c r="J11" s="104"/>
      <c r="K11" s="104"/>
      <c r="L11" s="104"/>
      <c r="M11" s="104"/>
    </row>
    <row r="12" spans="1:13" ht="15" customHeight="1" thickBot="1" x14ac:dyDescent="0.35">
      <c r="A12" s="6"/>
      <c r="B12" s="6"/>
      <c r="C12" s="6"/>
      <c r="D12" s="5"/>
      <c r="E12" s="22"/>
      <c r="F12" s="107"/>
      <c r="G12" s="103"/>
      <c r="H12" s="104"/>
      <c r="I12" s="104" t="s">
        <v>115</v>
      </c>
      <c r="J12" s="104"/>
      <c r="K12" s="104"/>
      <c r="L12" s="104"/>
      <c r="M12" s="104"/>
    </row>
    <row r="13" spans="1:13" ht="25.5" customHeight="1" x14ac:dyDescent="0.3">
      <c r="A13" s="114" t="s">
        <v>0</v>
      </c>
      <c r="B13" s="116" t="s">
        <v>1</v>
      </c>
      <c r="C13" s="116" t="s">
        <v>27</v>
      </c>
      <c r="D13" s="116"/>
      <c r="E13" s="118"/>
      <c r="F13" s="127" t="s">
        <v>49</v>
      </c>
      <c r="G13" s="126" t="s">
        <v>98</v>
      </c>
      <c r="H13" s="126" t="s">
        <v>111</v>
      </c>
      <c r="I13" s="104"/>
      <c r="J13" s="104"/>
      <c r="K13" s="104"/>
      <c r="L13" s="104"/>
      <c r="M13" s="104"/>
    </row>
    <row r="14" spans="1:13" ht="26" x14ac:dyDescent="0.3">
      <c r="A14" s="115"/>
      <c r="B14" s="117"/>
      <c r="C14" s="21" t="s">
        <v>94</v>
      </c>
      <c r="D14" s="9" t="s">
        <v>95</v>
      </c>
      <c r="E14" s="23" t="s">
        <v>96</v>
      </c>
      <c r="F14" s="127"/>
      <c r="G14" s="126"/>
      <c r="H14" s="126"/>
      <c r="I14" s="104"/>
      <c r="J14" s="104"/>
      <c r="K14" s="104"/>
      <c r="L14" s="104"/>
      <c r="M14" s="104"/>
    </row>
    <row r="15" spans="1:13" x14ac:dyDescent="0.3">
      <c r="A15" s="115"/>
      <c r="B15" s="117"/>
      <c r="C15" s="8" t="s">
        <v>2</v>
      </c>
      <c r="D15" s="10" t="s">
        <v>2</v>
      </c>
      <c r="E15" s="24" t="s">
        <v>2</v>
      </c>
      <c r="F15" s="127"/>
      <c r="G15" s="126"/>
      <c r="H15" s="126"/>
      <c r="I15" s="104"/>
      <c r="J15" s="104"/>
      <c r="K15" s="104"/>
      <c r="L15" s="104"/>
      <c r="M15" s="104"/>
    </row>
    <row r="16" spans="1:13" ht="15" customHeight="1" thickBot="1" x14ac:dyDescent="0.35">
      <c r="A16" s="30">
        <v>1</v>
      </c>
      <c r="B16" s="31">
        <v>2</v>
      </c>
      <c r="C16" s="31">
        <v>3</v>
      </c>
      <c r="D16" s="32">
        <v>4</v>
      </c>
      <c r="E16" s="33">
        <v>5</v>
      </c>
      <c r="F16" s="106"/>
      <c r="G16" s="103"/>
      <c r="H16" s="104"/>
      <c r="I16" s="104"/>
      <c r="J16" s="104"/>
      <c r="K16" s="104"/>
      <c r="L16" s="104"/>
      <c r="M16" s="104"/>
    </row>
    <row r="17" spans="1:36" ht="28.5" customHeight="1" thickBot="1" x14ac:dyDescent="0.35">
      <c r="A17" s="120" t="s">
        <v>39</v>
      </c>
      <c r="B17" s="121"/>
      <c r="C17" s="121"/>
      <c r="D17" s="121"/>
      <c r="E17" s="122"/>
      <c r="F17" s="106"/>
      <c r="G17" s="103"/>
      <c r="H17" s="104"/>
      <c r="I17" s="104"/>
      <c r="J17" s="104"/>
      <c r="K17" s="104"/>
      <c r="L17" s="104"/>
      <c r="M17" s="104"/>
    </row>
    <row r="18" spans="1:36" x14ac:dyDescent="0.3">
      <c r="A18" s="45" t="s">
        <v>3</v>
      </c>
      <c r="B18" s="46" t="s">
        <v>93</v>
      </c>
      <c r="C18" s="52">
        <v>0</v>
      </c>
      <c r="D18" s="56">
        <f>ROUND(0.19*C18,2)</f>
        <v>0</v>
      </c>
      <c r="E18" s="57">
        <f>D18+C18</f>
        <v>0</v>
      </c>
      <c r="F18" s="108" t="s">
        <v>28</v>
      </c>
      <c r="G18" s="103" t="s">
        <v>99</v>
      </c>
      <c r="H18" s="103" t="s">
        <v>99</v>
      </c>
      <c r="I18" s="104"/>
      <c r="J18" s="104"/>
      <c r="K18" s="104"/>
      <c r="L18" s="104"/>
      <c r="M18" s="104"/>
    </row>
    <row r="19" spans="1:36" s="17" customFormat="1" x14ac:dyDescent="0.3">
      <c r="A19" s="26" t="s">
        <v>4</v>
      </c>
      <c r="B19" s="34" t="s">
        <v>92</v>
      </c>
      <c r="C19" s="53">
        <v>0</v>
      </c>
      <c r="D19" s="58">
        <f>ROUND(0.19*C19,2)</f>
        <v>0</v>
      </c>
      <c r="E19" s="59">
        <f>D19+C19</f>
        <v>0</v>
      </c>
      <c r="F19" s="108" t="s">
        <v>29</v>
      </c>
      <c r="G19" s="103" t="s">
        <v>104</v>
      </c>
      <c r="H19" s="103" t="s">
        <v>104</v>
      </c>
      <c r="I19" s="104"/>
      <c r="J19" s="104"/>
      <c r="K19" s="104"/>
      <c r="L19" s="104"/>
      <c r="M19" s="10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6" x14ac:dyDescent="0.3">
      <c r="A20" s="26" t="s">
        <v>5</v>
      </c>
      <c r="B20" s="20" t="s">
        <v>40</v>
      </c>
      <c r="C20" s="54">
        <v>0</v>
      </c>
      <c r="D20" s="58">
        <f>ROUND(0.19*C20,2)</f>
        <v>0</v>
      </c>
      <c r="E20" s="59">
        <f>D20+C20</f>
        <v>0</v>
      </c>
      <c r="F20" s="108" t="s">
        <v>28</v>
      </c>
      <c r="G20" s="103" t="s">
        <v>104</v>
      </c>
      <c r="H20" s="103" t="s">
        <v>104</v>
      </c>
      <c r="I20" s="104"/>
      <c r="J20" s="104"/>
      <c r="K20" s="104"/>
      <c r="L20" s="104"/>
      <c r="M20" s="104"/>
    </row>
    <row r="21" spans="1:36" s="17" customFormat="1" ht="20" customHeight="1" x14ac:dyDescent="0.3">
      <c r="A21" s="27" t="s">
        <v>50</v>
      </c>
      <c r="B21" s="20" t="s">
        <v>51</v>
      </c>
      <c r="C21" s="53">
        <v>0</v>
      </c>
      <c r="D21" s="58">
        <f>ROUND(0.19*C21,2)</f>
        <v>0</v>
      </c>
      <c r="E21" s="59">
        <f>D21+C21</f>
        <v>0</v>
      </c>
      <c r="F21" s="108" t="s">
        <v>29</v>
      </c>
      <c r="G21" s="103" t="s">
        <v>104</v>
      </c>
      <c r="H21" s="103" t="s">
        <v>104</v>
      </c>
      <c r="I21" s="104"/>
      <c r="J21" s="104"/>
      <c r="K21" s="104"/>
      <c r="L21" s="104"/>
      <c r="M21" s="10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6.5" customHeight="1" thickBot="1" x14ac:dyDescent="0.35">
      <c r="A22" s="43"/>
      <c r="B22" s="44" t="s">
        <v>37</v>
      </c>
      <c r="C22" s="55">
        <f>SUMIFS(C18:C21,$F$18:$F$21,"&lt;&gt;")</f>
        <v>0</v>
      </c>
      <c r="D22" s="55">
        <f>SUMIFS(D18:D21,$F$18:$F$21,"&lt;&gt;0")</f>
        <v>0</v>
      </c>
      <c r="E22" s="55">
        <f>SUMIFS(E18:E21,$F$18:$F$21,"&lt;&gt;0")</f>
        <v>0</v>
      </c>
      <c r="F22" s="108"/>
      <c r="G22" s="103"/>
      <c r="H22" s="104"/>
      <c r="I22" s="104"/>
      <c r="J22" s="104"/>
      <c r="K22" s="104"/>
      <c r="L22" s="104"/>
      <c r="M22" s="104"/>
    </row>
    <row r="23" spans="1:36" ht="34.5" customHeight="1" x14ac:dyDescent="0.3">
      <c r="A23" s="120" t="s">
        <v>41</v>
      </c>
      <c r="B23" s="121"/>
      <c r="C23" s="121"/>
      <c r="D23" s="121"/>
      <c r="E23" s="122"/>
      <c r="F23" s="108"/>
      <c r="G23" s="103"/>
      <c r="H23" s="104"/>
      <c r="I23" s="104"/>
      <c r="J23" s="104"/>
      <c r="K23" s="104"/>
      <c r="L23" s="104"/>
      <c r="M23" s="104"/>
    </row>
    <row r="24" spans="1:36" ht="26" x14ac:dyDescent="0.3">
      <c r="A24" s="26">
        <v>2</v>
      </c>
      <c r="B24" s="20" t="s">
        <v>52</v>
      </c>
      <c r="C24" s="54">
        <v>0</v>
      </c>
      <c r="D24" s="58">
        <f>ROUND(0.19*C24,2)</f>
        <v>0</v>
      </c>
      <c r="E24" s="59">
        <f>D24+C24</f>
        <v>0</v>
      </c>
      <c r="F24" s="108" t="s">
        <v>29</v>
      </c>
      <c r="G24" s="106" t="s">
        <v>104</v>
      </c>
      <c r="H24" s="106" t="s">
        <v>104</v>
      </c>
      <c r="I24" s="104"/>
      <c r="J24" s="104"/>
      <c r="K24" s="104"/>
      <c r="L24" s="104"/>
      <c r="M24" s="104"/>
    </row>
    <row r="25" spans="1:36" ht="16.5" customHeight="1" thickBot="1" x14ac:dyDescent="0.35">
      <c r="A25" s="39"/>
      <c r="B25" s="47" t="s">
        <v>38</v>
      </c>
      <c r="C25" s="55">
        <f>SUMIFS(C24,$F$24,"&lt;&gt;")</f>
        <v>0</v>
      </c>
      <c r="D25" s="55">
        <f>SUMIFS(D24,$F$24,"&lt;&gt;0")</f>
        <v>0</v>
      </c>
      <c r="E25" s="60">
        <f>SUMIFS(E24,$F$24,"&lt;&gt;0")</f>
        <v>0</v>
      </c>
      <c r="F25" s="108"/>
      <c r="G25" s="103"/>
      <c r="H25" s="104"/>
      <c r="I25" s="104"/>
      <c r="J25" s="104"/>
      <c r="K25" s="104"/>
      <c r="L25" s="104"/>
      <c r="M25" s="104"/>
    </row>
    <row r="26" spans="1:36" ht="27.75" customHeight="1" thickBot="1" x14ac:dyDescent="0.35">
      <c r="A26" s="120" t="s">
        <v>42</v>
      </c>
      <c r="B26" s="121"/>
      <c r="C26" s="121"/>
      <c r="D26" s="121"/>
      <c r="E26" s="122"/>
      <c r="F26" s="108"/>
      <c r="G26" s="103"/>
      <c r="H26" s="104"/>
      <c r="I26" s="104"/>
      <c r="J26" s="104"/>
      <c r="K26" s="104"/>
      <c r="L26" s="104"/>
      <c r="M26" s="104"/>
    </row>
    <row r="27" spans="1:36" ht="13.5" thickBot="1" x14ac:dyDescent="0.35">
      <c r="A27" s="45" t="s">
        <v>6</v>
      </c>
      <c r="B27" s="51" t="s">
        <v>53</v>
      </c>
      <c r="C27" s="52">
        <v>7160.34</v>
      </c>
      <c r="D27" s="65">
        <f t="shared" ref="D27:D40" si="0">ROUND(0.19*C27,2)</f>
        <v>1360.46</v>
      </c>
      <c r="E27" s="66">
        <f t="shared" ref="E27:E40" si="1">D27+C27</f>
        <v>8520.7999999999993</v>
      </c>
      <c r="F27" s="108" t="s">
        <v>28</v>
      </c>
      <c r="G27" s="103" t="s">
        <v>104</v>
      </c>
      <c r="H27" s="103" t="s">
        <v>99</v>
      </c>
      <c r="I27" s="104"/>
      <c r="J27" s="104"/>
      <c r="K27" s="104"/>
      <c r="L27" s="104"/>
      <c r="M27" s="104"/>
    </row>
    <row r="28" spans="1:36" ht="26" x14ac:dyDescent="0.3">
      <c r="A28" s="26" t="s">
        <v>7</v>
      </c>
      <c r="B28" s="20" t="s">
        <v>54</v>
      </c>
      <c r="C28" s="54">
        <v>1790.08</v>
      </c>
      <c r="D28" s="65">
        <f t="shared" si="0"/>
        <v>340.12</v>
      </c>
      <c r="E28" s="64">
        <f t="shared" si="1"/>
        <v>2130.1999999999998</v>
      </c>
      <c r="F28" s="108" t="s">
        <v>28</v>
      </c>
      <c r="G28" s="103" t="s">
        <v>104</v>
      </c>
      <c r="H28" s="103" t="s">
        <v>99</v>
      </c>
      <c r="I28" s="104"/>
      <c r="J28" s="104"/>
      <c r="K28" s="104"/>
      <c r="L28" s="104"/>
      <c r="M28" s="104"/>
    </row>
    <row r="29" spans="1:36" x14ac:dyDescent="0.3">
      <c r="A29" s="27" t="s">
        <v>8</v>
      </c>
      <c r="B29" s="20" t="s">
        <v>55</v>
      </c>
      <c r="C29" s="54">
        <v>0</v>
      </c>
      <c r="D29" s="63">
        <f t="shared" si="0"/>
        <v>0</v>
      </c>
      <c r="E29" s="64">
        <f t="shared" si="1"/>
        <v>0</v>
      </c>
      <c r="F29" s="108" t="s">
        <v>28</v>
      </c>
      <c r="G29" s="103" t="s">
        <v>104</v>
      </c>
      <c r="H29" s="103" t="s">
        <v>99</v>
      </c>
      <c r="I29" s="104"/>
      <c r="J29" s="104"/>
      <c r="K29" s="104"/>
      <c r="L29" s="104"/>
      <c r="M29" s="104"/>
    </row>
    <row r="30" spans="1:36" ht="26" x14ac:dyDescent="0.3">
      <c r="A30" s="27" t="s">
        <v>9</v>
      </c>
      <c r="B30" s="20" t="s">
        <v>56</v>
      </c>
      <c r="C30" s="54">
        <v>0</v>
      </c>
      <c r="D30" s="63">
        <f t="shared" si="0"/>
        <v>0</v>
      </c>
      <c r="E30" s="64">
        <f t="shared" si="1"/>
        <v>0</v>
      </c>
      <c r="F30" s="108" t="s">
        <v>28</v>
      </c>
      <c r="G30" s="103" t="s">
        <v>104</v>
      </c>
      <c r="H30" s="103" t="s">
        <v>99</v>
      </c>
      <c r="I30" s="104"/>
      <c r="J30" s="109"/>
      <c r="K30" s="104"/>
      <c r="L30" s="104"/>
      <c r="M30" s="104"/>
    </row>
    <row r="31" spans="1:36" x14ac:dyDescent="0.3">
      <c r="A31" s="27" t="s">
        <v>10</v>
      </c>
      <c r="B31" s="35" t="s">
        <v>57</v>
      </c>
      <c r="C31" s="63">
        <f>SUM(C32:C37)</f>
        <v>286413.51199999999</v>
      </c>
      <c r="D31" s="63">
        <f>SUM(D32:D37)</f>
        <v>54418.559999999998</v>
      </c>
      <c r="E31" s="64">
        <f>SUM(E32:E37)</f>
        <v>340832.07199999999</v>
      </c>
      <c r="F31" s="108"/>
      <c r="G31" s="103"/>
      <c r="H31" s="103"/>
      <c r="I31" s="104"/>
      <c r="J31" s="109"/>
      <c r="K31" s="104"/>
      <c r="L31" s="104"/>
      <c r="M31" s="104"/>
    </row>
    <row r="32" spans="1:36" x14ac:dyDescent="0.3">
      <c r="A32" s="48" t="s">
        <v>58</v>
      </c>
      <c r="B32" s="49" t="s">
        <v>59</v>
      </c>
      <c r="C32" s="61">
        <v>0</v>
      </c>
      <c r="D32" s="67">
        <f t="shared" si="0"/>
        <v>0</v>
      </c>
      <c r="E32" s="68">
        <f t="shared" si="1"/>
        <v>0</v>
      </c>
      <c r="F32" s="108" t="s">
        <v>28</v>
      </c>
      <c r="G32" s="103" t="s">
        <v>104</v>
      </c>
      <c r="H32" s="103" t="s">
        <v>99</v>
      </c>
      <c r="I32" s="104"/>
      <c r="J32" s="104"/>
      <c r="K32" s="104"/>
      <c r="L32" s="104"/>
      <c r="M32" s="104"/>
    </row>
    <row r="33" spans="1:13" x14ac:dyDescent="0.3">
      <c r="A33" s="48" t="s">
        <v>60</v>
      </c>
      <c r="B33" s="49" t="s">
        <v>61</v>
      </c>
      <c r="C33" s="61">
        <v>0</v>
      </c>
      <c r="D33" s="67">
        <f t="shared" si="0"/>
        <v>0</v>
      </c>
      <c r="E33" s="68">
        <f t="shared" si="1"/>
        <v>0</v>
      </c>
      <c r="F33" s="108" t="s">
        <v>28</v>
      </c>
      <c r="G33" s="103" t="s">
        <v>104</v>
      </c>
      <c r="H33" s="103" t="s">
        <v>99</v>
      </c>
      <c r="I33" s="104"/>
      <c r="J33" s="104"/>
      <c r="K33" s="104"/>
      <c r="L33" s="104"/>
      <c r="M33" s="104"/>
    </row>
    <row r="34" spans="1:13" ht="23" x14ac:dyDescent="0.3">
      <c r="A34" s="48" t="s">
        <v>62</v>
      </c>
      <c r="B34" s="50" t="s">
        <v>63</v>
      </c>
      <c r="C34" s="61">
        <v>0</v>
      </c>
      <c r="D34" s="67">
        <f t="shared" si="0"/>
        <v>0</v>
      </c>
      <c r="E34" s="68">
        <f t="shared" si="1"/>
        <v>0</v>
      </c>
      <c r="F34" s="108" t="s">
        <v>28</v>
      </c>
      <c r="G34" s="103" t="s">
        <v>104</v>
      </c>
      <c r="H34" s="103" t="s">
        <v>99</v>
      </c>
      <c r="I34" s="104"/>
      <c r="J34" s="104"/>
      <c r="K34" s="104"/>
      <c r="L34" s="104"/>
      <c r="M34" s="104"/>
    </row>
    <row r="35" spans="1:13" ht="23" x14ac:dyDescent="0.3">
      <c r="A35" s="48" t="s">
        <v>64</v>
      </c>
      <c r="B35" s="50" t="s">
        <v>65</v>
      </c>
      <c r="C35" s="61">
        <v>107405.067</v>
      </c>
      <c r="D35" s="69">
        <f t="shared" si="0"/>
        <v>20406.96</v>
      </c>
      <c r="E35" s="70">
        <f t="shared" si="1"/>
        <v>127812.027</v>
      </c>
      <c r="F35" s="108" t="s">
        <v>29</v>
      </c>
      <c r="G35" s="103" t="s">
        <v>104</v>
      </c>
      <c r="H35" s="103" t="s">
        <v>99</v>
      </c>
      <c r="I35" s="104"/>
      <c r="J35" s="109"/>
      <c r="K35" s="104"/>
      <c r="L35" s="104"/>
      <c r="M35" s="104"/>
    </row>
    <row r="36" spans="1:13" ht="23" x14ac:dyDescent="0.3">
      <c r="A36" s="48" t="s">
        <v>66</v>
      </c>
      <c r="B36" s="50" t="s">
        <v>103</v>
      </c>
      <c r="C36" s="61">
        <v>35801.688999999998</v>
      </c>
      <c r="D36" s="69">
        <f t="shared" si="0"/>
        <v>6802.32</v>
      </c>
      <c r="E36" s="70">
        <f t="shared" si="1"/>
        <v>42604.008999999998</v>
      </c>
      <c r="F36" s="108" t="s">
        <v>29</v>
      </c>
      <c r="G36" s="103" t="s">
        <v>104</v>
      </c>
      <c r="H36" s="103" t="s">
        <v>99</v>
      </c>
      <c r="I36" s="104"/>
      <c r="J36" s="104"/>
      <c r="K36" s="104"/>
      <c r="L36" s="104"/>
      <c r="M36" s="104"/>
    </row>
    <row r="37" spans="1:13" x14ac:dyDescent="0.3">
      <c r="A37" s="48" t="s">
        <v>67</v>
      </c>
      <c r="B37" s="50" t="s">
        <v>68</v>
      </c>
      <c r="C37" s="61">
        <v>143206.75599999999</v>
      </c>
      <c r="D37" s="69">
        <f t="shared" si="0"/>
        <v>27209.279999999999</v>
      </c>
      <c r="E37" s="70">
        <f t="shared" si="1"/>
        <v>170416.03599999999</v>
      </c>
      <c r="F37" s="108" t="s">
        <v>29</v>
      </c>
      <c r="G37" s="103" t="s">
        <v>104</v>
      </c>
      <c r="H37" s="103" t="s">
        <v>99</v>
      </c>
      <c r="I37" s="104"/>
      <c r="J37" s="104"/>
      <c r="K37" s="104"/>
      <c r="L37" s="104"/>
      <c r="M37" s="104"/>
    </row>
    <row r="38" spans="1:13" s="18" customFormat="1" x14ac:dyDescent="0.3">
      <c r="A38" s="27" t="s">
        <v>12</v>
      </c>
      <c r="B38" s="20" t="s">
        <v>43</v>
      </c>
      <c r="C38" s="54">
        <v>10740.51</v>
      </c>
      <c r="D38" s="63">
        <f t="shared" si="0"/>
        <v>2040.7</v>
      </c>
      <c r="E38" s="64">
        <f t="shared" si="1"/>
        <v>12781.210000000001</v>
      </c>
      <c r="F38" s="110" t="s">
        <v>28</v>
      </c>
      <c r="G38" s="103" t="s">
        <v>104</v>
      </c>
      <c r="H38" s="103" t="s">
        <v>99</v>
      </c>
      <c r="I38" s="105"/>
      <c r="J38" s="105"/>
      <c r="K38" s="105"/>
      <c r="L38" s="105"/>
      <c r="M38" s="105"/>
    </row>
    <row r="39" spans="1:13" s="18" customFormat="1" x14ac:dyDescent="0.3">
      <c r="A39" s="27" t="s">
        <v>69</v>
      </c>
      <c r="B39" s="20" t="s">
        <v>11</v>
      </c>
      <c r="C39" s="54">
        <v>53702.53</v>
      </c>
      <c r="D39" s="63">
        <f t="shared" si="0"/>
        <v>10203.48</v>
      </c>
      <c r="E39" s="64">
        <f t="shared" si="1"/>
        <v>63906.009999999995</v>
      </c>
      <c r="F39" s="110" t="s">
        <v>28</v>
      </c>
      <c r="G39" s="103" t="s">
        <v>104</v>
      </c>
      <c r="H39" s="103" t="s">
        <v>99</v>
      </c>
      <c r="I39" s="105"/>
      <c r="J39" s="105"/>
      <c r="K39" s="105"/>
      <c r="L39" s="105"/>
      <c r="M39" s="105"/>
    </row>
    <row r="40" spans="1:13" x14ac:dyDescent="0.3">
      <c r="A40" s="41" t="s">
        <v>70</v>
      </c>
      <c r="B40" s="42" t="s">
        <v>13</v>
      </c>
      <c r="C40" s="62">
        <v>68023.210000000006</v>
      </c>
      <c r="D40" s="71">
        <f t="shared" si="0"/>
        <v>12924.41</v>
      </c>
      <c r="E40" s="72">
        <f t="shared" si="1"/>
        <v>80947.62000000001</v>
      </c>
      <c r="F40" s="110" t="s">
        <v>28</v>
      </c>
      <c r="G40" s="103" t="s">
        <v>104</v>
      </c>
      <c r="H40" s="103" t="s">
        <v>99</v>
      </c>
      <c r="I40" s="104"/>
      <c r="J40" s="104"/>
      <c r="K40" s="104"/>
      <c r="L40" s="104"/>
      <c r="M40" s="104"/>
    </row>
    <row r="41" spans="1:13" ht="16.5" customHeight="1" thickBot="1" x14ac:dyDescent="0.35">
      <c r="A41" s="43"/>
      <c r="B41" s="44" t="s">
        <v>34</v>
      </c>
      <c r="C41" s="73">
        <f>SUMIFS(C27:C40,$F$27:$F$40,"&lt;&gt;")</f>
        <v>427830.18199999997</v>
      </c>
      <c r="D41" s="73">
        <f>SUMIFS(D27:D40,$F$27:$F$40,"&lt;&gt;")</f>
        <v>81287.73</v>
      </c>
      <c r="E41" s="74">
        <f>SUMIFS(E27:E40,$F$27:$F$40,"&lt;&gt;")</f>
        <v>509117.91200000001</v>
      </c>
      <c r="F41" s="108"/>
      <c r="G41" s="103"/>
      <c r="H41" s="104"/>
      <c r="I41" s="104"/>
      <c r="J41" s="104"/>
      <c r="K41" s="104"/>
      <c r="L41" s="104"/>
      <c r="M41" s="104"/>
    </row>
    <row r="42" spans="1:13" ht="26.25" customHeight="1" x14ac:dyDescent="0.3">
      <c r="A42" s="123" t="s">
        <v>44</v>
      </c>
      <c r="B42" s="124"/>
      <c r="C42" s="124"/>
      <c r="D42" s="124"/>
      <c r="E42" s="125"/>
      <c r="F42" s="108"/>
      <c r="G42" s="103"/>
      <c r="H42" s="104"/>
      <c r="I42" s="104"/>
      <c r="J42" s="104"/>
      <c r="K42" s="104"/>
      <c r="L42" s="104"/>
      <c r="M42" s="104"/>
    </row>
    <row r="43" spans="1:13" x14ac:dyDescent="0.3">
      <c r="A43" s="26" t="s">
        <v>14</v>
      </c>
      <c r="B43" s="20" t="s">
        <v>100</v>
      </c>
      <c r="C43" s="63">
        <f>C44+C45</f>
        <v>3580168.9</v>
      </c>
      <c r="D43" s="63">
        <f>D44+D45</f>
        <v>680232.09</v>
      </c>
      <c r="E43" s="64">
        <f>E44+E45</f>
        <v>4260400.99</v>
      </c>
      <c r="F43" s="108"/>
      <c r="G43" s="103"/>
      <c r="H43" s="104"/>
      <c r="I43" s="104"/>
      <c r="J43" s="104"/>
      <c r="K43" s="104"/>
      <c r="L43" s="104"/>
      <c r="M43" s="104"/>
    </row>
    <row r="44" spans="1:13" x14ac:dyDescent="0.3">
      <c r="A44" s="38" t="str">
        <f>A43&amp;".1"</f>
        <v>4.1.1</v>
      </c>
      <c r="B44" s="37" t="s">
        <v>101</v>
      </c>
      <c r="C44" s="61">
        <v>3580168.9</v>
      </c>
      <c r="D44" s="67">
        <f>ROUND(0.19*C44,2)</f>
        <v>680232.09</v>
      </c>
      <c r="E44" s="68">
        <f>D44+C44</f>
        <v>4260400.99</v>
      </c>
      <c r="F44" s="108" t="s">
        <v>29</v>
      </c>
      <c r="G44" s="103" t="s">
        <v>104</v>
      </c>
      <c r="H44" s="103" t="s">
        <v>104</v>
      </c>
      <c r="I44" s="104"/>
      <c r="J44" s="104"/>
      <c r="K44" s="104"/>
      <c r="L44" s="104"/>
      <c r="M44" s="104"/>
    </row>
    <row r="45" spans="1:13" x14ac:dyDescent="0.3">
      <c r="A45" s="38" t="str">
        <f>A43&amp;".2"</f>
        <v>4.1.2</v>
      </c>
      <c r="B45" s="11" t="s">
        <v>102</v>
      </c>
      <c r="C45" s="61">
        <v>0</v>
      </c>
      <c r="D45" s="67">
        <f>ROUND(0.19*C45,2)</f>
        <v>0</v>
      </c>
      <c r="E45" s="68">
        <f>D45+C45</f>
        <v>0</v>
      </c>
      <c r="F45" s="108" t="s">
        <v>29</v>
      </c>
      <c r="G45" s="103" t="s">
        <v>99</v>
      </c>
      <c r="H45" s="103" t="s">
        <v>104</v>
      </c>
      <c r="I45" s="104"/>
      <c r="J45" s="104"/>
      <c r="K45" s="104"/>
      <c r="L45" s="104"/>
      <c r="M45" s="104"/>
    </row>
    <row r="46" spans="1:13" x14ac:dyDescent="0.3">
      <c r="A46" s="26" t="s">
        <v>15</v>
      </c>
      <c r="B46" s="20" t="s">
        <v>71</v>
      </c>
      <c r="C46" s="63">
        <f>C47+C48</f>
        <v>15000</v>
      </c>
      <c r="D46" s="63">
        <f>D47+D48</f>
        <v>2850</v>
      </c>
      <c r="E46" s="64">
        <f>E47+E48</f>
        <v>17850</v>
      </c>
      <c r="F46" s="108"/>
      <c r="G46" s="103"/>
      <c r="H46" s="103"/>
      <c r="I46" s="104"/>
      <c r="J46" s="104"/>
      <c r="K46" s="104"/>
      <c r="L46" s="104"/>
      <c r="M46" s="104"/>
    </row>
    <row r="47" spans="1:13" x14ac:dyDescent="0.3">
      <c r="A47" s="38" t="str">
        <f>A46&amp;".1"</f>
        <v>4.2.1</v>
      </c>
      <c r="B47" s="37" t="s">
        <v>101</v>
      </c>
      <c r="C47" s="61">
        <v>15000</v>
      </c>
      <c r="D47" s="67">
        <f>ROUND(0.19*C47,2)</f>
        <v>2850</v>
      </c>
      <c r="E47" s="68">
        <f>D47+C47</f>
        <v>17850</v>
      </c>
      <c r="F47" s="108" t="s">
        <v>29</v>
      </c>
      <c r="G47" s="103" t="s">
        <v>104</v>
      </c>
      <c r="H47" s="103" t="s">
        <v>104</v>
      </c>
      <c r="I47" s="104"/>
      <c r="J47" s="104"/>
      <c r="K47" s="104"/>
      <c r="L47" s="104"/>
      <c r="M47" s="104"/>
    </row>
    <row r="48" spans="1:13" x14ac:dyDescent="0.3">
      <c r="A48" s="38" t="str">
        <f>A46&amp;".2"</f>
        <v>4.2.2</v>
      </c>
      <c r="B48" s="11" t="s">
        <v>102</v>
      </c>
      <c r="C48" s="61">
        <v>0</v>
      </c>
      <c r="D48" s="67">
        <f>ROUND(0.19*C48,2)</f>
        <v>0</v>
      </c>
      <c r="E48" s="68">
        <f>D48+C48</f>
        <v>0</v>
      </c>
      <c r="F48" s="108" t="s">
        <v>29</v>
      </c>
      <c r="G48" s="103" t="s">
        <v>99</v>
      </c>
      <c r="H48" s="103" t="s">
        <v>104</v>
      </c>
      <c r="I48" s="104"/>
      <c r="J48" s="104"/>
      <c r="K48" s="104"/>
      <c r="L48" s="104"/>
      <c r="M48" s="104"/>
    </row>
    <row r="49" spans="1:13" ht="26" x14ac:dyDescent="0.3">
      <c r="A49" s="26" t="s">
        <v>16</v>
      </c>
      <c r="B49" s="20" t="s">
        <v>72</v>
      </c>
      <c r="C49" s="63">
        <f>C50+C51</f>
        <v>180000</v>
      </c>
      <c r="D49" s="63">
        <f>D50+D51</f>
        <v>34200</v>
      </c>
      <c r="E49" s="64">
        <f>E50+E51</f>
        <v>214200</v>
      </c>
      <c r="F49" s="108"/>
      <c r="G49" s="103"/>
      <c r="H49" s="103"/>
      <c r="I49" s="104"/>
      <c r="J49" s="104"/>
      <c r="K49" s="104"/>
      <c r="L49" s="104"/>
      <c r="M49" s="104"/>
    </row>
    <row r="50" spans="1:13" x14ac:dyDescent="0.3">
      <c r="A50" s="38" t="str">
        <f>A49&amp;".1"</f>
        <v>4.3.1</v>
      </c>
      <c r="B50" s="37" t="s">
        <v>101</v>
      </c>
      <c r="C50" s="61">
        <v>180000</v>
      </c>
      <c r="D50" s="67">
        <f>ROUND(0.19*C50,2)</f>
        <v>34200</v>
      </c>
      <c r="E50" s="68">
        <f>D50+C50</f>
        <v>214200</v>
      </c>
      <c r="F50" s="108" t="s">
        <v>29</v>
      </c>
      <c r="G50" s="103" t="s">
        <v>104</v>
      </c>
      <c r="H50" s="103" t="s">
        <v>99</v>
      </c>
      <c r="I50" s="104"/>
      <c r="J50" s="104"/>
      <c r="K50" s="104"/>
      <c r="L50" s="104"/>
      <c r="M50" s="104"/>
    </row>
    <row r="51" spans="1:13" x14ac:dyDescent="0.3">
      <c r="A51" s="38" t="str">
        <f>A49&amp;".2"</f>
        <v>4.3.2</v>
      </c>
      <c r="B51" s="11" t="s">
        <v>102</v>
      </c>
      <c r="C51" s="61">
        <v>0</v>
      </c>
      <c r="D51" s="67">
        <f>ROUND(0.19*C51,2)</f>
        <v>0</v>
      </c>
      <c r="E51" s="68">
        <f>D51+C51</f>
        <v>0</v>
      </c>
      <c r="F51" s="108" t="s">
        <v>29</v>
      </c>
      <c r="G51" s="103" t="s">
        <v>99</v>
      </c>
      <c r="H51" s="103" t="s">
        <v>99</v>
      </c>
      <c r="I51" s="104"/>
      <c r="J51" s="104"/>
      <c r="K51" s="104"/>
      <c r="L51" s="104"/>
      <c r="M51" s="104"/>
    </row>
    <row r="52" spans="1:13" ht="26" x14ac:dyDescent="0.3">
      <c r="A52" s="26" t="s">
        <v>17</v>
      </c>
      <c r="B52" s="20" t="s">
        <v>73</v>
      </c>
      <c r="C52" s="63">
        <f>C53+C54</f>
        <v>0</v>
      </c>
      <c r="D52" s="63">
        <f>D53+D54</f>
        <v>0</v>
      </c>
      <c r="E52" s="64">
        <f>E53+E54</f>
        <v>0</v>
      </c>
      <c r="F52" s="106"/>
      <c r="G52" s="103"/>
      <c r="H52" s="103"/>
      <c r="I52" s="104"/>
      <c r="J52" s="104"/>
      <c r="K52" s="104"/>
      <c r="L52" s="104"/>
      <c r="M52" s="104"/>
    </row>
    <row r="53" spans="1:13" x14ac:dyDescent="0.3">
      <c r="A53" s="38" t="str">
        <f>A52&amp;".1"</f>
        <v>4.4.1</v>
      </c>
      <c r="B53" s="37" t="s">
        <v>101</v>
      </c>
      <c r="C53" s="61">
        <v>0</v>
      </c>
      <c r="D53" s="67">
        <f>ROUND(0.19*C53,2)</f>
        <v>0</v>
      </c>
      <c r="E53" s="68">
        <f>D53+C53</f>
        <v>0</v>
      </c>
      <c r="F53" s="108" t="s">
        <v>29</v>
      </c>
      <c r="G53" s="103" t="s">
        <v>104</v>
      </c>
      <c r="H53" s="103" t="s">
        <v>99</v>
      </c>
      <c r="I53" s="104"/>
      <c r="J53" s="104"/>
      <c r="K53" s="104"/>
      <c r="L53" s="104"/>
      <c r="M53" s="104"/>
    </row>
    <row r="54" spans="1:13" x14ac:dyDescent="0.3">
      <c r="A54" s="38" t="str">
        <f>A52&amp;".2"</f>
        <v>4.4.2</v>
      </c>
      <c r="B54" s="11" t="s">
        <v>102</v>
      </c>
      <c r="C54" s="61">
        <v>0</v>
      </c>
      <c r="D54" s="67">
        <f>ROUND(0.19*C54,2)</f>
        <v>0</v>
      </c>
      <c r="E54" s="68">
        <f>D54+C54</f>
        <v>0</v>
      </c>
      <c r="F54" s="108" t="s">
        <v>29</v>
      </c>
      <c r="G54" s="103" t="s">
        <v>99</v>
      </c>
      <c r="H54" s="103" t="s">
        <v>99</v>
      </c>
      <c r="I54" s="104"/>
      <c r="J54" s="104"/>
      <c r="K54" s="104"/>
      <c r="L54" s="104"/>
      <c r="M54" s="104"/>
    </row>
    <row r="55" spans="1:13" x14ac:dyDescent="0.3">
      <c r="A55" s="26" t="s">
        <v>18</v>
      </c>
      <c r="B55" s="20" t="s">
        <v>45</v>
      </c>
      <c r="C55" s="63">
        <f>C56+C57</f>
        <v>0</v>
      </c>
      <c r="D55" s="63">
        <f>D56+D57</f>
        <v>0</v>
      </c>
      <c r="E55" s="64">
        <f>E56+E57</f>
        <v>0</v>
      </c>
      <c r="F55" s="108"/>
      <c r="G55" s="103"/>
      <c r="H55" s="103"/>
      <c r="I55" s="104"/>
      <c r="J55" s="104"/>
      <c r="K55" s="104"/>
      <c r="L55" s="104"/>
      <c r="M55" s="104"/>
    </row>
    <row r="56" spans="1:13" x14ac:dyDescent="0.3">
      <c r="A56" s="38" t="str">
        <f>A55&amp;".1"</f>
        <v>4.5.1</v>
      </c>
      <c r="B56" s="37" t="s">
        <v>101</v>
      </c>
      <c r="C56" s="61">
        <v>0</v>
      </c>
      <c r="D56" s="67">
        <f>ROUND(0.19*C56,2)</f>
        <v>0</v>
      </c>
      <c r="E56" s="68">
        <f>D56+C56</f>
        <v>0</v>
      </c>
      <c r="F56" s="108" t="s">
        <v>29</v>
      </c>
      <c r="G56" s="103" t="s">
        <v>104</v>
      </c>
      <c r="H56" s="103" t="s">
        <v>99</v>
      </c>
      <c r="I56" s="104"/>
      <c r="J56" s="104"/>
      <c r="K56" s="104"/>
      <c r="L56" s="104"/>
      <c r="M56" s="104"/>
    </row>
    <row r="57" spans="1:13" x14ac:dyDescent="0.3">
      <c r="A57" s="38" t="str">
        <f>A55&amp;".2"</f>
        <v>4.5.2</v>
      </c>
      <c r="B57" s="11" t="s">
        <v>102</v>
      </c>
      <c r="C57" s="61">
        <v>0</v>
      </c>
      <c r="D57" s="67">
        <f>ROUND(0.19*C57,2)</f>
        <v>0</v>
      </c>
      <c r="E57" s="68">
        <f>D57+C57</f>
        <v>0</v>
      </c>
      <c r="F57" s="108" t="s">
        <v>29</v>
      </c>
      <c r="G57" s="103" t="s">
        <v>99</v>
      </c>
      <c r="H57" s="103" t="s">
        <v>99</v>
      </c>
      <c r="I57" s="104"/>
      <c r="J57" s="104"/>
      <c r="K57" s="104"/>
      <c r="L57" s="104"/>
      <c r="M57" s="104"/>
    </row>
    <row r="58" spans="1:13" x14ac:dyDescent="0.3">
      <c r="A58" s="26" t="s">
        <v>25</v>
      </c>
      <c r="B58" s="20" t="s">
        <v>26</v>
      </c>
      <c r="C58" s="63">
        <f>C59+C60</f>
        <v>0</v>
      </c>
      <c r="D58" s="63">
        <f>D59+D60</f>
        <v>0</v>
      </c>
      <c r="E58" s="64">
        <f>E59+E60</f>
        <v>0</v>
      </c>
      <c r="F58" s="108"/>
      <c r="G58" s="103"/>
      <c r="H58" s="103"/>
      <c r="I58" s="104"/>
      <c r="J58" s="104"/>
      <c r="K58" s="104"/>
      <c r="L58" s="104"/>
      <c r="M58" s="104"/>
    </row>
    <row r="59" spans="1:13" x14ac:dyDescent="0.3">
      <c r="A59" s="38" t="str">
        <f>A58&amp;".1"</f>
        <v>4.6.1</v>
      </c>
      <c r="B59" s="37" t="s">
        <v>101</v>
      </c>
      <c r="C59" s="61">
        <v>0</v>
      </c>
      <c r="D59" s="67">
        <f>ROUND(0.19*C59,2)</f>
        <v>0</v>
      </c>
      <c r="E59" s="68">
        <f>D59+C59</f>
        <v>0</v>
      </c>
      <c r="F59" s="108" t="s">
        <v>29</v>
      </c>
      <c r="G59" s="103" t="s">
        <v>104</v>
      </c>
      <c r="H59" s="103" t="s">
        <v>99</v>
      </c>
      <c r="I59" s="104"/>
      <c r="J59" s="104"/>
      <c r="K59" s="104"/>
      <c r="L59" s="104"/>
      <c r="M59" s="104"/>
    </row>
    <row r="60" spans="1:13" x14ac:dyDescent="0.3">
      <c r="A60" s="38" t="str">
        <f>A58&amp;".2"</f>
        <v>4.6.2</v>
      </c>
      <c r="B60" s="11" t="s">
        <v>102</v>
      </c>
      <c r="C60" s="61">
        <v>0</v>
      </c>
      <c r="D60" s="67">
        <f>ROUND(0.19*C60,2)</f>
        <v>0</v>
      </c>
      <c r="E60" s="68">
        <f>D60+C60</f>
        <v>0</v>
      </c>
      <c r="F60" s="108" t="s">
        <v>29</v>
      </c>
      <c r="G60" s="103" t="s">
        <v>99</v>
      </c>
      <c r="H60" s="103" t="s">
        <v>99</v>
      </c>
      <c r="I60" s="104"/>
      <c r="J60" s="104"/>
      <c r="K60" s="104"/>
      <c r="L60" s="104"/>
      <c r="M60" s="104"/>
    </row>
    <row r="61" spans="1:13" ht="14.5" thickBot="1" x14ac:dyDescent="0.35">
      <c r="A61" s="39"/>
      <c r="B61" s="44" t="s">
        <v>33</v>
      </c>
      <c r="C61" s="73">
        <f>SUMIFS(C43:C60,$F$43:$F$60,"&lt;&gt;")</f>
        <v>3775168.9</v>
      </c>
      <c r="D61" s="73">
        <f>SUMIFS(D43:D60,$F$43:$F$60,"&lt;&gt;")</f>
        <v>717282.09</v>
      </c>
      <c r="E61" s="74">
        <f>SUMIFS(E43:E60,$F$43:$F$60,"&lt;&gt;")</f>
        <v>4492450.99</v>
      </c>
      <c r="F61" s="108"/>
      <c r="G61" s="103"/>
      <c r="H61" s="103"/>
      <c r="I61" s="104"/>
      <c r="J61" s="104"/>
      <c r="K61" s="104"/>
      <c r="L61" s="104"/>
      <c r="M61" s="104"/>
    </row>
    <row r="62" spans="1:13" ht="25.5" customHeight="1" x14ac:dyDescent="0.3">
      <c r="A62" s="120" t="s">
        <v>19</v>
      </c>
      <c r="B62" s="121"/>
      <c r="C62" s="121"/>
      <c r="D62" s="121"/>
      <c r="E62" s="122"/>
      <c r="F62" s="108"/>
      <c r="G62" s="103"/>
      <c r="H62" s="103"/>
      <c r="I62" s="104"/>
      <c r="J62" s="104"/>
      <c r="K62" s="104"/>
      <c r="L62" s="104"/>
      <c r="M62" s="104"/>
    </row>
    <row r="63" spans="1:13" ht="15" customHeight="1" x14ac:dyDescent="0.3">
      <c r="A63" s="26" t="s">
        <v>20</v>
      </c>
      <c r="B63" s="34" t="s">
        <v>88</v>
      </c>
      <c r="C63" s="63">
        <f>C64+C65</f>
        <v>94379.222999999998</v>
      </c>
      <c r="D63" s="63">
        <f>D64+D65</f>
        <v>17932.05</v>
      </c>
      <c r="E63" s="64">
        <f>E64+E65</f>
        <v>112311.273</v>
      </c>
      <c r="F63" s="108"/>
      <c r="G63" s="103"/>
      <c r="H63" s="103"/>
      <c r="I63" s="104"/>
      <c r="J63" s="104"/>
      <c r="K63" s="104"/>
      <c r="L63" s="104"/>
      <c r="M63" s="104"/>
    </row>
    <row r="64" spans="1:13" ht="26" x14ac:dyDescent="0.3">
      <c r="A64" s="36" t="s">
        <v>32</v>
      </c>
      <c r="B64" s="37" t="s">
        <v>74</v>
      </c>
      <c r="C64" s="111">
        <v>94379.222999999998</v>
      </c>
      <c r="D64" s="63">
        <f>ROUND(0.19*C64,2)</f>
        <v>17932.05</v>
      </c>
      <c r="E64" s="64">
        <f>D64+C64</f>
        <v>112311.273</v>
      </c>
      <c r="F64" s="108" t="s">
        <v>29</v>
      </c>
      <c r="G64" s="103" t="s">
        <v>104</v>
      </c>
      <c r="H64" s="103" t="s">
        <v>104</v>
      </c>
      <c r="I64" s="104"/>
      <c r="J64" s="104"/>
      <c r="K64" s="104"/>
      <c r="L64" s="104"/>
      <c r="M64" s="104"/>
    </row>
    <row r="65" spans="1:13" ht="15.75" customHeight="1" x14ac:dyDescent="0.3">
      <c r="A65" s="36" t="s">
        <v>46</v>
      </c>
      <c r="B65" s="11" t="s">
        <v>75</v>
      </c>
      <c r="C65" s="111">
        <v>0</v>
      </c>
      <c r="D65" s="63">
        <f>ROUND(0.19*C65,2)</f>
        <v>0</v>
      </c>
      <c r="E65" s="64">
        <f>D65+C65</f>
        <v>0</v>
      </c>
      <c r="F65" s="108" t="s">
        <v>28</v>
      </c>
      <c r="G65" s="103" t="s">
        <v>104</v>
      </c>
      <c r="H65" s="103" t="s">
        <v>99</v>
      </c>
      <c r="I65" s="104"/>
      <c r="J65" s="104"/>
      <c r="K65" s="104"/>
      <c r="L65" s="104"/>
      <c r="M65" s="104"/>
    </row>
    <row r="66" spans="1:13" ht="26.25" customHeight="1" x14ac:dyDescent="0.3">
      <c r="A66" s="26" t="s">
        <v>21</v>
      </c>
      <c r="B66" s="20" t="s">
        <v>47</v>
      </c>
      <c r="C66" s="63">
        <f>SUM(C67:C71)</f>
        <v>77480.510000000009</v>
      </c>
      <c r="D66" s="64">
        <f>SUM(D67:D71)</f>
        <v>0</v>
      </c>
      <c r="E66" s="64">
        <f>SUM(E67:E71)</f>
        <v>77480.510000000009</v>
      </c>
      <c r="F66" s="108"/>
      <c r="G66" s="103"/>
      <c r="H66" s="103"/>
      <c r="I66" s="104"/>
      <c r="J66" s="104"/>
      <c r="K66" s="104"/>
      <c r="L66" s="104"/>
      <c r="M66" s="104"/>
    </row>
    <row r="67" spans="1:13" ht="26" x14ac:dyDescent="0.3">
      <c r="A67" s="25" t="s">
        <v>76</v>
      </c>
      <c r="B67" s="19" t="s">
        <v>77</v>
      </c>
      <c r="C67" s="111">
        <v>0</v>
      </c>
      <c r="D67" s="63">
        <v>0</v>
      </c>
      <c r="E67" s="64">
        <f t="shared" ref="E67:E73" si="2">D67+C67</f>
        <v>0</v>
      </c>
      <c r="F67" s="108" t="s">
        <v>28</v>
      </c>
      <c r="G67" s="103" t="s">
        <v>104</v>
      </c>
      <c r="H67" s="103" t="s">
        <v>99</v>
      </c>
      <c r="I67" s="104"/>
      <c r="J67" s="104"/>
      <c r="K67" s="104"/>
      <c r="L67" s="104"/>
      <c r="M67" s="104"/>
    </row>
    <row r="68" spans="1:13" ht="26" x14ac:dyDescent="0.3">
      <c r="A68" s="25" t="s">
        <v>78</v>
      </c>
      <c r="B68" s="19" t="s">
        <v>79</v>
      </c>
      <c r="C68" s="111">
        <v>12913.418</v>
      </c>
      <c r="D68" s="63">
        <v>0</v>
      </c>
      <c r="E68" s="64">
        <f t="shared" si="2"/>
        <v>12913.418</v>
      </c>
      <c r="F68" s="108" t="s">
        <v>29</v>
      </c>
      <c r="G68" s="103" t="s">
        <v>104</v>
      </c>
      <c r="H68" s="103" t="s">
        <v>99</v>
      </c>
      <c r="I68" s="109"/>
      <c r="J68" s="104"/>
      <c r="K68" s="104"/>
      <c r="L68" s="104"/>
      <c r="M68" s="104"/>
    </row>
    <row r="69" spans="1:13" ht="39" x14ac:dyDescent="0.3">
      <c r="A69" s="25" t="s">
        <v>80</v>
      </c>
      <c r="B69" s="19" t="s">
        <v>81</v>
      </c>
      <c r="C69" s="111">
        <v>9223.8700000000008</v>
      </c>
      <c r="D69" s="63">
        <v>0</v>
      </c>
      <c r="E69" s="64">
        <f t="shared" si="2"/>
        <v>9223.8700000000008</v>
      </c>
      <c r="F69" s="108" t="s">
        <v>29</v>
      </c>
      <c r="G69" s="103" t="s">
        <v>104</v>
      </c>
      <c r="H69" s="103" t="s">
        <v>99</v>
      </c>
      <c r="I69" s="104"/>
      <c r="J69" s="104"/>
      <c r="K69" s="104"/>
      <c r="L69" s="104"/>
      <c r="M69" s="104"/>
    </row>
    <row r="70" spans="1:13" x14ac:dyDescent="0.3">
      <c r="A70" s="25" t="s">
        <v>82</v>
      </c>
      <c r="B70" s="19" t="s">
        <v>83</v>
      </c>
      <c r="C70" s="111">
        <v>18447.741000000002</v>
      </c>
      <c r="D70" s="63">
        <v>0</v>
      </c>
      <c r="E70" s="64">
        <f t="shared" si="2"/>
        <v>18447.741000000002</v>
      </c>
      <c r="F70" s="108" t="s">
        <v>29</v>
      </c>
      <c r="G70" s="103" t="s">
        <v>104</v>
      </c>
      <c r="H70" s="103" t="s">
        <v>99</v>
      </c>
      <c r="I70" s="104"/>
      <c r="J70" s="104"/>
      <c r="K70" s="104"/>
      <c r="L70" s="104"/>
      <c r="M70" s="104"/>
    </row>
    <row r="71" spans="1:13" ht="26" x14ac:dyDescent="0.3">
      <c r="A71" s="25" t="s">
        <v>84</v>
      </c>
      <c r="B71" s="19" t="s">
        <v>85</v>
      </c>
      <c r="C71" s="111">
        <v>36895.481</v>
      </c>
      <c r="D71" s="63">
        <v>0</v>
      </c>
      <c r="E71" s="64">
        <f t="shared" si="2"/>
        <v>36895.481</v>
      </c>
      <c r="F71" s="108" t="s">
        <v>28</v>
      </c>
      <c r="G71" s="103" t="s">
        <v>104</v>
      </c>
      <c r="H71" s="103" t="s">
        <v>99</v>
      </c>
      <c r="I71" s="104"/>
      <c r="J71" s="104"/>
      <c r="K71" s="104"/>
      <c r="L71" s="104"/>
      <c r="M71" s="104"/>
    </row>
    <row r="72" spans="1:13" x14ac:dyDescent="0.3">
      <c r="A72" s="26" t="s">
        <v>22</v>
      </c>
      <c r="B72" s="20" t="s">
        <v>30</v>
      </c>
      <c r="C72" s="111">
        <v>377516.89</v>
      </c>
      <c r="D72" s="63">
        <f>ROUND(0.19*C72,2)</f>
        <v>71728.210000000006</v>
      </c>
      <c r="E72" s="64">
        <f t="shared" si="2"/>
        <v>449245.10000000003</v>
      </c>
      <c r="F72" s="108" t="s">
        <v>29</v>
      </c>
      <c r="G72" s="103" t="s">
        <v>104</v>
      </c>
      <c r="H72" s="103" t="s">
        <v>99</v>
      </c>
      <c r="I72" s="104"/>
      <c r="J72" s="104"/>
      <c r="K72" s="104"/>
      <c r="L72" s="104"/>
      <c r="M72" s="104"/>
    </row>
    <row r="73" spans="1:13" x14ac:dyDescent="0.3">
      <c r="A73" s="27" t="s">
        <v>86</v>
      </c>
      <c r="B73" s="20" t="s">
        <v>87</v>
      </c>
      <c r="C73" s="111">
        <v>1500</v>
      </c>
      <c r="D73" s="63">
        <f>ROUND(0.19*C73,2)</f>
        <v>285</v>
      </c>
      <c r="E73" s="64">
        <f t="shared" si="2"/>
        <v>1785</v>
      </c>
      <c r="F73" s="108" t="s">
        <v>28</v>
      </c>
      <c r="G73" s="103" t="s">
        <v>104</v>
      </c>
      <c r="H73" s="103" t="s">
        <v>99</v>
      </c>
      <c r="I73" s="104"/>
      <c r="J73" s="104"/>
      <c r="K73" s="104"/>
      <c r="L73" s="104"/>
      <c r="M73" s="104"/>
    </row>
    <row r="74" spans="1:13" ht="14.5" thickBot="1" x14ac:dyDescent="0.35">
      <c r="A74" s="39"/>
      <c r="B74" s="47" t="s">
        <v>35</v>
      </c>
      <c r="C74" s="73">
        <f>SUMIFS(C63:C73,$F$63:$F$73,"&lt;&gt;")</f>
        <v>550876.62300000002</v>
      </c>
      <c r="D74" s="73">
        <f>SUMIFS(D63:D73,$F$63:$F$73,"&lt;&gt;")</f>
        <v>89945.260000000009</v>
      </c>
      <c r="E74" s="74">
        <f>SUMIFS(E63:E73,$F$63:$F$73,"&lt;&gt;")</f>
        <v>640821.88300000003</v>
      </c>
      <c r="F74" s="108"/>
      <c r="G74" s="103"/>
      <c r="H74" s="103"/>
      <c r="I74" s="104"/>
      <c r="J74" s="104"/>
      <c r="K74" s="104"/>
      <c r="L74" s="104"/>
      <c r="M74" s="104"/>
    </row>
    <row r="75" spans="1:13" ht="27" customHeight="1" x14ac:dyDescent="0.3">
      <c r="A75" s="120" t="s">
        <v>89</v>
      </c>
      <c r="B75" s="121"/>
      <c r="C75" s="121"/>
      <c r="D75" s="121"/>
      <c r="E75" s="122"/>
      <c r="F75" s="108"/>
      <c r="G75" s="103"/>
      <c r="H75" s="103"/>
      <c r="I75" s="104"/>
      <c r="J75" s="104"/>
      <c r="K75" s="104"/>
      <c r="L75" s="104"/>
      <c r="M75" s="104"/>
    </row>
    <row r="76" spans="1:13" x14ac:dyDescent="0.3">
      <c r="A76" s="26" t="s">
        <v>23</v>
      </c>
      <c r="B76" s="20" t="s">
        <v>90</v>
      </c>
      <c r="C76" s="61">
        <v>0</v>
      </c>
      <c r="D76" s="63">
        <f>0.19*C76</f>
        <v>0</v>
      </c>
      <c r="E76" s="64">
        <f>C76*1.19</f>
        <v>0</v>
      </c>
      <c r="F76" s="108" t="s">
        <v>28</v>
      </c>
      <c r="G76" s="103" t="s">
        <v>104</v>
      </c>
      <c r="H76" s="103" t="s">
        <v>99</v>
      </c>
      <c r="I76" s="104"/>
      <c r="J76" s="104"/>
      <c r="K76" s="104"/>
      <c r="L76" s="104"/>
      <c r="M76" s="104"/>
    </row>
    <row r="77" spans="1:13" x14ac:dyDescent="0.3">
      <c r="A77" s="26" t="s">
        <v>24</v>
      </c>
      <c r="B77" s="20" t="s">
        <v>48</v>
      </c>
      <c r="C77" s="61">
        <v>0</v>
      </c>
      <c r="D77" s="63">
        <f>ROUND(0.19*C77,2)</f>
        <v>0</v>
      </c>
      <c r="E77" s="64">
        <f>D77+C77</f>
        <v>0</v>
      </c>
      <c r="F77" s="108" t="s">
        <v>29</v>
      </c>
      <c r="G77" s="103" t="s">
        <v>104</v>
      </c>
      <c r="H77" s="103" t="s">
        <v>99</v>
      </c>
      <c r="I77" s="104"/>
      <c r="J77" s="104"/>
      <c r="K77" s="104"/>
      <c r="L77" s="104"/>
      <c r="M77" s="104"/>
    </row>
    <row r="78" spans="1:13" ht="13.25" customHeight="1" thickBot="1" x14ac:dyDescent="0.35">
      <c r="A78" s="39"/>
      <c r="B78" s="44" t="s">
        <v>36</v>
      </c>
      <c r="C78" s="73">
        <f>SUMIFS(C76:C77,$F$76:$F$77,"&lt;&gt;")</f>
        <v>0</v>
      </c>
      <c r="D78" s="73">
        <f>SUMIFS(D76:D77,$F$76:$F$77,"&lt;&gt;")</f>
        <v>0</v>
      </c>
      <c r="E78" s="74">
        <f>SUMIFS(E76:E77,$F$76:$F$77,"&lt;&gt;")</f>
        <v>0</v>
      </c>
      <c r="F78" s="3"/>
    </row>
    <row r="79" spans="1:13" ht="21" customHeight="1" thickBot="1" x14ac:dyDescent="0.35">
      <c r="A79" s="75"/>
      <c r="B79" s="76" t="s">
        <v>31</v>
      </c>
      <c r="C79" s="91">
        <f>SUMIFS(C18:C78,$F$18:$F$78,"&lt;&gt;")</f>
        <v>4753875.7050000001</v>
      </c>
      <c r="D79" s="91">
        <f>SUMIFS(D18:D78,$F$18:$F$78,"&lt;&gt;")</f>
        <v>888515.08</v>
      </c>
      <c r="E79" s="92">
        <f>SUMIFS(E18:E78,$F$18:$F$78,"&lt;&gt;")</f>
        <v>5642390.7850000001</v>
      </c>
      <c r="F79" s="3"/>
    </row>
    <row r="80" spans="1:13" ht="23.4" customHeight="1" thickBot="1" x14ac:dyDescent="0.35">
      <c r="A80" s="77"/>
      <c r="B80" s="78" t="s">
        <v>91</v>
      </c>
      <c r="C80" s="91">
        <f>SUMIFS(C18:C78,$H$18:$H$78,"da")</f>
        <v>3689548.1229999997</v>
      </c>
      <c r="D80" s="91">
        <f>SUMIFS(D18:D78,$H$18:$H$78,"da")</f>
        <v>701014.14</v>
      </c>
      <c r="E80" s="92">
        <f>SUMIFS(E18:E78,$H$18:$H$78,"da")</f>
        <v>4390562.2630000003</v>
      </c>
      <c r="F80" s="3"/>
    </row>
    <row r="81" spans="1:7" x14ac:dyDescent="0.3">
      <c r="A81" s="6"/>
      <c r="B81" s="40"/>
      <c r="C81" s="2"/>
      <c r="D81" s="2"/>
      <c r="E81" s="2"/>
      <c r="F81" s="3"/>
    </row>
    <row r="82" spans="1:7" x14ac:dyDescent="0.3">
      <c r="A82" s="6"/>
      <c r="B82" s="40"/>
      <c r="C82" s="2"/>
      <c r="D82" s="2"/>
      <c r="E82" s="2"/>
      <c r="F82" s="3"/>
    </row>
    <row r="83" spans="1:7" x14ac:dyDescent="0.3">
      <c r="A83" s="6"/>
      <c r="B83" s="40"/>
      <c r="C83" s="2"/>
      <c r="D83" s="2"/>
      <c r="E83" s="2"/>
      <c r="F83" s="3"/>
    </row>
    <row r="84" spans="1:7" ht="15" x14ac:dyDescent="0.3">
      <c r="A84" s="6"/>
      <c r="B84" s="79" t="s">
        <v>97</v>
      </c>
      <c r="C84" s="80">
        <f>C85+C86</f>
        <v>5642390.7850000001</v>
      </c>
      <c r="D84" s="2"/>
      <c r="E84" s="2"/>
      <c r="F84" s="3"/>
    </row>
    <row r="85" spans="1:7" ht="21" customHeight="1" x14ac:dyDescent="0.3">
      <c r="A85" s="6"/>
      <c r="B85" s="81" t="s">
        <v>29</v>
      </c>
      <c r="C85" s="82">
        <f>SUMIFS(E18:E77,F18:F77,"=buget de stat")</f>
        <v>5435424.4639999997</v>
      </c>
      <c r="D85" s="2"/>
      <c r="E85" s="2"/>
      <c r="F85" s="3"/>
    </row>
    <row r="86" spans="1:7" ht="21" customHeight="1" x14ac:dyDescent="0.3">
      <c r="A86" s="6"/>
      <c r="B86" s="81" t="s">
        <v>28</v>
      </c>
      <c r="C86" s="83">
        <f>SUMIFS(E18:E77,F18:F77,"=buget local")</f>
        <v>206966.32100000003</v>
      </c>
      <c r="D86" s="2"/>
      <c r="E86" s="2"/>
      <c r="F86" s="3"/>
    </row>
    <row r="87" spans="1:7" x14ac:dyDescent="0.3">
      <c r="A87" s="6"/>
      <c r="B87" s="12"/>
      <c r="C87" s="12"/>
      <c r="D87" s="2"/>
      <c r="E87" s="2"/>
      <c r="F87" s="3"/>
    </row>
    <row r="88" spans="1:7" ht="31" x14ac:dyDescent="0.3">
      <c r="A88" s="6"/>
      <c r="B88" s="96" t="s">
        <v>113</v>
      </c>
      <c r="C88" s="97" t="s">
        <v>107</v>
      </c>
      <c r="D88" s="97" t="s">
        <v>108</v>
      </c>
      <c r="E88" s="85"/>
      <c r="F88" s="86"/>
    </row>
    <row r="89" spans="1:7" ht="15.5" x14ac:dyDescent="0.3">
      <c r="A89" s="6"/>
      <c r="B89" s="81" t="s">
        <v>109</v>
      </c>
      <c r="C89" s="82">
        <f>SUMIFS(C43:C60,G43:G60,"=da")</f>
        <v>3775168.9</v>
      </c>
      <c r="D89" s="82">
        <f>SUMIFS(C43:C60,G43:G60,"=nu")</f>
        <v>0</v>
      </c>
      <c r="E89" s="85"/>
      <c r="F89" s="86"/>
    </row>
    <row r="90" spans="1:7" ht="15.5" x14ac:dyDescent="0.3">
      <c r="A90" s="6"/>
      <c r="B90" s="81" t="s">
        <v>110</v>
      </c>
      <c r="C90" s="82">
        <f>(SUMIFS(C43:C60,G43:G60,"=da")/((SUMIFS(C43:C60,G43:G60,"=da")+(SUMIFS(C43:C60,G43:G60,"=nu")))))*((SUMIFS(C18:C77,G18:G77,"=da")+(SUMIFS(C18:C77,G18:G77,"=nu"))))</f>
        <v>4753875.7050000001</v>
      </c>
      <c r="D90" s="82">
        <f>(SUMIFS(C43:C60,G43:G60,"=nu")/((SUMIFS(C43:C60,G43:G60,"=da")+(SUMIFS(C43:C60,G43:G60,"=nu")))))*((SUMIFS(C18:C77,G18:G77,"=da")+(SUMIFS(C18:C77,G18:G77,"=nu"))))</f>
        <v>0</v>
      </c>
      <c r="E90" s="85"/>
      <c r="F90" s="86"/>
    </row>
    <row r="91" spans="1:7" ht="15.5" x14ac:dyDescent="0.3">
      <c r="A91" s="6"/>
      <c r="B91" s="81" t="s">
        <v>114</v>
      </c>
      <c r="C91" s="82">
        <f>C90/C96</f>
        <v>6173.8645519480524</v>
      </c>
      <c r="D91" s="82">
        <f>D90/C96</f>
        <v>0</v>
      </c>
      <c r="E91" s="85"/>
      <c r="F91" s="86"/>
    </row>
    <row r="92" spans="1:7" ht="15.5" x14ac:dyDescent="0.3">
      <c r="A92" s="6"/>
      <c r="B92" s="81" t="s">
        <v>112</v>
      </c>
      <c r="C92" s="82">
        <f>C90/C96/C95</f>
        <v>1247.8503823971323</v>
      </c>
      <c r="D92" s="82">
        <f>D90/C96/C95</f>
        <v>0</v>
      </c>
      <c r="E92" s="85"/>
      <c r="F92" s="86"/>
    </row>
    <row r="93" spans="1:7" ht="15.5" x14ac:dyDescent="0.3">
      <c r="A93" s="6"/>
      <c r="D93" s="84"/>
      <c r="E93" s="84"/>
      <c r="F93" s="87"/>
    </row>
    <row r="94" spans="1:7" ht="15.5" x14ac:dyDescent="0.3">
      <c r="A94" s="7"/>
      <c r="B94" s="81" t="s">
        <v>105</v>
      </c>
      <c r="C94" s="93">
        <v>44495</v>
      </c>
      <c r="D94" s="88"/>
      <c r="E94" s="88"/>
      <c r="F94" s="87"/>
    </row>
    <row r="95" spans="1:7" ht="15.5" x14ac:dyDescent="0.3">
      <c r="A95" s="6"/>
      <c r="B95" s="81" t="s">
        <v>106</v>
      </c>
      <c r="C95" s="94">
        <v>4.9476000000000004</v>
      </c>
      <c r="D95" s="84"/>
      <c r="E95" s="84"/>
      <c r="F95" s="87"/>
    </row>
    <row r="96" spans="1:7" ht="65.5" thickBot="1" x14ac:dyDescent="0.35">
      <c r="A96" s="6"/>
      <c r="B96" s="99" t="s">
        <v>117</v>
      </c>
      <c r="C96" s="95">
        <v>770</v>
      </c>
      <c r="D96" s="88"/>
      <c r="E96" s="88"/>
      <c r="F96" s="87"/>
      <c r="G96" s="100" t="s">
        <v>118</v>
      </c>
    </row>
    <row r="97" spans="1:5" ht="15" x14ac:dyDescent="0.3">
      <c r="A97" s="6"/>
      <c r="C97" s="85"/>
      <c r="D97" s="85"/>
      <c r="E97" s="85"/>
    </row>
    <row r="98" spans="1:5" x14ac:dyDescent="0.3">
      <c r="A98" s="6"/>
    </row>
    <row r="99" spans="1:5" x14ac:dyDescent="0.3">
      <c r="A99" s="6"/>
      <c r="B99" s="13"/>
      <c r="C99" s="14"/>
      <c r="D99" s="15"/>
      <c r="E99" s="15"/>
    </row>
    <row r="100" spans="1:5" ht="15" x14ac:dyDescent="0.3">
      <c r="A100" s="16"/>
      <c r="B100" s="89"/>
      <c r="C100" s="14"/>
      <c r="D100" s="15"/>
      <c r="E100" s="90"/>
    </row>
    <row r="101" spans="1:5" ht="15" x14ac:dyDescent="0.3">
      <c r="B101" s="101"/>
      <c r="D101" s="119"/>
      <c r="E101" s="119"/>
    </row>
  </sheetData>
  <mergeCells count="14">
    <mergeCell ref="H13:H15"/>
    <mergeCell ref="G13:G15"/>
    <mergeCell ref="F13:F15"/>
    <mergeCell ref="A26:E26"/>
    <mergeCell ref="A17:E17"/>
    <mergeCell ref="A11:E11"/>
    <mergeCell ref="A13:A15"/>
    <mergeCell ref="B13:B15"/>
    <mergeCell ref="C13:E13"/>
    <mergeCell ref="D101:E101"/>
    <mergeCell ref="A75:E75"/>
    <mergeCell ref="A42:E42"/>
    <mergeCell ref="A62:E62"/>
    <mergeCell ref="A23:E23"/>
  </mergeCells>
  <phoneticPr fontId="0" type="noConversion"/>
  <dataValidations count="2">
    <dataValidation type="list" allowBlank="1" showInputMessage="1" showErrorMessage="1" sqref="G59:H60 G56:H57 G24:H24 G27:H30 G32:H40 G44:H45 G47:H48 G50:H51 G53:H54 G64:H73 G18:H21 G76:H77" xr:uid="{00000000-0002-0000-0000-000000000000}">
      <formula1>"da,nu"</formula1>
    </dataValidation>
    <dataValidation type="date" operator="greaterThanOrEqual" allowBlank="1" showInputMessage="1" showErrorMessage="1" sqref="C94" xr:uid="{00000000-0002-0000-0000-000001000000}">
      <formula1>44197</formula1>
    </dataValidation>
  </dataValidations>
  <printOptions horizontalCentered="1"/>
  <pageMargins left="0.74803149606299213" right="0.34" top="0.47" bottom="0.5" header="0.34" footer="0.2"/>
  <pageSetup paperSize="9" scale="92" fitToHeight="0" orientation="portrait" r:id="rId1"/>
  <headerFooter alignWithMargins="0"/>
  <ignoredErrors>
    <ignoredError sqref="A32:A37 A64:A65 A67:A69 A70:A71" twoDigitTextYear="1"/>
    <ignoredError sqref="D31:E31 D46" formula="1"/>
    <ignoredError sqref="C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DG </vt:lpstr>
      <vt:lpstr>'DG 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PC</cp:lastModifiedBy>
  <cp:lastPrinted>2023-02-28T14:00:24Z</cp:lastPrinted>
  <dcterms:created xsi:type="dcterms:W3CDTF">2010-01-11T12:40:54Z</dcterms:created>
  <dcterms:modified xsi:type="dcterms:W3CDTF">2023-02-28T14:02:39Z</dcterms:modified>
</cp:coreProperties>
</file>