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retar\OneDrive - COMUNA CORNU\Desktop\Sedinta iulie 2023\"/>
    </mc:Choice>
  </mc:AlternateContent>
  <xr:revisionPtr revIDLastSave="0" documentId="13_ncr:1_{1F06FC81-5E34-46AB-B962-84436F1F7C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G" sheetId="1" r:id="rId1"/>
  </sheets>
  <externalReferences>
    <externalReference r:id="rId2"/>
  </externalReferences>
  <definedNames>
    <definedName name="_xlnm.Print_Area" localSheetId="0">DG!$A$1:$E$90</definedName>
    <definedName name="_xlnm.Print_Titles" localSheetId="0">DG!$10:$12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1" l="1"/>
  <c r="D55" i="1"/>
  <c r="E55" i="1" s="1"/>
  <c r="F55" i="1"/>
  <c r="G55" i="1"/>
  <c r="H55" i="1" s="1"/>
  <c r="J55" i="1"/>
  <c r="F44" i="1"/>
  <c r="F43" i="1" s="1"/>
  <c r="F40" i="1"/>
  <c r="J15" i="1"/>
  <c r="J16" i="1"/>
  <c r="J17" i="1"/>
  <c r="J14" i="1"/>
  <c r="J77" i="1"/>
  <c r="J76" i="1"/>
  <c r="J63" i="1"/>
  <c r="J64" i="1"/>
  <c r="J66" i="1"/>
  <c r="K67" i="1"/>
  <c r="K68" i="1"/>
  <c r="K69" i="1"/>
  <c r="J70" i="1"/>
  <c r="J71" i="1"/>
  <c r="J72" i="1"/>
  <c r="J26" i="1"/>
  <c r="J27" i="1"/>
  <c r="J28" i="1"/>
  <c r="J29" i="1"/>
  <c r="J30" i="1"/>
  <c r="J31" i="1"/>
  <c r="J33" i="1"/>
  <c r="J34" i="1"/>
  <c r="J35" i="1"/>
  <c r="J36" i="1"/>
  <c r="J37" i="1"/>
  <c r="J38" i="1"/>
  <c r="J39" i="1"/>
  <c r="J41" i="1"/>
  <c r="J42" i="1"/>
  <c r="J45" i="1"/>
  <c r="J46" i="1"/>
  <c r="J47" i="1"/>
  <c r="J49" i="1"/>
  <c r="K49" i="1"/>
  <c r="L49" i="1"/>
  <c r="J50" i="1"/>
  <c r="K50" i="1"/>
  <c r="L50" i="1"/>
  <c r="J52" i="1"/>
  <c r="J56" i="1"/>
  <c r="J58" i="1"/>
  <c r="F78" i="1"/>
  <c r="G77" i="1"/>
  <c r="H77" i="1" s="1"/>
  <c r="G76" i="1"/>
  <c r="H76" i="1" s="1"/>
  <c r="H78" i="1" s="1"/>
  <c r="G72" i="1"/>
  <c r="H72" i="1" s="1"/>
  <c r="G71" i="1"/>
  <c r="H71" i="1" s="1"/>
  <c r="G70" i="1"/>
  <c r="H70" i="1" s="1"/>
  <c r="G66" i="1"/>
  <c r="H66" i="1" s="1"/>
  <c r="G64" i="1"/>
  <c r="H64" i="1" s="1"/>
  <c r="G63" i="1"/>
  <c r="H63" i="1" s="1"/>
  <c r="G62" i="1"/>
  <c r="F62" i="1"/>
  <c r="G58" i="1"/>
  <c r="H58" i="1" s="1"/>
  <c r="G57" i="1"/>
  <c r="G56" i="1"/>
  <c r="H56" i="1" s="1"/>
  <c r="G52" i="1"/>
  <c r="H52" i="1" s="1"/>
  <c r="G51" i="1"/>
  <c r="G47" i="1"/>
  <c r="H47" i="1" s="1"/>
  <c r="G46" i="1"/>
  <c r="G45" i="1"/>
  <c r="H45" i="1" s="1"/>
  <c r="G42" i="1"/>
  <c r="H42" i="1" s="1"/>
  <c r="G41" i="1"/>
  <c r="G40" i="1" s="1"/>
  <c r="G39" i="1"/>
  <c r="G38" i="1"/>
  <c r="H38" i="1" s="1"/>
  <c r="G37" i="1"/>
  <c r="H37" i="1" s="1"/>
  <c r="G35" i="1"/>
  <c r="H35" i="1" s="1"/>
  <c r="G34" i="1"/>
  <c r="H34" i="1" s="1"/>
  <c r="G33" i="1"/>
  <c r="F32" i="1"/>
  <c r="G31" i="1"/>
  <c r="H31" i="1" s="1"/>
  <c r="G30" i="1"/>
  <c r="H30" i="1" s="1"/>
  <c r="G29" i="1"/>
  <c r="G28" i="1"/>
  <c r="H28" i="1" s="1"/>
  <c r="G27" i="1"/>
  <c r="H27" i="1" s="1"/>
  <c r="G26" i="1"/>
  <c r="F25" i="1"/>
  <c r="F21" i="1"/>
  <c r="F22" i="1" s="1"/>
  <c r="F81" i="1" s="1"/>
  <c r="F18" i="1"/>
  <c r="G17" i="1"/>
  <c r="H17" i="1" s="1"/>
  <c r="G16" i="1"/>
  <c r="H16" i="1" s="1"/>
  <c r="G15" i="1"/>
  <c r="H15" i="1" s="1"/>
  <c r="G14" i="1"/>
  <c r="C21" i="1"/>
  <c r="J21" i="1" s="1"/>
  <c r="J22" i="1" s="1"/>
  <c r="C53" i="1"/>
  <c r="F53" i="1" s="1"/>
  <c r="F54" i="1" l="1"/>
  <c r="D54" i="1"/>
  <c r="L55" i="1"/>
  <c r="K55" i="1"/>
  <c r="J53" i="1"/>
  <c r="F59" i="1"/>
  <c r="K39" i="1"/>
  <c r="J40" i="1"/>
  <c r="G78" i="1"/>
  <c r="G18" i="1"/>
  <c r="G25" i="1"/>
  <c r="J78" i="1"/>
  <c r="G65" i="1"/>
  <c r="H62" i="1"/>
  <c r="G44" i="1"/>
  <c r="F48" i="1"/>
  <c r="H39" i="1"/>
  <c r="H29" i="1"/>
  <c r="J18" i="1"/>
  <c r="J81" i="1"/>
  <c r="H57" i="1"/>
  <c r="G21" i="1"/>
  <c r="G22" i="1" s="1"/>
  <c r="G81" i="1" s="1"/>
  <c r="H33" i="1"/>
  <c r="H21" i="1"/>
  <c r="H22" i="1" s="1"/>
  <c r="H81" i="1" s="1"/>
  <c r="H26" i="1"/>
  <c r="H25" i="1" s="1"/>
  <c r="H41" i="1"/>
  <c r="H14" i="1"/>
  <c r="H18" i="1" s="1"/>
  <c r="H46" i="1"/>
  <c r="H51" i="1"/>
  <c r="G53" i="1"/>
  <c r="H53" i="1" s="1"/>
  <c r="C18" i="1"/>
  <c r="D36" i="1"/>
  <c r="C44" i="1"/>
  <c r="J44" i="1" s="1"/>
  <c r="C40" i="1"/>
  <c r="D17" i="1"/>
  <c r="D16" i="1"/>
  <c r="D34" i="1"/>
  <c r="D35" i="1"/>
  <c r="K35" i="1" s="1"/>
  <c r="D37" i="1"/>
  <c r="D33" i="1"/>
  <c r="D29" i="1"/>
  <c r="E29" i="1" s="1"/>
  <c r="D27" i="1"/>
  <c r="D28" i="1"/>
  <c r="D26" i="1"/>
  <c r="D15" i="1"/>
  <c r="D14" i="1"/>
  <c r="D53" i="1"/>
  <c r="E53" i="1" s="1"/>
  <c r="D52" i="1"/>
  <c r="C22" i="1"/>
  <c r="C78" i="1"/>
  <c r="D77" i="1"/>
  <c r="D76" i="1"/>
  <c r="D72" i="1"/>
  <c r="E72" i="1" s="1"/>
  <c r="L72" i="1" s="1"/>
  <c r="D70" i="1"/>
  <c r="E70" i="1" s="1"/>
  <c r="L70" i="1" s="1"/>
  <c r="D66" i="1"/>
  <c r="D56" i="1"/>
  <c r="D58" i="1"/>
  <c r="D42" i="1"/>
  <c r="D31" i="1"/>
  <c r="C25" i="1"/>
  <c r="J25" i="1" s="1"/>
  <c r="D21" i="1"/>
  <c r="D46" i="1"/>
  <c r="D45" i="1"/>
  <c r="E45" i="1" s="1"/>
  <c r="L45" i="1" s="1"/>
  <c r="D39" i="1"/>
  <c r="E39" i="1" s="1"/>
  <c r="D41" i="1"/>
  <c r="K41" i="1" s="1"/>
  <c r="G54" i="1" l="1"/>
  <c r="K54" i="1" s="1"/>
  <c r="J54" i="1"/>
  <c r="E54" i="1"/>
  <c r="K45" i="1"/>
  <c r="K70" i="1"/>
  <c r="K72" i="1"/>
  <c r="E42" i="1"/>
  <c r="L42" i="1" s="1"/>
  <c r="K42" i="1"/>
  <c r="E28" i="1"/>
  <c r="L28" i="1" s="1"/>
  <c r="K28" i="1"/>
  <c r="E17" i="1"/>
  <c r="L17" i="1" s="1"/>
  <c r="L18" i="1" s="1"/>
  <c r="K17" i="1"/>
  <c r="E58" i="1"/>
  <c r="L58" i="1" s="1"/>
  <c r="K58" i="1"/>
  <c r="E27" i="1"/>
  <c r="L27" i="1" s="1"/>
  <c r="K27" i="1"/>
  <c r="E56" i="1"/>
  <c r="L56" i="1" s="1"/>
  <c r="K56" i="1"/>
  <c r="E52" i="1"/>
  <c r="L52" i="1" s="1"/>
  <c r="K52" i="1"/>
  <c r="E66" i="1"/>
  <c r="L66" i="1" s="1"/>
  <c r="K66" i="1"/>
  <c r="E33" i="1"/>
  <c r="L33" i="1" s="1"/>
  <c r="K33" i="1"/>
  <c r="E46" i="1"/>
  <c r="L46" i="1" s="1"/>
  <c r="K46" i="1"/>
  <c r="E37" i="1"/>
  <c r="L37" i="1" s="1"/>
  <c r="K37" i="1"/>
  <c r="E14" i="1"/>
  <c r="L14" i="1" s="1"/>
  <c r="K14" i="1"/>
  <c r="L53" i="1"/>
  <c r="E76" i="1"/>
  <c r="L76" i="1" s="1"/>
  <c r="K76" i="1"/>
  <c r="E15" i="1"/>
  <c r="L15" i="1" s="1"/>
  <c r="K15" i="1"/>
  <c r="E34" i="1"/>
  <c r="L34" i="1" s="1"/>
  <c r="K34" i="1"/>
  <c r="L29" i="1"/>
  <c r="D57" i="1"/>
  <c r="J57" i="1"/>
  <c r="J59" i="1" s="1"/>
  <c r="E36" i="1"/>
  <c r="G36" i="1"/>
  <c r="G32" i="1" s="1"/>
  <c r="K29" i="1"/>
  <c r="E21" i="1"/>
  <c r="K21" i="1"/>
  <c r="K22" i="1" s="1"/>
  <c r="E31" i="1"/>
  <c r="L31" i="1" s="1"/>
  <c r="K31" i="1"/>
  <c r="E77" i="1"/>
  <c r="L77" i="1" s="1"/>
  <c r="K77" i="1"/>
  <c r="E26" i="1"/>
  <c r="L26" i="1" s="1"/>
  <c r="K26" i="1"/>
  <c r="E16" i="1"/>
  <c r="L16" i="1" s="1"/>
  <c r="K16" i="1"/>
  <c r="L39" i="1"/>
  <c r="G59" i="1"/>
  <c r="K53" i="1"/>
  <c r="G73" i="1"/>
  <c r="H68" i="1"/>
  <c r="H69" i="1"/>
  <c r="H44" i="1"/>
  <c r="H43" i="1" s="1"/>
  <c r="G43" i="1"/>
  <c r="H40" i="1"/>
  <c r="L41" i="1"/>
  <c r="L78" i="1"/>
  <c r="H59" i="1"/>
  <c r="F65" i="1"/>
  <c r="H67" i="1"/>
  <c r="D78" i="1"/>
  <c r="D18" i="1"/>
  <c r="D65" i="1"/>
  <c r="K65" i="1" s="1"/>
  <c r="D40" i="1"/>
  <c r="K40" i="1" s="1"/>
  <c r="E41" i="1"/>
  <c r="D25" i="1"/>
  <c r="K25" i="1" s="1"/>
  <c r="D22" i="1"/>
  <c r="E35" i="1"/>
  <c r="L35" i="1" s="1"/>
  <c r="D30" i="1"/>
  <c r="K30" i="1" s="1"/>
  <c r="D44" i="1"/>
  <c r="K44" i="1" s="1"/>
  <c r="H54" i="1" l="1"/>
  <c r="L54" i="1" s="1"/>
  <c r="K78" i="1"/>
  <c r="E44" i="1"/>
  <c r="L44" i="1" s="1"/>
  <c r="E78" i="1"/>
  <c r="E40" i="1"/>
  <c r="E25" i="1"/>
  <c r="L25" i="1" s="1"/>
  <c r="H36" i="1"/>
  <c r="H32" i="1" s="1"/>
  <c r="H48" i="1" s="1"/>
  <c r="L36" i="1"/>
  <c r="E57" i="1"/>
  <c r="L57" i="1" s="1"/>
  <c r="K57" i="1"/>
  <c r="E22" i="1"/>
  <c r="L21" i="1"/>
  <c r="L22" i="1" s="1"/>
  <c r="E18" i="1"/>
  <c r="K18" i="1"/>
  <c r="L40" i="1"/>
  <c r="K36" i="1"/>
  <c r="H65" i="1"/>
  <c r="F73" i="1"/>
  <c r="F80" i="1" s="1"/>
  <c r="G48" i="1"/>
  <c r="C43" i="1"/>
  <c r="J43" i="1" s="1"/>
  <c r="D47" i="1"/>
  <c r="E30" i="1"/>
  <c r="L30" i="1" s="1"/>
  <c r="E47" i="1" l="1"/>
  <c r="K47" i="1"/>
  <c r="H73" i="1"/>
  <c r="H80" i="1" s="1"/>
  <c r="G80" i="1"/>
  <c r="D38" i="1"/>
  <c r="K38" i="1" s="1"/>
  <c r="C32" i="1"/>
  <c r="J32" i="1" s="1"/>
  <c r="D43" i="1"/>
  <c r="K43" i="1" s="1"/>
  <c r="E43" i="1" l="1"/>
  <c r="L43" i="1" s="1"/>
  <c r="L47" i="1"/>
  <c r="C48" i="1"/>
  <c r="J48" i="1" s="1"/>
  <c r="E38" i="1"/>
  <c r="D32" i="1"/>
  <c r="E32" i="1" l="1"/>
  <c r="L38" i="1"/>
  <c r="D48" i="1"/>
  <c r="K48" i="1" s="1"/>
  <c r="K32" i="1"/>
  <c r="C51" i="1"/>
  <c r="E48" i="1" l="1"/>
  <c r="L48" i="1" s="1"/>
  <c r="L32" i="1"/>
  <c r="D51" i="1"/>
  <c r="K51" i="1" s="1"/>
  <c r="C59" i="1"/>
  <c r="C81" i="1"/>
  <c r="K59" i="1" l="1"/>
  <c r="D64" i="1"/>
  <c r="D71" i="1"/>
  <c r="E51" i="1"/>
  <c r="L51" i="1" s="1"/>
  <c r="D59" i="1"/>
  <c r="C68" i="1"/>
  <c r="C67" i="1"/>
  <c r="J67" i="1" s="1"/>
  <c r="C69" i="1"/>
  <c r="D63" i="1"/>
  <c r="K63" i="1" s="1"/>
  <c r="K81" i="1" s="1"/>
  <c r="C62" i="1"/>
  <c r="J62" i="1" s="1"/>
  <c r="E64" i="1" l="1"/>
  <c r="L64" i="1" s="1"/>
  <c r="K64" i="1"/>
  <c r="E69" i="1"/>
  <c r="L69" i="1" s="1"/>
  <c r="J69" i="1"/>
  <c r="E68" i="1"/>
  <c r="L68" i="1" s="1"/>
  <c r="J68" i="1"/>
  <c r="L59" i="1"/>
  <c r="E71" i="1"/>
  <c r="L71" i="1" s="1"/>
  <c r="K71" i="1"/>
  <c r="C65" i="1"/>
  <c r="E67" i="1"/>
  <c r="E59" i="1"/>
  <c r="E63" i="1"/>
  <c r="D62" i="1"/>
  <c r="D81" i="1"/>
  <c r="E65" i="1" l="1"/>
  <c r="L65" i="1" s="1"/>
  <c r="L67" i="1"/>
  <c r="C73" i="1"/>
  <c r="C80" i="1" s="1"/>
  <c r="J65" i="1"/>
  <c r="J73" i="1" s="1"/>
  <c r="J80" i="1" s="1"/>
  <c r="D73" i="1"/>
  <c r="D80" i="1" s="1"/>
  <c r="K62" i="1"/>
  <c r="K73" i="1" s="1"/>
  <c r="K80" i="1" s="1"/>
  <c r="E62" i="1"/>
  <c r="L62" i="1" s="1"/>
  <c r="L63" i="1"/>
  <c r="L81" i="1" s="1"/>
  <c r="E81" i="1"/>
  <c r="E73" i="1" l="1"/>
  <c r="E80" i="1" s="1"/>
  <c r="L73" i="1"/>
  <c r="L80" i="1" s="1"/>
</calcChain>
</file>

<file path=xl/sharedStrings.xml><?xml version="1.0" encoding="utf-8"?>
<sst xmlns="http://schemas.openxmlformats.org/spreadsheetml/2006/main" count="130" uniqueCount="115">
  <si>
    <t>Denumirea capitolelor si subcapitelelor de cheltuieli</t>
  </si>
  <si>
    <t>nr.
crt</t>
  </si>
  <si>
    <t>Dotari</t>
  </si>
  <si>
    <t>Obtinerea terenului</t>
  </si>
  <si>
    <t>Amenajarea terenului</t>
  </si>
  <si>
    <t>Cheltuieli pentru asigurarea utilitatilor necesare 
obiectivului</t>
  </si>
  <si>
    <t>Consultanta</t>
  </si>
  <si>
    <t>Asistenta tehnica</t>
  </si>
  <si>
    <t>Constructii si instalatii</t>
  </si>
  <si>
    <t>Active necorporale</t>
  </si>
  <si>
    <t>5.1.</t>
  </si>
  <si>
    <t>Organizare de santier</t>
  </si>
  <si>
    <t>5.1.2. Cheltuieli conexe organizarii santierului</t>
  </si>
  <si>
    <t>Cheltuieli diverse si neprevazute</t>
  </si>
  <si>
    <t>6.1.</t>
  </si>
  <si>
    <t>Pregatirea personalului de exploatare</t>
  </si>
  <si>
    <t>6.2.</t>
  </si>
  <si>
    <t>TOTAL GENERAL</t>
  </si>
  <si>
    <t>Proiectant,</t>
  </si>
  <si>
    <t xml:space="preserve"> </t>
  </si>
  <si>
    <t xml:space="preserve">  </t>
  </si>
  <si>
    <t>ANEXA 7</t>
  </si>
  <si>
    <t>lei</t>
  </si>
  <si>
    <t>Amenajari pentru protectia mediului si aducerea terenului la starea initiala</t>
  </si>
  <si>
    <t>Cheltuieli pentru relocarea /protectia utilitatilor</t>
  </si>
  <si>
    <t xml:space="preserve">Studii </t>
  </si>
  <si>
    <t>3.1.1. Studii de teren</t>
  </si>
  <si>
    <t>3.1.2. Raport privind impactul asupra mediului</t>
  </si>
  <si>
    <t>3.1.3. Alte studii specifice</t>
  </si>
  <si>
    <t>Documentatii-suport si cheltuieli pentru obtinerea de avize , acorduri si autorizatii</t>
  </si>
  <si>
    <t>Expertiza tehnica</t>
  </si>
  <si>
    <t>Certificarea performantei energetice si auditul energetic al cladirilor</t>
  </si>
  <si>
    <t>1.1</t>
  </si>
  <si>
    <t>1.2</t>
  </si>
  <si>
    <t>1.3</t>
  </si>
  <si>
    <t>1.4</t>
  </si>
  <si>
    <t>3.1</t>
  </si>
  <si>
    <t>3.2</t>
  </si>
  <si>
    <t>3.3</t>
  </si>
  <si>
    <t>3.4</t>
  </si>
  <si>
    <t>3.5</t>
  </si>
  <si>
    <t>3.6</t>
  </si>
  <si>
    <t>Proiectare</t>
  </si>
  <si>
    <t>3.5.1. Tema de proiectare</t>
  </si>
  <si>
    <t xml:space="preserve">3.5.2. Studiu de prefezabilitate </t>
  </si>
  <si>
    <t>3.5.3. Studiu de fezabilitate/documentatie de avizare a lucrarilor de interventii si deviz general</t>
  </si>
  <si>
    <t>3.5.4. Documentatiile tehnice necesare in vederea obtinerii avizelor/acordurilor/autorizatiilor</t>
  </si>
  <si>
    <t xml:space="preserve">3.5.5. Verificarea tehnica de calitate a proiectului tehnic si a detaliilor de executie </t>
  </si>
  <si>
    <t>3.5.6. Proiect tehnic si detalii de executie</t>
  </si>
  <si>
    <t>Organizarea procedurilor de achizitie</t>
  </si>
  <si>
    <t>3.7</t>
  </si>
  <si>
    <t>3.7.1. Managementul de proiect pentru obiectivul de investitii</t>
  </si>
  <si>
    <t>3.7.2. Auditul financiar</t>
  </si>
  <si>
    <t>3.8</t>
  </si>
  <si>
    <t>3.8.1. Asistenta tehnica din partea proiectantului</t>
  </si>
  <si>
    <t>3.8.1.1. pe perioada executiei lucrarilor</t>
  </si>
  <si>
    <t>3.8.1.2. pentru participarea proiectantului la fazele incluse in programul de control al lucrarilor de executie, avizat de catre Inspectoratul de Stat in Constructii</t>
  </si>
  <si>
    <t>3.8.2. Dirigentie de santier</t>
  </si>
  <si>
    <t>4.1</t>
  </si>
  <si>
    <t>4.2</t>
  </si>
  <si>
    <t xml:space="preserve">Montaj utilaje, echipamente tehnologice si functionale </t>
  </si>
  <si>
    <t>4.3</t>
  </si>
  <si>
    <t xml:space="preserve">Utilaje, echipamente tehnologice si functionale care necesita montaj </t>
  </si>
  <si>
    <t>Utilaje,echipamente tehnologice si functionale care nu necesita montaj si echipamente de transport</t>
  </si>
  <si>
    <t>4.4</t>
  </si>
  <si>
    <t>4.5</t>
  </si>
  <si>
    <t>4.6</t>
  </si>
  <si>
    <t>5.1.1. Lucrari de constructii si instalatii aferente organizarii de santier</t>
  </si>
  <si>
    <t>5.2</t>
  </si>
  <si>
    <t>Comisioane, cote, taxe,costul creditului</t>
  </si>
  <si>
    <t>5.2.1. Comisioane si dobanzile aferente creditului  bancii finantatoare</t>
  </si>
  <si>
    <t>5.2.2. Cota aferenta ISC pentru controlul calitatii lucrarilor de constructii</t>
  </si>
  <si>
    <t>5.2.3. Cota aferenta ISC pentru controlul statului in amenajarea teritoriului , urbanism si pentru autorizarea lucrarilor de constructii</t>
  </si>
  <si>
    <t>5.2.4. Cota aferenta Casei Sociala a Constructorilor - CSC</t>
  </si>
  <si>
    <t>5.2.5. Taxe pentru acorduri, avize conforme si autorizatiade construire /desfiintare</t>
  </si>
  <si>
    <t>5.3</t>
  </si>
  <si>
    <t>5.4</t>
  </si>
  <si>
    <t>Cheltuieli pentru informare si si publicitate</t>
  </si>
  <si>
    <t>Probe tehnologice si teste</t>
  </si>
  <si>
    <t>Beneficiar/Investitor</t>
  </si>
  <si>
    <r>
      <t xml:space="preserve">din care:
C+M </t>
    </r>
    <r>
      <rPr>
        <sz val="12"/>
        <rFont val="Calibri"/>
        <family val="2"/>
        <scheme val="minor"/>
      </rPr>
      <t>(1.2+1.3+1.4+2+4.1+4.2+5.1.1)</t>
    </r>
  </si>
  <si>
    <t>Total capitol 1</t>
  </si>
  <si>
    <t>CAPITOLUL 1
Cheltuieli pentru obtinerea si amenajarea terenului</t>
  </si>
  <si>
    <t>CAPITOLUL 2
Cheltuieli pentru asigurarea utilitatilor necesare obiectivului de investitii</t>
  </si>
  <si>
    <t>Total capitol 2</t>
  </si>
  <si>
    <t>CAPITOLUL 3
Cheltuieli pentru proiectare si asistenta tehnica</t>
  </si>
  <si>
    <t>Total capitol 3</t>
  </si>
  <si>
    <t>CAPITOLUL 4
Cheltuieli pentru investitia de baza</t>
  </si>
  <si>
    <t>Total capitol 4</t>
  </si>
  <si>
    <t>CAPITOLUL 5
Alte cheltuieli</t>
  </si>
  <si>
    <t>Total capitol 5</t>
  </si>
  <si>
    <t xml:space="preserve">CAPITOLUL 6
Cheltuieli pentru probe tehnologice si teste </t>
  </si>
  <si>
    <t>Total capitol 6</t>
  </si>
  <si>
    <t xml:space="preserve">lei </t>
  </si>
  <si>
    <t>*2) In preturi Inforeuro la mai 2021 ; 1 euro = 4,9227 lei</t>
  </si>
  <si>
    <t>S.C. PROIECTECH CONSTRUCT  S.R.L.</t>
  </si>
  <si>
    <t xml:space="preserve">Str. Ciresoaia, nr.2, sector 1, Bucuresti J40/7897/2006 RO 18671629; Tel: 031.102.30.69; fax: 031.815.50.82
</t>
  </si>
  <si>
    <t>Data: 22.03.2023</t>
  </si>
  <si>
    <r>
      <rPr>
        <b/>
        <i/>
        <sz val="13"/>
        <rFont val="Calibri"/>
        <family val="2"/>
        <scheme val="minor"/>
      </rPr>
      <t xml:space="preserve"> D E V I Z   G E N E R A L
Faza Pth</t>
    </r>
    <r>
      <rPr>
        <b/>
        <i/>
        <sz val="12"/>
        <rFont val="Calibri"/>
        <family val="2"/>
        <scheme val="minor"/>
      </rPr>
      <t xml:space="preserve">
al obiectivului de investii:  "Cresterea eficientei energetice in cladirile rezidentiale (blocuri) din Cornu, judet Prahova, respectiv Blocul 1-2, blocul 3-4 si blocul 5-6"</t>
    </r>
  </si>
  <si>
    <t>Valoare *2)
totală (fara TVA)</t>
  </si>
  <si>
    <t>TVA total</t>
  </si>
  <si>
    <t>Valoare totală cu  TVA</t>
  </si>
  <si>
    <t>Valoare eligibilă (fara TVA)</t>
  </si>
  <si>
    <t>TVA eligibil</t>
  </si>
  <si>
    <t>Valoare eligibilă cu  TVA</t>
  </si>
  <si>
    <t>Valoare neeligibilă (fara TVA)</t>
  </si>
  <si>
    <t>TVA neeligibil</t>
  </si>
  <si>
    <t>Valoare neeligibilă cu  TVA</t>
  </si>
  <si>
    <t>4.3.2.</t>
  </si>
  <si>
    <t>4.3.1.</t>
  </si>
  <si>
    <r>
      <t xml:space="preserve">Utilaje, echipamente tehnologice si functionale care necesita montaj - </t>
    </r>
    <r>
      <rPr>
        <b/>
        <sz val="12"/>
        <rFont val="Calibri"/>
        <family val="2"/>
        <charset val="238"/>
        <scheme val="minor"/>
      </rPr>
      <t>1 (una) stație încărcare</t>
    </r>
  </si>
  <si>
    <r>
      <t>Utilaje, echipamente tehnologice si functionale care necesita montaj -</t>
    </r>
    <r>
      <rPr>
        <b/>
        <sz val="12"/>
        <rFont val="Calibri"/>
        <family val="2"/>
        <charset val="238"/>
        <scheme val="minor"/>
      </rPr>
      <t>kit fotovoltaic</t>
    </r>
  </si>
  <si>
    <t>CT1-fct.46/18.04.2022</t>
  </si>
  <si>
    <t>CT1-fct.131/02.08.2022</t>
  </si>
  <si>
    <t>CT1-fct.233/12.12.2022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</si>
</sst>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0"/>
      <name val="Arial"/>
      <charset val="238"/>
    </font>
    <font>
      <sz val="8"/>
      <name val="Arial"/>
      <family val="2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3"/>
      <name val="Calibri"/>
      <family val="2"/>
      <scheme val="minor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2"/>
      <color rgb="FF00B050"/>
      <name val="Calibri"/>
      <family val="2"/>
      <scheme val="minor"/>
    </font>
    <font>
      <sz val="12"/>
      <color rgb="FF0070C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164" fontId="2" fillId="0" borderId="0" xfId="0" applyNumberFormat="1" applyFont="1"/>
    <xf numFmtId="0" fontId="2" fillId="0" borderId="3" xfId="0" applyFont="1" applyBorder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2" fontId="2" fillId="0" borderId="0" xfId="0" applyNumberFormat="1" applyFont="1"/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0" xfId="0" applyFont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2" fontId="2" fillId="2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/>
    <xf numFmtId="2" fontId="4" fillId="2" borderId="1" xfId="0" applyNumberFormat="1" applyFont="1" applyFill="1" applyBorder="1"/>
    <xf numFmtId="2" fontId="2" fillId="2" borderId="4" xfId="0" applyNumberFormat="1" applyFont="1" applyFill="1" applyBorder="1"/>
    <xf numFmtId="164" fontId="4" fillId="2" borderId="0" xfId="0" applyNumberFormat="1" applyFont="1" applyFill="1"/>
    <xf numFmtId="2" fontId="2" fillId="3" borderId="1" xfId="0" applyNumberFormat="1" applyFont="1" applyFill="1" applyBorder="1"/>
    <xf numFmtId="2" fontId="4" fillId="3" borderId="1" xfId="0" applyNumberFormat="1" applyFont="1" applyFill="1" applyBorder="1" applyAlignment="1">
      <alignment horizontal="right"/>
    </xf>
    <xf numFmtId="2" fontId="10" fillId="3" borderId="1" xfId="0" applyNumberFormat="1" applyFont="1" applyFill="1" applyBorder="1"/>
    <xf numFmtId="2" fontId="4" fillId="3" borderId="1" xfId="0" applyNumberFormat="1" applyFont="1" applyFill="1" applyBorder="1"/>
    <xf numFmtId="2" fontId="2" fillId="3" borderId="4" xfId="0" applyNumberFormat="1" applyFont="1" applyFill="1" applyBorder="1"/>
    <xf numFmtId="164" fontId="4" fillId="3" borderId="0" xfId="0" applyNumberFormat="1" applyFont="1" applyFill="1"/>
    <xf numFmtId="2" fontId="2" fillId="4" borderId="1" xfId="0" applyNumberFormat="1" applyFont="1" applyFill="1" applyBorder="1"/>
    <xf numFmtId="2" fontId="4" fillId="4" borderId="1" xfId="0" applyNumberFormat="1" applyFont="1" applyFill="1" applyBorder="1" applyAlignment="1">
      <alignment horizontal="right"/>
    </xf>
    <xf numFmtId="2" fontId="4" fillId="4" borderId="1" xfId="0" applyNumberFormat="1" applyFont="1" applyFill="1" applyBorder="1"/>
    <xf numFmtId="2" fontId="2" fillId="4" borderId="4" xfId="0" applyNumberFormat="1" applyFont="1" applyFill="1" applyBorder="1"/>
    <xf numFmtId="164" fontId="4" fillId="4" borderId="0" xfId="0" applyNumberFormat="1" applyFont="1" applyFill="1"/>
    <xf numFmtId="2" fontId="11" fillId="2" borderId="1" xfId="0" applyNumberFormat="1" applyFont="1" applyFill="1" applyBorder="1"/>
    <xf numFmtId="2" fontId="11" fillId="3" borderId="1" xfId="0" applyNumberFormat="1" applyFont="1" applyFill="1" applyBorder="1"/>
    <xf numFmtId="2" fontId="11" fillId="4" borderId="1" xfId="0" applyNumberFormat="1" applyFont="1" applyFill="1" applyBorder="1"/>
    <xf numFmtId="2" fontId="4" fillId="0" borderId="0" xfId="0" applyNumberFormat="1" applyFont="1"/>
    <xf numFmtId="14" fontId="2" fillId="0" borderId="1" xfId="0" applyNumberFormat="1" applyFont="1" applyBorder="1"/>
    <xf numFmtId="0" fontId="11" fillId="6" borderId="0" xfId="0" applyFont="1" applyFill="1"/>
    <xf numFmtId="0" fontId="11" fillId="7" borderId="0" xfId="0" applyFont="1" applyFill="1"/>
    <xf numFmtId="0" fontId="11" fillId="5" borderId="0" xfId="0" applyFont="1" applyFill="1"/>
    <xf numFmtId="0" fontId="12" fillId="0" borderId="1" xfId="0" applyFont="1" applyBorder="1" applyAlignment="1">
      <alignment wrapText="1"/>
    </xf>
    <xf numFmtId="2" fontId="12" fillId="2" borderId="1" xfId="0" applyNumberFormat="1" applyFont="1" applyFill="1" applyBorder="1"/>
    <xf numFmtId="2" fontId="12" fillId="3" borderId="1" xfId="0" applyNumberFormat="1" applyFont="1" applyFill="1" applyBorder="1"/>
    <xf numFmtId="2" fontId="13" fillId="2" borderId="1" xfId="0" applyNumberFormat="1" applyFont="1" applyFill="1" applyBorder="1"/>
    <xf numFmtId="2" fontId="13" fillId="3" borderId="1" xfId="0" applyNumberFormat="1" applyFont="1" applyFill="1" applyBorder="1"/>
    <xf numFmtId="0" fontId="4" fillId="0" borderId="5" xfId="0" applyFont="1" applyBorder="1" applyAlignment="1">
      <alignment wrapText="1"/>
    </xf>
    <xf numFmtId="0" fontId="0" fillId="0" borderId="4" xfId="0" applyBorder="1" applyAlignment="1">
      <alignment wrapText="1"/>
    </xf>
    <xf numFmtId="0" fontId="4" fillId="0" borderId="0" xfId="0" applyFont="1" applyAlignment="1">
      <alignment wrapText="1"/>
    </xf>
    <xf numFmtId="0" fontId="2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4" fillId="0" borderId="5" xfId="0" applyFont="1" applyBorder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7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ana\Desktop\clarificare%20cornu%2020.07.2023\CENTRALIZATORUL%20DEVIZEL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.1"/>
      <sheetName val="OB.2"/>
      <sheetName val="OB.3"/>
      <sheetName val="OB.4"/>
      <sheetName val="OB.5"/>
    </sheetNames>
    <sheetDataSet>
      <sheetData sheetId="0" refreshError="1">
        <row r="32">
          <cell r="C32">
            <v>1933946.8699999999</v>
          </cell>
        </row>
      </sheetData>
      <sheetData sheetId="1" refreshError="1">
        <row r="19">
          <cell r="C19">
            <v>45558</v>
          </cell>
        </row>
      </sheetData>
      <sheetData sheetId="2" refreshError="1">
        <row r="17">
          <cell r="C17">
            <v>21257.760000000002</v>
          </cell>
        </row>
      </sheetData>
      <sheetData sheetId="3" refreshError="1">
        <row r="29">
          <cell r="C29">
            <v>688873.20000000019</v>
          </cell>
        </row>
      </sheetData>
      <sheetData sheetId="4" refreshError="1">
        <row r="14">
          <cell r="C14">
            <v>0</v>
          </cell>
        </row>
        <row r="20">
          <cell r="C20">
            <v>123067.5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3"/>
  <sheetViews>
    <sheetView tabSelected="1" zoomScale="85" zoomScaleNormal="85" workbookViewId="0">
      <selection activeCell="B33" sqref="B33"/>
    </sheetView>
  </sheetViews>
  <sheetFormatPr defaultColWidth="9.140625" defaultRowHeight="15.75" x14ac:dyDescent="0.25"/>
  <cols>
    <col min="1" max="1" width="5.7109375" style="1" customWidth="1"/>
    <col min="2" max="2" width="48.140625" style="1" customWidth="1"/>
    <col min="3" max="3" width="15.28515625" style="1" customWidth="1"/>
    <col min="4" max="4" width="14.5703125" style="1" customWidth="1"/>
    <col min="5" max="5" width="15.140625" style="1" customWidth="1"/>
    <col min="6" max="6" width="15.28515625" style="1" customWidth="1"/>
    <col min="7" max="7" width="14.5703125" style="1" customWidth="1"/>
    <col min="8" max="8" width="15.140625" style="1" customWidth="1"/>
    <col min="9" max="9" width="8.7109375" style="1" hidden="1" customWidth="1"/>
    <col min="10" max="10" width="15.28515625" style="1" customWidth="1"/>
    <col min="11" max="11" width="14.5703125" style="1" customWidth="1"/>
    <col min="12" max="12" width="16.28515625" style="1" customWidth="1"/>
    <col min="13" max="13" width="9.140625" style="1"/>
    <col min="14" max="14" width="13.5703125" style="1" customWidth="1"/>
    <col min="15" max="16384" width="9.140625" style="1"/>
  </cols>
  <sheetData>
    <row r="1" spans="1:12" x14ac:dyDescent="0.25">
      <c r="A1" s="1" t="s">
        <v>21</v>
      </c>
    </row>
    <row r="3" spans="1:12" x14ac:dyDescent="0.25">
      <c r="A3" s="1" t="s">
        <v>18</v>
      </c>
    </row>
    <row r="4" spans="1:12" x14ac:dyDescent="0.25">
      <c r="A4" s="3" t="s">
        <v>95</v>
      </c>
      <c r="B4" s="3"/>
    </row>
    <row r="5" spans="1:12" x14ac:dyDescent="0.25">
      <c r="A5" s="56" t="s">
        <v>96</v>
      </c>
      <c r="B5" s="57"/>
      <c r="C5" s="57"/>
      <c r="D5" s="57"/>
      <c r="E5" s="57"/>
    </row>
    <row r="6" spans="1:12" x14ac:dyDescent="0.25">
      <c r="A6" s="57"/>
      <c r="B6" s="57"/>
      <c r="C6" s="57"/>
      <c r="D6" s="57"/>
      <c r="E6" s="57"/>
    </row>
    <row r="7" spans="1:12" x14ac:dyDescent="0.25">
      <c r="A7" s="12"/>
      <c r="B7" s="3"/>
    </row>
    <row r="8" spans="1:12" ht="70.900000000000006" customHeight="1" x14ac:dyDescent="0.25">
      <c r="A8" s="60" t="s">
        <v>98</v>
      </c>
      <c r="B8" s="61"/>
      <c r="C8" s="61"/>
      <c r="D8" s="61"/>
      <c r="E8" s="61"/>
    </row>
    <row r="10" spans="1:12" s="16" customFormat="1" ht="30.75" customHeight="1" x14ac:dyDescent="0.25">
      <c r="A10" s="62" t="s">
        <v>1</v>
      </c>
      <c r="B10" s="62" t="s">
        <v>0</v>
      </c>
      <c r="C10" s="14" t="s">
        <v>99</v>
      </c>
      <c r="D10" s="15" t="s">
        <v>100</v>
      </c>
      <c r="E10" s="14" t="s">
        <v>101</v>
      </c>
      <c r="F10" s="14" t="s">
        <v>102</v>
      </c>
      <c r="G10" s="15" t="s">
        <v>103</v>
      </c>
      <c r="H10" s="14" t="s">
        <v>104</v>
      </c>
      <c r="J10" s="14" t="s">
        <v>105</v>
      </c>
      <c r="K10" s="15" t="s">
        <v>106</v>
      </c>
      <c r="L10" s="14" t="s">
        <v>107</v>
      </c>
    </row>
    <row r="11" spans="1:12" s="16" customFormat="1" ht="19.5" customHeight="1" x14ac:dyDescent="0.25">
      <c r="A11" s="62"/>
      <c r="B11" s="62"/>
      <c r="C11" s="15" t="s">
        <v>22</v>
      </c>
      <c r="D11" s="15" t="s">
        <v>22</v>
      </c>
      <c r="E11" s="15" t="s">
        <v>93</v>
      </c>
      <c r="F11" s="15" t="s">
        <v>22</v>
      </c>
      <c r="G11" s="15" t="s">
        <v>22</v>
      </c>
      <c r="H11" s="15" t="s">
        <v>93</v>
      </c>
      <c r="J11" s="15" t="s">
        <v>22</v>
      </c>
      <c r="K11" s="15" t="s">
        <v>22</v>
      </c>
      <c r="L11" s="15" t="s">
        <v>93</v>
      </c>
    </row>
    <row r="12" spans="1:12" s="16" customFormat="1" ht="15" x14ac:dyDescent="0.25">
      <c r="A12" s="17">
        <v>1</v>
      </c>
      <c r="B12" s="17">
        <v>2</v>
      </c>
      <c r="C12" s="17">
        <v>3</v>
      </c>
      <c r="D12" s="17">
        <v>4</v>
      </c>
      <c r="E12" s="17">
        <v>5</v>
      </c>
      <c r="F12" s="17">
        <v>3</v>
      </c>
      <c r="G12" s="17">
        <v>4</v>
      </c>
      <c r="H12" s="17">
        <v>5</v>
      </c>
      <c r="J12" s="17">
        <v>3</v>
      </c>
      <c r="K12" s="17">
        <v>4</v>
      </c>
      <c r="L12" s="17">
        <v>5</v>
      </c>
    </row>
    <row r="13" spans="1:12" s="3" customFormat="1" ht="33.75" customHeight="1" x14ac:dyDescent="0.25">
      <c r="A13" s="51" t="s">
        <v>82</v>
      </c>
      <c r="B13" s="51"/>
      <c r="C13" s="51"/>
      <c r="D13" s="51"/>
      <c r="E13" s="51"/>
    </row>
    <row r="14" spans="1:12" x14ac:dyDescent="0.25">
      <c r="A14" s="4" t="s">
        <v>32</v>
      </c>
      <c r="B14" s="4" t="s">
        <v>3</v>
      </c>
      <c r="C14" s="19">
        <v>0</v>
      </c>
      <c r="D14" s="19">
        <f>ROUND(C14*19%,2)</f>
        <v>0</v>
      </c>
      <c r="E14" s="19">
        <f>SUM(C14+D14)</f>
        <v>0</v>
      </c>
      <c r="F14" s="25">
        <v>0</v>
      </c>
      <c r="G14" s="25">
        <f>ROUND(F14*19%,2)</f>
        <v>0</v>
      </c>
      <c r="H14" s="25">
        <f>SUM(F14+G14)</f>
        <v>0</v>
      </c>
      <c r="J14" s="31">
        <f>C14-F14</f>
        <v>0</v>
      </c>
      <c r="K14" s="31">
        <f t="shared" ref="K14:L14" si="0">D14-G14</f>
        <v>0</v>
      </c>
      <c r="L14" s="31">
        <f t="shared" si="0"/>
        <v>0</v>
      </c>
    </row>
    <row r="15" spans="1:12" x14ac:dyDescent="0.25">
      <c r="A15" s="4" t="s">
        <v>33</v>
      </c>
      <c r="B15" s="4" t="s">
        <v>4</v>
      </c>
      <c r="C15" s="19">
        <v>0</v>
      </c>
      <c r="D15" s="19">
        <f>ROUND(C15*19%,2)</f>
        <v>0</v>
      </c>
      <c r="E15" s="19">
        <f>SUM(C15+D15)</f>
        <v>0</v>
      </c>
      <c r="F15" s="25">
        <v>0</v>
      </c>
      <c r="G15" s="25">
        <f>ROUND(F15*19%,2)</f>
        <v>0</v>
      </c>
      <c r="H15" s="25">
        <f>SUM(F15+G15)</f>
        <v>0</v>
      </c>
      <c r="J15" s="31">
        <f t="shared" ref="J15:J17" si="1">C15-F15</f>
        <v>0</v>
      </c>
      <c r="K15" s="31">
        <f t="shared" ref="K15:K17" si="2">D15-G15</f>
        <v>0</v>
      </c>
      <c r="L15" s="31">
        <f t="shared" ref="L15:L17" si="3">E15-H15</f>
        <v>0</v>
      </c>
    </row>
    <row r="16" spans="1:12" ht="32.25" customHeight="1" x14ac:dyDescent="0.25">
      <c r="A16" s="4" t="s">
        <v>34</v>
      </c>
      <c r="B16" s="5" t="s">
        <v>23</v>
      </c>
      <c r="C16" s="19">
        <v>0</v>
      </c>
      <c r="D16" s="19">
        <f>ROUND(C16*19%,2)</f>
        <v>0</v>
      </c>
      <c r="E16" s="19">
        <f>SUM(C16+D16)</f>
        <v>0</v>
      </c>
      <c r="F16" s="25">
        <v>0</v>
      </c>
      <c r="G16" s="25">
        <f>ROUND(F16*19%,2)</f>
        <v>0</v>
      </c>
      <c r="H16" s="25">
        <f>SUM(F16+G16)</f>
        <v>0</v>
      </c>
      <c r="J16" s="31">
        <f t="shared" si="1"/>
        <v>0</v>
      </c>
      <c r="K16" s="31">
        <f t="shared" si="2"/>
        <v>0</v>
      </c>
      <c r="L16" s="31">
        <f t="shared" si="3"/>
        <v>0</v>
      </c>
    </row>
    <row r="17" spans="1:14" x14ac:dyDescent="0.25">
      <c r="A17" s="4" t="s">
        <v>35</v>
      </c>
      <c r="B17" s="5" t="s">
        <v>24</v>
      </c>
      <c r="C17" s="19">
        <v>0</v>
      </c>
      <c r="D17" s="19">
        <f>ROUND(C17*19%,2)</f>
        <v>0</v>
      </c>
      <c r="E17" s="19">
        <f>SUM(C17+D17)</f>
        <v>0</v>
      </c>
      <c r="F17" s="25">
        <v>0</v>
      </c>
      <c r="G17" s="25">
        <f>ROUND(F17*19%,2)</f>
        <v>0</v>
      </c>
      <c r="H17" s="25">
        <f>SUM(F17+G17)</f>
        <v>0</v>
      </c>
      <c r="J17" s="31">
        <f t="shared" si="1"/>
        <v>0</v>
      </c>
      <c r="K17" s="31">
        <f t="shared" si="2"/>
        <v>0</v>
      </c>
      <c r="L17" s="31">
        <f t="shared" si="3"/>
        <v>0</v>
      </c>
    </row>
    <row r="18" spans="1:14" x14ac:dyDescent="0.25">
      <c r="A18" s="55" t="s">
        <v>81</v>
      </c>
      <c r="B18" s="50"/>
      <c r="C18" s="20">
        <f t="shared" ref="C18:H18" si="4">SUM(C14+C15+C16+C17)</f>
        <v>0</v>
      </c>
      <c r="D18" s="20">
        <f t="shared" si="4"/>
        <v>0</v>
      </c>
      <c r="E18" s="20">
        <f t="shared" si="4"/>
        <v>0</v>
      </c>
      <c r="F18" s="26">
        <f t="shared" si="4"/>
        <v>0</v>
      </c>
      <c r="G18" s="26">
        <f t="shared" si="4"/>
        <v>0</v>
      </c>
      <c r="H18" s="26">
        <f t="shared" si="4"/>
        <v>0</v>
      </c>
      <c r="J18" s="32">
        <f>SUM(J14+J15+J16+J17)</f>
        <v>0</v>
      </c>
      <c r="K18" s="32">
        <f>SUM(K14+K15+K16+K17)</f>
        <v>0</v>
      </c>
      <c r="L18" s="32">
        <f>SUM(L14+L15+L16+L17)</f>
        <v>0</v>
      </c>
    </row>
    <row r="19" spans="1:14" x14ac:dyDescent="0.25">
      <c r="A19" s="6"/>
      <c r="B19" s="6"/>
      <c r="C19" s="6"/>
      <c r="D19" s="6"/>
      <c r="E19" s="6"/>
      <c r="F19" s="6"/>
      <c r="G19" s="6"/>
      <c r="H19" s="6"/>
      <c r="J19" s="6"/>
      <c r="K19" s="6"/>
      <c r="L19" s="6"/>
    </row>
    <row r="20" spans="1:14" s="3" customFormat="1" ht="33" customHeight="1" x14ac:dyDescent="0.25">
      <c r="A20" s="51" t="s">
        <v>83</v>
      </c>
      <c r="B20" s="51"/>
      <c r="C20" s="51"/>
      <c r="D20" s="51"/>
      <c r="E20" s="51"/>
      <c r="H20" s="3" t="s">
        <v>19</v>
      </c>
      <c r="L20" s="3" t="s">
        <v>19</v>
      </c>
    </row>
    <row r="21" spans="1:14" ht="32.25" customHeight="1" x14ac:dyDescent="0.25">
      <c r="A21" s="2">
        <v>2</v>
      </c>
      <c r="B21" s="5" t="s">
        <v>5</v>
      </c>
      <c r="C21" s="19">
        <f>[1]OB.5!$C$14</f>
        <v>0</v>
      </c>
      <c r="D21" s="19">
        <f>ROUND(C21*19%,3)</f>
        <v>0</v>
      </c>
      <c r="E21" s="19">
        <f>SUM(C21+D21)</f>
        <v>0</v>
      </c>
      <c r="F21" s="25">
        <f>[1]OB.5!$C$14</f>
        <v>0</v>
      </c>
      <c r="G21" s="25">
        <f>ROUND(F21*19%,3)</f>
        <v>0</v>
      </c>
      <c r="H21" s="25">
        <f>SUM(F21+G21)</f>
        <v>0</v>
      </c>
      <c r="I21" s="1">
        <v>1305.3900000000001</v>
      </c>
      <c r="J21" s="31">
        <f>C21-F21</f>
        <v>0</v>
      </c>
      <c r="K21" s="31">
        <f t="shared" ref="K21:L21" si="5">D21-G21</f>
        <v>0</v>
      </c>
      <c r="L21" s="31">
        <f t="shared" si="5"/>
        <v>0</v>
      </c>
    </row>
    <row r="22" spans="1:14" x14ac:dyDescent="0.25">
      <c r="A22" s="55" t="s">
        <v>84</v>
      </c>
      <c r="B22" s="50"/>
      <c r="C22" s="20">
        <f>SUM(C21)</f>
        <v>0</v>
      </c>
      <c r="D22" s="20">
        <f t="shared" ref="D22:E22" si="6">SUM(D21)</f>
        <v>0</v>
      </c>
      <c r="E22" s="20">
        <f t="shared" si="6"/>
        <v>0</v>
      </c>
      <c r="F22" s="26">
        <f>SUM(F21)</f>
        <v>0</v>
      </c>
      <c r="G22" s="26">
        <f t="shared" ref="G22:H22" si="7">SUM(G21)</f>
        <v>0</v>
      </c>
      <c r="H22" s="26">
        <f t="shared" si="7"/>
        <v>0</v>
      </c>
      <c r="J22" s="32">
        <f>SUM(J21)</f>
        <v>0</v>
      </c>
      <c r="K22" s="32">
        <f t="shared" ref="K22:L22" si="8">SUM(K21)</f>
        <v>0</v>
      </c>
      <c r="L22" s="32">
        <f t="shared" si="8"/>
        <v>0</v>
      </c>
    </row>
    <row r="23" spans="1:14" x14ac:dyDescent="0.25">
      <c r="A23" s="6"/>
      <c r="B23" s="7"/>
      <c r="C23" s="8"/>
      <c r="D23" s="8"/>
      <c r="E23" s="8"/>
      <c r="F23" s="8"/>
      <c r="G23" s="8"/>
      <c r="H23" s="8"/>
      <c r="J23" s="8"/>
      <c r="K23" s="8"/>
      <c r="L23" s="8"/>
    </row>
    <row r="24" spans="1:14" s="3" customFormat="1" ht="32.25" customHeight="1" x14ac:dyDescent="0.25">
      <c r="A24" s="51" t="s">
        <v>85</v>
      </c>
      <c r="B24" s="51"/>
      <c r="C24" s="51"/>
      <c r="D24" s="51"/>
      <c r="E24" s="51"/>
      <c r="H24" s="3" t="s">
        <v>20</v>
      </c>
      <c r="L24" s="3" t="s">
        <v>20</v>
      </c>
    </row>
    <row r="25" spans="1:14" x14ac:dyDescent="0.25">
      <c r="A25" s="52" t="s">
        <v>36</v>
      </c>
      <c r="B25" s="5" t="s">
        <v>25</v>
      </c>
      <c r="C25" s="36">
        <f>SUM(C26:C28)</f>
        <v>59888.4</v>
      </c>
      <c r="D25" s="36">
        <f t="shared" ref="D25:E25" si="9">SUM(D26:D28)</f>
        <v>11378.8</v>
      </c>
      <c r="E25" s="36">
        <f t="shared" si="9"/>
        <v>71267.199999999997</v>
      </c>
      <c r="F25" s="37">
        <f>SUM(F26:F28)</f>
        <v>59888.4</v>
      </c>
      <c r="G25" s="37">
        <f t="shared" ref="G25:H25" si="10">SUM(G26:G28)</f>
        <v>11378.8</v>
      </c>
      <c r="H25" s="37">
        <f t="shared" si="10"/>
        <v>71267.199999999997</v>
      </c>
      <c r="J25" s="38">
        <f>C25-F25</f>
        <v>0</v>
      </c>
      <c r="K25" s="38">
        <f t="shared" ref="K25:L25" si="11">D25-G25</f>
        <v>0</v>
      </c>
      <c r="L25" s="38">
        <f t="shared" si="11"/>
        <v>0</v>
      </c>
    </row>
    <row r="26" spans="1:14" x14ac:dyDescent="0.25">
      <c r="A26" s="53"/>
      <c r="B26" s="44" t="s">
        <v>26</v>
      </c>
      <c r="C26" s="45">
        <v>59888.4</v>
      </c>
      <c r="D26" s="45">
        <f>ROUND(C26*19%,2)</f>
        <v>11378.8</v>
      </c>
      <c r="E26" s="45">
        <f>SUM(C26+D26)</f>
        <v>71267.199999999997</v>
      </c>
      <c r="F26" s="46">
        <v>59888.4</v>
      </c>
      <c r="G26" s="46">
        <f>ROUND(F26*19%,2)</f>
        <v>11378.8</v>
      </c>
      <c r="H26" s="46">
        <f>SUM(F26+G26)</f>
        <v>71267.199999999997</v>
      </c>
      <c r="J26" s="31">
        <f t="shared" ref="J26:J58" si="12">C26-F26</f>
        <v>0</v>
      </c>
      <c r="K26" s="31">
        <f t="shared" ref="K26:K58" si="13">D26-G26</f>
        <v>0</v>
      </c>
      <c r="L26" s="31">
        <f t="shared" ref="L26:L58" si="14">E26-H26</f>
        <v>0</v>
      </c>
    </row>
    <row r="27" spans="1:14" x14ac:dyDescent="0.25">
      <c r="A27" s="53"/>
      <c r="B27" s="5" t="s">
        <v>27</v>
      </c>
      <c r="C27" s="19">
        <v>0</v>
      </c>
      <c r="D27" s="19">
        <f t="shared" ref="D27:D28" si="15">ROUND(C27*19%,2)</f>
        <v>0</v>
      </c>
      <c r="E27" s="19">
        <f t="shared" ref="E27:E28" si="16">SUM(C27+D27)</f>
        <v>0</v>
      </c>
      <c r="F27" s="25">
        <v>0</v>
      </c>
      <c r="G27" s="25">
        <f t="shared" ref="G27:G28" si="17">ROUND(F27*19%,2)</f>
        <v>0</v>
      </c>
      <c r="H27" s="25">
        <f t="shared" ref="H27:H28" si="18">SUM(F27+G27)</f>
        <v>0</v>
      </c>
      <c r="J27" s="31">
        <f t="shared" si="12"/>
        <v>0</v>
      </c>
      <c r="K27" s="31">
        <f t="shared" si="13"/>
        <v>0</v>
      </c>
      <c r="L27" s="31">
        <f t="shared" si="14"/>
        <v>0</v>
      </c>
    </row>
    <row r="28" spans="1:14" x14ac:dyDescent="0.25">
      <c r="A28" s="54"/>
      <c r="B28" s="5" t="s">
        <v>28</v>
      </c>
      <c r="C28" s="19">
        <v>0</v>
      </c>
      <c r="D28" s="19">
        <f t="shared" si="15"/>
        <v>0</v>
      </c>
      <c r="E28" s="19">
        <f t="shared" si="16"/>
        <v>0</v>
      </c>
      <c r="F28" s="25">
        <v>0</v>
      </c>
      <c r="G28" s="25">
        <f t="shared" si="17"/>
        <v>0</v>
      </c>
      <c r="H28" s="25">
        <f t="shared" si="18"/>
        <v>0</v>
      </c>
      <c r="J28" s="31">
        <f t="shared" si="12"/>
        <v>0</v>
      </c>
      <c r="K28" s="31">
        <f t="shared" si="13"/>
        <v>0</v>
      </c>
      <c r="L28" s="31">
        <f t="shared" si="14"/>
        <v>0</v>
      </c>
    </row>
    <row r="29" spans="1:14" ht="31.5" x14ac:dyDescent="0.25">
      <c r="A29" s="4" t="s">
        <v>37</v>
      </c>
      <c r="B29" s="5" t="s">
        <v>29</v>
      </c>
      <c r="C29" s="19">
        <v>3000</v>
      </c>
      <c r="D29" s="19">
        <f>ROUND(C29*19%,2)</f>
        <v>570</v>
      </c>
      <c r="E29" s="19">
        <f>SUM(C29+D29)</f>
        <v>3570</v>
      </c>
      <c r="F29" s="25">
        <v>0</v>
      </c>
      <c r="G29" s="25">
        <f>ROUND(F29*19%,2)</f>
        <v>0</v>
      </c>
      <c r="H29" s="25">
        <f>SUM(F29+G29)</f>
        <v>0</v>
      </c>
      <c r="J29" s="31">
        <f t="shared" si="12"/>
        <v>3000</v>
      </c>
      <c r="K29" s="31">
        <f t="shared" si="13"/>
        <v>570</v>
      </c>
      <c r="L29" s="31">
        <f t="shared" si="14"/>
        <v>3570</v>
      </c>
    </row>
    <row r="30" spans="1:14" x14ac:dyDescent="0.25">
      <c r="A30" s="4" t="s">
        <v>38</v>
      </c>
      <c r="B30" s="18" t="s">
        <v>30</v>
      </c>
      <c r="C30" s="45">
        <v>29239.119999999999</v>
      </c>
      <c r="D30" s="45">
        <f>ROUND(C30*19%,2)</f>
        <v>5555.43</v>
      </c>
      <c r="E30" s="45">
        <f t="shared" ref="E30:E31" si="19">SUM(C30+D30)</f>
        <v>34794.550000000003</v>
      </c>
      <c r="F30" s="46">
        <v>29239.119999999999</v>
      </c>
      <c r="G30" s="46">
        <f>ROUND(F30*19%,2)</f>
        <v>5555.43</v>
      </c>
      <c r="H30" s="46">
        <f t="shared" ref="H30:H31" si="20">SUM(F30+G30)</f>
        <v>34794.550000000003</v>
      </c>
      <c r="J30" s="31">
        <f t="shared" si="12"/>
        <v>0</v>
      </c>
      <c r="K30" s="31">
        <f t="shared" si="13"/>
        <v>0</v>
      </c>
      <c r="L30" s="31">
        <f t="shared" si="14"/>
        <v>0</v>
      </c>
    </row>
    <row r="31" spans="1:14" ht="31.5" x14ac:dyDescent="0.25">
      <c r="A31" s="4" t="s">
        <v>39</v>
      </c>
      <c r="B31" s="18" t="s">
        <v>31</v>
      </c>
      <c r="C31" s="45">
        <v>15930</v>
      </c>
      <c r="D31" s="45">
        <f t="shared" ref="D31:D42" si="21">ROUND(C31*19%,3)</f>
        <v>3026.7</v>
      </c>
      <c r="E31" s="45">
        <f t="shared" si="19"/>
        <v>18956.7</v>
      </c>
      <c r="F31" s="46">
        <v>15930</v>
      </c>
      <c r="G31" s="46">
        <f t="shared" ref="G31" si="22">ROUND(F31*19%,3)</f>
        <v>3026.7</v>
      </c>
      <c r="H31" s="46">
        <f t="shared" si="20"/>
        <v>18956.7</v>
      </c>
      <c r="J31" s="31">
        <f t="shared" si="12"/>
        <v>0</v>
      </c>
      <c r="K31" s="31">
        <f t="shared" si="13"/>
        <v>0</v>
      </c>
      <c r="L31" s="31">
        <f t="shared" si="14"/>
        <v>0</v>
      </c>
      <c r="N31" s="13"/>
    </row>
    <row r="32" spans="1:14" x14ac:dyDescent="0.25">
      <c r="A32" s="52" t="s">
        <v>40</v>
      </c>
      <c r="B32" s="5" t="s">
        <v>42</v>
      </c>
      <c r="C32" s="36">
        <f>SUM(C33:C38)</f>
        <v>289396.77</v>
      </c>
      <c r="D32" s="36">
        <f t="shared" ref="D32:E32" si="23">SUM(D33:D38)</f>
        <v>54985.39</v>
      </c>
      <c r="E32" s="36">
        <f t="shared" si="23"/>
        <v>344382.16000000003</v>
      </c>
      <c r="F32" s="37">
        <f>SUM(F33:F38)</f>
        <v>289396.77</v>
      </c>
      <c r="G32" s="37">
        <f t="shared" ref="G32:H32" si="24">SUM(G33:G38)</f>
        <v>54985.39</v>
      </c>
      <c r="H32" s="37">
        <f t="shared" si="24"/>
        <v>344382.16000000003</v>
      </c>
      <c r="J32" s="38">
        <f t="shared" si="12"/>
        <v>0</v>
      </c>
      <c r="K32" s="38">
        <f t="shared" si="13"/>
        <v>0</v>
      </c>
      <c r="L32" s="38">
        <f t="shared" si="14"/>
        <v>0</v>
      </c>
    </row>
    <row r="33" spans="1:12" x14ac:dyDescent="0.25">
      <c r="A33" s="53"/>
      <c r="B33" s="5" t="s">
        <v>43</v>
      </c>
      <c r="C33" s="19">
        <v>0</v>
      </c>
      <c r="D33" s="19">
        <f>ROUND(C33*19%,2)</f>
        <v>0</v>
      </c>
      <c r="E33" s="19">
        <f t="shared" ref="E33" si="25">SUM(C33+D33)</f>
        <v>0</v>
      </c>
      <c r="F33" s="25">
        <v>0</v>
      </c>
      <c r="G33" s="25">
        <f>ROUND(F33*19%,2)</f>
        <v>0</v>
      </c>
      <c r="H33" s="25">
        <f t="shared" ref="H33:H39" si="26">SUM(F33+G33)</f>
        <v>0</v>
      </c>
      <c r="J33" s="31">
        <f t="shared" si="12"/>
        <v>0</v>
      </c>
      <c r="K33" s="31">
        <f t="shared" si="13"/>
        <v>0</v>
      </c>
      <c r="L33" s="31">
        <f t="shared" si="14"/>
        <v>0</v>
      </c>
    </row>
    <row r="34" spans="1:12" x14ac:dyDescent="0.25">
      <c r="A34" s="53"/>
      <c r="B34" s="5" t="s">
        <v>44</v>
      </c>
      <c r="C34" s="19">
        <v>0</v>
      </c>
      <c r="D34" s="19">
        <f t="shared" ref="D34:D38" si="27">ROUND(C34*19%,2)</f>
        <v>0</v>
      </c>
      <c r="E34" s="19">
        <f t="shared" ref="E34:E38" si="28">SUM(C34+D34)</f>
        <v>0</v>
      </c>
      <c r="F34" s="25">
        <v>0</v>
      </c>
      <c r="G34" s="25">
        <f t="shared" ref="G34:G38" si="29">ROUND(F34*19%,2)</f>
        <v>0</v>
      </c>
      <c r="H34" s="25">
        <f t="shared" si="26"/>
        <v>0</v>
      </c>
      <c r="J34" s="31">
        <f t="shared" si="12"/>
        <v>0</v>
      </c>
      <c r="K34" s="31">
        <f t="shared" si="13"/>
        <v>0</v>
      </c>
      <c r="L34" s="31">
        <f t="shared" si="14"/>
        <v>0</v>
      </c>
    </row>
    <row r="35" spans="1:12" ht="31.5" x14ac:dyDescent="0.25">
      <c r="A35" s="53"/>
      <c r="B35" s="18" t="s">
        <v>45</v>
      </c>
      <c r="C35" s="47">
        <v>127799.03</v>
      </c>
      <c r="D35" s="47">
        <f t="shared" si="27"/>
        <v>24281.82</v>
      </c>
      <c r="E35" s="47">
        <f t="shared" si="28"/>
        <v>152080.85</v>
      </c>
      <c r="F35" s="48">
        <v>127799.03</v>
      </c>
      <c r="G35" s="48">
        <f t="shared" si="29"/>
        <v>24281.82</v>
      </c>
      <c r="H35" s="48">
        <f t="shared" si="26"/>
        <v>152080.85</v>
      </c>
      <c r="J35" s="31">
        <f t="shared" si="12"/>
        <v>0</v>
      </c>
      <c r="K35" s="31">
        <f t="shared" si="13"/>
        <v>0</v>
      </c>
      <c r="L35" s="31">
        <f t="shared" si="14"/>
        <v>0</v>
      </c>
    </row>
    <row r="36" spans="1:12" ht="31.5" customHeight="1" x14ac:dyDescent="0.25">
      <c r="A36" s="53"/>
      <c r="B36" s="18" t="s">
        <v>46</v>
      </c>
      <c r="C36" s="47">
        <v>11091.2</v>
      </c>
      <c r="D36" s="47">
        <f t="shared" si="27"/>
        <v>2107.33</v>
      </c>
      <c r="E36" s="47">
        <f t="shared" si="28"/>
        <v>13198.53</v>
      </c>
      <c r="F36" s="48">
        <v>11091.2</v>
      </c>
      <c r="G36" s="48">
        <f>D36</f>
        <v>2107.33</v>
      </c>
      <c r="H36" s="48">
        <f>E36</f>
        <v>13198.53</v>
      </c>
      <c r="J36" s="31">
        <f t="shared" si="12"/>
        <v>0</v>
      </c>
      <c r="K36" s="31">
        <f t="shared" si="13"/>
        <v>0</v>
      </c>
      <c r="L36" s="31">
        <f t="shared" si="14"/>
        <v>0</v>
      </c>
    </row>
    <row r="37" spans="1:12" ht="31.5" x14ac:dyDescent="0.25">
      <c r="A37" s="53"/>
      <c r="B37" s="18" t="s">
        <v>47</v>
      </c>
      <c r="C37" s="21">
        <v>20000</v>
      </c>
      <c r="D37" s="21">
        <f t="shared" si="27"/>
        <v>3800</v>
      </c>
      <c r="E37" s="21">
        <f t="shared" si="28"/>
        <v>23800</v>
      </c>
      <c r="F37" s="27">
        <v>20000</v>
      </c>
      <c r="G37" s="27">
        <f t="shared" si="29"/>
        <v>3800</v>
      </c>
      <c r="H37" s="27">
        <f t="shared" si="26"/>
        <v>23800</v>
      </c>
      <c r="J37" s="31">
        <f t="shared" si="12"/>
        <v>0</v>
      </c>
      <c r="K37" s="31">
        <f t="shared" si="13"/>
        <v>0</v>
      </c>
      <c r="L37" s="31">
        <f t="shared" si="14"/>
        <v>0</v>
      </c>
    </row>
    <row r="38" spans="1:12" x14ac:dyDescent="0.25">
      <c r="A38" s="54"/>
      <c r="B38" s="18" t="s">
        <v>48</v>
      </c>
      <c r="C38" s="21">
        <v>130506.54</v>
      </c>
      <c r="D38" s="21">
        <f t="shared" si="27"/>
        <v>24796.240000000002</v>
      </c>
      <c r="E38" s="21">
        <f t="shared" si="28"/>
        <v>155302.78</v>
      </c>
      <c r="F38" s="27">
        <v>130506.54</v>
      </c>
      <c r="G38" s="27">
        <f t="shared" si="29"/>
        <v>24796.240000000002</v>
      </c>
      <c r="H38" s="27">
        <f t="shared" si="26"/>
        <v>155302.78</v>
      </c>
      <c r="J38" s="31">
        <f t="shared" si="12"/>
        <v>0</v>
      </c>
      <c r="K38" s="31">
        <f t="shared" si="13"/>
        <v>0</v>
      </c>
      <c r="L38" s="31">
        <f t="shared" si="14"/>
        <v>0</v>
      </c>
    </row>
    <row r="39" spans="1:12" x14ac:dyDescent="0.25">
      <c r="A39" s="4" t="s">
        <v>41</v>
      </c>
      <c r="B39" s="5" t="s">
        <v>49</v>
      </c>
      <c r="C39" s="19">
        <v>20000</v>
      </c>
      <c r="D39" s="19">
        <f>ROUND(C39*19%,2)</f>
        <v>3800</v>
      </c>
      <c r="E39" s="19">
        <f t="shared" ref="E39" si="30">SUM(C39+D39)</f>
        <v>23800</v>
      </c>
      <c r="F39" s="25">
        <v>0</v>
      </c>
      <c r="G39" s="25">
        <f>ROUND(F39*19%,2)</f>
        <v>0</v>
      </c>
      <c r="H39" s="25">
        <f t="shared" si="26"/>
        <v>0</v>
      </c>
      <c r="J39" s="31">
        <f t="shared" si="12"/>
        <v>20000</v>
      </c>
      <c r="K39" s="31">
        <f t="shared" si="13"/>
        <v>3800</v>
      </c>
      <c r="L39" s="31">
        <f t="shared" si="14"/>
        <v>23800</v>
      </c>
    </row>
    <row r="40" spans="1:12" x14ac:dyDescent="0.25">
      <c r="A40" s="52" t="s">
        <v>50</v>
      </c>
      <c r="B40" s="5" t="s">
        <v>6</v>
      </c>
      <c r="C40" s="36">
        <f>SUM(C41:C42)</f>
        <v>80000</v>
      </c>
      <c r="D40" s="36">
        <f t="shared" ref="D40:E40" si="31">SUM(D41:D42)</f>
        <v>15200</v>
      </c>
      <c r="E40" s="36">
        <f t="shared" si="31"/>
        <v>95200</v>
      </c>
      <c r="F40" s="37">
        <f>SUM(F41:F42)</f>
        <v>0</v>
      </c>
      <c r="G40" s="37">
        <f t="shared" ref="G40:H40" si="32">SUM(G41:G42)</f>
        <v>0</v>
      </c>
      <c r="H40" s="37">
        <f t="shared" si="32"/>
        <v>0</v>
      </c>
      <c r="J40" s="38">
        <f t="shared" si="12"/>
        <v>80000</v>
      </c>
      <c r="K40" s="38">
        <f t="shared" si="13"/>
        <v>15200</v>
      </c>
      <c r="L40" s="38">
        <f t="shared" si="14"/>
        <v>95200</v>
      </c>
    </row>
    <row r="41" spans="1:12" ht="31.5" x14ac:dyDescent="0.25">
      <c r="A41" s="53"/>
      <c r="B41" s="5" t="s">
        <v>51</v>
      </c>
      <c r="C41" s="19">
        <v>80000</v>
      </c>
      <c r="D41" s="19">
        <f t="shared" si="21"/>
        <v>15200</v>
      </c>
      <c r="E41" s="19">
        <f t="shared" ref="E41" si="33">SUM(C41+D41)</f>
        <v>95200</v>
      </c>
      <c r="F41" s="25">
        <v>0</v>
      </c>
      <c r="G41" s="25">
        <f t="shared" ref="G41:G42" si="34">ROUND(F41*19%,3)</f>
        <v>0</v>
      </c>
      <c r="H41" s="25">
        <f t="shared" ref="H41:H42" si="35">SUM(F41+G41)</f>
        <v>0</v>
      </c>
      <c r="J41" s="31">
        <f t="shared" si="12"/>
        <v>80000</v>
      </c>
      <c r="K41" s="31">
        <f t="shared" si="13"/>
        <v>15200</v>
      </c>
      <c r="L41" s="31">
        <f t="shared" si="14"/>
        <v>95200</v>
      </c>
    </row>
    <row r="42" spans="1:12" x14ac:dyDescent="0.25">
      <c r="A42" s="54"/>
      <c r="B42" s="5" t="s">
        <v>52</v>
      </c>
      <c r="C42" s="19">
        <v>0</v>
      </c>
      <c r="D42" s="19">
        <f t="shared" si="21"/>
        <v>0</v>
      </c>
      <c r="E42" s="19">
        <f t="shared" ref="E42" si="36">SUM(C42+D42)</f>
        <v>0</v>
      </c>
      <c r="F42" s="25">
        <v>0</v>
      </c>
      <c r="G42" s="25">
        <f t="shared" si="34"/>
        <v>0</v>
      </c>
      <c r="H42" s="25">
        <f t="shared" si="35"/>
        <v>0</v>
      </c>
      <c r="J42" s="31">
        <f t="shared" si="12"/>
        <v>0</v>
      </c>
      <c r="K42" s="31">
        <f t="shared" si="13"/>
        <v>0</v>
      </c>
      <c r="L42" s="31">
        <f t="shared" si="14"/>
        <v>0</v>
      </c>
    </row>
    <row r="43" spans="1:12" x14ac:dyDescent="0.25">
      <c r="A43" s="52" t="s">
        <v>53</v>
      </c>
      <c r="B43" s="5" t="s">
        <v>7</v>
      </c>
      <c r="C43" s="19">
        <f>SUM(C44+C47)</f>
        <v>133334.32</v>
      </c>
      <c r="D43" s="19">
        <f t="shared" ref="D43:E43" si="37">SUM(D44+D47)</f>
        <v>25333.52</v>
      </c>
      <c r="E43" s="19">
        <f t="shared" si="37"/>
        <v>158667.84</v>
      </c>
      <c r="F43" s="25">
        <f>SUM(F44+F47)</f>
        <v>0</v>
      </c>
      <c r="G43" s="25">
        <f t="shared" ref="G43:H43" si="38">SUM(G44+G47)</f>
        <v>0</v>
      </c>
      <c r="H43" s="25">
        <f t="shared" si="38"/>
        <v>0</v>
      </c>
      <c r="J43" s="31">
        <f t="shared" si="12"/>
        <v>133334.32</v>
      </c>
      <c r="K43" s="31">
        <f t="shared" si="13"/>
        <v>25333.52</v>
      </c>
      <c r="L43" s="31">
        <f t="shared" si="14"/>
        <v>158667.84</v>
      </c>
    </row>
    <row r="44" spans="1:12" x14ac:dyDescent="0.25">
      <c r="A44" s="53"/>
      <c r="B44" s="5" t="s">
        <v>54</v>
      </c>
      <c r="C44" s="19">
        <f>SUM(C45:C46)</f>
        <v>66667.16</v>
      </c>
      <c r="D44" s="19">
        <f t="shared" ref="D44:E44" si="39">SUM(D45:D46)</f>
        <v>12666.76</v>
      </c>
      <c r="E44" s="19">
        <f t="shared" si="39"/>
        <v>79333.919999999998</v>
      </c>
      <c r="F44" s="25">
        <f>SUM(F45:F46)</f>
        <v>0</v>
      </c>
      <c r="G44" s="25">
        <f t="shared" ref="G44:H44" si="40">SUM(G45:G46)</f>
        <v>0</v>
      </c>
      <c r="H44" s="25">
        <f t="shared" si="40"/>
        <v>0</v>
      </c>
      <c r="J44" s="31">
        <f t="shared" si="12"/>
        <v>66667.16</v>
      </c>
      <c r="K44" s="31">
        <f t="shared" si="13"/>
        <v>12666.76</v>
      </c>
      <c r="L44" s="31">
        <f t="shared" si="14"/>
        <v>79333.919999999998</v>
      </c>
    </row>
    <row r="45" spans="1:12" x14ac:dyDescent="0.25">
      <c r="A45" s="53"/>
      <c r="B45" s="5" t="s">
        <v>55</v>
      </c>
      <c r="C45" s="19">
        <v>33333.58</v>
      </c>
      <c r="D45" s="19">
        <f>ROUND(C45*19%,2)</f>
        <v>6333.38</v>
      </c>
      <c r="E45" s="19">
        <f t="shared" ref="E45:E46" si="41">SUM(C45+D45)</f>
        <v>39666.959999999999</v>
      </c>
      <c r="F45" s="25">
        <v>0</v>
      </c>
      <c r="G45" s="25">
        <f>ROUND(F45*19%,2)</f>
        <v>0</v>
      </c>
      <c r="H45" s="25">
        <f t="shared" ref="H45:H47" si="42">SUM(F45+G45)</f>
        <v>0</v>
      </c>
      <c r="J45" s="31">
        <f t="shared" si="12"/>
        <v>33333.58</v>
      </c>
      <c r="K45" s="31">
        <f t="shared" si="13"/>
        <v>6333.38</v>
      </c>
      <c r="L45" s="31">
        <f t="shared" si="14"/>
        <v>39666.959999999999</v>
      </c>
    </row>
    <row r="46" spans="1:12" ht="63" x14ac:dyDescent="0.25">
      <c r="A46" s="53"/>
      <c r="B46" s="5" t="s">
        <v>56</v>
      </c>
      <c r="C46" s="19">
        <v>33333.58</v>
      </c>
      <c r="D46" s="19">
        <f>ROUND(C46*19%,2)</f>
        <v>6333.38</v>
      </c>
      <c r="E46" s="19">
        <f t="shared" si="41"/>
        <v>39666.959999999999</v>
      </c>
      <c r="F46" s="25">
        <v>0</v>
      </c>
      <c r="G46" s="25">
        <f>ROUND(F46*19%,2)</f>
        <v>0</v>
      </c>
      <c r="H46" s="25">
        <f t="shared" si="42"/>
        <v>0</v>
      </c>
      <c r="J46" s="31">
        <f t="shared" si="12"/>
        <v>33333.58</v>
      </c>
      <c r="K46" s="31">
        <f t="shared" si="13"/>
        <v>6333.38</v>
      </c>
      <c r="L46" s="31">
        <f t="shared" si="14"/>
        <v>39666.959999999999</v>
      </c>
    </row>
    <row r="47" spans="1:12" x14ac:dyDescent="0.25">
      <c r="A47" s="54"/>
      <c r="B47" s="5" t="s">
        <v>57</v>
      </c>
      <c r="C47" s="19">
        <v>66667.16</v>
      </c>
      <c r="D47" s="19">
        <f>ROUND(C47*19%,2)</f>
        <v>12666.76</v>
      </c>
      <c r="E47" s="19">
        <f t="shared" ref="E47" si="43">SUM(C47+D47)</f>
        <v>79333.919999999998</v>
      </c>
      <c r="F47" s="25">
        <v>0</v>
      </c>
      <c r="G47" s="25">
        <f>ROUND(F47*19%,2)</f>
        <v>0</v>
      </c>
      <c r="H47" s="25">
        <f t="shared" si="42"/>
        <v>0</v>
      </c>
      <c r="J47" s="31">
        <f t="shared" si="12"/>
        <v>66667.16</v>
      </c>
      <c r="K47" s="31">
        <f t="shared" si="13"/>
        <v>12666.76</v>
      </c>
      <c r="L47" s="31">
        <f t="shared" si="14"/>
        <v>79333.919999999998</v>
      </c>
    </row>
    <row r="48" spans="1:12" x14ac:dyDescent="0.25">
      <c r="A48" s="49" t="s">
        <v>86</v>
      </c>
      <c r="B48" s="50"/>
      <c r="C48" s="22">
        <f>SUM(C25+C29+C30+C31+C32+C39+C40+C43)</f>
        <v>630788.6100000001</v>
      </c>
      <c r="D48" s="22">
        <f>SUM(D25+D29+D30+D31+D32+D39+D40+D43)</f>
        <v>119849.84000000001</v>
      </c>
      <c r="E48" s="22">
        <f t="shared" ref="E48" si="44">SUM(E25+E29+E30+E31+E32+E39+E40+E43)</f>
        <v>750638.45000000007</v>
      </c>
      <c r="F48" s="28">
        <f>SUM(F25+F29+F30+F31+F32+F39+F40+F43)</f>
        <v>394454.29000000004</v>
      </c>
      <c r="G48" s="28">
        <f>SUM(G25+G29+G30+G31+G32+G39+G40+G43)</f>
        <v>74946.320000000007</v>
      </c>
      <c r="H48" s="28">
        <f t="shared" ref="H48" si="45">SUM(H25+H29+H30+H31+H32+H39+H40+H43)</f>
        <v>469400.61000000004</v>
      </c>
      <c r="J48" s="31">
        <f t="shared" si="12"/>
        <v>236334.32000000007</v>
      </c>
      <c r="K48" s="31">
        <f t="shared" si="13"/>
        <v>44903.520000000004</v>
      </c>
      <c r="L48" s="31">
        <f t="shared" si="14"/>
        <v>281237.84000000003</v>
      </c>
    </row>
    <row r="49" spans="1:12" x14ac:dyDescent="0.25">
      <c r="C49" s="8"/>
      <c r="D49" s="8"/>
      <c r="E49" s="8"/>
      <c r="F49" s="8"/>
      <c r="G49" s="8"/>
      <c r="H49" s="8"/>
      <c r="J49" s="31">
        <f t="shared" si="12"/>
        <v>0</v>
      </c>
      <c r="K49" s="31">
        <f t="shared" si="13"/>
        <v>0</v>
      </c>
      <c r="L49" s="31">
        <f t="shared" si="14"/>
        <v>0</v>
      </c>
    </row>
    <row r="50" spans="1:12" s="3" customFormat="1" ht="31.5" customHeight="1" x14ac:dyDescent="0.25">
      <c r="A50" s="51" t="s">
        <v>87</v>
      </c>
      <c r="B50" s="51"/>
      <c r="C50" s="51"/>
      <c r="D50" s="51"/>
      <c r="E50" s="51"/>
      <c r="J50" s="31">
        <f t="shared" si="12"/>
        <v>0</v>
      </c>
      <c r="K50" s="31">
        <f t="shared" si="13"/>
        <v>0</v>
      </c>
      <c r="L50" s="31">
        <f t="shared" si="14"/>
        <v>0</v>
      </c>
    </row>
    <row r="51" spans="1:12" x14ac:dyDescent="0.25">
      <c r="A51" s="4" t="s">
        <v>58</v>
      </c>
      <c r="B51" s="5" t="s">
        <v>8</v>
      </c>
      <c r="C51" s="19">
        <f>[1]OB.1!$C$32+[1]OB.3!$C$17+[1]OB.4!$C$29</f>
        <v>2644077.83</v>
      </c>
      <c r="D51" s="19">
        <f>ROUND(C51*19%,2)</f>
        <v>502374.79</v>
      </c>
      <c r="E51" s="19">
        <f t="shared" ref="E51" si="46">SUM(C51+D51)</f>
        <v>3146452.62</v>
      </c>
      <c r="F51" s="25">
        <v>2533229.58</v>
      </c>
      <c r="G51" s="25">
        <f>ROUND(F51*19%,2)</f>
        <v>481313.62</v>
      </c>
      <c r="H51" s="25">
        <f t="shared" ref="H51:H58" si="47">SUM(F51+G51)</f>
        <v>3014543.2</v>
      </c>
      <c r="J51" s="31">
        <v>110848.25</v>
      </c>
      <c r="K51" s="31">
        <f t="shared" si="13"/>
        <v>21061.169999999984</v>
      </c>
      <c r="L51" s="31">
        <f t="shared" si="14"/>
        <v>131909.41999999993</v>
      </c>
    </row>
    <row r="52" spans="1:12" ht="31.5" x14ac:dyDescent="0.25">
      <c r="A52" s="4" t="s">
        <v>59</v>
      </c>
      <c r="B52" s="5" t="s">
        <v>60</v>
      </c>
      <c r="C52" s="19">
        <v>0</v>
      </c>
      <c r="D52" s="19">
        <f t="shared" ref="D52:D58" si="48">ROUND(C52*19%,3)</f>
        <v>0</v>
      </c>
      <c r="E52" s="19">
        <f t="shared" ref="E52:E58" si="49">SUM(C52+D52)</f>
        <v>0</v>
      </c>
      <c r="F52" s="25">
        <v>0</v>
      </c>
      <c r="G52" s="25">
        <f t="shared" ref="G52:G58" si="50">ROUND(F52*19%,3)</f>
        <v>0</v>
      </c>
      <c r="H52" s="25">
        <f t="shared" si="47"/>
        <v>0</v>
      </c>
      <c r="J52" s="31">
        <f t="shared" si="12"/>
        <v>0</v>
      </c>
      <c r="K52" s="31">
        <f t="shared" si="13"/>
        <v>0</v>
      </c>
      <c r="L52" s="31">
        <f t="shared" si="14"/>
        <v>0</v>
      </c>
    </row>
    <row r="53" spans="1:12" ht="31.5" x14ac:dyDescent="0.25">
      <c r="A53" s="4" t="s">
        <v>61</v>
      </c>
      <c r="B53" s="5" t="s">
        <v>62</v>
      </c>
      <c r="C53" s="36">
        <f>[1]OB.2!$C$19+[1]OB.5!$C$20</f>
        <v>168625.5</v>
      </c>
      <c r="D53" s="36">
        <f t="shared" si="48"/>
        <v>32038.845000000001</v>
      </c>
      <c r="E53" s="36">
        <f t="shared" si="49"/>
        <v>200664.345</v>
      </c>
      <c r="F53" s="37">
        <f>C53</f>
        <v>168625.5</v>
      </c>
      <c r="G53" s="37">
        <f t="shared" si="50"/>
        <v>32038.845000000001</v>
      </c>
      <c r="H53" s="37">
        <f t="shared" si="47"/>
        <v>200664.345</v>
      </c>
      <c r="J53" s="31">
        <f t="shared" si="12"/>
        <v>0</v>
      </c>
      <c r="K53" s="31">
        <f t="shared" si="13"/>
        <v>0</v>
      </c>
      <c r="L53" s="31">
        <f t="shared" si="14"/>
        <v>0</v>
      </c>
    </row>
    <row r="54" spans="1:12" ht="31.5" x14ac:dyDescent="0.25">
      <c r="A54" s="40" t="s">
        <v>109</v>
      </c>
      <c r="B54" s="5" t="s">
        <v>110</v>
      </c>
      <c r="C54" s="19">
        <f>C53-C55</f>
        <v>123067.5</v>
      </c>
      <c r="D54" s="19">
        <f t="shared" ref="D54:D55" si="51">ROUND(C54*19%,3)</f>
        <v>23382.825000000001</v>
      </c>
      <c r="E54" s="19">
        <f t="shared" ref="E54:E55" si="52">SUM(C54+D54)</f>
        <v>146450.32500000001</v>
      </c>
      <c r="F54" s="25">
        <f t="shared" ref="F54:F55" si="53">C54</f>
        <v>123067.5</v>
      </c>
      <c r="G54" s="25">
        <f t="shared" ref="G54:G55" si="54">ROUND(F54*19%,3)</f>
        <v>23382.825000000001</v>
      </c>
      <c r="H54" s="25">
        <f t="shared" ref="H54:H55" si="55">SUM(F54+G54)</f>
        <v>146450.32500000001</v>
      </c>
      <c r="J54" s="31">
        <f t="shared" ref="J54:J55" si="56">C54-F54</f>
        <v>0</v>
      </c>
      <c r="K54" s="31">
        <f t="shared" ref="K54:K55" si="57">D54-G54</f>
        <v>0</v>
      </c>
      <c r="L54" s="31">
        <f t="shared" ref="L54:L55" si="58">E54-H54</f>
        <v>0</v>
      </c>
    </row>
    <row r="55" spans="1:12" ht="31.5" x14ac:dyDescent="0.25">
      <c r="A55" s="4" t="s">
        <v>108</v>
      </c>
      <c r="B55" s="5" t="s">
        <v>111</v>
      </c>
      <c r="C55" s="19">
        <v>45558</v>
      </c>
      <c r="D55" s="19">
        <f t="shared" si="51"/>
        <v>8656.02</v>
      </c>
      <c r="E55" s="19">
        <f t="shared" si="52"/>
        <v>54214.020000000004</v>
      </c>
      <c r="F55" s="25">
        <f t="shared" si="53"/>
        <v>45558</v>
      </c>
      <c r="G55" s="25">
        <f t="shared" si="54"/>
        <v>8656.02</v>
      </c>
      <c r="H55" s="25">
        <f t="shared" si="55"/>
        <v>54214.020000000004</v>
      </c>
      <c r="J55" s="31">
        <f t="shared" si="56"/>
        <v>0</v>
      </c>
      <c r="K55" s="31">
        <f t="shared" si="57"/>
        <v>0</v>
      </c>
      <c r="L55" s="31">
        <f t="shared" si="58"/>
        <v>0</v>
      </c>
    </row>
    <row r="56" spans="1:12" ht="47.25" x14ac:dyDescent="0.25">
      <c r="A56" s="4" t="s">
        <v>64</v>
      </c>
      <c r="B56" s="5" t="s">
        <v>63</v>
      </c>
      <c r="C56" s="19">
        <v>0</v>
      </c>
      <c r="D56" s="19">
        <f t="shared" si="48"/>
        <v>0</v>
      </c>
      <c r="E56" s="19">
        <f t="shared" si="49"/>
        <v>0</v>
      </c>
      <c r="F56" s="25">
        <v>0</v>
      </c>
      <c r="G56" s="25">
        <f t="shared" si="50"/>
        <v>0</v>
      </c>
      <c r="H56" s="25">
        <f t="shared" si="47"/>
        <v>0</v>
      </c>
      <c r="J56" s="31">
        <f t="shared" si="12"/>
        <v>0</v>
      </c>
      <c r="K56" s="31">
        <f t="shared" si="13"/>
        <v>0</v>
      </c>
      <c r="L56" s="31">
        <f t="shared" si="14"/>
        <v>0</v>
      </c>
    </row>
    <row r="57" spans="1:12" x14ac:dyDescent="0.25">
      <c r="A57" s="4" t="s">
        <v>65</v>
      </c>
      <c r="B57" s="5" t="s">
        <v>2</v>
      </c>
      <c r="C57" s="19">
        <v>0</v>
      </c>
      <c r="D57" s="19">
        <f t="shared" si="48"/>
        <v>0</v>
      </c>
      <c r="E57" s="19">
        <f t="shared" si="49"/>
        <v>0</v>
      </c>
      <c r="F57" s="25">
        <v>0</v>
      </c>
      <c r="G57" s="25">
        <f t="shared" si="50"/>
        <v>0</v>
      </c>
      <c r="H57" s="25">
        <f t="shared" si="47"/>
        <v>0</v>
      </c>
      <c r="J57" s="31">
        <f t="shared" si="12"/>
        <v>0</v>
      </c>
      <c r="K57" s="31">
        <f t="shared" si="13"/>
        <v>0</v>
      </c>
      <c r="L57" s="31">
        <f t="shared" si="14"/>
        <v>0</v>
      </c>
    </row>
    <row r="58" spans="1:12" x14ac:dyDescent="0.25">
      <c r="A58" s="4" t="s">
        <v>66</v>
      </c>
      <c r="B58" s="5" t="s">
        <v>9</v>
      </c>
      <c r="C58" s="19">
        <v>0</v>
      </c>
      <c r="D58" s="19">
        <f t="shared" si="48"/>
        <v>0</v>
      </c>
      <c r="E58" s="19">
        <f t="shared" si="49"/>
        <v>0</v>
      </c>
      <c r="F58" s="25">
        <v>0</v>
      </c>
      <c r="G58" s="25">
        <f t="shared" si="50"/>
        <v>0</v>
      </c>
      <c r="H58" s="25">
        <f t="shared" si="47"/>
        <v>0</v>
      </c>
      <c r="J58" s="31">
        <f t="shared" si="12"/>
        <v>0</v>
      </c>
      <c r="K58" s="31">
        <f t="shared" si="13"/>
        <v>0</v>
      </c>
      <c r="L58" s="31">
        <f t="shared" si="14"/>
        <v>0</v>
      </c>
    </row>
    <row r="59" spans="1:12" x14ac:dyDescent="0.25">
      <c r="A59" s="49" t="s">
        <v>88</v>
      </c>
      <c r="B59" s="50"/>
      <c r="C59" s="22">
        <f t="shared" ref="C59:H59" si="59">SUM(C51+C52+C53+C56+C57+C58)</f>
        <v>2812703.33</v>
      </c>
      <c r="D59" s="22">
        <f t="shared" si="59"/>
        <v>534413.63500000001</v>
      </c>
      <c r="E59" s="22">
        <f t="shared" si="59"/>
        <v>3347116.9650000003</v>
      </c>
      <c r="F59" s="28">
        <f t="shared" si="59"/>
        <v>2701855.08</v>
      </c>
      <c r="G59" s="28">
        <f t="shared" si="59"/>
        <v>513352.46499999997</v>
      </c>
      <c r="H59" s="28">
        <f t="shared" si="59"/>
        <v>3215207.5450000004</v>
      </c>
      <c r="J59" s="33">
        <f>SUM(J51+J52+J53+J56+J57+J58)</f>
        <v>110848.25</v>
      </c>
      <c r="K59" s="33">
        <f>SUM(K51+K52+K53+K56+K57+K58)</f>
        <v>21061.169999999984</v>
      </c>
      <c r="L59" s="33">
        <f>SUM(L51+L52+L53+L56+L57+L58)</f>
        <v>131909.41999999993</v>
      </c>
    </row>
    <row r="60" spans="1:12" x14ac:dyDescent="0.25">
      <c r="C60" s="8"/>
      <c r="D60" s="8"/>
      <c r="E60" s="8"/>
      <c r="F60" s="8"/>
      <c r="G60" s="8"/>
      <c r="H60" s="8"/>
      <c r="J60" s="8"/>
      <c r="K60" s="8"/>
      <c r="L60" s="8"/>
    </row>
    <row r="61" spans="1:12" s="3" customFormat="1" ht="30.75" customHeight="1" x14ac:dyDescent="0.25">
      <c r="A61" s="51" t="s">
        <v>89</v>
      </c>
      <c r="B61" s="51"/>
      <c r="C61" s="51"/>
      <c r="D61" s="51"/>
      <c r="E61" s="51"/>
      <c r="G61" s="39"/>
    </row>
    <row r="62" spans="1:12" ht="13.5" customHeight="1" x14ac:dyDescent="0.25">
      <c r="A62" s="52" t="s">
        <v>10</v>
      </c>
      <c r="B62" s="5" t="s">
        <v>11</v>
      </c>
      <c r="C62" s="23">
        <f>SUM(C63:C64)</f>
        <v>51722.229999999996</v>
      </c>
      <c r="D62" s="23">
        <f t="shared" ref="D62:E62" si="60">SUM(D63:D64)</f>
        <v>9827.23</v>
      </c>
      <c r="E62" s="23">
        <f t="shared" si="60"/>
        <v>61549.46</v>
      </c>
      <c r="F62" s="29">
        <f>SUM(F63:F64)</f>
        <v>0</v>
      </c>
      <c r="G62" s="29">
        <f t="shared" ref="G62:H62" si="61">SUM(G63:G64)</f>
        <v>0</v>
      </c>
      <c r="H62" s="29">
        <f t="shared" si="61"/>
        <v>0</v>
      </c>
      <c r="J62" s="34">
        <f>C62-F62</f>
        <v>51722.229999999996</v>
      </c>
      <c r="K62" s="34">
        <f t="shared" ref="K62:L62" si="62">D62-G62</f>
        <v>9827.23</v>
      </c>
      <c r="L62" s="34">
        <f t="shared" si="62"/>
        <v>61549.46</v>
      </c>
    </row>
    <row r="63" spans="1:12" ht="31.5" x14ac:dyDescent="0.25">
      <c r="A63" s="53"/>
      <c r="B63" s="9" t="s">
        <v>67</v>
      </c>
      <c r="C63" s="19">
        <v>41377.78</v>
      </c>
      <c r="D63" s="19">
        <f>ROUND(C63*19%,2)</f>
        <v>7861.78</v>
      </c>
      <c r="E63" s="19">
        <f t="shared" ref="E63:E70" si="63">SUM(C63+D63)</f>
        <v>49239.56</v>
      </c>
      <c r="F63" s="25">
        <v>0</v>
      </c>
      <c r="G63" s="25">
        <f>ROUND(F63*19%,2)</f>
        <v>0</v>
      </c>
      <c r="H63" s="25">
        <f t="shared" ref="H63:H64" si="64">SUM(F63+G63)</f>
        <v>0</v>
      </c>
      <c r="J63" s="34">
        <f t="shared" ref="J63:J72" si="65">C63-F63</f>
        <v>41377.78</v>
      </c>
      <c r="K63" s="34">
        <f t="shared" ref="K63:K72" si="66">D63-G63</f>
        <v>7861.78</v>
      </c>
      <c r="L63" s="34">
        <f t="shared" ref="L63:L72" si="67">E63-H63</f>
        <v>49239.56</v>
      </c>
    </row>
    <row r="64" spans="1:12" x14ac:dyDescent="0.25">
      <c r="A64" s="54"/>
      <c r="B64" s="5" t="s">
        <v>12</v>
      </c>
      <c r="C64" s="19">
        <v>10344.450000000001</v>
      </c>
      <c r="D64" s="19">
        <f>ROUND(C64*19%,2)</f>
        <v>1965.45</v>
      </c>
      <c r="E64" s="19">
        <f t="shared" si="63"/>
        <v>12309.900000000001</v>
      </c>
      <c r="F64" s="25">
        <v>0</v>
      </c>
      <c r="G64" s="25">
        <f>ROUND(F64*19%,2)</f>
        <v>0</v>
      </c>
      <c r="H64" s="25">
        <f t="shared" si="64"/>
        <v>0</v>
      </c>
      <c r="J64" s="34">
        <f t="shared" si="65"/>
        <v>10344.450000000001</v>
      </c>
      <c r="K64" s="34">
        <f t="shared" si="66"/>
        <v>1965.45</v>
      </c>
      <c r="L64" s="34">
        <f t="shared" si="67"/>
        <v>12309.900000000001</v>
      </c>
    </row>
    <row r="65" spans="1:12" x14ac:dyDescent="0.25">
      <c r="A65" s="52" t="s">
        <v>68</v>
      </c>
      <c r="B65" s="5" t="s">
        <v>69</v>
      </c>
      <c r="C65" s="23">
        <f>SUM(C66:C70)</f>
        <v>32540.020000000004</v>
      </c>
      <c r="D65" s="23">
        <f t="shared" ref="D65:E65" si="68">SUM(D66:D70)</f>
        <v>570</v>
      </c>
      <c r="E65" s="23">
        <f t="shared" si="68"/>
        <v>33110.020000000004</v>
      </c>
      <c r="F65" s="29">
        <f>SUM(F66:F70)</f>
        <v>0</v>
      </c>
      <c r="G65" s="29">
        <f t="shared" ref="G65:H65" si="69">SUM(G66:G70)</f>
        <v>0</v>
      </c>
      <c r="H65" s="29">
        <f t="shared" si="69"/>
        <v>0</v>
      </c>
      <c r="J65" s="34">
        <f t="shared" si="65"/>
        <v>32540.020000000004</v>
      </c>
      <c r="K65" s="34">
        <f t="shared" si="66"/>
        <v>570</v>
      </c>
      <c r="L65" s="34">
        <f t="shared" si="67"/>
        <v>33110.020000000004</v>
      </c>
    </row>
    <row r="66" spans="1:12" ht="31.5" x14ac:dyDescent="0.25">
      <c r="A66" s="53"/>
      <c r="B66" s="5" t="s">
        <v>70</v>
      </c>
      <c r="C66" s="19">
        <v>0</v>
      </c>
      <c r="D66" s="19">
        <f t="shared" ref="D66:D72" si="70">ROUND(C66*19%,3)</f>
        <v>0</v>
      </c>
      <c r="E66" s="19">
        <f t="shared" si="63"/>
        <v>0</v>
      </c>
      <c r="F66" s="25">
        <v>0</v>
      </c>
      <c r="G66" s="25">
        <f t="shared" ref="G66" si="71">ROUND(F66*19%,3)</f>
        <v>0</v>
      </c>
      <c r="H66" s="25">
        <f t="shared" ref="H66:H70" si="72">SUM(F66+G66)</f>
        <v>0</v>
      </c>
      <c r="J66" s="34">
        <f t="shared" si="65"/>
        <v>0</v>
      </c>
      <c r="K66" s="34">
        <f t="shared" si="66"/>
        <v>0</v>
      </c>
      <c r="L66" s="34">
        <f t="shared" si="67"/>
        <v>0</v>
      </c>
    </row>
    <row r="67" spans="1:12" ht="31.5" x14ac:dyDescent="0.25">
      <c r="A67" s="53"/>
      <c r="B67" s="5" t="s">
        <v>71</v>
      </c>
      <c r="C67" s="19">
        <f>ROUND(C81*0.5%,2)</f>
        <v>13427.28</v>
      </c>
      <c r="D67" s="19">
        <v>0</v>
      </c>
      <c r="E67" s="19">
        <f t="shared" si="63"/>
        <v>13427.28</v>
      </c>
      <c r="F67" s="25">
        <v>0</v>
      </c>
      <c r="G67" s="25">
        <v>0</v>
      </c>
      <c r="H67" s="25">
        <f t="shared" si="72"/>
        <v>0</v>
      </c>
      <c r="J67" s="34">
        <f t="shared" si="65"/>
        <v>13427.28</v>
      </c>
      <c r="K67" s="34">
        <f t="shared" si="66"/>
        <v>0</v>
      </c>
      <c r="L67" s="34">
        <f t="shared" si="67"/>
        <v>13427.28</v>
      </c>
    </row>
    <row r="68" spans="1:12" ht="47.25" x14ac:dyDescent="0.25">
      <c r="A68" s="53"/>
      <c r="B68" s="5" t="s">
        <v>72</v>
      </c>
      <c r="C68" s="19">
        <f>ROUND(C81*0.1%,2)</f>
        <v>2685.46</v>
      </c>
      <c r="D68" s="19">
        <v>0</v>
      </c>
      <c r="E68" s="19">
        <f t="shared" si="63"/>
        <v>2685.46</v>
      </c>
      <c r="F68" s="25">
        <v>0</v>
      </c>
      <c r="G68" s="25">
        <v>0</v>
      </c>
      <c r="H68" s="25">
        <f t="shared" si="72"/>
        <v>0</v>
      </c>
      <c r="J68" s="34">
        <f t="shared" si="65"/>
        <v>2685.46</v>
      </c>
      <c r="K68" s="34">
        <f t="shared" si="66"/>
        <v>0</v>
      </c>
      <c r="L68" s="34">
        <f t="shared" si="67"/>
        <v>2685.46</v>
      </c>
    </row>
    <row r="69" spans="1:12" ht="31.5" x14ac:dyDescent="0.25">
      <c r="A69" s="53"/>
      <c r="B69" s="5" t="s">
        <v>73</v>
      </c>
      <c r="C69" s="19">
        <f>ROUND(C81*0.5%,2)</f>
        <v>13427.28</v>
      </c>
      <c r="D69" s="19">
        <v>0</v>
      </c>
      <c r="E69" s="19">
        <f t="shared" si="63"/>
        <v>13427.28</v>
      </c>
      <c r="F69" s="25">
        <v>0</v>
      </c>
      <c r="G69" s="25">
        <v>0</v>
      </c>
      <c r="H69" s="25">
        <f t="shared" si="72"/>
        <v>0</v>
      </c>
      <c r="J69" s="34">
        <f t="shared" si="65"/>
        <v>13427.28</v>
      </c>
      <c r="K69" s="34">
        <f t="shared" si="66"/>
        <v>0</v>
      </c>
      <c r="L69" s="34">
        <f t="shared" si="67"/>
        <v>13427.28</v>
      </c>
    </row>
    <row r="70" spans="1:12" ht="31.5" x14ac:dyDescent="0.25">
      <c r="A70" s="54"/>
      <c r="B70" s="5" t="s">
        <v>74</v>
      </c>
      <c r="C70" s="19">
        <v>3000</v>
      </c>
      <c r="D70" s="19">
        <f t="shared" si="70"/>
        <v>570</v>
      </c>
      <c r="E70" s="19">
        <f t="shared" si="63"/>
        <v>3570</v>
      </c>
      <c r="F70" s="25">
        <v>0</v>
      </c>
      <c r="G70" s="25">
        <f t="shared" ref="G70" si="73">ROUND(F70*19%,3)</f>
        <v>0</v>
      </c>
      <c r="H70" s="25">
        <f t="shared" si="72"/>
        <v>0</v>
      </c>
      <c r="J70" s="34">
        <f t="shared" si="65"/>
        <v>3000</v>
      </c>
      <c r="K70" s="34">
        <f t="shared" si="66"/>
        <v>570</v>
      </c>
      <c r="L70" s="34">
        <f t="shared" si="67"/>
        <v>3570</v>
      </c>
    </row>
    <row r="71" spans="1:12" x14ac:dyDescent="0.25">
      <c r="A71" s="4" t="s">
        <v>75</v>
      </c>
      <c r="B71" s="5" t="s">
        <v>13</v>
      </c>
      <c r="C71" s="19">
        <v>133628.53</v>
      </c>
      <c r="D71" s="19">
        <f>ROUND(C71*19%,2)</f>
        <v>25389.42</v>
      </c>
      <c r="E71" s="19">
        <f>SUM(C71+D71)</f>
        <v>159017.95000000001</v>
      </c>
      <c r="F71" s="25">
        <v>0</v>
      </c>
      <c r="G71" s="25">
        <f>ROUND(F71*19%,2)</f>
        <v>0</v>
      </c>
      <c r="H71" s="25">
        <f>SUM(F71+G71)</f>
        <v>0</v>
      </c>
      <c r="J71" s="34">
        <f t="shared" si="65"/>
        <v>133628.53</v>
      </c>
      <c r="K71" s="34">
        <f t="shared" si="66"/>
        <v>25389.42</v>
      </c>
      <c r="L71" s="34">
        <f t="shared" si="67"/>
        <v>159017.95000000001</v>
      </c>
    </row>
    <row r="72" spans="1:12" x14ac:dyDescent="0.25">
      <c r="A72" s="4" t="s">
        <v>76</v>
      </c>
      <c r="B72" s="5" t="s">
        <v>77</v>
      </c>
      <c r="C72" s="19">
        <v>4000</v>
      </c>
      <c r="D72" s="19">
        <f t="shared" si="70"/>
        <v>760</v>
      </c>
      <c r="E72" s="19">
        <f t="shared" ref="E72" si="74">SUM(C72+D72)</f>
        <v>4760</v>
      </c>
      <c r="F72" s="25">
        <v>0</v>
      </c>
      <c r="G72" s="25">
        <f t="shared" ref="G72" si="75">ROUND(F72*19%,3)</f>
        <v>0</v>
      </c>
      <c r="H72" s="25">
        <f t="shared" ref="H72" si="76">SUM(F72+G72)</f>
        <v>0</v>
      </c>
      <c r="J72" s="34">
        <f t="shared" si="65"/>
        <v>4000</v>
      </c>
      <c r="K72" s="34">
        <f t="shared" si="66"/>
        <v>760</v>
      </c>
      <c r="L72" s="34">
        <f t="shared" si="67"/>
        <v>4760</v>
      </c>
    </row>
    <row r="73" spans="1:12" x14ac:dyDescent="0.25">
      <c r="A73" s="49" t="s">
        <v>90</v>
      </c>
      <c r="B73" s="50"/>
      <c r="C73" s="22">
        <f>SUM(C62+C65+C71+C72)</f>
        <v>221890.78</v>
      </c>
      <c r="D73" s="22">
        <f t="shared" ref="D73:E73" si="77">SUM(D62+D65+D71+D72)</f>
        <v>36546.649999999994</v>
      </c>
      <c r="E73" s="22">
        <f t="shared" si="77"/>
        <v>258437.43000000002</v>
      </c>
      <c r="F73" s="28">
        <f>SUM(F62+F65+F71+F72)</f>
        <v>0</v>
      </c>
      <c r="G73" s="28">
        <f t="shared" ref="G73:H73" si="78">SUM(G62+G65+G71+G72)</f>
        <v>0</v>
      </c>
      <c r="H73" s="28">
        <f t="shared" si="78"/>
        <v>0</v>
      </c>
      <c r="J73" s="33">
        <f>SUM(J62+J65+J71+J72)</f>
        <v>221890.78</v>
      </c>
      <c r="K73" s="33">
        <f t="shared" ref="K73:L73" si="79">SUM(K62+K65+K71+K72)</f>
        <v>36546.649999999994</v>
      </c>
      <c r="L73" s="33">
        <f t="shared" si="79"/>
        <v>258437.43000000002</v>
      </c>
    </row>
    <row r="74" spans="1:12" x14ac:dyDescent="0.25">
      <c r="A74" s="6"/>
      <c r="B74" s="3"/>
      <c r="C74" s="6"/>
      <c r="D74" s="6"/>
      <c r="E74" s="6"/>
      <c r="F74" s="6"/>
      <c r="G74" s="6"/>
      <c r="H74" s="6"/>
      <c r="I74" s="8"/>
      <c r="J74" s="6"/>
      <c r="K74" s="6"/>
      <c r="L74" s="6"/>
    </row>
    <row r="75" spans="1:12" s="3" customFormat="1" ht="30" customHeight="1" x14ac:dyDescent="0.25">
      <c r="A75" s="51" t="s">
        <v>91</v>
      </c>
      <c r="B75" s="51"/>
      <c r="C75" s="51"/>
      <c r="D75" s="51"/>
      <c r="E75" s="51"/>
    </row>
    <row r="76" spans="1:12" x14ac:dyDescent="0.25">
      <c r="A76" s="4" t="s">
        <v>14</v>
      </c>
      <c r="B76" s="4" t="s">
        <v>15</v>
      </c>
      <c r="C76" s="19">
        <v>0</v>
      </c>
      <c r="D76" s="19">
        <f t="shared" ref="D76:D77" si="80">ROUND(C76*19%,3)</f>
        <v>0</v>
      </c>
      <c r="E76" s="19">
        <f t="shared" ref="E76:E77" si="81">SUM(C76+D76)</f>
        <v>0</v>
      </c>
      <c r="F76" s="25">
        <v>0</v>
      </c>
      <c r="G76" s="25">
        <f t="shared" ref="G76:G77" si="82">ROUND(F76*19%,3)</f>
        <v>0</v>
      </c>
      <c r="H76" s="25">
        <f t="shared" ref="H76:H77" si="83">SUM(F76+G76)</f>
        <v>0</v>
      </c>
      <c r="J76" s="31">
        <f>C76-F76</f>
        <v>0</v>
      </c>
      <c r="K76" s="31">
        <f t="shared" ref="K76:L76" si="84">D76-G76</f>
        <v>0</v>
      </c>
      <c r="L76" s="31">
        <f t="shared" si="84"/>
        <v>0</v>
      </c>
    </row>
    <row r="77" spans="1:12" x14ac:dyDescent="0.25">
      <c r="A77" s="4" t="s">
        <v>16</v>
      </c>
      <c r="B77" s="4" t="s">
        <v>78</v>
      </c>
      <c r="C77" s="19">
        <v>0</v>
      </c>
      <c r="D77" s="19">
        <f t="shared" si="80"/>
        <v>0</v>
      </c>
      <c r="E77" s="19">
        <f t="shared" si="81"/>
        <v>0</v>
      </c>
      <c r="F77" s="25">
        <v>0</v>
      </c>
      <c r="G77" s="25">
        <f t="shared" si="82"/>
        <v>0</v>
      </c>
      <c r="H77" s="25">
        <f t="shared" si="83"/>
        <v>0</v>
      </c>
      <c r="J77" s="31">
        <f>C77-F77</f>
        <v>0</v>
      </c>
      <c r="K77" s="31">
        <f t="shared" ref="K77" si="85">D77-G77</f>
        <v>0</v>
      </c>
      <c r="L77" s="31">
        <f t="shared" ref="L77" si="86">E77-H77</f>
        <v>0</v>
      </c>
    </row>
    <row r="78" spans="1:12" x14ac:dyDescent="0.25">
      <c r="A78" s="49" t="s">
        <v>92</v>
      </c>
      <c r="B78" s="50"/>
      <c r="C78" s="20">
        <f t="shared" ref="C78:H78" si="87">SUM(C76:C77)</f>
        <v>0</v>
      </c>
      <c r="D78" s="20">
        <f t="shared" si="87"/>
        <v>0</v>
      </c>
      <c r="E78" s="20">
        <f t="shared" si="87"/>
        <v>0</v>
      </c>
      <c r="F78" s="26">
        <f t="shared" si="87"/>
        <v>0</v>
      </c>
      <c r="G78" s="26">
        <f t="shared" si="87"/>
        <v>0</v>
      </c>
      <c r="H78" s="26">
        <f t="shared" si="87"/>
        <v>0</v>
      </c>
      <c r="J78" s="32">
        <f>SUM(J76:J77)</f>
        <v>0</v>
      </c>
      <c r="K78" s="32">
        <f>SUM(K76:K77)</f>
        <v>0</v>
      </c>
      <c r="L78" s="32">
        <f>SUM(L76:L77)</f>
        <v>0</v>
      </c>
    </row>
    <row r="79" spans="1:12" x14ac:dyDescent="0.25">
      <c r="B79" s="3"/>
      <c r="C79" s="24"/>
      <c r="D79" s="24"/>
      <c r="E79" s="24"/>
      <c r="F79" s="30"/>
      <c r="G79" s="30"/>
      <c r="H79" s="30"/>
      <c r="J79" s="35"/>
      <c r="K79" s="35"/>
      <c r="L79" s="35"/>
    </row>
    <row r="80" spans="1:12" x14ac:dyDescent="0.25">
      <c r="A80" s="58" t="s">
        <v>17</v>
      </c>
      <c r="B80" s="59"/>
      <c r="C80" s="22">
        <f t="shared" ref="C80:H80" si="88">SUM(C18+C22+C48+C59+C73+C78)</f>
        <v>3665382.72</v>
      </c>
      <c r="D80" s="22">
        <f t="shared" si="88"/>
        <v>690810.125</v>
      </c>
      <c r="E80" s="22">
        <f t="shared" si="88"/>
        <v>4356192.8450000007</v>
      </c>
      <c r="F80" s="28">
        <f t="shared" si="88"/>
        <v>3096309.37</v>
      </c>
      <c r="G80" s="28">
        <f t="shared" si="88"/>
        <v>588298.78499999992</v>
      </c>
      <c r="H80" s="28">
        <f t="shared" si="88"/>
        <v>3684608.1550000003</v>
      </c>
      <c r="J80" s="33">
        <f>SUM(J18+J22+J48+J59+J73+J78)</f>
        <v>569073.35000000009</v>
      </c>
      <c r="K80" s="33">
        <f>SUM(K18+K22+K48+K59+K73+K78)</f>
        <v>102511.33999999998</v>
      </c>
      <c r="L80" s="33">
        <f>SUM(L18+L22+L48+L59+L73+L78)</f>
        <v>671584.69</v>
      </c>
    </row>
    <row r="81" spans="1:12" ht="33" customHeight="1" x14ac:dyDescent="0.25">
      <c r="A81" s="58" t="s">
        <v>80</v>
      </c>
      <c r="B81" s="59"/>
      <c r="C81" s="22">
        <f t="shared" ref="C81:H81" si="89">SUM(C15+C16+C17+C22+C51+C52+C63)</f>
        <v>2685455.61</v>
      </c>
      <c r="D81" s="22">
        <f t="shared" si="89"/>
        <v>510236.57</v>
      </c>
      <c r="E81" s="22">
        <f t="shared" si="89"/>
        <v>3195692.18</v>
      </c>
      <c r="F81" s="28">
        <f t="shared" si="89"/>
        <v>2533229.58</v>
      </c>
      <c r="G81" s="28">
        <f t="shared" si="89"/>
        <v>481313.62</v>
      </c>
      <c r="H81" s="28">
        <f t="shared" si="89"/>
        <v>3014543.2</v>
      </c>
      <c r="J81" s="33">
        <f>SUM(J15+J16+J17+J22+J51+J52+J63)</f>
        <v>152226.03</v>
      </c>
      <c r="K81" s="33">
        <f>SUM(K15+K16+K17+K22+K51+K52+K63)</f>
        <v>28922.949999999983</v>
      </c>
      <c r="L81" s="33">
        <f>SUM(L15+L16+L17+L22+L51+L52+L63)</f>
        <v>181148.97999999992</v>
      </c>
    </row>
    <row r="83" spans="1:12" x14ac:dyDescent="0.25">
      <c r="B83" s="1" t="s">
        <v>94</v>
      </c>
      <c r="H83" s="13"/>
    </row>
    <row r="84" spans="1:12" x14ac:dyDescent="0.25">
      <c r="G84" s="13"/>
    </row>
    <row r="86" spans="1:12" x14ac:dyDescent="0.25">
      <c r="B86" s="10" t="s">
        <v>97</v>
      </c>
      <c r="E86" s="11" t="s">
        <v>18</v>
      </c>
      <c r="H86" s="11" t="s">
        <v>18</v>
      </c>
      <c r="L86" s="11" t="s">
        <v>18</v>
      </c>
    </row>
    <row r="87" spans="1:12" x14ac:dyDescent="0.25">
      <c r="E87" s="11" t="s">
        <v>95</v>
      </c>
      <c r="H87" s="11" t="s">
        <v>95</v>
      </c>
      <c r="L87" s="11" t="s">
        <v>95</v>
      </c>
    </row>
    <row r="89" spans="1:12" x14ac:dyDescent="0.25">
      <c r="B89" s="1" t="s">
        <v>79</v>
      </c>
    </row>
    <row r="90" spans="1:12" x14ac:dyDescent="0.25">
      <c r="B90" s="3"/>
    </row>
    <row r="91" spans="1:12" x14ac:dyDescent="0.25">
      <c r="B91" s="41" t="s">
        <v>112</v>
      </c>
    </row>
    <row r="92" spans="1:12" x14ac:dyDescent="0.25">
      <c r="B92" s="42" t="s">
        <v>113</v>
      </c>
    </row>
    <row r="93" spans="1:12" x14ac:dyDescent="0.25">
      <c r="B93" s="43" t="s">
        <v>114</v>
      </c>
    </row>
  </sheetData>
  <mergeCells count="24">
    <mergeCell ref="A5:E6"/>
    <mergeCell ref="A80:B80"/>
    <mergeCell ref="A81:B81"/>
    <mergeCell ref="A78:B78"/>
    <mergeCell ref="A25:A28"/>
    <mergeCell ref="A32:A38"/>
    <mergeCell ref="A40:A42"/>
    <mergeCell ref="A43:A47"/>
    <mergeCell ref="A65:A70"/>
    <mergeCell ref="A8:E8"/>
    <mergeCell ref="A10:A11"/>
    <mergeCell ref="B10:B11"/>
    <mergeCell ref="A75:E75"/>
    <mergeCell ref="A13:E13"/>
    <mergeCell ref="A20:E20"/>
    <mergeCell ref="A24:E24"/>
    <mergeCell ref="A73:B73"/>
    <mergeCell ref="A50:E50"/>
    <mergeCell ref="A61:E61"/>
    <mergeCell ref="A62:A64"/>
    <mergeCell ref="A18:B18"/>
    <mergeCell ref="A22:B22"/>
    <mergeCell ref="A48:B48"/>
    <mergeCell ref="A59:B59"/>
  </mergeCells>
  <phoneticPr fontId="1" type="noConversion"/>
  <pageMargins left="0.74803149606299213" right="0.15748031496062992" top="0.39370078740157483" bottom="0.78740157480314965" header="0.51181102362204722" footer="0.51181102362204722"/>
  <pageSetup orientation="landscape" r:id="rId1"/>
  <headerFooter alignWithMargins="0"/>
  <ignoredErrors>
    <ignoredError sqref="D7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DG</vt:lpstr>
      <vt:lpstr>DG!Print_Area</vt:lpstr>
      <vt:lpstr>DG!Print_Titles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</dc:creator>
  <cp:lastModifiedBy>Secretar</cp:lastModifiedBy>
  <cp:lastPrinted>2023-07-24T06:23:36Z</cp:lastPrinted>
  <dcterms:created xsi:type="dcterms:W3CDTF">2009-04-28T13:59:51Z</dcterms:created>
  <dcterms:modified xsi:type="dcterms:W3CDTF">2023-07-24T06:25:21Z</dcterms:modified>
</cp:coreProperties>
</file>