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A1" sheetId="2" r:id="rId1"/>
    <sheet name="A2" sheetId="3" r:id="rId2"/>
    <sheet name="A3" sheetId="4" r:id="rId3"/>
    <sheet name="A4" sheetId="5" r:id="rId4"/>
    <sheet name="A5" sheetId="6" r:id="rId5"/>
  </sheets>
  <externalReferences>
    <externalReference r:id="rId6"/>
    <externalReference r:id="rId7"/>
  </externalReferences>
  <calcPr calcId="152511"/>
</workbook>
</file>

<file path=xl/calcChain.xml><?xml version="1.0" encoding="utf-8"?>
<calcChain xmlns="http://schemas.openxmlformats.org/spreadsheetml/2006/main">
  <c r="N75" i="5" l="1"/>
  <c r="N74" i="5"/>
  <c r="N73" i="5" s="1"/>
  <c r="N72" i="5" s="1"/>
  <c r="N71" i="5" s="1"/>
  <c r="N70" i="5" s="1"/>
  <c r="N69" i="5" s="1"/>
  <c r="N68" i="5" s="1"/>
  <c r="N66" i="5" s="1"/>
  <c r="M73" i="5"/>
  <c r="L73" i="5"/>
  <c r="K73" i="5"/>
  <c r="J73" i="5"/>
  <c r="I73" i="5"/>
  <c r="H73" i="5"/>
  <c r="G73" i="5"/>
  <c r="M69" i="5"/>
  <c r="L69" i="5"/>
  <c r="L58" i="5" s="1"/>
  <c r="K69" i="5"/>
  <c r="J69" i="5"/>
  <c r="J58" i="5" s="1"/>
  <c r="I69" i="5"/>
  <c r="H69" i="5"/>
  <c r="H58" i="5" s="1"/>
  <c r="G69" i="5"/>
  <c r="M66" i="5"/>
  <c r="L66" i="5"/>
  <c r="K66" i="5"/>
  <c r="J66" i="5"/>
  <c r="I66" i="5"/>
  <c r="H66" i="5"/>
  <c r="G66" i="5"/>
  <c r="N63" i="5"/>
  <c r="M63" i="5"/>
  <c r="M58" i="5" s="1"/>
  <c r="M24" i="5" s="1"/>
  <c r="L63" i="5"/>
  <c r="K63" i="5"/>
  <c r="J63" i="5"/>
  <c r="I63" i="5"/>
  <c r="I58" i="5" s="1"/>
  <c r="H63" i="5"/>
  <c r="G63" i="5"/>
  <c r="N61" i="5"/>
  <c r="N60" i="5"/>
  <c r="N59" i="5" s="1"/>
  <c r="M59" i="5"/>
  <c r="L59" i="5"/>
  <c r="K59" i="5"/>
  <c r="J59" i="5"/>
  <c r="I59" i="5"/>
  <c r="H59" i="5"/>
  <c r="G59" i="5"/>
  <c r="K58" i="5"/>
  <c r="G58" i="5"/>
  <c r="N55" i="5"/>
  <c r="L55" i="5"/>
  <c r="K55" i="5"/>
  <c r="J55" i="5"/>
  <c r="I55" i="5"/>
  <c r="H55" i="5"/>
  <c r="G55" i="5"/>
  <c r="N52" i="5"/>
  <c r="N47" i="5" s="1"/>
  <c r="N37" i="5" s="1"/>
  <c r="L52" i="5"/>
  <c r="K52" i="5"/>
  <c r="J52" i="5"/>
  <c r="I52" i="5"/>
  <c r="H52" i="5"/>
  <c r="G52" i="5"/>
  <c r="G47" i="5"/>
  <c r="N38" i="5"/>
  <c r="M38" i="5"/>
  <c r="L38" i="5"/>
  <c r="K38" i="5"/>
  <c r="K37" i="5" s="1"/>
  <c r="K24" i="5" s="1"/>
  <c r="J38" i="5"/>
  <c r="I38" i="5"/>
  <c r="I37" i="5" s="1"/>
  <c r="I24" i="5" s="1"/>
  <c r="H38" i="5"/>
  <c r="G38" i="5"/>
  <c r="G37" i="5" s="1"/>
  <c r="G24" i="5" s="1"/>
  <c r="L37" i="5"/>
  <c r="J37" i="5"/>
  <c r="H37" i="5"/>
  <c r="N33" i="5"/>
  <c r="G33" i="5"/>
  <c r="N30" i="5"/>
  <c r="M30" i="5"/>
  <c r="L30" i="5"/>
  <c r="L25" i="5" s="1"/>
  <c r="L24" i="5" s="1"/>
  <c r="K30" i="5"/>
  <c r="J30" i="5"/>
  <c r="I30" i="5"/>
  <c r="H30" i="5"/>
  <c r="H25" i="5" s="1"/>
  <c r="H24" i="5" s="1"/>
  <c r="G30" i="5"/>
  <c r="N28" i="5"/>
  <c r="M28" i="5"/>
  <c r="N26" i="5"/>
  <c r="M26" i="5"/>
  <c r="L26" i="5"/>
  <c r="K26" i="5"/>
  <c r="J26" i="5"/>
  <c r="I26" i="5"/>
  <c r="H26" i="5"/>
  <c r="G26" i="5"/>
  <c r="N25" i="5"/>
  <c r="M25" i="5"/>
  <c r="K25" i="5"/>
  <c r="J25" i="5"/>
  <c r="J24" i="5" s="1"/>
  <c r="I25" i="5"/>
  <c r="G25" i="5"/>
  <c r="D25" i="5"/>
  <c r="D24" i="5" s="1"/>
  <c r="N21" i="5"/>
  <c r="M21" i="5"/>
  <c r="L21" i="5"/>
  <c r="K21" i="5"/>
  <c r="J21" i="5"/>
  <c r="I21" i="5"/>
  <c r="H21" i="5"/>
  <c r="G21" i="5"/>
  <c r="F21" i="5"/>
  <c r="N18" i="5"/>
  <c r="N14" i="5"/>
  <c r="N13" i="5" s="1"/>
  <c r="N12" i="5" s="1"/>
  <c r="M13" i="5"/>
  <c r="M12" i="5" s="1"/>
  <c r="L13" i="5"/>
  <c r="K13" i="5"/>
  <c r="K12" i="5" s="1"/>
  <c r="J13" i="5"/>
  <c r="I13" i="5"/>
  <c r="I12" i="5" s="1"/>
  <c r="H13" i="5"/>
  <c r="G13" i="5"/>
  <c r="G12" i="5" s="1"/>
  <c r="F13" i="5"/>
  <c r="L12" i="5"/>
  <c r="J12" i="5"/>
  <c r="H12" i="5"/>
  <c r="F12" i="5"/>
  <c r="H14" i="4"/>
  <c r="E14" i="4"/>
  <c r="H13" i="4"/>
  <c r="E13" i="4"/>
  <c r="G12" i="4"/>
  <c r="H12" i="4" s="1"/>
  <c r="F12" i="4"/>
  <c r="E12" i="4"/>
  <c r="Q70" i="2"/>
  <c r="P70" i="2"/>
  <c r="M70" i="2"/>
  <c r="Q69" i="2"/>
  <c r="P69" i="2"/>
  <c r="M69" i="2"/>
  <c r="P67" i="2"/>
  <c r="M67" i="2"/>
  <c r="P66" i="2"/>
  <c r="M66" i="2"/>
  <c r="K64" i="2"/>
  <c r="G64" i="2"/>
  <c r="I63" i="2"/>
  <c r="P62" i="2"/>
  <c r="M62" i="2"/>
  <c r="Q61" i="2"/>
  <c r="P61" i="2"/>
  <c r="M61" i="2"/>
  <c r="P60" i="2"/>
  <c r="M60" i="2"/>
  <c r="P59" i="2"/>
  <c r="M59" i="2"/>
  <c r="P58" i="2"/>
  <c r="M58" i="2"/>
  <c r="Q57" i="2"/>
  <c r="P57" i="2"/>
  <c r="M57" i="2"/>
  <c r="P56" i="2"/>
  <c r="M56" i="2"/>
  <c r="Q55" i="2"/>
  <c r="P55" i="2"/>
  <c r="M55" i="2"/>
  <c r="G55" i="2"/>
  <c r="Q54" i="2"/>
  <c r="P54" i="2"/>
  <c r="M54" i="2"/>
  <c r="Q53" i="2"/>
  <c r="P53" i="2"/>
  <c r="M53" i="2"/>
  <c r="P52" i="2"/>
  <c r="M52" i="2"/>
  <c r="Q51" i="2"/>
  <c r="P51" i="2"/>
  <c r="M51" i="2"/>
  <c r="P50" i="2"/>
  <c r="M50" i="2"/>
  <c r="M49" i="2"/>
  <c r="M47" i="2"/>
  <c r="M46" i="2"/>
  <c r="M45" i="2"/>
  <c r="O43" i="2"/>
  <c r="N43" i="2"/>
  <c r="M43" i="2"/>
  <c r="H43" i="2"/>
  <c r="P43" i="2" s="1"/>
  <c r="G43" i="2"/>
  <c r="Q41" i="2"/>
  <c r="P41" i="2"/>
  <c r="M41" i="2"/>
  <c r="Q40" i="2"/>
  <c r="M40" i="2"/>
  <c r="Q39" i="2"/>
  <c r="M39" i="2"/>
  <c r="P39" i="2"/>
  <c r="Q38" i="2"/>
  <c r="M38" i="2"/>
  <c r="Q37" i="2"/>
  <c r="M37" i="2"/>
  <c r="P35" i="2"/>
  <c r="M35" i="2"/>
  <c r="P34" i="2"/>
  <c r="M34" i="2"/>
  <c r="M33" i="2"/>
  <c r="P32" i="2"/>
  <c r="M32" i="2"/>
  <c r="L31" i="2"/>
  <c r="K31" i="2"/>
  <c r="H31" i="2"/>
  <c r="M31" i="2" s="1"/>
  <c r="G31" i="2"/>
  <c r="L29" i="2"/>
  <c r="K29" i="2"/>
  <c r="J29" i="2"/>
  <c r="I29" i="2"/>
  <c r="H29" i="2"/>
  <c r="N29" i="2" s="1"/>
  <c r="G29" i="2"/>
  <c r="Q28" i="2"/>
  <c r="N28" i="2"/>
  <c r="O28" i="2" s="1"/>
  <c r="L28" i="2"/>
  <c r="K28" i="2"/>
  <c r="J28" i="2"/>
  <c r="I28" i="2"/>
  <c r="H28" i="2"/>
  <c r="M28" i="2" s="1"/>
  <c r="G28" i="2"/>
  <c r="P27" i="2"/>
  <c r="O27" i="2"/>
  <c r="L27" i="2"/>
  <c r="K27" i="2"/>
  <c r="J27" i="2"/>
  <c r="I27" i="2"/>
  <c r="H27" i="2"/>
  <c r="M27" i="2" s="1"/>
  <c r="G27" i="2"/>
  <c r="N26" i="2"/>
  <c r="L26" i="2"/>
  <c r="K26" i="2"/>
  <c r="J26" i="2"/>
  <c r="I26" i="2"/>
  <c r="H26" i="2"/>
  <c r="M26" i="2" s="1"/>
  <c r="G26" i="2"/>
  <c r="Q25" i="2"/>
  <c r="P25" i="2"/>
  <c r="O25" i="2"/>
  <c r="N25" i="2"/>
  <c r="M25" i="2"/>
  <c r="Q24" i="2"/>
  <c r="N24" i="2"/>
  <c r="O24" i="2" s="1"/>
  <c r="M24" i="2"/>
  <c r="L24" i="2"/>
  <c r="H24" i="2"/>
  <c r="P24" i="2" s="1"/>
  <c r="G24" i="2"/>
  <c r="N23" i="2"/>
  <c r="L23" i="2"/>
  <c r="K23" i="2"/>
  <c r="J23" i="2"/>
  <c r="I23" i="2"/>
  <c r="H23" i="2"/>
  <c r="M23" i="2" s="1"/>
  <c r="G23" i="2"/>
  <c r="M22" i="2"/>
  <c r="L22" i="2"/>
  <c r="K22" i="2"/>
  <c r="J22" i="2"/>
  <c r="I22" i="2"/>
  <c r="H22" i="2"/>
  <c r="G22" i="2"/>
  <c r="L21" i="2"/>
  <c r="L63" i="2" s="1"/>
  <c r="K21" i="2"/>
  <c r="K63" i="2" s="1"/>
  <c r="J21" i="2"/>
  <c r="J64" i="2" s="1"/>
  <c r="I21" i="2"/>
  <c r="I64" i="2" s="1"/>
  <c r="H21" i="2"/>
  <c r="H63" i="2" s="1"/>
  <c r="G21" i="2"/>
  <c r="G63" i="2" s="1"/>
  <c r="L20" i="2"/>
  <c r="K20" i="2"/>
  <c r="J20" i="2"/>
  <c r="I20" i="2"/>
  <c r="H20" i="2"/>
  <c r="N20" i="2" s="1"/>
  <c r="O20" i="2" s="1"/>
  <c r="Q20" i="2" s="1"/>
  <c r="G20" i="2"/>
  <c r="K19" i="2"/>
  <c r="J19" i="2"/>
  <c r="I19" i="2"/>
  <c r="H19" i="2"/>
  <c r="M19" i="2" s="1"/>
  <c r="G19" i="2"/>
  <c r="K18" i="2"/>
  <c r="J18" i="2"/>
  <c r="I18" i="2"/>
  <c r="H18" i="2"/>
  <c r="N18" i="2" s="1"/>
  <c r="O18" i="2" s="1"/>
  <c r="Q18" i="2" s="1"/>
  <c r="G18" i="2"/>
  <c r="L17" i="2"/>
  <c r="L16" i="2" s="1"/>
  <c r="L68" i="2" s="1"/>
  <c r="K17" i="2"/>
  <c r="J17" i="2"/>
  <c r="I17" i="2"/>
  <c r="I16" i="2" s="1"/>
  <c r="H17" i="2"/>
  <c r="N17" i="2" s="1"/>
  <c r="G17" i="2"/>
  <c r="K16" i="2"/>
  <c r="K68" i="2" s="1"/>
  <c r="J16" i="2"/>
  <c r="G16" i="2"/>
  <c r="G68" i="2" s="1"/>
  <c r="N15" i="2"/>
  <c r="L15" i="2"/>
  <c r="K15" i="2"/>
  <c r="J15" i="2"/>
  <c r="J11" i="2" s="1"/>
  <c r="J30" i="2" s="1"/>
  <c r="J36" i="2" s="1"/>
  <c r="J42" i="2" s="1"/>
  <c r="I15" i="2"/>
  <c r="H15" i="2"/>
  <c r="P15" i="2" s="1"/>
  <c r="G15" i="2"/>
  <c r="M15" i="2" s="1"/>
  <c r="P14" i="2"/>
  <c r="O14" i="2"/>
  <c r="N14" i="2"/>
  <c r="M14" i="2"/>
  <c r="P13" i="2"/>
  <c r="O13" i="2"/>
  <c r="N13" i="2"/>
  <c r="M13" i="2"/>
  <c r="M12" i="2"/>
  <c r="L12" i="2"/>
  <c r="L65" i="2" s="1"/>
  <c r="K12" i="2"/>
  <c r="K65" i="2" s="1"/>
  <c r="J12" i="2"/>
  <c r="J65" i="2" s="1"/>
  <c r="I12" i="2"/>
  <c r="I65" i="2" s="1"/>
  <c r="H12" i="2"/>
  <c r="H65" i="2" s="1"/>
  <c r="G12" i="2"/>
  <c r="G65" i="2" s="1"/>
  <c r="L11" i="2"/>
  <c r="K11" i="2"/>
  <c r="K30" i="2" s="1"/>
  <c r="K36" i="2" s="1"/>
  <c r="K42" i="2" s="1"/>
  <c r="H11" i="2"/>
  <c r="G11" i="2"/>
  <c r="G30" i="2" s="1"/>
  <c r="G36" i="2" s="1"/>
  <c r="G42" i="2" s="1"/>
  <c r="T182" i="3"/>
  <c r="S182" i="3"/>
  <c r="T181" i="3"/>
  <c r="S181" i="3"/>
  <c r="T180" i="3"/>
  <c r="S180" i="3"/>
  <c r="T179" i="3"/>
  <c r="S179" i="3"/>
  <c r="T178" i="3"/>
  <c r="S178" i="3"/>
  <c r="T177" i="3"/>
  <c r="S177" i="3"/>
  <c r="T176" i="3"/>
  <c r="S176" i="3"/>
  <c r="T175" i="3"/>
  <c r="S175" i="3"/>
  <c r="T174" i="3"/>
  <c r="S174" i="3"/>
  <c r="T173" i="3"/>
  <c r="S173" i="3"/>
  <c r="T172" i="3"/>
  <c r="S172" i="3"/>
  <c r="T171" i="3"/>
  <c r="S171" i="3"/>
  <c r="T170" i="3"/>
  <c r="S170" i="3"/>
  <c r="T168" i="3"/>
  <c r="S168" i="3"/>
  <c r="T165" i="3"/>
  <c r="S165" i="3"/>
  <c r="T164" i="3"/>
  <c r="S164" i="3"/>
  <c r="T163" i="3"/>
  <c r="S163" i="3"/>
  <c r="T162" i="3"/>
  <c r="S162" i="3"/>
  <c r="P162" i="3"/>
  <c r="T161" i="3"/>
  <c r="S161" i="3"/>
  <c r="I160" i="3"/>
  <c r="H160" i="3"/>
  <c r="T159" i="3"/>
  <c r="S159" i="3"/>
  <c r="H158" i="3"/>
  <c r="T157" i="3"/>
  <c r="S157" i="3"/>
  <c r="T156" i="3"/>
  <c r="S156" i="3"/>
  <c r="H155" i="3"/>
  <c r="F155" i="3"/>
  <c r="F156" i="3" s="1"/>
  <c r="F157" i="3" s="1"/>
  <c r="F158" i="3" s="1"/>
  <c r="F159" i="3" s="1"/>
  <c r="F160" i="3" s="1"/>
  <c r="F164" i="3" s="1"/>
  <c r="F165" i="3" s="1"/>
  <c r="F166" i="3" s="1"/>
  <c r="F167" i="3" s="1"/>
  <c r="F168" i="3" s="1"/>
  <c r="F169" i="3" s="1"/>
  <c r="F170" i="3" s="1"/>
  <c r="F171" i="3" s="1"/>
  <c r="F172" i="3" s="1"/>
  <c r="F173" i="3" s="1"/>
  <c r="F174" i="3" s="1"/>
  <c r="F175" i="3" s="1"/>
  <c r="F176" i="3" s="1"/>
  <c r="F177" i="3" s="1"/>
  <c r="F178" i="3" s="1"/>
  <c r="F179" i="3" s="1"/>
  <c r="F180" i="3" s="1"/>
  <c r="F181" i="3" s="1"/>
  <c r="F182" i="3" s="1"/>
  <c r="F183" i="3" s="1"/>
  <c r="F184" i="3" s="1"/>
  <c r="F185" i="3" s="1"/>
  <c r="F186" i="3" s="1"/>
  <c r="F187" i="3" s="1"/>
  <c r="T154" i="3"/>
  <c r="S154" i="3"/>
  <c r="T153" i="3"/>
  <c r="T152" i="3"/>
  <c r="S152" i="3"/>
  <c r="T151" i="3"/>
  <c r="S151" i="3"/>
  <c r="T149" i="3"/>
  <c r="S149" i="3"/>
  <c r="T148" i="3"/>
  <c r="S148" i="3"/>
  <c r="T147" i="3"/>
  <c r="S147" i="3"/>
  <c r="R146" i="3"/>
  <c r="Q146" i="3"/>
  <c r="P146" i="3"/>
  <c r="P142" i="3" s="1"/>
  <c r="O146" i="3"/>
  <c r="N146" i="3"/>
  <c r="M146" i="3"/>
  <c r="L146" i="3"/>
  <c r="L142" i="3" s="1"/>
  <c r="K146" i="3"/>
  <c r="J146" i="3"/>
  <c r="I146" i="3"/>
  <c r="G146" i="3"/>
  <c r="T145" i="3"/>
  <c r="S145" i="3"/>
  <c r="T144" i="3"/>
  <c r="S144" i="3"/>
  <c r="T143" i="3"/>
  <c r="S143" i="3"/>
  <c r="S142" i="3"/>
  <c r="R142" i="3"/>
  <c r="Q142" i="3"/>
  <c r="O142" i="3"/>
  <c r="N142" i="3"/>
  <c r="M142" i="3"/>
  <c r="K142" i="3"/>
  <c r="J142" i="3"/>
  <c r="I142" i="3"/>
  <c r="T141" i="3"/>
  <c r="S141" i="3"/>
  <c r="T140" i="3"/>
  <c r="S140" i="3"/>
  <c r="T139" i="3"/>
  <c r="S139" i="3"/>
  <c r="R138" i="3"/>
  <c r="Q138" i="3"/>
  <c r="S138" i="3" s="1"/>
  <c r="P138" i="3"/>
  <c r="O138" i="3"/>
  <c r="N138" i="3"/>
  <c r="M138" i="3"/>
  <c r="L138" i="3"/>
  <c r="K138" i="3"/>
  <c r="J138" i="3"/>
  <c r="I138" i="3"/>
  <c r="G138" i="3"/>
  <c r="T138" i="3" s="1"/>
  <c r="T137" i="3"/>
  <c r="S137" i="3"/>
  <c r="T136" i="3"/>
  <c r="S136" i="3"/>
  <c r="T135" i="3"/>
  <c r="S135" i="3"/>
  <c r="T134" i="3"/>
  <c r="S134" i="3"/>
  <c r="S133" i="3"/>
  <c r="R133" i="3"/>
  <c r="Q133" i="3"/>
  <c r="P133" i="3"/>
  <c r="O133" i="3"/>
  <c r="N133" i="3"/>
  <c r="M133" i="3"/>
  <c r="L133" i="3"/>
  <c r="K133" i="3"/>
  <c r="J133" i="3"/>
  <c r="I133" i="3"/>
  <c r="G133" i="3"/>
  <c r="T133" i="3" s="1"/>
  <c r="T132" i="3"/>
  <c r="S132" i="3"/>
  <c r="Q132" i="3"/>
  <c r="M132" i="3"/>
  <c r="K132" i="3"/>
  <c r="J132" i="3"/>
  <c r="S131" i="3"/>
  <c r="Q131" i="3"/>
  <c r="K131" i="3"/>
  <c r="K125" i="3" s="1"/>
  <c r="J131" i="3"/>
  <c r="T131" i="3" s="1"/>
  <c r="T130" i="3"/>
  <c r="S130" i="3"/>
  <c r="T129" i="3"/>
  <c r="S129" i="3"/>
  <c r="T128" i="3"/>
  <c r="S128" i="3"/>
  <c r="T127" i="3"/>
  <c r="S127" i="3"/>
  <c r="T126" i="3"/>
  <c r="R126" i="3"/>
  <c r="Q126" i="3"/>
  <c r="S126" i="3" s="1"/>
  <c r="P126" i="3"/>
  <c r="O126" i="3"/>
  <c r="N126" i="3"/>
  <c r="N125" i="3" s="1"/>
  <c r="M126" i="3"/>
  <c r="L126" i="3"/>
  <c r="K126" i="3"/>
  <c r="J126" i="3"/>
  <c r="J125" i="3" s="1"/>
  <c r="I126" i="3"/>
  <c r="R125" i="3"/>
  <c r="Q125" i="3"/>
  <c r="P125" i="3"/>
  <c r="L125" i="3"/>
  <c r="I125" i="3"/>
  <c r="G125" i="3"/>
  <c r="T124" i="3"/>
  <c r="T123" i="3"/>
  <c r="S123" i="3"/>
  <c r="M123" i="3"/>
  <c r="O123" i="3" s="1"/>
  <c r="K123" i="3"/>
  <c r="T122" i="3"/>
  <c r="S122" i="3"/>
  <c r="O122" i="3"/>
  <c r="M122" i="3"/>
  <c r="K122" i="3"/>
  <c r="T121" i="3"/>
  <c r="S121" i="3"/>
  <c r="O121" i="3"/>
  <c r="M121" i="3"/>
  <c r="K121" i="3"/>
  <c r="T120" i="3"/>
  <c r="S120" i="3"/>
  <c r="Q120" i="3"/>
  <c r="M120" i="3"/>
  <c r="M119" i="3" s="1"/>
  <c r="K120" i="3"/>
  <c r="K119" i="3" s="1"/>
  <c r="R119" i="3"/>
  <c r="Q119" i="3"/>
  <c r="P119" i="3"/>
  <c r="N119" i="3"/>
  <c r="L119" i="3"/>
  <c r="J119" i="3"/>
  <c r="I119" i="3"/>
  <c r="G119" i="3"/>
  <c r="T119" i="3" s="1"/>
  <c r="T118" i="3"/>
  <c r="S118" i="3"/>
  <c r="O118" i="3"/>
  <c r="M118" i="3"/>
  <c r="K118" i="3"/>
  <c r="T117" i="3"/>
  <c r="S117" i="3"/>
  <c r="Q117" i="3"/>
  <c r="M117" i="3"/>
  <c r="M116" i="3" s="1"/>
  <c r="K117" i="3"/>
  <c r="K116" i="3" s="1"/>
  <c r="R116" i="3"/>
  <c r="R115" i="3" s="1"/>
  <c r="Q116" i="3"/>
  <c r="Q115" i="3" s="1"/>
  <c r="P116" i="3"/>
  <c r="P115" i="3" s="1"/>
  <c r="P97" i="3" s="1"/>
  <c r="N116" i="3"/>
  <c r="L116" i="3"/>
  <c r="L115" i="3" s="1"/>
  <c r="L97" i="3" s="1"/>
  <c r="J116" i="3"/>
  <c r="J115" i="3" s="1"/>
  <c r="I116" i="3"/>
  <c r="I115" i="3" s="1"/>
  <c r="I97" i="3" s="1"/>
  <c r="G116" i="3"/>
  <c r="S115" i="3"/>
  <c r="K115" i="3"/>
  <c r="T114" i="3"/>
  <c r="S114" i="3"/>
  <c r="T113" i="3"/>
  <c r="S113" i="3"/>
  <c r="T112" i="3"/>
  <c r="S112" i="3"/>
  <c r="R111" i="3"/>
  <c r="Q111" i="3"/>
  <c r="S111" i="3" s="1"/>
  <c r="P111" i="3"/>
  <c r="O111" i="3"/>
  <c r="N111" i="3"/>
  <c r="M111" i="3"/>
  <c r="L111" i="3"/>
  <c r="K111" i="3"/>
  <c r="J111" i="3"/>
  <c r="I111" i="3"/>
  <c r="G111" i="3"/>
  <c r="T111" i="3" s="1"/>
  <c r="T110" i="3"/>
  <c r="S110" i="3"/>
  <c r="Q110" i="3"/>
  <c r="N110" i="3"/>
  <c r="L110" i="3"/>
  <c r="T109" i="3"/>
  <c r="S109" i="3"/>
  <c r="T108" i="3"/>
  <c r="S108" i="3"/>
  <c r="T107" i="3"/>
  <c r="S107" i="3"/>
  <c r="Q107" i="3"/>
  <c r="K107" i="3"/>
  <c r="T106" i="3"/>
  <c r="S106" i="3"/>
  <c r="T105" i="3"/>
  <c r="S105" i="3"/>
  <c r="T104" i="3"/>
  <c r="S104" i="3"/>
  <c r="R103" i="3"/>
  <c r="P103" i="3"/>
  <c r="N103" i="3"/>
  <c r="L103" i="3"/>
  <c r="J103" i="3"/>
  <c r="I103" i="3"/>
  <c r="G103" i="3"/>
  <c r="T103" i="3" s="1"/>
  <c r="T102" i="3"/>
  <c r="S102" i="3"/>
  <c r="T101" i="3"/>
  <c r="Q101" i="3"/>
  <c r="T100" i="3"/>
  <c r="S100" i="3"/>
  <c r="Q100" i="3"/>
  <c r="M100" i="3"/>
  <c r="K100" i="3"/>
  <c r="J100" i="3"/>
  <c r="R99" i="3"/>
  <c r="R98" i="3" s="1"/>
  <c r="R160" i="3" s="1"/>
  <c r="R166" i="3" s="1"/>
  <c r="P99" i="3"/>
  <c r="N99" i="3"/>
  <c r="N162" i="3" s="1"/>
  <c r="L99" i="3"/>
  <c r="J99" i="3"/>
  <c r="J98" i="3" s="1"/>
  <c r="J160" i="3" s="1"/>
  <c r="J166" i="3" s="1"/>
  <c r="I99" i="3"/>
  <c r="G99" i="3"/>
  <c r="T99" i="3" s="1"/>
  <c r="P98" i="3"/>
  <c r="L98" i="3"/>
  <c r="I98" i="3"/>
  <c r="G98" i="3"/>
  <c r="G160" i="3" s="1"/>
  <c r="G166" i="3" s="1"/>
  <c r="T166" i="3" s="1"/>
  <c r="Q96" i="3"/>
  <c r="J96" i="3"/>
  <c r="T95" i="3"/>
  <c r="Q95" i="3"/>
  <c r="S95" i="3" s="1"/>
  <c r="J95" i="3"/>
  <c r="T94" i="3"/>
  <c r="S94" i="3"/>
  <c r="T93" i="3"/>
  <c r="S93" i="3"/>
  <c r="T92" i="3"/>
  <c r="S92" i="3"/>
  <c r="T91" i="3"/>
  <c r="Q91" i="3"/>
  <c r="R90" i="3"/>
  <c r="P90" i="3"/>
  <c r="N90" i="3"/>
  <c r="L90" i="3"/>
  <c r="I90" i="3"/>
  <c r="G90" i="3"/>
  <c r="Q89" i="3"/>
  <c r="S89" i="3" s="1"/>
  <c r="J89" i="3"/>
  <c r="T89" i="3" s="1"/>
  <c r="T88" i="3"/>
  <c r="S88" i="3"/>
  <c r="K88" i="3"/>
  <c r="M88" i="3" s="1"/>
  <c r="O88" i="3" s="1"/>
  <c r="T87" i="3"/>
  <c r="S87" i="3"/>
  <c r="T86" i="3"/>
  <c r="S86" i="3"/>
  <c r="T85" i="3"/>
  <c r="S85" i="3"/>
  <c r="T84" i="3"/>
  <c r="O84" i="3"/>
  <c r="M84" i="3"/>
  <c r="K84" i="3"/>
  <c r="T83" i="3"/>
  <c r="S83" i="3"/>
  <c r="Q83" i="3"/>
  <c r="K83" i="3"/>
  <c r="T82" i="3"/>
  <c r="S82" i="3"/>
  <c r="M82" i="3"/>
  <c r="O82" i="3" s="1"/>
  <c r="K82" i="3"/>
  <c r="T81" i="3"/>
  <c r="S81" i="3"/>
  <c r="O81" i="3"/>
  <c r="M81" i="3"/>
  <c r="K81" i="3"/>
  <c r="S80" i="3"/>
  <c r="P80" i="3"/>
  <c r="L80" i="3"/>
  <c r="J80" i="3"/>
  <c r="I80" i="3"/>
  <c r="G80" i="3"/>
  <c r="T80" i="3" s="1"/>
  <c r="T79" i="3"/>
  <c r="Q79" i="3"/>
  <c r="S79" i="3" s="1"/>
  <c r="J79" i="3"/>
  <c r="T78" i="3"/>
  <c r="S78" i="3"/>
  <c r="Q78" i="3"/>
  <c r="M78" i="3"/>
  <c r="O78" i="3" s="1"/>
  <c r="K78" i="3"/>
  <c r="J78" i="3"/>
  <c r="T77" i="3"/>
  <c r="S77" i="3"/>
  <c r="T76" i="3"/>
  <c r="S76" i="3"/>
  <c r="K76" i="3"/>
  <c r="R75" i="3"/>
  <c r="Q75" i="3"/>
  <c r="P75" i="3"/>
  <c r="P74" i="3" s="1"/>
  <c r="O75" i="3"/>
  <c r="N75" i="3"/>
  <c r="L75" i="3"/>
  <c r="L74" i="3" s="1"/>
  <c r="J75" i="3"/>
  <c r="I75" i="3"/>
  <c r="I74" i="3" s="1"/>
  <c r="G75" i="3"/>
  <c r="T75" i="3" s="1"/>
  <c r="R74" i="3"/>
  <c r="O74" i="3"/>
  <c r="N74" i="3"/>
  <c r="J74" i="3"/>
  <c r="T73" i="3"/>
  <c r="S73" i="3"/>
  <c r="T72" i="3"/>
  <c r="S72" i="3"/>
  <c r="T71" i="3"/>
  <c r="S71" i="3"/>
  <c r="T70" i="3"/>
  <c r="S70" i="3"/>
  <c r="T69" i="3"/>
  <c r="S69" i="3"/>
  <c r="R68" i="3"/>
  <c r="Q68" i="3"/>
  <c r="S68" i="3" s="1"/>
  <c r="O68" i="3"/>
  <c r="M68" i="3"/>
  <c r="L68" i="3"/>
  <c r="K68" i="3"/>
  <c r="J68" i="3"/>
  <c r="I68" i="3"/>
  <c r="G68" i="3"/>
  <c r="T68" i="3" s="1"/>
  <c r="T67" i="3"/>
  <c r="S67" i="3"/>
  <c r="T66" i="3"/>
  <c r="S66" i="3"/>
  <c r="T65" i="3"/>
  <c r="S65" i="3"/>
  <c r="T64" i="3"/>
  <c r="S64" i="3"/>
  <c r="T63" i="3"/>
  <c r="S63" i="3"/>
  <c r="T62" i="3"/>
  <c r="S62" i="3"/>
  <c r="O62" i="3"/>
  <c r="O61" i="3" s="1"/>
  <c r="M62" i="3"/>
  <c r="M61" i="3" s="1"/>
  <c r="K62" i="3"/>
  <c r="R61" i="3"/>
  <c r="Q61" i="3"/>
  <c r="P61" i="3"/>
  <c r="N61" i="3"/>
  <c r="L61" i="3"/>
  <c r="K61" i="3"/>
  <c r="J61" i="3"/>
  <c r="S61" i="3" s="1"/>
  <c r="I61" i="3"/>
  <c r="I57" i="3" s="1"/>
  <c r="G61" i="3"/>
  <c r="T61" i="3" s="1"/>
  <c r="T60" i="3"/>
  <c r="S60" i="3"/>
  <c r="K60" i="3"/>
  <c r="Q59" i="3"/>
  <c r="P59" i="3"/>
  <c r="P57" i="3" s="1"/>
  <c r="N59" i="3"/>
  <c r="L59" i="3"/>
  <c r="L57" i="3" s="1"/>
  <c r="J59" i="3"/>
  <c r="T59" i="3" s="1"/>
  <c r="G59" i="3"/>
  <c r="T58" i="3"/>
  <c r="Q58" i="3"/>
  <c r="S58" i="3" s="1"/>
  <c r="R57" i="3"/>
  <c r="N57" i="3"/>
  <c r="N42" i="3" s="1"/>
  <c r="J57" i="3"/>
  <c r="S56" i="3"/>
  <c r="Q56" i="3"/>
  <c r="M56" i="3" s="1"/>
  <c r="O56" i="3" s="1"/>
  <c r="K56" i="3"/>
  <c r="J56" i="3"/>
  <c r="T56" i="3" s="1"/>
  <c r="T55" i="3"/>
  <c r="S55" i="3"/>
  <c r="T54" i="3"/>
  <c r="S54" i="3"/>
  <c r="T53" i="3"/>
  <c r="R53" i="3"/>
  <c r="R51" i="3" s="1"/>
  <c r="Q53" i="3"/>
  <c r="S53" i="3" s="1"/>
  <c r="P53" i="3"/>
  <c r="P51" i="3" s="1"/>
  <c r="P42" i="3" s="1"/>
  <c r="P41" i="3" s="1"/>
  <c r="P40" i="3" s="1"/>
  <c r="N53" i="3"/>
  <c r="M53" i="3"/>
  <c r="L53" i="3"/>
  <c r="L51" i="3" s="1"/>
  <c r="J53" i="3"/>
  <c r="I53" i="3"/>
  <c r="T52" i="3"/>
  <c r="Q52" i="3"/>
  <c r="S52" i="3" s="1"/>
  <c r="J52" i="3"/>
  <c r="J51" i="3" s="1"/>
  <c r="S51" i="3"/>
  <c r="Q51" i="3"/>
  <c r="N51" i="3"/>
  <c r="I51" i="3"/>
  <c r="G51" i="3"/>
  <c r="T51" i="3" s="1"/>
  <c r="T50" i="3"/>
  <c r="S50" i="3"/>
  <c r="Q49" i="3"/>
  <c r="J49" i="3"/>
  <c r="T49" i="3" s="1"/>
  <c r="T48" i="3"/>
  <c r="S48" i="3"/>
  <c r="Q48" i="3"/>
  <c r="O48" i="3"/>
  <c r="K48" i="3"/>
  <c r="M48" i="3" s="1"/>
  <c r="J48" i="3"/>
  <c r="T47" i="3"/>
  <c r="Q47" i="3"/>
  <c r="S47" i="3" s="1"/>
  <c r="J47" i="3"/>
  <c r="S46" i="3"/>
  <c r="Q46" i="3"/>
  <c r="M46" i="3" s="1"/>
  <c r="O46" i="3" s="1"/>
  <c r="K46" i="3"/>
  <c r="J46" i="3"/>
  <c r="T46" i="3" s="1"/>
  <c r="Q45" i="3"/>
  <c r="J45" i="3"/>
  <c r="T44" i="3"/>
  <c r="S44" i="3"/>
  <c r="R43" i="3"/>
  <c r="P43" i="3"/>
  <c r="N43" i="3"/>
  <c r="L43" i="3"/>
  <c r="I43" i="3"/>
  <c r="I42" i="3" s="1"/>
  <c r="G43" i="3"/>
  <c r="L42" i="3"/>
  <c r="L41" i="3" s="1"/>
  <c r="L40" i="3" s="1"/>
  <c r="I41" i="3"/>
  <c r="H40" i="3"/>
  <c r="T39" i="3"/>
  <c r="S39" i="3"/>
  <c r="T38" i="3"/>
  <c r="S38" i="3"/>
  <c r="K38" i="3"/>
  <c r="M38" i="3" s="1"/>
  <c r="O38" i="3" s="1"/>
  <c r="O34" i="3" s="1"/>
  <c r="T37" i="3"/>
  <c r="S37" i="3"/>
  <c r="T36" i="3"/>
  <c r="S36" i="3"/>
  <c r="T35" i="3"/>
  <c r="S35" i="3"/>
  <c r="R34" i="3"/>
  <c r="Q34" i="3"/>
  <c r="S34" i="3" s="1"/>
  <c r="P34" i="3"/>
  <c r="N34" i="3"/>
  <c r="L34" i="3"/>
  <c r="K34" i="3"/>
  <c r="J34" i="3"/>
  <c r="I34" i="3"/>
  <c r="G34" i="3"/>
  <c r="T34" i="3" s="1"/>
  <c r="Q33" i="3"/>
  <c r="J33" i="3"/>
  <c r="T33" i="3" s="1"/>
  <c r="T32" i="3"/>
  <c r="S32" i="3"/>
  <c r="T31" i="3"/>
  <c r="S31" i="3"/>
  <c r="T30" i="3"/>
  <c r="S30" i="3"/>
  <c r="T29" i="3"/>
  <c r="S29" i="3"/>
  <c r="R28" i="3"/>
  <c r="Q28" i="3"/>
  <c r="J28" i="3"/>
  <c r="I28" i="3"/>
  <c r="G28" i="3"/>
  <c r="T28" i="3" s="1"/>
  <c r="R27" i="3"/>
  <c r="Q27" i="3"/>
  <c r="Q26" i="3" s="1"/>
  <c r="J27" i="3"/>
  <c r="R26" i="3"/>
  <c r="L26" i="3"/>
  <c r="I26" i="3"/>
  <c r="T25" i="3"/>
  <c r="S25" i="3"/>
  <c r="M25" i="3"/>
  <c r="O25" i="3" s="1"/>
  <c r="K25" i="3"/>
  <c r="T24" i="3"/>
  <c r="S24" i="3"/>
  <c r="K24" i="3"/>
  <c r="M24" i="3" s="1"/>
  <c r="O24" i="3" s="1"/>
  <c r="T23" i="3"/>
  <c r="S23" i="3"/>
  <c r="M23" i="3"/>
  <c r="O23" i="3" s="1"/>
  <c r="K23" i="3"/>
  <c r="T22" i="3"/>
  <c r="S22" i="3"/>
  <c r="K22" i="3"/>
  <c r="R21" i="3"/>
  <c r="Q21" i="3"/>
  <c r="S21" i="3" s="1"/>
  <c r="P21" i="3"/>
  <c r="N21" i="3"/>
  <c r="L21" i="3"/>
  <c r="J21" i="3"/>
  <c r="I21" i="3"/>
  <c r="G21" i="3"/>
  <c r="T21" i="3" s="1"/>
  <c r="T20" i="3"/>
  <c r="S20" i="3"/>
  <c r="T19" i="3"/>
  <c r="Q19" i="3"/>
  <c r="S19" i="3" s="1"/>
  <c r="J19" i="3"/>
  <c r="T18" i="3"/>
  <c r="S18" i="3"/>
  <c r="M18" i="3"/>
  <c r="O18" i="3" s="1"/>
  <c r="K18" i="3"/>
  <c r="T17" i="3"/>
  <c r="Q17" i="3"/>
  <c r="S17" i="3" s="1"/>
  <c r="J17" i="3"/>
  <c r="S16" i="3"/>
  <c r="Q16" i="3"/>
  <c r="K16" i="3" s="1"/>
  <c r="J16" i="3"/>
  <c r="R15" i="3"/>
  <c r="Q15" i="3"/>
  <c r="P15" i="3"/>
  <c r="N15" i="3"/>
  <c r="L15" i="3"/>
  <c r="I15" i="3"/>
  <c r="I14" i="3" s="1"/>
  <c r="G15" i="3"/>
  <c r="R14" i="3"/>
  <c r="L14" i="3"/>
  <c r="L13" i="3" s="1"/>
  <c r="G14" i="3"/>
  <c r="G169" i="3" s="1"/>
  <c r="N58" i="5" l="1"/>
  <c r="N24" i="5" s="1"/>
  <c r="K44" i="2"/>
  <c r="K48" i="2" s="1"/>
  <c r="J44" i="2"/>
  <c r="J48" i="2"/>
  <c r="O17" i="2"/>
  <c r="N16" i="2"/>
  <c r="Q23" i="2"/>
  <c r="O29" i="2"/>
  <c r="Q29" i="2" s="1"/>
  <c r="L30" i="2"/>
  <c r="L36" i="2" s="1"/>
  <c r="L42" i="2" s="1"/>
  <c r="L44" i="2" s="1"/>
  <c r="J68" i="2"/>
  <c r="I68" i="2"/>
  <c r="G44" i="2"/>
  <c r="G48" i="2" s="1"/>
  <c r="M63" i="2"/>
  <c r="M65" i="2"/>
  <c r="I11" i="2"/>
  <c r="I30" i="2" s="1"/>
  <c r="I36" i="2" s="1"/>
  <c r="I42" i="2" s="1"/>
  <c r="M11" i="2"/>
  <c r="N12" i="2"/>
  <c r="O15" i="2"/>
  <c r="Q15" i="2" s="1"/>
  <c r="H16" i="2"/>
  <c r="M17" i="2"/>
  <c r="P18" i="2"/>
  <c r="N19" i="2"/>
  <c r="O19" i="2" s="1"/>
  <c r="Q19" i="2" s="1"/>
  <c r="P20" i="2"/>
  <c r="M21" i="2"/>
  <c r="N22" i="2"/>
  <c r="P22" i="2" s="1"/>
  <c r="O23" i="2"/>
  <c r="O26" i="2"/>
  <c r="Q26" i="2" s="1"/>
  <c r="P29" i="2"/>
  <c r="J63" i="2"/>
  <c r="H64" i="2"/>
  <c r="L64" i="2"/>
  <c r="M18" i="2"/>
  <c r="M20" i="2"/>
  <c r="N21" i="2"/>
  <c r="P23" i="2"/>
  <c r="P26" i="2"/>
  <c r="P28" i="2"/>
  <c r="M29" i="2"/>
  <c r="P40" i="2"/>
  <c r="P12" i="2"/>
  <c r="T15" i="3"/>
  <c r="T16" i="3"/>
  <c r="J15" i="3"/>
  <c r="M33" i="3"/>
  <c r="O33" i="3" s="1"/>
  <c r="S33" i="3"/>
  <c r="K33" i="3"/>
  <c r="K75" i="3"/>
  <c r="K74" i="3" s="1"/>
  <c r="M76" i="3"/>
  <c r="M75" i="3" s="1"/>
  <c r="M74" i="3" s="1"/>
  <c r="R169" i="3"/>
  <c r="R13" i="3"/>
  <c r="I158" i="3"/>
  <c r="I40" i="3"/>
  <c r="R42" i="3"/>
  <c r="R41" i="3" s="1"/>
  <c r="L150" i="3"/>
  <c r="L153" i="3" s="1"/>
  <c r="K28" i="3"/>
  <c r="M28" i="3" s="1"/>
  <c r="O28" i="3" s="1"/>
  <c r="S28" i="3"/>
  <c r="N28" i="3" s="1"/>
  <c r="J43" i="3"/>
  <c r="J42" i="3" s="1"/>
  <c r="T45" i="3"/>
  <c r="K59" i="3"/>
  <c r="M60" i="3"/>
  <c r="S27" i="3"/>
  <c r="K27" i="3"/>
  <c r="K26" i="3" s="1"/>
  <c r="I155" i="3"/>
  <c r="I13" i="3"/>
  <c r="I169" i="3"/>
  <c r="M16" i="3"/>
  <c r="Q14" i="3"/>
  <c r="S15" i="3"/>
  <c r="K21" i="3"/>
  <c r="M22" i="3"/>
  <c r="T27" i="3"/>
  <c r="J26" i="3"/>
  <c r="T26" i="3" s="1"/>
  <c r="M34" i="3"/>
  <c r="T43" i="3"/>
  <c r="M45" i="3"/>
  <c r="O45" i="3" s="1"/>
  <c r="Q43" i="3"/>
  <c r="S45" i="3"/>
  <c r="K45" i="3"/>
  <c r="M49" i="3"/>
  <c r="O49" i="3" s="1"/>
  <c r="S49" i="3"/>
  <c r="K49" i="3"/>
  <c r="L160" i="3"/>
  <c r="L158" i="3"/>
  <c r="G155" i="3"/>
  <c r="G13" i="3"/>
  <c r="O47" i="3"/>
  <c r="M91" i="3"/>
  <c r="O91" i="3" s="1"/>
  <c r="O90" i="3" s="1"/>
  <c r="S91" i="3"/>
  <c r="K91" i="3"/>
  <c r="Q90" i="3"/>
  <c r="T96" i="3"/>
  <c r="J90" i="3"/>
  <c r="T90" i="3" s="1"/>
  <c r="P160" i="3"/>
  <c r="P158" i="3"/>
  <c r="T116" i="3"/>
  <c r="N115" i="3"/>
  <c r="N97" i="3" s="1"/>
  <c r="N41" i="3" s="1"/>
  <c r="N40" i="3" s="1"/>
  <c r="S119" i="3"/>
  <c r="O120" i="3"/>
  <c r="O119" i="3" s="1"/>
  <c r="T125" i="3"/>
  <c r="J167" i="3"/>
  <c r="S59" i="3"/>
  <c r="Q74" i="3"/>
  <c r="S74" i="3" s="1"/>
  <c r="S75" i="3"/>
  <c r="K80" i="3"/>
  <c r="M96" i="3"/>
  <c r="O96" i="3" s="1"/>
  <c r="S96" i="3"/>
  <c r="K96" i="3"/>
  <c r="T160" i="3"/>
  <c r="G167" i="3"/>
  <c r="T167" i="3" s="1"/>
  <c r="T98" i="3"/>
  <c r="M115" i="3"/>
  <c r="O131" i="3"/>
  <c r="O125" i="3" s="1"/>
  <c r="T146" i="3"/>
  <c r="G142" i="3"/>
  <c r="T142" i="3" s="1"/>
  <c r="I167" i="3"/>
  <c r="I166" i="3"/>
  <c r="L169" i="3"/>
  <c r="L155" i="3"/>
  <c r="K17" i="3"/>
  <c r="M17" i="3" s="1"/>
  <c r="O17" i="3" s="1"/>
  <c r="K19" i="3"/>
  <c r="M19" i="3" s="1"/>
  <c r="O19" i="3" s="1"/>
  <c r="K47" i="3"/>
  <c r="M47" i="3" s="1"/>
  <c r="K52" i="3"/>
  <c r="Q57" i="3"/>
  <c r="S57" i="3" s="1"/>
  <c r="K58" i="3"/>
  <c r="M99" i="3"/>
  <c r="O100" i="3"/>
  <c r="M101" i="3"/>
  <c r="O101" i="3" s="1"/>
  <c r="Q99" i="3"/>
  <c r="S101" i="3"/>
  <c r="K101" i="3"/>
  <c r="K99" i="3" s="1"/>
  <c r="O117" i="3"/>
  <c r="O116" i="3" s="1"/>
  <c r="O115" i="3" s="1"/>
  <c r="S125" i="3"/>
  <c r="O132" i="3"/>
  <c r="R167" i="3"/>
  <c r="M83" i="3"/>
  <c r="M80" i="3" s="1"/>
  <c r="J97" i="3"/>
  <c r="R97" i="3"/>
  <c r="M107" i="3"/>
  <c r="G115" i="3"/>
  <c r="S116" i="3"/>
  <c r="M131" i="3"/>
  <c r="M125" i="3" s="1"/>
  <c r="G74" i="3"/>
  <c r="K79" i="3"/>
  <c r="M79" i="3" s="1"/>
  <c r="O79" i="3" s="1"/>
  <c r="K89" i="3"/>
  <c r="M89" i="3" s="1"/>
  <c r="O89" i="3" s="1"/>
  <c r="K95" i="3"/>
  <c r="M95" i="3" s="1"/>
  <c r="O95" i="3" s="1"/>
  <c r="N98" i="3"/>
  <c r="Q103" i="3"/>
  <c r="S103" i="3" s="1"/>
  <c r="K110" i="3"/>
  <c r="M64" i="2" l="1"/>
  <c r="M16" i="2"/>
  <c r="H68" i="2"/>
  <c r="H30" i="2"/>
  <c r="N64" i="2"/>
  <c r="P64" i="2" s="1"/>
  <c r="N63" i="2"/>
  <c r="P63" i="2" s="1"/>
  <c r="I44" i="2"/>
  <c r="I48" i="2" s="1"/>
  <c r="P21" i="2"/>
  <c r="O22" i="2"/>
  <c r="O21" i="2" s="1"/>
  <c r="Q22" i="2"/>
  <c r="O12" i="2"/>
  <c r="Q12" i="2" s="1"/>
  <c r="N11" i="2"/>
  <c r="N65" i="2"/>
  <c r="P65" i="2" s="1"/>
  <c r="N68" i="2"/>
  <c r="P16" i="2"/>
  <c r="Q17" i="2"/>
  <c r="O16" i="2"/>
  <c r="O15" i="3"/>
  <c r="O43" i="3"/>
  <c r="G97" i="3"/>
  <c r="T97" i="3" s="1"/>
  <c r="T115" i="3"/>
  <c r="Q98" i="3"/>
  <c r="S99" i="3"/>
  <c r="L167" i="3"/>
  <c r="L166" i="3"/>
  <c r="Q42" i="3"/>
  <c r="S43" i="3"/>
  <c r="M15" i="3"/>
  <c r="R158" i="3"/>
  <c r="R40" i="3"/>
  <c r="R150" i="3" s="1"/>
  <c r="P28" i="3"/>
  <c r="P26" i="3" s="1"/>
  <c r="P14" i="3" s="1"/>
  <c r="N26" i="3"/>
  <c r="N14" i="3" s="1"/>
  <c r="K98" i="3"/>
  <c r="S90" i="3"/>
  <c r="O107" i="3"/>
  <c r="O103" i="3" s="1"/>
  <c r="K43" i="3"/>
  <c r="Q155" i="3"/>
  <c r="Q13" i="3"/>
  <c r="S14" i="3"/>
  <c r="Q169" i="3"/>
  <c r="S169" i="3" s="1"/>
  <c r="I150" i="3"/>
  <c r="I153" i="3" s="1"/>
  <c r="O60" i="3"/>
  <c r="O59" i="3" s="1"/>
  <c r="M59" i="3"/>
  <c r="N158" i="3"/>
  <c r="N160" i="3"/>
  <c r="T74" i="3"/>
  <c r="G57" i="3"/>
  <c r="O83" i="3"/>
  <c r="O80" i="3" s="1"/>
  <c r="K51" i="3"/>
  <c r="M52" i="3"/>
  <c r="M90" i="3"/>
  <c r="M43" i="3"/>
  <c r="M27" i="3"/>
  <c r="K103" i="3"/>
  <c r="M110" i="3"/>
  <c r="O110" i="3" s="1"/>
  <c r="O99" i="3"/>
  <c r="K57" i="3"/>
  <c r="M58" i="3"/>
  <c r="P167" i="3"/>
  <c r="P166" i="3"/>
  <c r="K90" i="3"/>
  <c r="O22" i="3"/>
  <c r="O21" i="3" s="1"/>
  <c r="M21" i="3"/>
  <c r="K15" i="3"/>
  <c r="K14" i="3" s="1"/>
  <c r="J41" i="3"/>
  <c r="J14" i="3"/>
  <c r="S26" i="3"/>
  <c r="Q16" i="2" l="1"/>
  <c r="H36" i="2"/>
  <c r="P30" i="2"/>
  <c r="M30" i="2"/>
  <c r="O63" i="2"/>
  <c r="O64" i="2"/>
  <c r="Q21" i="2"/>
  <c r="M68" i="2"/>
  <c r="P68" i="2"/>
  <c r="N30" i="2"/>
  <c r="P11" i="2"/>
  <c r="O11" i="2"/>
  <c r="O30" i="2" s="1"/>
  <c r="O65" i="2"/>
  <c r="J158" i="3"/>
  <c r="J40" i="3"/>
  <c r="M26" i="3"/>
  <c r="M14" i="3" s="1"/>
  <c r="O27" i="3"/>
  <c r="O26" i="3" s="1"/>
  <c r="M51" i="3"/>
  <c r="O52" i="3"/>
  <c r="O51" i="3" s="1"/>
  <c r="O42" i="3" s="1"/>
  <c r="K42" i="3"/>
  <c r="K169" i="3"/>
  <c r="K155" i="3"/>
  <c r="K13" i="3"/>
  <c r="N155" i="3"/>
  <c r="N169" i="3"/>
  <c r="N13" i="3"/>
  <c r="N150" i="3" s="1"/>
  <c r="N153" i="3" s="1"/>
  <c r="J155" i="3"/>
  <c r="T155" i="3" s="1"/>
  <c r="J169" i="3"/>
  <c r="T169" i="3" s="1"/>
  <c r="J13" i="3"/>
  <c r="T14" i="3"/>
  <c r="P169" i="3"/>
  <c r="P155" i="3"/>
  <c r="P13" i="3"/>
  <c r="P150" i="3" s="1"/>
  <c r="P153" i="3" s="1"/>
  <c r="K160" i="3"/>
  <c r="K158" i="3"/>
  <c r="S42" i="3"/>
  <c r="O162" i="3"/>
  <c r="O98" i="3"/>
  <c r="N166" i="3"/>
  <c r="N167" i="3"/>
  <c r="M57" i="3"/>
  <c r="M42" i="3" s="1"/>
  <c r="O58" i="3"/>
  <c r="O57" i="3" s="1"/>
  <c r="T57" i="3"/>
  <c r="G42" i="3"/>
  <c r="S155" i="3"/>
  <c r="M103" i="3"/>
  <c r="Q124" i="3"/>
  <c r="S98" i="3"/>
  <c r="Q160" i="3"/>
  <c r="O14" i="3"/>
  <c r="O31" i="2" l="1"/>
  <c r="O36" i="2" s="1"/>
  <c r="O42" i="2" s="1"/>
  <c r="O68" i="2"/>
  <c r="Q11" i="2"/>
  <c r="N31" i="2"/>
  <c r="N36" i="2"/>
  <c r="Q30" i="2"/>
  <c r="M36" i="2"/>
  <c r="H42" i="2"/>
  <c r="M155" i="3"/>
  <c r="M169" i="3"/>
  <c r="M13" i="3"/>
  <c r="O160" i="3"/>
  <c r="O158" i="3"/>
  <c r="G41" i="3"/>
  <c r="T42" i="3"/>
  <c r="K166" i="3"/>
  <c r="K167" i="3"/>
  <c r="M124" i="3"/>
  <c r="M97" i="3" s="1"/>
  <c r="M41" i="3" s="1"/>
  <c r="M40" i="3" s="1"/>
  <c r="S124" i="3"/>
  <c r="K124" i="3"/>
  <c r="K97" i="3" s="1"/>
  <c r="K41" i="3" s="1"/>
  <c r="K40" i="3" s="1"/>
  <c r="Q97" i="3"/>
  <c r="J150" i="3"/>
  <c r="T13" i="3"/>
  <c r="Q167" i="3"/>
  <c r="S167" i="3" s="1"/>
  <c r="S160" i="3"/>
  <c r="Q166" i="3"/>
  <c r="S166" i="3" s="1"/>
  <c r="O169" i="3"/>
  <c r="O155" i="3"/>
  <c r="O13" i="3"/>
  <c r="M98" i="3"/>
  <c r="S13" i="3"/>
  <c r="O44" i="2" l="1"/>
  <c r="O48" i="2" s="1"/>
  <c r="H44" i="2"/>
  <c r="M42" i="2"/>
  <c r="Q36" i="2"/>
  <c r="N42" i="2"/>
  <c r="P42" i="2" s="1"/>
  <c r="Q31" i="2"/>
  <c r="P31" i="2"/>
  <c r="P36" i="2"/>
  <c r="S97" i="3"/>
  <c r="Q41" i="3"/>
  <c r="O124" i="3"/>
  <c r="O97" i="3" s="1"/>
  <c r="O41" i="3" s="1"/>
  <c r="O40" i="3" s="1"/>
  <c r="T41" i="3"/>
  <c r="G158" i="3"/>
  <c r="T158" i="3" s="1"/>
  <c r="G40" i="3"/>
  <c r="M158" i="3"/>
  <c r="M160" i="3"/>
  <c r="O166" i="3"/>
  <c r="O167" i="3"/>
  <c r="M44" i="2" l="1"/>
  <c r="N44" i="2"/>
  <c r="P44" i="2" s="1"/>
  <c r="Q42" i="2"/>
  <c r="H48" i="2"/>
  <c r="M48" i="2" s="1"/>
  <c r="T40" i="3"/>
  <c r="G150" i="3"/>
  <c r="T150" i="3" s="1"/>
  <c r="Q158" i="3"/>
  <c r="S158" i="3" s="1"/>
  <c r="Q40" i="3"/>
  <c r="S41" i="3"/>
  <c r="M167" i="3"/>
  <c r="M166" i="3"/>
  <c r="S40" i="3" l="1"/>
  <c r="Q150" i="3"/>
  <c r="Q153" i="3" l="1"/>
  <c r="S153" i="3" s="1"/>
  <c r="S150" i="3"/>
  <c r="K150" i="3"/>
  <c r="K153" i="3" s="1"/>
  <c r="M150" i="3" l="1"/>
  <c r="M153" i="3" l="1"/>
  <c r="O150" i="3"/>
  <c r="O153" i="3" s="1"/>
</calcChain>
</file>

<file path=xl/comments1.xml><?xml version="1.0" encoding="utf-8"?>
<comments xmlns="http://schemas.openxmlformats.org/spreadsheetml/2006/main">
  <authors>
    <author>Author</author>
  </authors>
  <commentList>
    <comment ref="L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vanatoare</t>
        </r>
      </text>
    </comment>
    <comment ref="P19" authorId="0" shapeId="0">
      <text>
        <r>
          <rPr>
            <b/>
            <sz val="9"/>
            <color indexed="81"/>
            <rFont val="Segoe UI"/>
            <family val="2"/>
            <charset val="238"/>
          </rPr>
          <t>Author:</t>
        </r>
        <r>
          <rPr>
            <sz val="9"/>
            <color indexed="81"/>
            <rFont val="Segoe UI"/>
            <family val="2"/>
            <charset val="238"/>
          </rPr>
          <t xml:space="preserve">
vanatoare
</t>
        </r>
      </text>
    </comment>
    <comment ref="R45" authorId="0" shapeId="0">
      <text>
        <r>
          <rPr>
            <b/>
            <sz val="9"/>
            <color indexed="81"/>
            <rFont val="Segoe UI"/>
            <family val="2"/>
            <charset val="238"/>
          </rPr>
          <t>Author:</t>
        </r>
        <r>
          <rPr>
            <sz val="9"/>
            <color indexed="81"/>
            <rFont val="Segoe UI"/>
            <family val="2"/>
            <charset val="238"/>
          </rPr>
          <t xml:space="preserve">
vanatoare 9,12 lei
</t>
        </r>
      </text>
    </comment>
    <comment ref="R46" authorId="0" shapeId="0">
      <text>
        <r>
          <rPr>
            <b/>
            <sz val="9"/>
            <color indexed="81"/>
            <rFont val="Segoe UI"/>
            <family val="2"/>
            <charset val="238"/>
          </rPr>
          <t>Author:</t>
        </r>
        <r>
          <rPr>
            <sz val="9"/>
            <color indexed="81"/>
            <rFont val="Segoe UI"/>
            <family val="2"/>
            <charset val="238"/>
          </rPr>
          <t xml:space="preserve">
vanatoare 0,56
</t>
        </r>
      </text>
    </comment>
    <comment ref="R47" authorId="0" shapeId="0">
      <text>
        <r>
          <rPr>
            <b/>
            <sz val="9"/>
            <color indexed="81"/>
            <rFont val="Segoe UI"/>
            <family val="2"/>
            <charset val="238"/>
          </rPr>
          <t>Author:</t>
        </r>
        <r>
          <rPr>
            <sz val="9"/>
            <color indexed="81"/>
            <rFont val="Segoe UI"/>
            <family val="2"/>
            <charset val="238"/>
          </rPr>
          <t xml:space="preserve">
vanatoare 5,90 lei
</t>
        </r>
      </text>
    </comment>
    <comment ref="R48" authorId="0" shapeId="0">
      <text>
        <r>
          <rPr>
            <b/>
            <sz val="9"/>
            <color indexed="81"/>
            <rFont val="Segoe UI"/>
            <family val="2"/>
            <charset val="238"/>
          </rPr>
          <t>Author:</t>
        </r>
        <r>
          <rPr>
            <sz val="9"/>
            <color indexed="81"/>
            <rFont val="Segoe UI"/>
            <family val="2"/>
            <charset val="238"/>
          </rPr>
          <t xml:space="preserve">
vanatoare 1,60 lei
</t>
        </r>
      </text>
    </comment>
    <comment ref="R52" authorId="0" shapeId="0">
      <text>
        <r>
          <rPr>
            <b/>
            <sz val="9"/>
            <color indexed="81"/>
            <rFont val="Segoe UI"/>
            <family val="2"/>
            <charset val="238"/>
          </rPr>
          <t>Author:</t>
        </r>
        <r>
          <rPr>
            <sz val="9"/>
            <color indexed="81"/>
            <rFont val="Segoe UI"/>
            <family val="2"/>
            <charset val="238"/>
          </rPr>
          <t xml:space="preserve">
vanatoare 0.28  lei
</t>
        </r>
      </text>
    </comment>
    <comment ref="R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Author:</t>
        </r>
        <r>
          <rPr>
            <sz val="9"/>
            <color indexed="81"/>
            <rFont val="Segoe UI"/>
            <family val="2"/>
            <charset val="238"/>
          </rPr>
          <t xml:space="preserve">
vanatoare 0,49
</t>
        </r>
      </text>
    </comment>
    <comment ref="P60" authorId="0" shapeId="0">
      <text>
        <r>
          <rPr>
            <b/>
            <sz val="9"/>
            <color indexed="81"/>
            <rFont val="Segoe UI"/>
            <family val="2"/>
            <charset val="238"/>
          </rPr>
          <t>Author:</t>
        </r>
        <r>
          <rPr>
            <sz val="9"/>
            <color indexed="81"/>
            <rFont val="Segoe UI"/>
            <family val="2"/>
            <charset val="238"/>
          </rPr>
          <t xml:space="preserve">
vanatoare 0,18 lei
</t>
        </r>
      </text>
    </comment>
    <comment ref="R78" authorId="0" shapeId="0">
      <text>
        <r>
          <rPr>
            <b/>
            <sz val="9"/>
            <color indexed="81"/>
            <rFont val="Segoe UI"/>
            <family val="2"/>
            <charset val="238"/>
          </rPr>
          <t>Author:</t>
        </r>
        <r>
          <rPr>
            <sz val="9"/>
            <color indexed="81"/>
            <rFont val="Segoe UI"/>
            <family val="2"/>
            <charset val="238"/>
          </rPr>
          <t xml:space="preserve">
vanatoare 0,03
</t>
        </r>
      </text>
    </comment>
    <comment ref="R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Author:</t>
        </r>
        <r>
          <rPr>
            <sz val="9"/>
            <color indexed="81"/>
            <rFont val="Segoe UI"/>
            <family val="2"/>
            <charset val="238"/>
          </rPr>
          <t xml:space="preserve">
vanatoare 0,04
</t>
        </r>
      </text>
    </comment>
    <comment ref="R89" authorId="0" shapeId="0">
      <text>
        <r>
          <rPr>
            <b/>
            <sz val="9"/>
            <color indexed="81"/>
            <rFont val="Segoe UI"/>
            <family val="2"/>
            <charset val="238"/>
          </rPr>
          <t>Author:</t>
        </r>
        <r>
          <rPr>
            <sz val="9"/>
            <color indexed="81"/>
            <rFont val="Segoe UI"/>
            <family val="2"/>
            <charset val="238"/>
          </rPr>
          <t xml:space="preserve">
vantoare 7.68 lei
</t>
        </r>
      </text>
    </comment>
    <comment ref="R95" authorId="0" shapeId="0">
      <text>
        <r>
          <rPr>
            <sz val="9"/>
            <color indexed="81"/>
            <rFont val="Segoe UI"/>
            <family val="2"/>
            <charset val="238"/>
          </rPr>
          <t xml:space="preserve">vanatoare 0,24
</t>
        </r>
      </text>
    </comment>
    <comment ref="R96" authorId="0" shapeId="0">
      <text>
        <r>
          <rPr>
            <b/>
            <sz val="9"/>
            <color indexed="81"/>
            <rFont val="Segoe UI"/>
            <family val="2"/>
          </rPr>
          <t>Author:</t>
        </r>
        <r>
          <rPr>
            <sz val="9"/>
            <color indexed="81"/>
            <rFont val="Segoe UI"/>
            <family val="2"/>
          </rPr>
          <t xml:space="preserve">
vanatoare 0,44
</t>
        </r>
      </text>
    </comment>
    <comment ref="P1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ajutor material deces Urs Daniel
</t>
        </r>
      </text>
    </comment>
    <comment ref="G152" authorId="0" shapeId="0">
      <text>
        <r>
          <rPr>
            <b/>
            <sz val="9"/>
            <color indexed="81"/>
            <rFont val="Segoe UI"/>
            <family val="2"/>
            <charset val="238"/>
          </rPr>
          <t>vanatoare 0,13</t>
        </r>
      </text>
    </comment>
  </commentList>
</comments>
</file>

<file path=xl/sharedStrings.xml><?xml version="1.0" encoding="utf-8"?>
<sst xmlns="http://schemas.openxmlformats.org/spreadsheetml/2006/main" count="634" uniqueCount="451">
  <si>
    <t>AUTORITATEA ADMINISTRAŢIEI PUBLICE CENTRALE/LOCALE</t>
  </si>
  <si>
    <t>Anexa nr.1</t>
  </si>
  <si>
    <t>Operatorul economic: R.P.L. OCOLUL SILVIC AL MUNICIPIULUI BISTRITA R.A .</t>
  </si>
  <si>
    <t>la HCL nr. ___/__________</t>
  </si>
  <si>
    <t>Sediul/Adresa: Vasile Lupu  NR.16A</t>
  </si>
  <si>
    <t>al comunei Livezile</t>
  </si>
  <si>
    <t>Cod unic de înregistrare: RO 25742072</t>
  </si>
  <si>
    <t>BUGETUL DE VENITURI ŞI CHELTUIELI COMUNA LIVEZILE</t>
  </si>
  <si>
    <t>AN 2022 SI ESTIMAT 2023 - 2024</t>
  </si>
  <si>
    <t>mii lei</t>
  </si>
  <si>
    <t>INDICATORI</t>
  </si>
  <si>
    <t>Nr.rd.</t>
  </si>
  <si>
    <t>Realizat / Preliminat an precedent (N-1) 2021</t>
  </si>
  <si>
    <t>Aprobat an curent (N)    2022</t>
  </si>
  <si>
    <t>Executie BVC 2022</t>
  </si>
  <si>
    <t>%</t>
  </si>
  <si>
    <t>Estimări an N + 1  2023</t>
  </si>
  <si>
    <t>Estimări an N + 2 2024</t>
  </si>
  <si>
    <t>trim I</t>
  </si>
  <si>
    <t>trim II</t>
  </si>
  <si>
    <t>trim III</t>
  </si>
  <si>
    <t>trim IV</t>
  </si>
  <si>
    <t>9 = 7/5</t>
  </si>
  <si>
    <t>10 = 8/7</t>
  </si>
  <si>
    <t>6=5/4</t>
  </si>
  <si>
    <t>I</t>
  </si>
  <si>
    <t>VENITURI TOTALE (rd. 1 = rd. 2 + rd. 3 + rd. 4+rd.5)</t>
  </si>
  <si>
    <t xml:space="preserve">Venituri totale din exploatare, din care: </t>
  </si>
  <si>
    <t>a)</t>
  </si>
  <si>
    <t>subventii, cf.prevederilor legale in vigoare</t>
  </si>
  <si>
    <t>b)</t>
  </si>
  <si>
    <t>transferuri, cf.prevederilor legale in vigoare</t>
  </si>
  <si>
    <t>Venituri financiare</t>
  </si>
  <si>
    <t>II</t>
  </si>
  <si>
    <t>CHELTUIELI TOTALE (rd.6 = rd.7 + rd. 19)</t>
  </si>
  <si>
    <t>Cheltuieli de exploatare(Rd.7=Rd.8+Rd.9+R.10+Rd.18), din care:</t>
  </si>
  <si>
    <t>A.</t>
  </si>
  <si>
    <t>cheltuieli cu bunuri şi servicii</t>
  </si>
  <si>
    <t>B.</t>
  </si>
  <si>
    <t>cheltuieli cu impozite, taxe şi vărsăminte asimilate</t>
  </si>
  <si>
    <t>C.</t>
  </si>
  <si>
    <t>cheltuieli cu personalul (Rd.10=Rd.11+Rd.14+Rd.16+Rd.17), din care:</t>
  </si>
  <si>
    <t>C0</t>
  </si>
  <si>
    <t>cheltuieli de natura salariala (Rd.11=rd.12+rd.13)</t>
  </si>
  <si>
    <t>C1</t>
  </si>
  <si>
    <t>ch. cu salariile</t>
  </si>
  <si>
    <t>C2</t>
  </si>
  <si>
    <t>bonusuri</t>
  </si>
  <si>
    <t>C3</t>
  </si>
  <si>
    <t>alte cheltuieli cu personalul, din care:</t>
  </si>
  <si>
    <t>- cheltuieli cu plaţi compensatorii aferente disponibilizărilor de personal</t>
  </si>
  <si>
    <t>C4</t>
  </si>
  <si>
    <t>cheltuieli aferente contractului de mandat si altor organe de conducere si control, comisii si comitete</t>
  </si>
  <si>
    <t>C5</t>
  </si>
  <si>
    <t>cheltuieli cu contributiile datorate de angajator</t>
  </si>
  <si>
    <t>D.</t>
  </si>
  <si>
    <t>alte cheltuieli de exploatare</t>
  </si>
  <si>
    <t>Cheltuieli financiare</t>
  </si>
  <si>
    <t>III</t>
  </si>
  <si>
    <t>REZULTATUL BRUT (profit/pierdere)( Rd.20=Rd.1-Rd.6)</t>
  </si>
  <si>
    <t>IV</t>
  </si>
  <si>
    <t>IMPOZIT PE PROFIT CURENT</t>
  </si>
  <si>
    <t>IMPOZIT PE PROFIT AMANAT</t>
  </si>
  <si>
    <t>VENITURI DIN IMPOZITUL PE PROFIT AMANAT</t>
  </si>
  <si>
    <t>IMOIZITUL SPECIFIC UNOR ACTIVITATI</t>
  </si>
  <si>
    <t>ALTE IMPOZITE NEPREZENTATE  LA ELEMENTELE DE MAI SUS</t>
  </si>
  <si>
    <t>V</t>
  </si>
  <si>
    <t>PROFITUL /PIERDEREA NETA A PERIOADEI DE RAPORTARE (rd.26=rd.20-rd.21-rd.22+rd.23-rd.24-Rd25), din care:</t>
  </si>
  <si>
    <t>Rezerve legale</t>
  </si>
  <si>
    <t>Alte rezerve reprezentând facilităţi fiscale prevăzute de lege</t>
  </si>
  <si>
    <t>Acoperirea pierderilor contabile din anii precedenţi</t>
  </si>
  <si>
    <t>Constituirea surselor proprii de finanţare pentru proiectele cofinanţate din împrumuturi externe, precum şi pentru constituirea surselor necesare rambursării ratelor de capital, plăţii dobânzilor, comisioanelor şi altor costuri aferente acestor împrumuturi</t>
  </si>
  <si>
    <t>Alte repartizări prevăzute de lege</t>
  </si>
  <si>
    <t>Profitul contabil rămas după deducerea sumelor de la rd. 27, 28, 29, 30,31(Rd.32=Rd.26-(Rd.27 la Rd.31) &gt; = 0.</t>
  </si>
  <si>
    <t>Participarea salariaţilor la profit în limita a 10% din profitul net, dar nu mai mult de nivelul unui salariu de bază mediu lunar realizat la nivelul operatorului economic în exerciţiul financiar de referinţă</t>
  </si>
  <si>
    <t>Minimum 50% vărsăminte la bugetul  local Bistrita si bugetul Comunei Livezile în cazul regiilor autonome, ori dividende cuvenite acţionarilor, în cazul societăţilor/companiilor naţionale şi societăţilor cu capital integral sau majoritar de stat, din care:</t>
  </si>
  <si>
    <t xml:space="preserve"> dividende cuvenite bugetului de stat</t>
  </si>
  <si>
    <t>dividende cuvenite bugetului local</t>
  </si>
  <si>
    <t>c)</t>
  </si>
  <si>
    <t xml:space="preserve"> dividende cuvenite altor actionari</t>
  </si>
  <si>
    <t>Profitul nerepartizat pe destinaţiile prevăzute la rd. 33 -rd.34 se repartizează la alte rezerve şi constituie sursa proprie de finanţare</t>
  </si>
  <si>
    <t>VI</t>
  </si>
  <si>
    <t>VENITURI DIN FONDURI EUROPENE</t>
  </si>
  <si>
    <t>VII</t>
  </si>
  <si>
    <t>CHELTUIELI ELIGIBILE DIN FONDURI EUROPENE, din care:</t>
  </si>
  <si>
    <t>cheltuieli materiale</t>
  </si>
  <si>
    <t>cheltuieli cu salariile</t>
  </si>
  <si>
    <t>cheltuieli privind prestările de servicii</t>
  </si>
  <si>
    <t>d)</t>
  </si>
  <si>
    <t>cheltuieli cu reclama şi publicitate</t>
  </si>
  <si>
    <t>e)</t>
  </si>
  <si>
    <t>alte cheltuieli</t>
  </si>
  <si>
    <t>VIII</t>
  </si>
  <si>
    <t>SURSE DE FINANŢARE A INVESTIŢIILOR, din care:</t>
  </si>
  <si>
    <t>Alocaţii de la buget</t>
  </si>
  <si>
    <t>alocatii bugetare aferente platii angajamentelor din anii anteriori</t>
  </si>
  <si>
    <t>IX</t>
  </si>
  <si>
    <t>CHELTUIELI PENTRU INVESTIŢII</t>
  </si>
  <si>
    <t>X</t>
  </si>
  <si>
    <t>DATE DE FUNDAMENTARE</t>
  </si>
  <si>
    <t>Nr. de personal prognozat la finele anului</t>
  </si>
  <si>
    <t>Nr. mediu de salariaţi total</t>
  </si>
  <si>
    <t>Câştigul mediu lunar pe salariat (lei/persoană) determinat pe baza chltuielilor de natura  salariala</t>
  </si>
  <si>
    <t>Câştigul mediu lunar pe salariat (lei/persoană)  determinat pe baza cheltuielilor de natura salariala, recalculat cf. Legii anuale a bugetului de stat **)</t>
  </si>
  <si>
    <t>Productivitatea muncii în unităţi valorice pe total personal mediu( mii lei/persoana)(rd. 2/rd. 51)</t>
  </si>
  <si>
    <t>Productivitatea muncii in unitati valorice pe total personal mediu recalculata cf.Legii anuale a bugetului de stat</t>
  </si>
  <si>
    <t>Productivitatea muncii în unităţi fizice pe total personal mediu (cantitate produse finite /persoană)</t>
  </si>
  <si>
    <t>Cheltuieli totale la 1000 lei venituri totale (Rd.57=(Rd.6/Rd.1) x 1000</t>
  </si>
  <si>
    <t>Plăţi restante</t>
  </si>
  <si>
    <t>Creanţe restante</t>
  </si>
  <si>
    <t>CONDUCĂTORUL UNITĂŢII,</t>
  </si>
  <si>
    <t>CONDUCATORUL COMPARTIMENTUL  FINANCIAR-CONTABIL</t>
  </si>
  <si>
    <t>ing.Anca Emil Titus</t>
  </si>
  <si>
    <t>ing. Anca Emil Titus</t>
  </si>
  <si>
    <t xml:space="preserve">Sef Contabil </t>
  </si>
  <si>
    <t xml:space="preserve">ec. Aluaș Aurelia </t>
  </si>
  <si>
    <t>Anexa nr.2</t>
  </si>
  <si>
    <t>la HCL nr.____/___.____.2022</t>
  </si>
  <si>
    <t>Sediul/Adresa: Vasile Lupu NR.16 A</t>
  </si>
  <si>
    <t xml:space="preserve">Cod unic de înregistrare: RO 25742072 </t>
  </si>
  <si>
    <t>Detalierea indicatorilor economico-financiari prevăzuţi în bugetul de venituri şi cheltuieli</t>
  </si>
  <si>
    <t>pentru anul 2021 comuna Livezile EXECUTIA PE TRIM AL IV LEA</t>
  </si>
  <si>
    <t>Nr. rd.</t>
  </si>
  <si>
    <t>Realizat  2020</t>
  </si>
  <si>
    <t>Prevederi an precedent  ( N-1)</t>
  </si>
  <si>
    <t>Aprobat an curent (N)</t>
  </si>
  <si>
    <t>Aprobat 2021</t>
  </si>
  <si>
    <t>Preliminat/ Realizat  2021</t>
  </si>
  <si>
    <t>din care</t>
  </si>
  <si>
    <t>an N-2</t>
  </si>
  <si>
    <t>conf.HG  /Ordin comun</t>
  </si>
  <si>
    <t>Conform Hotarârii C.A.</t>
  </si>
  <si>
    <t>Trim I 2022</t>
  </si>
  <si>
    <t>Trim II 2022</t>
  </si>
  <si>
    <t>Trim III  2022</t>
  </si>
  <si>
    <t>TOTAL    AN 2022</t>
  </si>
  <si>
    <t>Trim IV 2022</t>
  </si>
  <si>
    <t>7=6/5</t>
  </si>
  <si>
    <t>8 =5/3a</t>
  </si>
  <si>
    <t>3a</t>
  </si>
  <si>
    <t>4a</t>
  </si>
  <si>
    <t>6a</t>
  </si>
  <si>
    <t>executie</t>
  </si>
  <si>
    <t>6b</t>
  </si>
  <si>
    <t>6c</t>
  </si>
  <si>
    <t>VENITURI TOTALE (Rd.1=rd. 2 + rd. 22 )</t>
  </si>
  <si>
    <t>Venituri totale din exploatare (Rd.2=rd. 3 + rd. 8 + rd. 9 + rd. 12 + rd. 13 + rd. 14), din care:</t>
  </si>
  <si>
    <t>din producţia vândută (Rd.3=rd. 4 + rd. 5 + rd. 6 + rd. 7), din care:</t>
  </si>
  <si>
    <t>a1)</t>
  </si>
  <si>
    <t>din vânzarea produselor</t>
  </si>
  <si>
    <t>a2)</t>
  </si>
  <si>
    <t>din servicii prestate</t>
  </si>
  <si>
    <t>a3)</t>
  </si>
  <si>
    <t>din redevenţe şi chirii</t>
  </si>
  <si>
    <t>a4)</t>
  </si>
  <si>
    <t>alte venituri vanatoare</t>
  </si>
  <si>
    <t>din vânzarea mărfurilor</t>
  </si>
  <si>
    <t>din subvenţii şi transferuri de exploatare aferente cifrei de afaceri nete (Rd.9=rd. 10 + rd. 11)  din care:</t>
  </si>
  <si>
    <t>c1)</t>
  </si>
  <si>
    <t>subvenţii, cf. prevederilor legale în vigoare</t>
  </si>
  <si>
    <t>c2)</t>
  </si>
  <si>
    <t>transferuri, cf. prevederilor legale în vigoare</t>
  </si>
  <si>
    <t>din producţia de imobilizări</t>
  </si>
  <si>
    <t>venituri aferente costului producţiei în curs de execuţie</t>
  </si>
  <si>
    <t>f)</t>
  </si>
  <si>
    <t>alte venituri din exploatare (Rd.1+rd. 16 + rd. 19 + rd. 20 + rd. 21), din care:</t>
  </si>
  <si>
    <t>f1)</t>
  </si>
  <si>
    <t>din amenzi şi penalităţi</t>
  </si>
  <si>
    <t>f2)</t>
  </si>
  <si>
    <t>din vânzarea activelor şi alte operaţii de capital (Rd.1= rd. 17 + rd. 18), din care:</t>
  </si>
  <si>
    <t>- active corporale</t>
  </si>
  <si>
    <t>- active necorporale</t>
  </si>
  <si>
    <t>f3)</t>
  </si>
  <si>
    <t>din subvenţii pentru investiţii</t>
  </si>
  <si>
    <t>f4)</t>
  </si>
  <si>
    <t>din valorificarea certificatelor C02</t>
  </si>
  <si>
    <t>f5)</t>
  </si>
  <si>
    <t>alte venituri</t>
  </si>
  <si>
    <t>Venituri financiare (Rd.22=rd. 23 + rd. 24 + rd. 25 + rd. 26 + rd. 27), din care:</t>
  </si>
  <si>
    <t>din imobilizări financiare</t>
  </si>
  <si>
    <t>din investiţii financiare</t>
  </si>
  <si>
    <t>din diferenţe de curs</t>
  </si>
  <si>
    <t>din dobânzi</t>
  </si>
  <si>
    <t>alte venituri financiare</t>
  </si>
  <si>
    <t>II.</t>
  </si>
  <si>
    <t>CHELTUIELI TOTALE (rd.28= rd. 29 + rd. 130)</t>
  </si>
  <si>
    <t>Cheltuieli de exploatare (rd. 29= rd.30 + rd.78 + rd.85 + rd. 113), din care:</t>
  </si>
  <si>
    <t>A. Cheltuieli cu bunuri şi servicii (rd. 30= rd. 31+rd.39 + rd. 45) din care:</t>
  </si>
  <si>
    <t>A1</t>
  </si>
  <si>
    <t>Cheltuieli privind stocurile (rd. 31 = rd. 32 + rd. 33 + rd. 36 + rd. 37 + 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</si>
  <si>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</si>
  <si>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</si>
  <si>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</si>
  <si>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</si>
  <si>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</si>
  <si>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</si>
  <si>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</si>
  <si>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şi apa</t>
  </si>
  <si>
    <t>cheltuieli privind mărfurile</t>
  </si>
  <si>
    <t>A2</t>
  </si>
  <si>
    <t>Cheltuieli privind serviciile executate de terţi (rd.39= rd. 40 + rd. 41 + rd. 44), din care:</t>
  </si>
  <si>
    <t>cheltuieli cu întreţinerea şi reparaţiile</t>
  </si>
  <si>
    <t>cheltuieli privind chiriile (rd.41= rd. 42 + rd. 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</si>
  <si>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</si>
  <si>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</si>
  <si>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</si>
  <si>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</si>
  <si>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terţi (Rd.45= rd. 46 + rd. 47 + rd. 49 + rd. 56 + rd. 61 + rd. 62 + rd. 66 + rd. 67 + rd. 68 + rd. 77), din care:</t>
  </si>
  <si>
    <t>cheltuieli cu colaboratorii ( zilier)</t>
  </si>
  <si>
    <t>cheltuieli privind comisioanele şi onorariul, din care:</t>
  </si>
  <si>
    <t>cheltuieli privind consultanţa juridică</t>
  </si>
  <si>
    <t>cheltuieli de protocol, reclamă şi publicitate (rd. 51 + rd. 53), din care:</t>
  </si>
  <si>
    <t>cheltuieli de protocol, din care:</t>
  </si>
  <si>
    <t>- tichete cadou potrivit Legii nr. 193/2006, cu modificările ulterioare</t>
  </si>
  <si>
    <t>cheltuieli de reclamă şi publicitate, din care:</t>
  </si>
  <si>
    <t>- tichete cadou ptr. cheltuieli de reclamă şi publicitate, potrivit Legii nr. 193/2006, cu modificările ulterioare</t>
  </si>
  <si>
    <t>- tichete cadou ptr. campanii de marketing, studiul pieţei, promovarea pe pieţe existente sau noi, potrivit Legii nr. 193/2006, cu modificările ulterioare</t>
  </si>
  <si>
    <t>- ch.de promovarea produselor</t>
  </si>
  <si>
    <t>Ch. cu sponsorizarea potrivit OUG nr. 2/2015 (Rd.56=rd. 57 + rd. 58 + rd. 60 ), din care:</t>
  </si>
  <si>
    <t>d1)</t>
  </si>
  <si>
    <t>ch. de sponsorizare in domeniul medical si sanatate</t>
  </si>
  <si>
    <t>d2)</t>
  </si>
  <si>
    <t>ch. de sponsorizare in domeniile educatie, invatamant si sport din care:</t>
  </si>
  <si>
    <t>pentru cluburile sportive</t>
  </si>
  <si>
    <t>d4)</t>
  </si>
  <si>
    <t>cheltuieli cu sponsorizarea pt. alte actiuni  si activitati</t>
  </si>
  <si>
    <t>cheltuieli cu transportul de bunuri şi persoane</t>
  </si>
  <si>
    <t>cheltuieli de deplasare, detaşare, transfer, din care:</t>
  </si>
  <si>
    <t xml:space="preserve"> cheltuieli cu diurna (Rd.63=rd. 64 + rd. 65), din care:</t>
  </si>
  <si>
    <t xml:space="preserve"> interna</t>
  </si>
  <si>
    <t xml:space="preserve"> externa</t>
  </si>
  <si>
    <t>g)</t>
  </si>
  <si>
    <t>cheltuieli poştale şi taxe de telecomunicaţii</t>
  </si>
  <si>
    <t>h)</t>
  </si>
  <si>
    <t>cheltuieli cu serviciile bancare şi asimilate</t>
  </si>
  <si>
    <t>i)</t>
  </si>
  <si>
    <t>alte cheltuieli cu serviciile executate de terţi, din care:</t>
  </si>
  <si>
    <t>i1)</t>
  </si>
  <si>
    <t>cheltuieli de asigurare şi pază</t>
  </si>
  <si>
    <t>i2)</t>
  </si>
  <si>
    <t>cheltuieli privind întreţinerea şi funcţionarea tehnicii de calcul</t>
  </si>
  <si>
    <t>i3)</t>
  </si>
  <si>
    <t>cheltuieli cu pregătirea profesională</t>
  </si>
  <si>
    <t>i4)</t>
  </si>
  <si>
    <t>cheltuieli cu reevaluarea imobilizărilor corporale şi necorporale, din care:</t>
  </si>
  <si>
    <t>- aferente bunurilor de natura domeniului public</t>
  </si>
  <si>
    <t>i5)</t>
  </si>
  <si>
    <t>cheltuieli cu prestaţiile efectuate de filiale</t>
  </si>
  <si>
    <t>i6)</t>
  </si>
  <si>
    <t>cheltuieli privind recrutarea şi plasarea personalului de conducere cf. Ordonanţei de urgenţă a Guvernului nr. 109/2011</t>
  </si>
  <si>
    <t>i7)</t>
  </si>
  <si>
    <t>cheltuieli cu anunţurile privind licitaţiile şi alte anunţuri</t>
  </si>
  <si>
    <t>j)</t>
  </si>
  <si>
    <t>B. Cheltuieli cu impozite, taxe şi vărsăminte asimilate (Rd.78= rd.79+rd. 80 + rd. 81 + rd. 82 + rd. 83 + rd. 84), din care:</t>
  </si>
  <si>
    <t>ch. cu taxa pt. activitatea de exploatare a resurselor minerale</t>
  </si>
  <si>
    <t>ch. cu redevenţa pentru concesionarea bunurilor publice şi resursele minerale</t>
  </si>
  <si>
    <t>ch. cu taxa de licenţă</t>
  </si>
  <si>
    <t>ch. cu taxa de autorizare</t>
  </si>
  <si>
    <t>ch. cu taxa de mediu</t>
  </si>
  <si>
    <t>cheltuieli cu alte taxe şi impozite</t>
  </si>
  <si>
    <t>C. Cheltuieli cu personalul (Rd.85=Rd.86+rd. 99+ rd. 103 + rd. 112)</t>
  </si>
  <si>
    <t>Cheltuieli de natura salariala (Rd.86=rd.87+ rd.91)</t>
  </si>
  <si>
    <t>Cheltuieli cu salariile (Rd.87=rd. 88 + rd. 89 + rd. 90), din care:</t>
  </si>
  <si>
    <t>a) salarii de bază</t>
  </si>
  <si>
    <t>b) sporuri, prime şi alte bonificaţii aferente salariului de bază (conform CCM)</t>
  </si>
  <si>
    <t>c) alte bonificaţii (conform CCM)</t>
  </si>
  <si>
    <t>Bonusuri (Rd.91=rd.92+rd. 95 + rd. 96 + rd. 97 + rd. 98), din care:</t>
  </si>
  <si>
    <t>a) cheltuieli sociale prevăzute la art. 25 din Legea nr. 227/2015 privind Codul fiscal, cu modificările şi completările ulterioare, din care:</t>
  </si>
  <si>
    <t>- tichete de creşă, cf. Legii nr. 193/2006, cu modificările ulterioare;</t>
  </si>
  <si>
    <t>- tichete cadou pentru cheltuieli sociale potrivit Legii nr. 193/2006, cu modificările ulterioare;</t>
  </si>
  <si>
    <t>b) tichete de masă;</t>
  </si>
  <si>
    <t>c) tichete de vacanţă;</t>
  </si>
  <si>
    <t>d) ch. privind participarea salariaţilor la profitul obţinut în anul precedent</t>
  </si>
  <si>
    <t>e) alte cheltuieli conform CCM.</t>
  </si>
  <si>
    <t>Alte cheltuieli cu personalul (Rd.99 = rd. 100 + rd. 101 + rd. 102), din care:</t>
  </si>
  <si>
    <t>a) ch. cu plăţile compensatorii aferente disponibilizărilor de personal</t>
  </si>
  <si>
    <t>b) ch. cu drepturile salariale cuvenite în baza unor hotărâri judecătoreşti</t>
  </si>
  <si>
    <t>c) cheltuieli de natură salarială aferente restructurării, privatizării, administrator special, alte comisii şi comitete</t>
  </si>
  <si>
    <t>Cheltuieli aferente contractului de mandat şi a altor organe de conducere şi control, comisii şi comitete (Rd.103= rd. 104 + rd. 107 + rd. 110 + rd.111), din care:</t>
  </si>
  <si>
    <t>a) pentru directori/directorat,din care:</t>
  </si>
  <si>
    <t>componenta fixa</t>
  </si>
  <si>
    <t xml:space="preserve">componenta variabila </t>
  </si>
  <si>
    <t>b) pentru consiliul de administraţie/consiliul de supraveghere, din care:</t>
  </si>
  <si>
    <t>c) pentru  cenzori</t>
  </si>
  <si>
    <t>d) pentru alte comisii şi comitete constituite potrivit legii</t>
  </si>
  <si>
    <t>Cheltuieli cu contributiile datorate de angajator</t>
  </si>
  <si>
    <t>D. Alte cheltuieli de exploatare (Rd.113 = rd. 114 + rd. 117 + rd. 118 + rd. 119 + rd. 120 + rd. 121), din care:</t>
  </si>
  <si>
    <t>cheltuieli cu majorări şi penalităţi (Rd.114=rd. 115 + rd. 116), din care:</t>
  </si>
  <si>
    <t>- către bugetul general consolidat</t>
  </si>
  <si>
    <t>- către alţi creditori</t>
  </si>
  <si>
    <t>cheltuieli privind activele imobilizate</t>
  </si>
  <si>
    <t>cheltuieli aferente transferurilor pentru plata personalului</t>
  </si>
  <si>
    <t>ch. cu amortizarea imobilizărilor corporale şi necorporale</t>
  </si>
  <si>
    <t>ajustări şi deprecieri pentru pierdere de valoare şi provizioane (Rd.121=rd. 122 - rd. 125), din care:</t>
  </si>
  <si>
    <t>cheltuieli privind ajustările şi provizioanele</t>
  </si>
  <si>
    <t>f1.1)</t>
  </si>
  <si>
    <t>provizioane privind participarea la profit a salarialtilor</t>
  </si>
  <si>
    <t>f1.2)</t>
  </si>
  <si>
    <t>provizioane in legatura cu contractul de mandat</t>
  </si>
  <si>
    <t>venituri din provizioane şi ajustări pentru depreciere sau pierderi de valoare, din care:</t>
  </si>
  <si>
    <t>f2.1)</t>
  </si>
  <si>
    <t>din anularea provizioanelor (Rd.126=rd. 127 + rd. 128 + rd. 129), din care:</t>
  </si>
  <si>
    <t>- din participarea salariaţilor Ia profit</t>
  </si>
  <si>
    <t>- din deprecierea imobilizărilor corporale şi a activelor circulante</t>
  </si>
  <si>
    <t>- venituri din alte provizioane</t>
  </si>
  <si>
    <t>Cheltuieli financiare (Rd.130=rd. 131 + rd. 134 + rd. 137), din care:</t>
  </si>
  <si>
    <t>cheltuieli privind dobânzile, din care:</t>
  </si>
  <si>
    <t>aferente creditelor pentru investiţii</t>
  </si>
  <si>
    <t>aferente creditelor pentru activitatea curentă</t>
  </si>
  <si>
    <t>cheltuieli din diferenţe de curs valutar , din care:</t>
  </si>
  <si>
    <t>alte cheltuieli financiare</t>
  </si>
  <si>
    <t>REZULTATUL BRUT (profit/pierdere) (rd. 1 - rd. 28)</t>
  </si>
  <si>
    <t>venituri neimpozabile</t>
  </si>
  <si>
    <t>cheltuieli nedeductibile fiscal</t>
  </si>
  <si>
    <t>IMPOZIT PE PROFIT</t>
  </si>
  <si>
    <t>Venituri totale din exploatare , din care:(Rd.2)</t>
  </si>
  <si>
    <t>venituri din subventii si transferuri</t>
  </si>
  <si>
    <t>alte venituri care nu se iau in calcul la determinarea productivitatii muncii, cf.Legii anuale a bugetului de stat</t>
  </si>
  <si>
    <t>Cheltuieli totale din exploatare , din care :Rd.29</t>
  </si>
  <si>
    <t>Cheltuieli din exploatare care nu se iau in calcul la determinarea rezultatului brut realizat in anul precedent, cf.Legii anuale a bugetului de stat</t>
  </si>
  <si>
    <t>Cheltuieli de natura salariala (rd.86),din care:**)</t>
  </si>
  <si>
    <t>………………….</t>
  </si>
  <si>
    <t>147a</t>
  </si>
  <si>
    <t>147b</t>
  </si>
  <si>
    <t>147c</t>
  </si>
  <si>
    <t>Nr. mediu de salariaţi</t>
  </si>
  <si>
    <t>Câştigul mediu lunar pe salariat (lei/persoana)determinat pe baza cheltuielilor cu salariile [(rd. 147/Rd.149]/12* 1000</t>
  </si>
  <si>
    <t>Câştigul mediu lunar pe salariat (lei/persoana)determinat pe baza cheltuielilor de naura salariala,recalcular cf.Legii anuale a bugetului de stat</t>
  </si>
  <si>
    <t>Câştigul mediu lunar pe salariat (lei/persoana)determinat pe baza cheltuielilor de naura salariala,recalcular cf.OG nr.26/2013 si Legii anuale a bugetului de stat</t>
  </si>
  <si>
    <t>Productivitatea muncii în unităţi valorice pe total personal mediu (mii lei/persoană) (rd. 2 /rd. 149)</t>
  </si>
  <si>
    <t>Productivitatea muncii în unităţi valorice  pe total personal mediu recalculata cf. Legii anuale a bugetului de stat</t>
  </si>
  <si>
    <t>Productivitatea muncii in unitati fizice pe total personal mediu (cantitate produse finite/persoana) W=QPF/Rd.149</t>
  </si>
  <si>
    <t>Elemente de calcul a productivităţii muncii în unităţi fizice, din care:</t>
  </si>
  <si>
    <t>cantitate de produse finite (QPF)</t>
  </si>
  <si>
    <t xml:space="preserve"> preţ mediu (p)</t>
  </si>
  <si>
    <t>valoare = QPF x p</t>
  </si>
  <si>
    <t xml:space="preserve"> pondere în venituri de exploatare totale = rd. 157/rd. 2</t>
  </si>
  <si>
    <t>Plati restante</t>
  </si>
  <si>
    <t>Creante restante, din care:</t>
  </si>
  <si>
    <t>de la operatorii cu capital integral / majoritar de stat</t>
  </si>
  <si>
    <t>de la operatorii cu capitalprivat</t>
  </si>
  <si>
    <t>de la bugetul de stat</t>
  </si>
  <si>
    <t>de la bugetul local</t>
  </si>
  <si>
    <t>de la alte entitati</t>
  </si>
  <si>
    <t>Credite pentru finantarea activitatii curente (soldul ramas de rambrursat</t>
  </si>
  <si>
    <t>Redistribuiri/distribuiri totale cf.OUG nr.29/2017 din:</t>
  </si>
  <si>
    <t>alte rezerve</t>
  </si>
  <si>
    <t>rezultatul reportat</t>
  </si>
  <si>
    <t>CONDUCĂTORUL COMPARTIMENTULUI   FINANCIAR-CONTABIL</t>
  </si>
  <si>
    <t>Anexa nr.3</t>
  </si>
  <si>
    <t>la HCL nr. _______________</t>
  </si>
  <si>
    <t xml:space="preserve"> al comunei Livezile</t>
  </si>
  <si>
    <t>Gradul de realizare a veniturilor totale Comuna Livezile</t>
  </si>
  <si>
    <t>Mii lei</t>
  </si>
  <si>
    <t xml:space="preserve">Nr </t>
  </si>
  <si>
    <t xml:space="preserve">INDICATORI </t>
  </si>
  <si>
    <t>Prevederi an N-2</t>
  </si>
  <si>
    <t>%        4=3/2</t>
  </si>
  <si>
    <t>Prevederi an precedent (N-1)</t>
  </si>
  <si>
    <t>%        7=6/5</t>
  </si>
  <si>
    <t>Crt</t>
  </si>
  <si>
    <t>Aprobat</t>
  </si>
  <si>
    <t>Realizat</t>
  </si>
  <si>
    <t>I.</t>
  </si>
  <si>
    <t>Venituri totale (rd.1+rd.2+rd.3), din care:</t>
  </si>
  <si>
    <t xml:space="preserve">Venituri din exploatare </t>
  </si>
  <si>
    <t>2.</t>
  </si>
  <si>
    <t xml:space="preserve"> CONDUCĂTORUL UNITĂŢII, </t>
  </si>
  <si>
    <t>CONDUCĂTORUL COMPARTIMENTULUI</t>
  </si>
  <si>
    <t>FINANCIAR-CONTABIL</t>
  </si>
  <si>
    <t>ec. Aluas Aurelia</t>
  </si>
  <si>
    <t>Anexa nr.4</t>
  </si>
  <si>
    <t>la HCL nr. __________</t>
  </si>
  <si>
    <t xml:space="preserve">Programul de investiţii, dotări şi sursele de finanţare  </t>
  </si>
  <si>
    <t>pentru anul 2022 si estimat 2023 - 2024</t>
  </si>
  <si>
    <t>Data finalizării investiţiei</t>
  </si>
  <si>
    <t>an precedent (N-1)</t>
  </si>
  <si>
    <t>Valoare</t>
  </si>
  <si>
    <t>Realizat / Preliminat 2021</t>
  </si>
  <si>
    <t>Aprobat an curent (N) 2022</t>
  </si>
  <si>
    <t>an 2023</t>
  </si>
  <si>
    <t>an  2024</t>
  </si>
  <si>
    <t>N + 1</t>
  </si>
  <si>
    <t>N + 2</t>
  </si>
  <si>
    <t>Surse proprii, din care:</t>
  </si>
  <si>
    <t>a) - amortizare</t>
  </si>
  <si>
    <t>b) - profit</t>
  </si>
  <si>
    <t>c)- rezerve-profit ani anteriori</t>
  </si>
  <si>
    <t>Credite bancare, din care:</t>
  </si>
  <si>
    <t>a) - interne</t>
  </si>
  <si>
    <t>b) - externe</t>
  </si>
  <si>
    <t>Alte surse, din care:</t>
  </si>
  <si>
    <t xml:space="preserve"> - REZERVE</t>
  </si>
  <si>
    <t xml:space="preserve"> - FOND ACCESIBILIZARE DRUMURI</t>
  </si>
  <si>
    <t>CHELTUIELI PENTRU INVESTIŢII, din care:</t>
  </si>
  <si>
    <t>Investiţii în curs, din care:</t>
  </si>
  <si>
    <t>a) pentru bunurile proprietatea privată a operatorului economic:</t>
  </si>
  <si>
    <t xml:space="preserve">   - sediu canton silvic Simegea</t>
  </si>
  <si>
    <t>b) pentru bunurile de natura domeniului public al statului sau al unităţii administrativ teritoriale:</t>
  </si>
  <si>
    <t>- (denumire obiectiv)</t>
  </si>
  <si>
    <t>c) pentru bunurile de natura domeniului privat al statului sau al unităţii administrativ teritoriale:</t>
  </si>
  <si>
    <t>d) pentru bunurile luate în concesiune, închiriate sau în locaţie de gestiune, exclusiv cele din domeniul public sau privat al statului sau al unităţii administrativ teritoriale:</t>
  </si>
  <si>
    <t>Investiţii noi, din care:</t>
  </si>
  <si>
    <t>a) pentru bunurile proprietatea privata a operatorului economic:</t>
  </si>
  <si>
    <t xml:space="preserve"> - calculator</t>
  </si>
  <si>
    <t>camioneta autobasculanta</t>
  </si>
  <si>
    <t>autoutilitara /autoturism teren</t>
  </si>
  <si>
    <t>motounelte 2 buc</t>
  </si>
  <si>
    <t>Evaluare de Mediu Pentru Amenajare U.P. II Livezile</t>
  </si>
  <si>
    <t xml:space="preserve">Revizuire Amenajare Silvica U.P. II Livezile Conform Ordinului NR.1947/26.10.2021 </t>
  </si>
  <si>
    <t>Intocmire Amenajament Silvic  U.P. II Livezile , 2024-2033</t>
  </si>
  <si>
    <t xml:space="preserve">  - remorca transport</t>
  </si>
  <si>
    <t>d) pentru bunurile luate în concesiune, închiriate sau în locaţie de gestiune, exclusiv cele din domeniul public sau privat al statului sau al unităţi administrativ teritoriale:</t>
  </si>
  <si>
    <t>Masina de teren</t>
  </si>
  <si>
    <t>Investiţii efectuate la imobilizările corporale existente (modernizări), din care:</t>
  </si>
  <si>
    <t xml:space="preserve"> - realizare podete acces </t>
  </si>
  <si>
    <t>studiu de fezabilitate amenajare padure parc Haga</t>
  </si>
  <si>
    <t>documentatie PUZ Simegea</t>
  </si>
  <si>
    <t xml:space="preserve"> realizare podete acces </t>
  </si>
  <si>
    <t xml:space="preserve">Dotări </t>
  </si>
  <si>
    <t>Rambursări de rate aferente creditelor pentru investiţii, din care:</t>
  </si>
  <si>
    <t>ec.Aluas Aurelia</t>
  </si>
  <si>
    <t>Anexa nr.5</t>
  </si>
  <si>
    <t>la HCL nr. _____________</t>
  </si>
  <si>
    <t>Sediul/Adresa: Vasile Lupu  NR.16 A</t>
  </si>
  <si>
    <t>Măsuri de îmbunătăţire a rezultatului brut şi reducere a platilor restante Comuna Livezile</t>
  </si>
  <si>
    <t>Nr.crt.</t>
  </si>
  <si>
    <t>Măsuri</t>
  </si>
  <si>
    <t>Termen de realizare</t>
  </si>
  <si>
    <t>an precedent (N - 1)</t>
  </si>
  <si>
    <t>an curent (N)</t>
  </si>
  <si>
    <t>an N + 1</t>
  </si>
  <si>
    <t>an N + 2</t>
  </si>
  <si>
    <t>Preliminat/Realizat</t>
  </si>
  <si>
    <t>Influenţe (+/-)</t>
  </si>
  <si>
    <t>Rezultat brut (+/-)</t>
  </si>
  <si>
    <t>Rezultat brut</t>
  </si>
  <si>
    <t>Pct.I</t>
  </si>
  <si>
    <t>Măsuri de îmbunătăţire a rezultatului brut şi reducere aplatilor restante</t>
  </si>
  <si>
    <t>Măsura 1…………………………</t>
  </si>
  <si>
    <t>Măsura 2……………………………</t>
  </si>
  <si>
    <t>Masura n……………………………..</t>
  </si>
  <si>
    <t>TOTAL Pct. I</t>
  </si>
  <si>
    <t>Pct.II</t>
  </si>
  <si>
    <t>Cauze care diminuează efectul măsurilor prevăzute la Pct. I</t>
  </si>
  <si>
    <t>Cauza 1 . . . . . . . . . . . . . . . . . . . . . . . . .</t>
  </si>
  <si>
    <t>Cauza 2 . . . . . . . . . . . . . . . . . . . . . . . . .</t>
  </si>
  <si>
    <t>Cauza n………………..</t>
  </si>
  <si>
    <t>TOTAL Pct. II</t>
  </si>
  <si>
    <t>Pct.III</t>
  </si>
  <si>
    <t>TOTAL GENERAL Pct. I + Pct.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</si>
</sst>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B050"/>
      <name val="Arial"/>
      <family val="2"/>
    </font>
    <font>
      <b/>
      <sz val="12"/>
      <color indexed="8"/>
      <name val="Arial"/>
      <family val="2"/>
      <charset val="238"/>
    </font>
    <font>
      <b/>
      <sz val="12"/>
      <name val="Arial"/>
      <family val="2"/>
    </font>
    <font>
      <sz val="12"/>
      <color indexed="8"/>
      <name val="Arial"/>
      <family val="2"/>
      <charset val="238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rgb="FFFF0000"/>
      <name val="Arial"/>
      <family val="2"/>
    </font>
    <font>
      <b/>
      <sz val="12"/>
      <color theme="5" tint="0.79998168889431442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2"/>
      <color indexed="63"/>
      <name val="Arial"/>
      <family val="2"/>
    </font>
    <font>
      <sz val="10"/>
      <name val="Arial"/>
      <family val="2"/>
      <charset val="238"/>
    </font>
    <font>
      <sz val="12"/>
      <color indexed="8"/>
      <name val="Inherit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67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3" borderId="0" xfId="0" applyFont="1" applyFill="1"/>
    <xf numFmtId="0" fontId="3" fillId="0" borderId="0" xfId="0" applyFont="1"/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right" vertical="top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/>
    <xf numFmtId="0" fontId="1" fillId="0" borderId="21" xfId="0" applyFont="1" applyBorder="1" applyAlignment="1">
      <alignment horizontal="center" wrapText="1"/>
    </xf>
    <xf numFmtId="0" fontId="1" fillId="0" borderId="15" xfId="0" applyFont="1" applyBorder="1"/>
    <xf numFmtId="0" fontId="1" fillId="0" borderId="20" xfId="0" applyFont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 wrapText="1"/>
    </xf>
    <xf numFmtId="0" fontId="6" fillId="2" borderId="0" xfId="0" applyFont="1" applyFill="1" applyAlignment="1" applyProtection="1">
      <alignment wrapText="1"/>
      <protection locked="0"/>
    </xf>
    <xf numFmtId="0" fontId="6" fillId="4" borderId="24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vertical="top" wrapText="1"/>
    </xf>
    <xf numFmtId="0" fontId="6" fillId="4" borderId="27" xfId="0" applyFont="1" applyFill="1" applyBorder="1"/>
    <xf numFmtId="2" fontId="6" fillId="4" borderId="25" xfId="0" applyNumberFormat="1" applyFont="1" applyFill="1" applyBorder="1" applyAlignment="1">
      <alignment vertical="top" wrapText="1"/>
    </xf>
    <xf numFmtId="2" fontId="3" fillId="4" borderId="25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2" fontId="6" fillId="4" borderId="27" xfId="0" applyNumberFormat="1" applyFont="1" applyFill="1" applyBorder="1" applyAlignment="1">
      <alignment vertical="top" wrapText="1"/>
    </xf>
    <xf numFmtId="2" fontId="6" fillId="4" borderId="25" xfId="0" applyNumberFormat="1" applyFont="1" applyFill="1" applyBorder="1" applyAlignment="1">
      <alignment horizontal="center" vertical="top" wrapText="1"/>
    </xf>
    <xf numFmtId="2" fontId="6" fillId="4" borderId="28" xfId="0" applyNumberFormat="1" applyFont="1" applyFill="1" applyBorder="1" applyAlignment="1">
      <alignment vertical="top" wrapText="1"/>
    </xf>
    <xf numFmtId="0" fontId="6" fillId="5" borderId="0" xfId="0" applyFont="1" applyFill="1" applyProtection="1">
      <protection locked="0"/>
    </xf>
    <xf numFmtId="0" fontId="1" fillId="0" borderId="29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vertical="top" wrapText="1"/>
    </xf>
    <xf numFmtId="0" fontId="1" fillId="0" borderId="32" xfId="0" applyFont="1" applyBorder="1"/>
    <xf numFmtId="2" fontId="1" fillId="6" borderId="30" xfId="0" applyNumberFormat="1" applyFont="1" applyFill="1" applyBorder="1" applyAlignment="1">
      <alignment vertical="top" wrapText="1"/>
    </xf>
    <xf numFmtId="2" fontId="3" fillId="7" borderId="30" xfId="0" applyNumberFormat="1" applyFont="1" applyFill="1" applyBorder="1" applyAlignment="1">
      <alignment vertical="top" wrapText="1"/>
    </xf>
    <xf numFmtId="2" fontId="3" fillId="8" borderId="30" xfId="0" applyNumberFormat="1" applyFont="1" applyFill="1" applyBorder="1" applyAlignment="1">
      <alignment vertical="top" wrapText="1"/>
    </xf>
    <xf numFmtId="2" fontId="7" fillId="0" borderId="20" xfId="0" applyNumberFormat="1" applyFont="1" applyBorder="1" applyAlignment="1">
      <alignment horizontal="center" vertical="top" wrapText="1"/>
    </xf>
    <xf numFmtId="2" fontId="1" fillId="3" borderId="32" xfId="0" applyNumberFormat="1" applyFont="1" applyFill="1" applyBorder="1" applyAlignment="1">
      <alignment vertical="top" wrapText="1"/>
    </xf>
    <xf numFmtId="2" fontId="1" fillId="3" borderId="30" xfId="0" applyNumberFormat="1" applyFont="1" applyFill="1" applyBorder="1" applyAlignment="1">
      <alignment vertical="top" wrapText="1"/>
    </xf>
    <xf numFmtId="2" fontId="6" fillId="3" borderId="30" xfId="0" applyNumberFormat="1" applyFont="1" applyFill="1" applyBorder="1" applyAlignment="1">
      <alignment horizontal="center" vertical="top" wrapText="1"/>
    </xf>
    <xf numFmtId="2" fontId="1" fillId="3" borderId="33" xfId="0" applyNumberFormat="1" applyFont="1" applyFill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2" xfId="0" applyFont="1" applyBorder="1"/>
    <xf numFmtId="2" fontId="7" fillId="0" borderId="34" xfId="0" applyNumberFormat="1" applyFont="1" applyBorder="1" applyAlignment="1">
      <alignment horizontal="center" vertical="top" wrapText="1"/>
    </xf>
    <xf numFmtId="2" fontId="6" fillId="3" borderId="34" xfId="0" applyNumberFormat="1" applyFont="1" applyFill="1" applyBorder="1" applyAlignment="1">
      <alignment horizontal="center" vertical="top" wrapText="1"/>
    </xf>
    <xf numFmtId="0" fontId="1" fillId="0" borderId="35" xfId="0" applyFont="1" applyBorder="1"/>
    <xf numFmtId="0" fontId="1" fillId="0" borderId="36" xfId="0" applyFont="1" applyBorder="1" applyAlignment="1">
      <alignment horizontal="center" vertical="top" wrapText="1"/>
    </xf>
    <xf numFmtId="0" fontId="1" fillId="0" borderId="37" xfId="0" applyFont="1" applyBorder="1" applyAlignment="1">
      <alignment vertical="top" wrapText="1"/>
    </xf>
    <xf numFmtId="0" fontId="1" fillId="0" borderId="38" xfId="0" applyFont="1" applyBorder="1"/>
    <xf numFmtId="2" fontId="1" fillId="6" borderId="36" xfId="0" applyNumberFormat="1" applyFont="1" applyFill="1" applyBorder="1" applyAlignment="1">
      <alignment vertical="top" wrapText="1"/>
    </xf>
    <xf numFmtId="2" fontId="3" fillId="7" borderId="36" xfId="0" applyNumberFormat="1" applyFont="1" applyFill="1" applyBorder="1" applyAlignment="1">
      <alignment vertical="top" wrapText="1"/>
    </xf>
    <xf numFmtId="2" fontId="3" fillId="8" borderId="36" xfId="0" applyNumberFormat="1" applyFont="1" applyFill="1" applyBorder="1" applyAlignment="1">
      <alignment vertical="top" wrapText="1"/>
    </xf>
    <xf numFmtId="2" fontId="7" fillId="0" borderId="36" xfId="0" applyNumberFormat="1" applyFont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vertical="top" wrapText="1"/>
    </xf>
    <xf numFmtId="2" fontId="6" fillId="3" borderId="36" xfId="0" applyNumberFormat="1" applyFont="1" applyFill="1" applyBorder="1" applyAlignment="1">
      <alignment horizontal="center" vertical="top" wrapText="1"/>
    </xf>
    <xf numFmtId="2" fontId="1" fillId="3" borderId="39" xfId="0" applyNumberFormat="1" applyFont="1" applyFill="1" applyBorder="1" applyAlignment="1">
      <alignment vertical="top" wrapText="1"/>
    </xf>
    <xf numFmtId="2" fontId="7" fillId="9" borderId="25" xfId="0" applyNumberFormat="1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vertical="top" wrapText="1"/>
    </xf>
    <xf numFmtId="0" fontId="1" fillId="3" borderId="32" xfId="0" applyFont="1" applyFill="1" applyBorder="1"/>
    <xf numFmtId="2" fontId="3" fillId="8" borderId="20" xfId="0" applyNumberFormat="1" applyFont="1" applyFill="1" applyBorder="1" applyAlignment="1">
      <alignment vertical="top" wrapText="1"/>
    </xf>
    <xf numFmtId="0" fontId="1" fillId="0" borderId="40" xfId="0" applyFont="1" applyBorder="1"/>
    <xf numFmtId="0" fontId="1" fillId="0" borderId="34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41" xfId="0" applyFont="1" applyBorder="1" applyAlignment="1">
      <alignment vertical="top" wrapText="1"/>
    </xf>
    <xf numFmtId="0" fontId="1" fillId="0" borderId="42" xfId="0" applyFont="1" applyBorder="1"/>
    <xf numFmtId="2" fontId="1" fillId="6" borderId="34" xfId="0" applyNumberFormat="1" applyFont="1" applyFill="1" applyBorder="1" applyAlignment="1">
      <alignment vertical="top" wrapText="1"/>
    </xf>
    <xf numFmtId="2" fontId="3" fillId="7" borderId="34" xfId="0" applyNumberFormat="1" applyFont="1" applyFill="1" applyBorder="1" applyAlignment="1">
      <alignment vertical="top" wrapText="1"/>
    </xf>
    <xf numFmtId="2" fontId="3" fillId="8" borderId="34" xfId="0" applyNumberFormat="1" applyFont="1" applyFill="1" applyBorder="1" applyAlignment="1">
      <alignment vertical="top" wrapText="1"/>
    </xf>
    <xf numFmtId="0" fontId="1" fillId="0" borderId="34" xfId="0" applyFont="1" applyBorder="1"/>
    <xf numFmtId="0" fontId="8" fillId="0" borderId="37" xfId="0" applyFont="1" applyBorder="1" applyAlignment="1">
      <alignment vertical="top" wrapText="1"/>
    </xf>
    <xf numFmtId="0" fontId="1" fillId="0" borderId="41" xfId="0" applyFont="1" applyBorder="1"/>
    <xf numFmtId="0" fontId="6" fillId="4" borderId="25" xfId="0" applyFont="1" applyFill="1" applyBorder="1" applyAlignment="1">
      <alignment vertical="top" wrapText="1"/>
    </xf>
    <xf numFmtId="0" fontId="6" fillId="4" borderId="27" xfId="0" applyFont="1" applyFill="1" applyBorder="1"/>
    <xf numFmtId="2" fontId="7" fillId="4" borderId="25" xfId="0" applyNumberFormat="1" applyFont="1" applyFill="1" applyBorder="1" applyAlignment="1">
      <alignment horizontal="center" vertical="top" wrapText="1"/>
    </xf>
    <xf numFmtId="0" fontId="6" fillId="4" borderId="0" xfId="0" applyFont="1" applyFill="1" applyProtection="1">
      <protection locked="0"/>
    </xf>
    <xf numFmtId="0" fontId="1" fillId="0" borderId="30" xfId="0" applyFont="1" applyBorder="1" applyAlignment="1">
      <alignment horizontal="center" vertical="top" wrapText="1"/>
    </xf>
    <xf numFmtId="0" fontId="1" fillId="0" borderId="30" xfId="0" applyFont="1" applyBorder="1" applyAlignment="1">
      <alignment vertical="top"/>
    </xf>
    <xf numFmtId="0" fontId="1" fillId="0" borderId="30" xfId="0" applyFont="1" applyBorder="1" applyAlignment="1">
      <alignment vertical="top" wrapText="1"/>
    </xf>
    <xf numFmtId="2" fontId="7" fillId="0" borderId="30" xfId="0" applyNumberFormat="1" applyFont="1" applyBorder="1" applyAlignment="1">
      <alignment horizontal="center" vertical="top" wrapText="1"/>
    </xf>
    <xf numFmtId="0" fontId="1" fillId="0" borderId="34" xfId="0" applyFont="1" applyBorder="1" applyAlignment="1">
      <alignment vertical="top"/>
    </xf>
    <xf numFmtId="2" fontId="1" fillId="3" borderId="42" xfId="0" applyNumberFormat="1" applyFont="1" applyFill="1" applyBorder="1" applyAlignment="1">
      <alignment vertical="top" wrapText="1"/>
    </xf>
    <xf numFmtId="2" fontId="1" fillId="3" borderId="43" xfId="0" applyNumberFormat="1" applyFont="1" applyFill="1" applyBorder="1" applyAlignment="1">
      <alignment vertical="top" wrapText="1"/>
    </xf>
    <xf numFmtId="0" fontId="6" fillId="3" borderId="0" xfId="0" applyFont="1" applyFill="1" applyProtection="1">
      <protection locked="0"/>
    </xf>
    <xf numFmtId="2" fontId="1" fillId="3" borderId="34" xfId="0" applyNumberFormat="1" applyFont="1" applyFill="1" applyBorder="1" applyAlignment="1">
      <alignment vertical="top" wrapText="1"/>
    </xf>
    <xf numFmtId="2" fontId="1" fillId="3" borderId="38" xfId="0" applyNumberFormat="1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44" xfId="0" applyFont="1" applyFill="1" applyBorder="1" applyAlignment="1">
      <alignment vertical="top" wrapText="1"/>
    </xf>
    <xf numFmtId="0" fontId="6" fillId="4" borderId="7" xfId="0" applyFont="1" applyFill="1" applyBorder="1"/>
    <xf numFmtId="2" fontId="9" fillId="4" borderId="44" xfId="0" applyNumberFormat="1" applyFont="1" applyFill="1" applyBorder="1" applyAlignment="1">
      <alignment horizontal="right" vertical="top" wrapText="1"/>
    </xf>
    <xf numFmtId="2" fontId="7" fillId="4" borderId="2" xfId="0" applyNumberFormat="1" applyFont="1" applyFill="1" applyBorder="1" applyAlignment="1">
      <alignment horizontal="center" vertical="top" wrapText="1"/>
    </xf>
    <xf numFmtId="2" fontId="9" fillId="4" borderId="7" xfId="0" applyNumberFormat="1" applyFont="1" applyFill="1" applyBorder="1" applyAlignment="1">
      <alignment vertical="top" wrapText="1"/>
    </xf>
    <xf numFmtId="0" fontId="9" fillId="4" borderId="2" xfId="0" applyFont="1" applyFill="1" applyBorder="1" applyAlignment="1">
      <alignment vertical="top" wrapText="1"/>
    </xf>
    <xf numFmtId="2" fontId="6" fillId="4" borderId="2" xfId="0" applyNumberFormat="1" applyFont="1" applyFill="1" applyBorder="1" applyAlignment="1">
      <alignment horizontal="center" vertical="top" wrapText="1"/>
    </xf>
    <xf numFmtId="2" fontId="9" fillId="4" borderId="8" xfId="0" applyNumberFormat="1" applyFont="1" applyFill="1" applyBorder="1" applyAlignment="1">
      <alignment vertical="top" wrapText="1"/>
    </xf>
    <xf numFmtId="0" fontId="6" fillId="4" borderId="0" xfId="0" applyFont="1" applyFill="1"/>
    <xf numFmtId="0" fontId="9" fillId="4" borderId="9" xfId="0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horizontal="center" vertical="top" wrapText="1"/>
    </xf>
    <xf numFmtId="0" fontId="9" fillId="4" borderId="45" xfId="0" applyFont="1" applyFill="1" applyBorder="1" applyAlignment="1">
      <alignment vertical="top" wrapText="1"/>
    </xf>
    <xf numFmtId="0" fontId="6" fillId="4" borderId="16" xfId="0" applyFont="1" applyFill="1" applyBorder="1"/>
    <xf numFmtId="2" fontId="9" fillId="4" borderId="10" xfId="0" applyNumberFormat="1" applyFont="1" applyFill="1" applyBorder="1" applyAlignment="1">
      <alignment horizontal="right" vertical="top" wrapText="1"/>
    </xf>
    <xf numFmtId="2" fontId="5" fillId="4" borderId="10" xfId="0" applyNumberFormat="1" applyFont="1" applyFill="1" applyBorder="1" applyAlignment="1">
      <alignment vertical="top" wrapText="1"/>
    </xf>
    <xf numFmtId="2" fontId="7" fillId="4" borderId="10" xfId="0" applyNumberFormat="1" applyFont="1" applyFill="1" applyBorder="1" applyAlignment="1">
      <alignment horizontal="center" vertical="top" wrapText="1"/>
    </xf>
    <xf numFmtId="2" fontId="9" fillId="4" borderId="10" xfId="0" applyNumberFormat="1" applyFont="1" applyFill="1" applyBorder="1" applyAlignment="1">
      <alignment vertical="top" wrapText="1"/>
    </xf>
    <xf numFmtId="2" fontId="6" fillId="4" borderId="10" xfId="0" applyNumberFormat="1" applyFont="1" applyFill="1" applyBorder="1" applyAlignment="1">
      <alignment horizontal="center" vertical="top" wrapText="1"/>
    </xf>
    <xf numFmtId="2" fontId="9" fillId="4" borderId="17" xfId="0" applyNumberFormat="1" applyFont="1" applyFill="1" applyBorder="1" applyAlignment="1">
      <alignment vertical="top" wrapText="1"/>
    </xf>
    <xf numFmtId="0" fontId="7" fillId="3" borderId="29" xfId="0" applyFont="1" applyFill="1" applyBorder="1" applyAlignment="1">
      <alignment horizontal="center" vertical="top" wrapText="1"/>
    </xf>
    <xf numFmtId="0" fontId="7" fillId="3" borderId="30" xfId="0" applyFont="1" applyFill="1" applyBorder="1" applyAlignment="1">
      <alignment horizontal="center" vertical="top" wrapText="1"/>
    </xf>
    <xf numFmtId="0" fontId="9" fillId="3" borderId="31" xfId="0" applyFont="1" applyFill="1" applyBorder="1" applyAlignment="1">
      <alignment vertical="top" wrapText="1"/>
    </xf>
    <xf numFmtId="0" fontId="6" fillId="3" borderId="32" xfId="0" applyFont="1" applyFill="1" applyBorder="1"/>
    <xf numFmtId="2" fontId="7" fillId="6" borderId="30" xfId="0" applyNumberFormat="1" applyFont="1" applyFill="1" applyBorder="1" applyAlignment="1">
      <alignment horizontal="right" vertical="top" wrapText="1"/>
    </xf>
    <xf numFmtId="2" fontId="7" fillId="7" borderId="30" xfId="0" applyNumberFormat="1" applyFont="1" applyFill="1" applyBorder="1" applyAlignment="1">
      <alignment vertical="top" wrapText="1"/>
    </xf>
    <xf numFmtId="2" fontId="7" fillId="8" borderId="30" xfId="0" applyNumberFormat="1" applyFont="1" applyFill="1" applyBorder="1" applyAlignment="1">
      <alignment vertical="top" wrapText="1"/>
    </xf>
    <xf numFmtId="2" fontId="7" fillId="3" borderId="30" xfId="0" applyNumberFormat="1" applyFont="1" applyFill="1" applyBorder="1" applyAlignment="1">
      <alignment vertical="top" wrapText="1"/>
    </xf>
    <xf numFmtId="2" fontId="7" fillId="3" borderId="33" xfId="0" applyNumberFormat="1" applyFont="1" applyFill="1" applyBorder="1" applyAlignment="1">
      <alignment vertical="top" wrapText="1"/>
    </xf>
    <xf numFmtId="0" fontId="2" fillId="3" borderId="0" xfId="0" applyFont="1" applyFill="1"/>
    <xf numFmtId="0" fontId="7" fillId="3" borderId="40" xfId="0" applyFont="1" applyFill="1" applyBorder="1" applyAlignment="1">
      <alignment horizontal="center" vertical="top" wrapText="1"/>
    </xf>
    <xf numFmtId="0" fontId="7" fillId="3" borderId="34" xfId="0" applyFont="1" applyFill="1" applyBorder="1" applyAlignment="1">
      <alignment horizontal="center" vertical="top" wrapText="1"/>
    </xf>
    <xf numFmtId="0" fontId="7" fillId="3" borderId="41" xfId="0" applyFont="1" applyFill="1" applyBorder="1" applyAlignment="1">
      <alignment horizontal="left" vertical="top" wrapText="1"/>
    </xf>
    <xf numFmtId="0" fontId="7" fillId="3" borderId="42" xfId="0" applyFont="1" applyFill="1" applyBorder="1" applyAlignment="1">
      <alignment horizontal="left" vertical="top" wrapText="1"/>
    </xf>
    <xf numFmtId="2" fontId="7" fillId="6" borderId="34" xfId="0" applyNumberFormat="1" applyFont="1" applyFill="1" applyBorder="1" applyAlignment="1">
      <alignment horizontal="right" vertical="top" wrapText="1"/>
    </xf>
    <xf numFmtId="2" fontId="7" fillId="7" borderId="34" xfId="0" applyNumberFormat="1" applyFont="1" applyFill="1" applyBorder="1" applyAlignment="1">
      <alignment vertical="top" wrapText="1"/>
    </xf>
    <xf numFmtId="2" fontId="7" fillId="8" borderId="34" xfId="0" applyNumberFormat="1" applyFont="1" applyFill="1" applyBorder="1" applyAlignment="1">
      <alignment vertical="top" wrapText="1"/>
    </xf>
    <xf numFmtId="2" fontId="7" fillId="3" borderId="34" xfId="0" applyNumberFormat="1" applyFont="1" applyFill="1" applyBorder="1" applyAlignment="1">
      <alignment vertical="top" wrapText="1"/>
    </xf>
    <xf numFmtId="2" fontId="7" fillId="3" borderId="43" xfId="0" applyNumberFormat="1" applyFont="1" applyFill="1" applyBorder="1" applyAlignment="1">
      <alignment vertical="top" wrapText="1"/>
    </xf>
    <xf numFmtId="0" fontId="7" fillId="3" borderId="35" xfId="0" applyFont="1" applyFill="1" applyBorder="1" applyAlignment="1">
      <alignment horizontal="center" vertical="top" wrapText="1"/>
    </xf>
    <xf numFmtId="0" fontId="7" fillId="3" borderId="36" xfId="0" applyFont="1" applyFill="1" applyBorder="1" applyAlignment="1">
      <alignment horizontal="center" vertical="top" wrapText="1"/>
    </xf>
    <xf numFmtId="0" fontId="7" fillId="3" borderId="37" xfId="0" applyFont="1" applyFill="1" applyBorder="1" applyAlignment="1">
      <alignment horizontal="left" vertical="top" wrapText="1"/>
    </xf>
    <xf numFmtId="0" fontId="7" fillId="3" borderId="38" xfId="0" applyFont="1" applyFill="1" applyBorder="1" applyAlignment="1">
      <alignment horizontal="left" vertical="top" wrapText="1"/>
    </xf>
    <xf numFmtId="2" fontId="7" fillId="6" borderId="36" xfId="0" applyNumberFormat="1" applyFont="1" applyFill="1" applyBorder="1" applyAlignment="1">
      <alignment horizontal="right" vertical="top" wrapText="1"/>
    </xf>
    <xf numFmtId="2" fontId="7" fillId="7" borderId="36" xfId="0" applyNumberFormat="1" applyFont="1" applyFill="1" applyBorder="1" applyAlignment="1">
      <alignment vertical="top" wrapText="1"/>
    </xf>
    <xf numFmtId="2" fontId="7" fillId="8" borderId="36" xfId="0" applyNumberFormat="1" applyFont="1" applyFill="1" applyBorder="1" applyAlignment="1">
      <alignment vertical="top" wrapText="1"/>
    </xf>
    <xf numFmtId="2" fontId="7" fillId="3" borderId="36" xfId="0" applyNumberFormat="1" applyFont="1" applyFill="1" applyBorder="1" applyAlignment="1">
      <alignment vertical="top" wrapText="1"/>
    </xf>
    <xf numFmtId="2" fontId="7" fillId="3" borderId="39" xfId="0" applyNumberFormat="1" applyFont="1" applyFill="1" applyBorder="1" applyAlignment="1">
      <alignment vertical="top" wrapText="1"/>
    </xf>
    <xf numFmtId="0" fontId="9" fillId="4" borderId="24" xfId="0" applyFont="1" applyFill="1" applyBorder="1" applyAlignment="1">
      <alignment horizontal="center" vertical="top" wrapText="1"/>
    </xf>
    <xf numFmtId="0" fontId="9" fillId="4" borderId="25" xfId="0" applyFont="1" applyFill="1" applyBorder="1" applyAlignment="1">
      <alignment horizontal="center" vertical="top" wrapText="1"/>
    </xf>
    <xf numFmtId="0" fontId="9" fillId="4" borderId="26" xfId="0" applyFont="1" applyFill="1" applyBorder="1" applyAlignment="1">
      <alignment vertical="top" wrapText="1"/>
    </xf>
    <xf numFmtId="2" fontId="9" fillId="4" borderId="25" xfId="0" applyNumberFormat="1" applyFont="1" applyFill="1" applyBorder="1" applyAlignment="1">
      <alignment horizontal="right" vertical="top" wrapText="1"/>
    </xf>
    <xf numFmtId="2" fontId="9" fillId="4" borderId="26" xfId="0" applyNumberFormat="1" applyFont="1" applyFill="1" applyBorder="1" applyAlignment="1">
      <alignment horizontal="right" vertical="top" wrapText="1"/>
    </xf>
    <xf numFmtId="2" fontId="9" fillId="4" borderId="28" xfId="0" applyNumberFormat="1" applyFont="1" applyFill="1" applyBorder="1" applyAlignment="1">
      <alignment vertical="top" wrapText="1"/>
    </xf>
    <xf numFmtId="0" fontId="8" fillId="0" borderId="29" xfId="0" applyFont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2" fontId="8" fillId="6" borderId="30" xfId="0" applyNumberFormat="1" applyFont="1" applyFill="1" applyBorder="1" applyAlignment="1">
      <alignment horizontal="right" vertical="top" wrapText="1"/>
    </xf>
    <xf numFmtId="2" fontId="5" fillId="7" borderId="30" xfId="0" applyNumberFormat="1" applyFont="1" applyFill="1" applyBorder="1" applyAlignment="1">
      <alignment vertical="top" wrapText="1"/>
    </xf>
    <xf numFmtId="2" fontId="5" fillId="8" borderId="30" xfId="0" applyNumberFormat="1" applyFont="1" applyFill="1" applyBorder="1" applyAlignment="1">
      <alignment vertical="top" wrapText="1"/>
    </xf>
    <xf numFmtId="2" fontId="8" fillId="3" borderId="30" xfId="0" applyNumberFormat="1" applyFont="1" applyFill="1" applyBorder="1" applyAlignment="1">
      <alignment vertical="top" wrapText="1"/>
    </xf>
    <xf numFmtId="2" fontId="8" fillId="3" borderId="32" xfId="0" applyNumberFormat="1" applyFont="1" applyFill="1" applyBorder="1" applyAlignment="1">
      <alignment vertical="top" wrapText="1"/>
    </xf>
    <xf numFmtId="2" fontId="8" fillId="0" borderId="33" xfId="0" applyNumberFormat="1" applyFont="1" applyBorder="1" applyAlignment="1">
      <alignment vertical="top" wrapText="1"/>
    </xf>
    <xf numFmtId="0" fontId="8" fillId="0" borderId="34" xfId="0" applyFont="1" applyBorder="1" applyAlignment="1">
      <alignment horizontal="center" vertical="top" wrapText="1"/>
    </xf>
    <xf numFmtId="0" fontId="8" fillId="0" borderId="41" xfId="0" applyFont="1" applyBorder="1" applyAlignment="1">
      <alignment vertical="top" wrapText="1"/>
    </xf>
    <xf numFmtId="2" fontId="8" fillId="6" borderId="34" xfId="0" applyNumberFormat="1" applyFont="1" applyFill="1" applyBorder="1" applyAlignment="1">
      <alignment horizontal="right" vertical="top" wrapText="1"/>
    </xf>
    <xf numFmtId="2" fontId="5" fillId="7" borderId="34" xfId="0" applyNumberFormat="1" applyFont="1" applyFill="1" applyBorder="1" applyAlignment="1">
      <alignment vertical="top" wrapText="1"/>
    </xf>
    <xf numFmtId="2" fontId="5" fillId="8" borderId="34" xfId="0" applyNumberFormat="1" applyFont="1" applyFill="1" applyBorder="1" applyAlignment="1">
      <alignment vertical="top" wrapText="1"/>
    </xf>
    <xf numFmtId="2" fontId="8" fillId="3" borderId="34" xfId="0" applyNumberFormat="1" applyFont="1" applyFill="1" applyBorder="1" applyAlignment="1">
      <alignment vertical="top" wrapText="1"/>
    </xf>
    <xf numFmtId="2" fontId="8" fillId="3" borderId="42" xfId="0" applyNumberFormat="1" applyFont="1" applyFill="1" applyBorder="1" applyAlignment="1">
      <alignment vertical="top" wrapText="1"/>
    </xf>
    <xf numFmtId="2" fontId="8" fillId="0" borderId="43" xfId="0" applyNumberFormat="1" applyFont="1" applyBorder="1" applyAlignment="1">
      <alignment vertical="top" wrapText="1"/>
    </xf>
    <xf numFmtId="0" fontId="8" fillId="10" borderId="34" xfId="0" applyFont="1" applyFill="1" applyBorder="1" applyAlignment="1">
      <alignment horizontal="center" vertical="top" wrapText="1"/>
    </xf>
    <xf numFmtId="0" fontId="8" fillId="10" borderId="41" xfId="0" applyFont="1" applyFill="1" applyBorder="1" applyAlignment="1">
      <alignment vertical="top" wrapText="1"/>
    </xf>
    <xf numFmtId="0" fontId="8" fillId="10" borderId="42" xfId="0" applyFont="1" applyFill="1" applyBorder="1" applyAlignment="1">
      <alignment vertical="top" wrapText="1"/>
    </xf>
    <xf numFmtId="2" fontId="8" fillId="10" borderId="34" xfId="0" applyNumberFormat="1" applyFont="1" applyFill="1" applyBorder="1" applyAlignment="1">
      <alignment horizontal="right" vertical="top" wrapText="1"/>
    </xf>
    <xf numFmtId="2" fontId="7" fillId="10" borderId="34" xfId="0" applyNumberFormat="1" applyFont="1" applyFill="1" applyBorder="1" applyAlignment="1">
      <alignment horizontal="center" vertical="top" wrapText="1"/>
    </xf>
    <xf numFmtId="2" fontId="8" fillId="10" borderId="31" xfId="0" applyNumberFormat="1" applyFont="1" applyFill="1" applyBorder="1" applyAlignment="1">
      <alignment horizontal="right" vertical="top" wrapText="1"/>
    </xf>
    <xf numFmtId="2" fontId="6" fillId="10" borderId="34" xfId="0" applyNumberFormat="1" applyFont="1" applyFill="1" applyBorder="1" applyAlignment="1">
      <alignment horizontal="center" vertical="top" wrapText="1"/>
    </xf>
    <xf numFmtId="2" fontId="8" fillId="10" borderId="43" xfId="0" applyNumberFormat="1" applyFont="1" applyFill="1" applyBorder="1" applyAlignment="1">
      <alignment vertical="top" wrapText="1"/>
    </xf>
    <xf numFmtId="2" fontId="8" fillId="3" borderId="43" xfId="0" applyNumberFormat="1" applyFont="1" applyFill="1" applyBorder="1" applyAlignment="1">
      <alignment vertical="top" wrapText="1"/>
    </xf>
    <xf numFmtId="0" fontId="9" fillId="10" borderId="34" xfId="0" applyFont="1" applyFill="1" applyBorder="1" applyAlignment="1">
      <alignment horizontal="center" vertical="top" wrapText="1"/>
    </xf>
    <xf numFmtId="0" fontId="9" fillId="10" borderId="41" xfId="0" applyFont="1" applyFill="1" applyBorder="1" applyAlignment="1">
      <alignment vertical="top" wrapText="1"/>
    </xf>
    <xf numFmtId="0" fontId="6" fillId="10" borderId="42" xfId="0" applyFont="1" applyFill="1" applyBorder="1"/>
    <xf numFmtId="2" fontId="9" fillId="10" borderId="34" xfId="0" applyNumberFormat="1" applyFont="1" applyFill="1" applyBorder="1" applyAlignment="1">
      <alignment horizontal="right" vertical="top" wrapText="1"/>
    </xf>
    <xf numFmtId="2" fontId="9" fillId="10" borderId="31" xfId="0" applyNumberFormat="1" applyFont="1" applyFill="1" applyBorder="1" applyAlignment="1">
      <alignment horizontal="right" vertical="top" wrapText="1"/>
    </xf>
    <xf numFmtId="0" fontId="6" fillId="3" borderId="0" xfId="0" applyFont="1" applyFill="1"/>
    <xf numFmtId="0" fontId="8" fillId="3" borderId="34" xfId="0" applyFont="1" applyFill="1" applyBorder="1" applyAlignment="1">
      <alignment horizontal="center" vertical="top" wrapText="1"/>
    </xf>
    <xf numFmtId="0" fontId="8" fillId="10" borderId="36" xfId="0" applyFont="1" applyFill="1" applyBorder="1" applyAlignment="1">
      <alignment horizontal="center" vertical="top" wrapText="1"/>
    </xf>
    <xf numFmtId="0" fontId="8" fillId="10" borderId="37" xfId="0" applyFont="1" applyFill="1" applyBorder="1" applyAlignment="1">
      <alignment vertical="top" wrapText="1"/>
    </xf>
    <xf numFmtId="0" fontId="1" fillId="10" borderId="38" xfId="0" applyFont="1" applyFill="1" applyBorder="1"/>
    <xf numFmtId="2" fontId="8" fillId="10" borderId="36" xfId="0" applyNumberFormat="1" applyFont="1" applyFill="1" applyBorder="1" applyAlignment="1">
      <alignment horizontal="right" vertical="top" wrapText="1"/>
    </xf>
    <xf numFmtId="2" fontId="7" fillId="10" borderId="36" xfId="0" applyNumberFormat="1" applyFont="1" applyFill="1" applyBorder="1" applyAlignment="1">
      <alignment horizontal="center" vertical="top" wrapText="1"/>
    </xf>
    <xf numFmtId="2" fontId="8" fillId="10" borderId="21" xfId="0" applyNumberFormat="1" applyFont="1" applyFill="1" applyBorder="1" applyAlignment="1">
      <alignment horizontal="right" vertical="top" wrapText="1"/>
    </xf>
    <xf numFmtId="2" fontId="6" fillId="10" borderId="36" xfId="0" applyNumberFormat="1" applyFont="1" applyFill="1" applyBorder="1" applyAlignment="1">
      <alignment horizontal="center" vertical="top" wrapText="1"/>
    </xf>
    <xf numFmtId="2" fontId="8" fillId="10" borderId="39" xfId="0" applyNumberFormat="1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44" xfId="0" applyFont="1" applyFill="1" applyBorder="1" applyAlignment="1">
      <alignment vertical="top" wrapText="1"/>
    </xf>
    <xf numFmtId="0" fontId="1" fillId="4" borderId="7" xfId="0" applyFont="1" applyFill="1" applyBorder="1"/>
    <xf numFmtId="2" fontId="8" fillId="4" borderId="2" xfId="0" applyNumberFormat="1" applyFont="1" applyFill="1" applyBorder="1" applyAlignment="1">
      <alignment horizontal="right" vertical="top" wrapText="1"/>
    </xf>
    <xf numFmtId="2" fontId="5" fillId="4" borderId="2" xfId="0" applyNumberFormat="1" applyFont="1" applyFill="1" applyBorder="1" applyAlignment="1">
      <alignment vertical="top" wrapText="1"/>
    </xf>
    <xf numFmtId="2" fontId="8" fillId="4" borderId="2" xfId="0" applyNumberFormat="1" applyFont="1" applyFill="1" applyBorder="1" applyAlignment="1">
      <alignment vertical="top" wrapText="1"/>
    </xf>
    <xf numFmtId="2" fontId="8" fillId="4" borderId="7" xfId="0" applyNumberFormat="1" applyFont="1" applyFill="1" applyBorder="1" applyAlignment="1">
      <alignment vertical="top" wrapText="1"/>
    </xf>
    <xf numFmtId="2" fontId="8" fillId="4" borderId="8" xfId="0" applyNumberFormat="1" applyFont="1" applyFill="1" applyBorder="1" applyAlignment="1">
      <alignment vertical="top" wrapText="1"/>
    </xf>
    <xf numFmtId="0" fontId="1" fillId="4" borderId="0" xfId="0" applyFont="1" applyFill="1"/>
    <xf numFmtId="0" fontId="8" fillId="4" borderId="9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 wrapText="1"/>
    </xf>
    <xf numFmtId="0" fontId="8" fillId="4" borderId="45" xfId="0" applyFont="1" applyFill="1" applyBorder="1" applyAlignment="1">
      <alignment vertical="top" wrapText="1"/>
    </xf>
    <xf numFmtId="0" fontId="1" fillId="4" borderId="16" xfId="0" applyFont="1" applyFill="1" applyBorder="1"/>
    <xf numFmtId="2" fontId="8" fillId="4" borderId="10" xfId="0" applyNumberFormat="1" applyFont="1" applyFill="1" applyBorder="1" applyAlignment="1">
      <alignment horizontal="right" vertical="top" wrapText="1"/>
    </xf>
    <xf numFmtId="2" fontId="8" fillId="4" borderId="10" xfId="0" applyNumberFormat="1" applyFont="1" applyFill="1" applyBorder="1" applyAlignment="1">
      <alignment vertical="top" wrapText="1"/>
    </xf>
    <xf numFmtId="2" fontId="8" fillId="4" borderId="16" xfId="0" applyNumberFormat="1" applyFont="1" applyFill="1" applyBorder="1" applyAlignment="1">
      <alignment vertical="top" wrapText="1"/>
    </xf>
    <xf numFmtId="2" fontId="8" fillId="4" borderId="17" xfId="0" applyNumberFormat="1" applyFont="1" applyFill="1" applyBorder="1" applyAlignment="1">
      <alignment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31" xfId="0" applyFont="1" applyBorder="1" applyAlignment="1">
      <alignment vertical="top" wrapText="1"/>
    </xf>
    <xf numFmtId="0" fontId="1" fillId="0" borderId="36" xfId="0" applyFont="1" applyBorder="1"/>
    <xf numFmtId="0" fontId="8" fillId="0" borderId="36" xfId="0" applyFont="1" applyBorder="1" applyAlignment="1">
      <alignment horizontal="center" vertical="top" wrapText="1"/>
    </xf>
    <xf numFmtId="2" fontId="8" fillId="6" borderId="36" xfId="0" applyNumberFormat="1" applyFont="1" applyFill="1" applyBorder="1" applyAlignment="1">
      <alignment horizontal="right" vertical="top" wrapText="1"/>
    </xf>
    <xf numFmtId="2" fontId="5" fillId="7" borderId="36" xfId="0" applyNumberFormat="1" applyFont="1" applyFill="1" applyBorder="1" applyAlignment="1">
      <alignment vertical="top" wrapText="1"/>
    </xf>
    <xf numFmtId="2" fontId="5" fillId="8" borderId="36" xfId="0" applyNumberFormat="1" applyFont="1" applyFill="1" applyBorder="1" applyAlignment="1">
      <alignment vertical="top" wrapText="1"/>
    </xf>
    <xf numFmtId="2" fontId="8" fillId="3" borderId="36" xfId="0" applyNumberFormat="1" applyFont="1" applyFill="1" applyBorder="1" applyAlignment="1">
      <alignment vertical="top" wrapText="1"/>
    </xf>
    <xf numFmtId="2" fontId="8" fillId="3" borderId="38" xfId="0" applyNumberFormat="1" applyFont="1" applyFill="1" applyBorder="1" applyAlignment="1">
      <alignment vertical="top" wrapText="1"/>
    </xf>
    <xf numFmtId="2" fontId="8" fillId="0" borderId="39" xfId="0" applyNumberFormat="1" applyFont="1" applyBorder="1" applyAlignment="1">
      <alignment vertical="top" wrapText="1"/>
    </xf>
    <xf numFmtId="0" fontId="8" fillId="4" borderId="24" xfId="0" applyFont="1" applyFill="1" applyBorder="1" applyAlignment="1">
      <alignment horizontal="center" vertical="top" wrapText="1"/>
    </xf>
    <xf numFmtId="0" fontId="8" fillId="4" borderId="25" xfId="0" applyFont="1" applyFill="1" applyBorder="1" applyAlignment="1">
      <alignment horizontal="center" vertical="top" wrapText="1"/>
    </xf>
    <xf numFmtId="0" fontId="8" fillId="4" borderId="26" xfId="0" applyFont="1" applyFill="1" applyBorder="1" applyAlignment="1">
      <alignment vertical="top" wrapText="1"/>
    </xf>
    <xf numFmtId="0" fontId="1" fillId="4" borderId="27" xfId="0" applyFont="1" applyFill="1" applyBorder="1"/>
    <xf numFmtId="2" fontId="8" fillId="4" borderId="25" xfId="0" applyNumberFormat="1" applyFont="1" applyFill="1" applyBorder="1" applyAlignment="1">
      <alignment horizontal="right" vertical="top" wrapText="1"/>
    </xf>
    <xf numFmtId="2" fontId="5" fillId="4" borderId="25" xfId="0" applyNumberFormat="1" applyFont="1" applyFill="1" applyBorder="1" applyAlignment="1">
      <alignment vertical="top" wrapText="1"/>
    </xf>
    <xf numFmtId="2" fontId="8" fillId="4" borderId="25" xfId="0" applyNumberFormat="1" applyFont="1" applyFill="1" applyBorder="1" applyAlignment="1">
      <alignment vertical="top" wrapText="1"/>
    </xf>
    <xf numFmtId="2" fontId="8" fillId="4" borderId="27" xfId="0" applyNumberFormat="1" applyFont="1" applyFill="1" applyBorder="1" applyAlignment="1">
      <alignment vertical="top" wrapText="1"/>
    </xf>
    <xf numFmtId="2" fontId="8" fillId="4" borderId="28" xfId="0" applyNumberFormat="1" applyFont="1" applyFill="1" applyBorder="1" applyAlignment="1">
      <alignment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8" fillId="0" borderId="36" xfId="0" applyFont="1" applyBorder="1" applyAlignment="1">
      <alignment vertical="top" wrapText="1"/>
    </xf>
    <xf numFmtId="0" fontId="1" fillId="0" borderId="38" xfId="0" applyFont="1" applyBorder="1" applyAlignment="1">
      <alignment wrapText="1"/>
    </xf>
    <xf numFmtId="0" fontId="8" fillId="0" borderId="30" xfId="0" applyFont="1" applyBorder="1" applyAlignment="1">
      <alignment vertical="top" wrapText="1"/>
    </xf>
    <xf numFmtId="0" fontId="1" fillId="0" borderId="30" xfId="0" applyFont="1" applyBorder="1"/>
    <xf numFmtId="1" fontId="8" fillId="6" borderId="30" xfId="0" applyNumberFormat="1" applyFont="1" applyFill="1" applyBorder="1" applyAlignment="1">
      <alignment horizontal="right" vertical="top" wrapText="1"/>
    </xf>
    <xf numFmtId="1" fontId="5" fillId="7" borderId="30" xfId="0" applyNumberFormat="1" applyFont="1" applyFill="1" applyBorder="1" applyAlignment="1">
      <alignment vertical="top" wrapText="1"/>
    </xf>
    <xf numFmtId="1" fontId="5" fillId="8" borderId="30" xfId="0" applyNumberFormat="1" applyFont="1" applyFill="1" applyBorder="1" applyAlignment="1">
      <alignment vertical="top" wrapText="1"/>
    </xf>
    <xf numFmtId="0" fontId="8" fillId="0" borderId="40" xfId="0" applyFont="1" applyBorder="1" applyAlignment="1">
      <alignment horizontal="center" vertical="top" wrapText="1"/>
    </xf>
    <xf numFmtId="0" fontId="8" fillId="0" borderId="34" xfId="0" applyFont="1" applyBorder="1" applyAlignment="1">
      <alignment vertical="top" wrapText="1"/>
    </xf>
    <xf numFmtId="1" fontId="8" fillId="6" borderId="34" xfId="0" applyNumberFormat="1" applyFont="1" applyFill="1" applyBorder="1" applyAlignment="1">
      <alignment horizontal="right" vertical="top" wrapText="1"/>
    </xf>
    <xf numFmtId="1" fontId="5" fillId="7" borderId="34" xfId="0" applyNumberFormat="1" applyFont="1" applyFill="1" applyBorder="1" applyAlignment="1">
      <alignment vertical="top" wrapText="1"/>
    </xf>
    <xf numFmtId="1" fontId="5" fillId="8" borderId="34" xfId="0" applyNumberFormat="1" applyFont="1" applyFill="1" applyBorder="1" applyAlignment="1">
      <alignment vertical="top" wrapText="1"/>
    </xf>
    <xf numFmtId="2" fontId="8" fillId="0" borderId="34" xfId="0" applyNumberFormat="1" applyFont="1" applyBorder="1" applyAlignment="1">
      <alignment vertical="top" wrapText="1"/>
    </xf>
    <xf numFmtId="2" fontId="8" fillId="0" borderId="42" xfId="0" applyNumberFormat="1" applyFont="1" applyBorder="1" applyAlignment="1">
      <alignment vertical="top" wrapText="1"/>
    </xf>
    <xf numFmtId="2" fontId="8" fillId="7" borderId="34" xfId="0" applyNumberFormat="1" applyFont="1" applyFill="1" applyBorder="1" applyAlignment="1">
      <alignment horizontal="right" vertical="top" wrapText="1"/>
    </xf>
    <xf numFmtId="2" fontId="8" fillId="8" borderId="34" xfId="0" applyNumberFormat="1" applyFont="1" applyFill="1" applyBorder="1" applyAlignment="1">
      <alignment horizontal="right" vertical="top" wrapText="1"/>
    </xf>
    <xf numFmtId="2" fontId="8" fillId="0" borderId="34" xfId="0" applyNumberFormat="1" applyFont="1" applyBorder="1" applyAlignment="1">
      <alignment horizontal="right" vertical="top" wrapText="1"/>
    </xf>
    <xf numFmtId="2" fontId="9" fillId="0" borderId="43" xfId="0" applyNumberFormat="1" applyFont="1" applyBorder="1" applyAlignment="1">
      <alignment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0" fontId="1" fillId="0" borderId="10" xfId="0" applyFont="1" applyBorder="1"/>
    <xf numFmtId="2" fontId="8" fillId="6" borderId="10" xfId="0" applyNumberFormat="1" applyFont="1" applyFill="1" applyBorder="1" applyAlignment="1">
      <alignment horizontal="right" vertical="top" wrapText="1"/>
    </xf>
    <xf numFmtId="2" fontId="5" fillId="7" borderId="10" xfId="0" applyNumberFormat="1" applyFont="1" applyFill="1" applyBorder="1" applyAlignment="1">
      <alignment vertical="top" wrapText="1"/>
    </xf>
    <xf numFmtId="2" fontId="5" fillId="8" borderId="10" xfId="0" applyNumberFormat="1" applyFont="1" applyFill="1" applyBorder="1" applyAlignment="1">
      <alignment vertical="top" wrapText="1"/>
    </xf>
    <xf numFmtId="2" fontId="7" fillId="0" borderId="10" xfId="0" applyNumberFormat="1" applyFont="1" applyBorder="1" applyAlignment="1">
      <alignment horizontal="center" vertical="top" wrapText="1"/>
    </xf>
    <xf numFmtId="2" fontId="8" fillId="3" borderId="10" xfId="0" applyNumberFormat="1" applyFont="1" applyFill="1" applyBorder="1" applyAlignment="1">
      <alignment vertical="top" wrapText="1"/>
    </xf>
    <xf numFmtId="2" fontId="8" fillId="3" borderId="16" xfId="0" applyNumberFormat="1" applyFont="1" applyFill="1" applyBorder="1" applyAlignment="1">
      <alignment vertical="top" wrapText="1"/>
    </xf>
    <xf numFmtId="2" fontId="6" fillId="3" borderId="10" xfId="0" applyNumberFormat="1" applyFont="1" applyFill="1" applyBorder="1" applyAlignment="1">
      <alignment horizontal="center" vertical="top" wrapText="1"/>
    </xf>
    <xf numFmtId="2" fontId="8" fillId="0" borderId="17" xfId="0" applyNumberFormat="1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10" fillId="0" borderId="46" xfId="0" applyFont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3" fillId="3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horizontal="center" wrapText="1"/>
      <protection locked="0"/>
    </xf>
    <xf numFmtId="0" fontId="1" fillId="3" borderId="0" xfId="0" applyFont="1" applyFill="1" applyAlignment="1" applyProtection="1">
      <alignment horizontal="right" vertical="top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44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4" fontId="9" fillId="0" borderId="34" xfId="0" applyNumberFormat="1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4" fontId="9" fillId="0" borderId="10" xfId="0" applyNumberFormat="1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2" fontId="9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wrapText="1"/>
      <protection locked="0"/>
    </xf>
    <xf numFmtId="0" fontId="9" fillId="0" borderId="25" xfId="0" applyFont="1" applyBorder="1" applyAlignment="1" applyProtection="1">
      <alignment horizontal="center" wrapText="1"/>
      <protection locked="0"/>
    </xf>
    <xf numFmtId="0" fontId="9" fillId="0" borderId="26" xfId="0" applyFont="1" applyBorder="1" applyAlignment="1" applyProtection="1">
      <alignment horizontal="center" wrapText="1"/>
      <protection locked="0"/>
    </xf>
    <xf numFmtId="0" fontId="9" fillId="0" borderId="24" xfId="0" applyFont="1" applyBorder="1" applyAlignment="1" applyProtection="1">
      <alignment horizontal="center" wrapText="1"/>
      <protection locked="0"/>
    </xf>
    <xf numFmtId="0" fontId="9" fillId="0" borderId="28" xfId="0" applyFont="1" applyBorder="1" applyAlignment="1" applyProtection="1">
      <alignment horizontal="center" wrapText="1"/>
      <protection locked="0"/>
    </xf>
    <xf numFmtId="0" fontId="9" fillId="0" borderId="27" xfId="0" applyFont="1" applyBorder="1" applyAlignment="1" applyProtection="1">
      <alignment horizontal="center" wrapText="1"/>
      <protection locked="0"/>
    </xf>
    <xf numFmtId="4" fontId="9" fillId="0" borderId="27" xfId="0" applyNumberFormat="1" applyFont="1" applyBorder="1" applyAlignment="1" applyProtection="1">
      <alignment horizontal="center" wrapText="1"/>
      <protection locked="0"/>
    </xf>
    <xf numFmtId="2" fontId="9" fillId="0" borderId="25" xfId="0" applyNumberFormat="1" applyFont="1" applyBorder="1" applyAlignment="1" applyProtection="1">
      <alignment horizontal="center" wrapText="1"/>
      <protection locked="0"/>
    </xf>
    <xf numFmtId="0" fontId="6" fillId="0" borderId="25" xfId="0" applyFont="1" applyBorder="1" applyAlignment="1" applyProtection="1">
      <alignment horizontal="center" wrapText="1"/>
      <protection locked="0"/>
    </xf>
    <xf numFmtId="0" fontId="6" fillId="0" borderId="26" xfId="0" applyFont="1" applyBorder="1" applyAlignment="1" applyProtection="1">
      <alignment horizontal="center" wrapText="1"/>
      <protection locked="0"/>
    </xf>
    <xf numFmtId="0" fontId="6" fillId="0" borderId="28" xfId="0" applyFont="1" applyBorder="1" applyAlignment="1" applyProtection="1">
      <alignment horizontal="center" wrapText="1"/>
      <protection locked="0"/>
    </xf>
    <xf numFmtId="0" fontId="9" fillId="0" borderId="47" xfId="0" applyFont="1" applyBorder="1" applyAlignment="1" applyProtection="1">
      <alignment horizontal="center" wrapText="1"/>
      <protection locked="0"/>
    </xf>
    <xf numFmtId="0" fontId="9" fillId="9" borderId="48" xfId="0" applyFont="1" applyFill="1" applyBorder="1" applyAlignment="1" applyProtection="1">
      <alignment horizontal="center" vertical="top" wrapText="1"/>
      <protection locked="0"/>
    </xf>
    <xf numFmtId="0" fontId="9" fillId="9" borderId="30" xfId="0" applyFont="1" applyFill="1" applyBorder="1" applyAlignment="1" applyProtection="1">
      <alignment horizontal="center" vertical="top" wrapText="1"/>
      <protection locked="0"/>
    </xf>
    <xf numFmtId="0" fontId="9" fillId="9" borderId="30" xfId="0" applyFont="1" applyFill="1" applyBorder="1" applyAlignment="1" applyProtection="1">
      <alignment vertical="top" wrapText="1"/>
      <protection locked="0"/>
    </xf>
    <xf numFmtId="2" fontId="6" fillId="9" borderId="22" xfId="0" applyNumberFormat="1" applyFont="1" applyFill="1" applyBorder="1" applyAlignment="1">
      <alignment vertical="top" wrapText="1"/>
    </xf>
    <xf numFmtId="2" fontId="9" fillId="9" borderId="4" xfId="0" applyNumberFormat="1" applyFont="1" applyFill="1" applyBorder="1" applyAlignment="1">
      <alignment horizontal="right" vertical="top" wrapText="1"/>
    </xf>
    <xf numFmtId="2" fontId="9" fillId="9" borderId="49" xfId="0" applyNumberFormat="1" applyFont="1" applyFill="1" applyBorder="1" applyAlignment="1">
      <alignment horizontal="right" vertical="top" wrapText="1"/>
    </xf>
    <xf numFmtId="0" fontId="8" fillId="0" borderId="29" xfId="0" applyFont="1" applyBorder="1" applyAlignment="1" applyProtection="1">
      <alignment horizontal="center" vertical="top" wrapText="1"/>
      <protection locked="0"/>
    </xf>
    <xf numFmtId="0" fontId="9" fillId="9" borderId="34" xfId="0" applyFont="1" applyFill="1" applyBorder="1" applyAlignment="1" applyProtection="1">
      <alignment horizontal="center" vertical="top" wrapText="1"/>
      <protection locked="0"/>
    </xf>
    <xf numFmtId="0" fontId="9" fillId="9" borderId="34" xfId="0" applyFont="1" applyFill="1" applyBorder="1" applyAlignment="1" applyProtection="1">
      <alignment vertical="top" wrapText="1"/>
      <protection locked="0"/>
    </xf>
    <xf numFmtId="2" fontId="6" fillId="9" borderId="34" xfId="0" applyNumberFormat="1" applyFont="1" applyFill="1" applyBorder="1" applyAlignment="1">
      <alignment vertical="top" wrapText="1"/>
    </xf>
    <xf numFmtId="0" fontId="9" fillId="9" borderId="34" xfId="0" applyFont="1" applyFill="1" applyBorder="1" applyAlignment="1">
      <alignment horizontal="center" vertical="top" wrapText="1"/>
    </xf>
    <xf numFmtId="2" fontId="9" fillId="9" borderId="34" xfId="0" applyNumberFormat="1" applyFont="1" applyFill="1" applyBorder="1" applyAlignment="1">
      <alignment vertical="top" wrapText="1"/>
    </xf>
    <xf numFmtId="2" fontId="9" fillId="9" borderId="34" xfId="0" applyNumberFormat="1" applyFont="1" applyFill="1" applyBorder="1" applyAlignment="1">
      <alignment horizontal="right" vertical="top" wrapText="1"/>
    </xf>
    <xf numFmtId="0" fontId="8" fillId="0" borderId="40" xfId="0" applyFont="1" applyBorder="1" applyAlignment="1" applyProtection="1">
      <alignment horizontal="center" vertical="top" wrapText="1"/>
      <protection locked="0"/>
    </xf>
    <xf numFmtId="0" fontId="8" fillId="0" borderId="34" xfId="0" applyFont="1" applyBorder="1" applyAlignment="1" applyProtection="1">
      <alignment horizontal="center" vertical="top" wrapText="1"/>
      <protection locked="0"/>
    </xf>
    <xf numFmtId="0" fontId="1" fillId="9" borderId="0" xfId="0" applyFont="1" applyFill="1" applyProtection="1">
      <protection locked="0"/>
    </xf>
    <xf numFmtId="0" fontId="8" fillId="0" borderId="34" xfId="0" applyFont="1" applyBorder="1" applyAlignment="1" applyProtection="1">
      <alignment horizontal="center" vertical="top" wrapText="1"/>
      <protection locked="0"/>
    </xf>
    <xf numFmtId="0" fontId="8" fillId="0" borderId="34" xfId="0" applyFont="1" applyBorder="1" applyAlignment="1" applyProtection="1">
      <alignment vertical="top" wrapText="1"/>
      <protection locked="0"/>
    </xf>
    <xf numFmtId="2" fontId="6" fillId="6" borderId="34" xfId="0" applyNumberFormat="1" applyFont="1" applyFill="1" applyBorder="1" applyAlignment="1">
      <alignment vertical="top" wrapText="1"/>
    </xf>
    <xf numFmtId="2" fontId="6" fillId="8" borderId="34" xfId="0" applyNumberFormat="1" applyFont="1" applyFill="1" applyBorder="1" applyAlignment="1">
      <alignment vertical="top" wrapText="1"/>
    </xf>
    <xf numFmtId="2" fontId="6" fillId="11" borderId="34" xfId="0" applyNumberFormat="1" applyFont="1" applyFill="1" applyBorder="1" applyAlignment="1">
      <alignment vertical="top" wrapText="1"/>
    </xf>
    <xf numFmtId="2" fontId="1" fillId="0" borderId="34" xfId="0" applyNumberFormat="1" applyFont="1" applyBorder="1" applyAlignment="1">
      <alignment vertical="top" wrapText="1"/>
    </xf>
    <xf numFmtId="2" fontId="6" fillId="12" borderId="34" xfId="0" applyNumberFormat="1" applyFont="1" applyFill="1" applyBorder="1" applyAlignment="1" applyProtection="1">
      <alignment vertical="top" wrapText="1"/>
      <protection locked="0"/>
    </xf>
    <xf numFmtId="2" fontId="9" fillId="0" borderId="34" xfId="0" applyNumberFormat="1" applyFont="1" applyBorder="1" applyAlignment="1">
      <alignment horizontal="right" vertical="top" wrapText="1"/>
    </xf>
    <xf numFmtId="2" fontId="6" fillId="6" borderId="43" xfId="0" applyNumberFormat="1" applyFont="1" applyFill="1" applyBorder="1" applyAlignment="1">
      <alignment vertical="top" wrapText="1"/>
    </xf>
    <xf numFmtId="2" fontId="6" fillId="11" borderId="43" xfId="0" applyNumberFormat="1" applyFont="1" applyFill="1" applyBorder="1" applyAlignment="1">
      <alignment vertical="top" wrapText="1"/>
    </xf>
    <xf numFmtId="2" fontId="9" fillId="0" borderId="43" xfId="0" applyNumberFormat="1" applyFont="1" applyBorder="1" applyAlignment="1">
      <alignment horizontal="right" vertical="top" wrapText="1"/>
    </xf>
    <xf numFmtId="2" fontId="11" fillId="6" borderId="34" xfId="0" applyNumberFormat="1" applyFont="1" applyFill="1" applyBorder="1" applyAlignment="1">
      <alignment vertical="top" wrapText="1"/>
    </xf>
    <xf numFmtId="0" fontId="8" fillId="0" borderId="34" xfId="0" applyFont="1" applyBorder="1" applyAlignment="1" applyProtection="1">
      <alignment vertical="top" wrapText="1"/>
      <protection locked="0"/>
    </xf>
    <xf numFmtId="2" fontId="6" fillId="6" borderId="41" xfId="0" applyNumberFormat="1" applyFont="1" applyFill="1" applyBorder="1" applyAlignment="1">
      <alignment vertical="top" wrapText="1"/>
    </xf>
    <xf numFmtId="0" fontId="8" fillId="9" borderId="34" xfId="0" applyFont="1" applyFill="1" applyBorder="1" applyAlignment="1">
      <alignment horizontal="center" vertical="top" wrapText="1"/>
    </xf>
    <xf numFmtId="2" fontId="8" fillId="9" borderId="34" xfId="0" applyNumberFormat="1" applyFont="1" applyFill="1" applyBorder="1" applyAlignment="1">
      <alignment vertical="top" wrapText="1"/>
    </xf>
    <xf numFmtId="2" fontId="8" fillId="6" borderId="34" xfId="0" applyNumberFormat="1" applyFont="1" applyFill="1" applyBorder="1" applyAlignment="1">
      <alignment vertical="top" wrapText="1"/>
    </xf>
    <xf numFmtId="2" fontId="6" fillId="12" borderId="34" xfId="0" applyNumberFormat="1" applyFont="1" applyFill="1" applyBorder="1" applyAlignment="1">
      <alignment vertical="top" wrapText="1"/>
    </xf>
    <xf numFmtId="2" fontId="9" fillId="9" borderId="43" xfId="0" applyNumberFormat="1" applyFont="1" applyFill="1" applyBorder="1" applyAlignment="1">
      <alignment horizontal="right" vertical="top" wrapText="1"/>
    </xf>
    <xf numFmtId="2" fontId="9" fillId="8" borderId="34" xfId="0" applyNumberFormat="1" applyFont="1" applyFill="1" applyBorder="1" applyAlignment="1">
      <alignment vertical="top" wrapText="1"/>
    </xf>
    <xf numFmtId="2" fontId="6" fillId="4" borderId="34" xfId="0" applyNumberFormat="1" applyFont="1" applyFill="1" applyBorder="1" applyAlignment="1">
      <alignment vertical="top" wrapText="1"/>
    </xf>
    <xf numFmtId="0" fontId="8" fillId="4" borderId="34" xfId="0" applyFont="1" applyFill="1" applyBorder="1" applyAlignment="1">
      <alignment horizontal="center" vertical="top" wrapText="1"/>
    </xf>
    <xf numFmtId="2" fontId="1" fillId="4" borderId="34" xfId="0" applyNumberFormat="1" applyFont="1" applyFill="1" applyBorder="1" applyAlignment="1">
      <alignment vertical="top" wrapText="1"/>
    </xf>
    <xf numFmtId="2" fontId="6" fillId="4" borderId="41" xfId="0" applyNumberFormat="1" applyFont="1" applyFill="1" applyBorder="1" applyAlignment="1">
      <alignment vertical="top" wrapText="1"/>
    </xf>
    <xf numFmtId="2" fontId="9" fillId="4" borderId="34" xfId="0" applyNumberFormat="1" applyFont="1" applyFill="1" applyBorder="1" applyAlignment="1">
      <alignment horizontal="right" vertical="top" wrapText="1"/>
    </xf>
    <xf numFmtId="2" fontId="9" fillId="4" borderId="43" xfId="0" applyNumberFormat="1" applyFont="1" applyFill="1" applyBorder="1" applyAlignment="1">
      <alignment horizontal="right" vertical="top" wrapText="1"/>
    </xf>
    <xf numFmtId="0" fontId="1" fillId="4" borderId="0" xfId="0" applyFont="1" applyFill="1" applyProtection="1">
      <protection locked="0"/>
    </xf>
    <xf numFmtId="0" fontId="7" fillId="3" borderId="34" xfId="0" applyFont="1" applyFill="1" applyBorder="1" applyAlignment="1" applyProtection="1">
      <alignment horizontal="center" vertical="top" wrapText="1"/>
      <protection locked="0"/>
    </xf>
    <xf numFmtId="0" fontId="7" fillId="3" borderId="34" xfId="0" applyFont="1" applyFill="1" applyBorder="1" applyAlignment="1" applyProtection="1">
      <alignment vertical="top" wrapText="1"/>
      <protection locked="0"/>
    </xf>
    <xf numFmtId="2" fontId="2" fillId="9" borderId="34" xfId="0" applyNumberFormat="1" applyFont="1" applyFill="1" applyBorder="1" applyAlignment="1">
      <alignment vertical="top" wrapText="1"/>
    </xf>
    <xf numFmtId="0" fontId="7" fillId="9" borderId="34" xfId="0" applyFont="1" applyFill="1" applyBorder="1" applyAlignment="1">
      <alignment horizontal="center" vertical="top" wrapText="1"/>
    </xf>
    <xf numFmtId="2" fontId="7" fillId="9" borderId="34" xfId="0" applyNumberFormat="1" applyFont="1" applyFill="1" applyBorder="1" applyAlignment="1">
      <alignment vertical="top" wrapText="1"/>
    </xf>
    <xf numFmtId="2" fontId="2" fillId="6" borderId="34" xfId="0" applyNumberFormat="1" applyFont="1" applyFill="1" applyBorder="1" applyAlignment="1">
      <alignment vertical="top" wrapText="1"/>
    </xf>
    <xf numFmtId="2" fontId="2" fillId="12" borderId="34" xfId="0" applyNumberFormat="1" applyFont="1" applyFill="1" applyBorder="1" applyAlignment="1">
      <alignment vertical="top" wrapText="1"/>
    </xf>
    <xf numFmtId="2" fontId="2" fillId="9" borderId="41" xfId="0" applyNumberFormat="1" applyFont="1" applyFill="1" applyBorder="1" applyAlignment="1">
      <alignment vertical="top" wrapText="1"/>
    </xf>
    <xf numFmtId="2" fontId="7" fillId="9" borderId="34" xfId="0" applyNumberFormat="1" applyFont="1" applyFill="1" applyBorder="1" applyAlignment="1">
      <alignment horizontal="right" vertical="top" wrapText="1"/>
    </xf>
    <xf numFmtId="2" fontId="7" fillId="9" borderId="43" xfId="0" applyNumberFormat="1" applyFont="1" applyFill="1" applyBorder="1" applyAlignment="1">
      <alignment horizontal="right" vertical="top" wrapText="1"/>
    </xf>
    <xf numFmtId="0" fontId="2" fillId="9" borderId="0" xfId="0" applyFont="1" applyFill="1" applyProtection="1">
      <protection locked="0"/>
    </xf>
    <xf numFmtId="2" fontId="6" fillId="6" borderId="34" xfId="0" applyNumberFormat="1" applyFont="1" applyFill="1" applyBorder="1" applyAlignment="1" applyProtection="1">
      <alignment vertical="top" wrapText="1"/>
      <protection locked="0"/>
    </xf>
    <xf numFmtId="2" fontId="9" fillId="8" borderId="34" xfId="0" applyNumberFormat="1" applyFont="1" applyFill="1" applyBorder="1" applyAlignment="1" applyProtection="1">
      <alignment vertical="top" wrapText="1"/>
      <protection locked="0"/>
    </xf>
    <xf numFmtId="2" fontId="6" fillId="11" borderId="34" xfId="0" applyNumberFormat="1" applyFont="1" applyFill="1" applyBorder="1" applyAlignment="1" applyProtection="1">
      <alignment vertical="top" wrapText="1"/>
      <protection locked="0"/>
    </xf>
    <xf numFmtId="2" fontId="1" fillId="0" borderId="34" xfId="0" applyNumberFormat="1" applyFont="1" applyBorder="1" applyAlignment="1" applyProtection="1">
      <alignment vertical="top" wrapText="1"/>
      <protection locked="0"/>
    </xf>
    <xf numFmtId="2" fontId="1" fillId="6" borderId="34" xfId="0" applyNumberFormat="1" applyFont="1" applyFill="1" applyBorder="1" applyAlignment="1" applyProtection="1">
      <alignment vertical="top" wrapText="1"/>
      <protection locked="0"/>
    </xf>
    <xf numFmtId="2" fontId="6" fillId="6" borderId="41" xfId="0" applyNumberFormat="1" applyFont="1" applyFill="1" applyBorder="1" applyAlignment="1" applyProtection="1">
      <alignment vertical="top" wrapText="1"/>
      <protection locked="0"/>
    </xf>
    <xf numFmtId="2" fontId="6" fillId="6" borderId="43" xfId="0" applyNumberFormat="1" applyFont="1" applyFill="1" applyBorder="1" applyAlignment="1" applyProtection="1">
      <alignment vertical="top" wrapText="1"/>
      <protection locked="0"/>
    </xf>
    <xf numFmtId="2" fontId="6" fillId="4" borderId="34" xfId="0" applyNumberFormat="1" applyFont="1" applyFill="1" applyBorder="1" applyAlignment="1" applyProtection="1">
      <alignment vertical="top" wrapText="1"/>
      <protection locked="0"/>
    </xf>
    <xf numFmtId="0" fontId="9" fillId="4" borderId="34" xfId="0" applyFont="1" applyFill="1" applyBorder="1" applyAlignment="1" applyProtection="1">
      <alignment horizontal="center" vertical="top" wrapText="1"/>
      <protection locked="0"/>
    </xf>
    <xf numFmtId="2" fontId="6" fillId="4" borderId="41" xfId="0" applyNumberFormat="1" applyFont="1" applyFill="1" applyBorder="1" applyAlignment="1" applyProtection="1">
      <alignment vertical="top" wrapText="1"/>
      <protection locked="0"/>
    </xf>
    <xf numFmtId="2" fontId="9" fillId="3" borderId="43" xfId="0" applyNumberFormat="1" applyFont="1" applyFill="1" applyBorder="1" applyAlignment="1">
      <alignment horizontal="right" vertical="top" wrapText="1"/>
    </xf>
    <xf numFmtId="2" fontId="6" fillId="8" borderId="34" xfId="0" applyNumberFormat="1" applyFont="1" applyFill="1" applyBorder="1" applyAlignment="1" applyProtection="1">
      <alignment vertical="top" wrapText="1"/>
      <protection locked="0"/>
    </xf>
    <xf numFmtId="2" fontId="6" fillId="11" borderId="43" xfId="0" applyNumberFormat="1" applyFont="1" applyFill="1" applyBorder="1" applyAlignment="1" applyProtection="1">
      <alignment vertical="top" wrapText="1"/>
      <protection locked="0"/>
    </xf>
    <xf numFmtId="0" fontId="8" fillId="0" borderId="35" xfId="0" applyFont="1" applyBorder="1" applyAlignment="1" applyProtection="1">
      <alignment horizontal="center" vertical="top" wrapText="1"/>
      <protection locked="0"/>
    </xf>
    <xf numFmtId="0" fontId="8" fillId="0" borderId="36" xfId="0" applyFont="1" applyBorder="1" applyAlignment="1" applyProtection="1">
      <alignment horizontal="center" vertical="top" wrapText="1"/>
      <protection locked="0"/>
    </xf>
    <xf numFmtId="0" fontId="8" fillId="0" borderId="36" xfId="0" applyFont="1" applyBorder="1" applyAlignment="1" applyProtection="1">
      <alignment horizontal="center" vertical="top" wrapText="1"/>
      <protection locked="0"/>
    </xf>
    <xf numFmtId="0" fontId="8" fillId="0" borderId="36" xfId="0" applyFont="1" applyBorder="1" applyAlignment="1" applyProtection="1">
      <alignment vertical="top" wrapText="1"/>
      <protection locked="0"/>
    </xf>
    <xf numFmtId="2" fontId="6" fillId="6" borderId="36" xfId="0" applyNumberFormat="1" applyFont="1" applyFill="1" applyBorder="1" applyAlignment="1" applyProtection="1">
      <alignment vertical="top" wrapText="1"/>
      <protection locked="0"/>
    </xf>
    <xf numFmtId="2" fontId="9" fillId="8" borderId="36" xfId="0" applyNumberFormat="1" applyFont="1" applyFill="1" applyBorder="1" applyAlignment="1" applyProtection="1">
      <alignment vertical="top" wrapText="1"/>
      <protection locked="0"/>
    </xf>
    <xf numFmtId="2" fontId="6" fillId="11" borderId="36" xfId="0" applyNumberFormat="1" applyFont="1" applyFill="1" applyBorder="1" applyAlignment="1" applyProtection="1">
      <alignment vertical="top" wrapText="1"/>
      <protection locked="0"/>
    </xf>
    <xf numFmtId="2" fontId="1" fillId="0" borderId="36" xfId="0" applyNumberFormat="1" applyFont="1" applyBorder="1" applyAlignment="1" applyProtection="1">
      <alignment vertical="top" wrapText="1"/>
      <protection locked="0"/>
    </xf>
    <xf numFmtId="2" fontId="1" fillId="6" borderId="36" xfId="0" applyNumberFormat="1" applyFont="1" applyFill="1" applyBorder="1" applyAlignment="1" applyProtection="1">
      <alignment vertical="top" wrapText="1"/>
      <protection locked="0"/>
    </xf>
    <xf numFmtId="2" fontId="6" fillId="12" borderId="36" xfId="0" applyNumberFormat="1" applyFont="1" applyFill="1" applyBorder="1" applyAlignment="1" applyProtection="1">
      <alignment vertical="top" wrapText="1"/>
      <protection locked="0"/>
    </xf>
    <xf numFmtId="2" fontId="6" fillId="6" borderId="37" xfId="0" applyNumberFormat="1" applyFont="1" applyFill="1" applyBorder="1" applyAlignment="1" applyProtection="1">
      <alignment vertical="top" wrapText="1"/>
      <protection locked="0"/>
    </xf>
    <xf numFmtId="2" fontId="9" fillId="0" borderId="36" xfId="0" applyNumberFormat="1" applyFont="1" applyBorder="1" applyAlignment="1">
      <alignment horizontal="right" vertical="top" wrapText="1"/>
    </xf>
    <xf numFmtId="2" fontId="9" fillId="3" borderId="39" xfId="0" applyNumberFormat="1" applyFont="1" applyFill="1" applyBorder="1" applyAlignment="1">
      <alignment horizontal="right" vertical="top" wrapText="1"/>
    </xf>
    <xf numFmtId="0" fontId="9" fillId="4" borderId="50" xfId="0" applyFont="1" applyFill="1" applyBorder="1" applyAlignment="1" applyProtection="1">
      <alignment horizontal="center" vertical="top" wrapText="1"/>
      <protection locked="0"/>
    </xf>
    <xf numFmtId="0" fontId="9" fillId="4" borderId="25" xfId="0" applyFont="1" applyFill="1" applyBorder="1" applyAlignment="1" applyProtection="1">
      <alignment horizontal="left" vertical="top" wrapText="1"/>
      <protection locked="0"/>
    </xf>
    <xf numFmtId="0" fontId="9" fillId="4" borderId="25" xfId="0" applyFont="1" applyFill="1" applyBorder="1" applyAlignment="1" applyProtection="1">
      <alignment horizontal="center" vertical="top" wrapText="1"/>
      <protection locked="0"/>
    </xf>
    <xf numFmtId="2" fontId="6" fillId="4" borderId="51" xfId="0" applyNumberFormat="1" applyFont="1" applyFill="1" applyBorder="1" applyAlignment="1">
      <alignment vertical="top" wrapText="1"/>
    </xf>
    <xf numFmtId="2" fontId="9" fillId="4" borderId="28" xfId="0" applyNumberFormat="1" applyFont="1" applyFill="1" applyBorder="1" applyAlignment="1">
      <alignment horizontal="right" vertical="top" wrapText="1"/>
    </xf>
    <xf numFmtId="0" fontId="8" fillId="0" borderId="52" xfId="0" applyFont="1" applyBorder="1" applyAlignment="1" applyProtection="1">
      <alignment horizontal="center" vertical="top" wrapText="1"/>
      <protection locked="0"/>
    </xf>
    <xf numFmtId="0" fontId="9" fillId="4" borderId="30" xfId="0" applyFont="1" applyFill="1" applyBorder="1" applyAlignment="1" applyProtection="1">
      <alignment horizontal="center" vertical="top" wrapText="1"/>
      <protection locked="0"/>
    </xf>
    <xf numFmtId="0" fontId="9" fillId="4" borderId="30" xfId="0" applyFont="1" applyFill="1" applyBorder="1" applyAlignment="1" applyProtection="1">
      <alignment horizontal="left" vertical="top" wrapText="1"/>
      <protection locked="0"/>
    </xf>
    <xf numFmtId="2" fontId="6" fillId="4" borderId="30" xfId="0" applyNumberFormat="1" applyFont="1" applyFill="1" applyBorder="1" applyAlignment="1">
      <alignment vertical="top" wrapText="1"/>
    </xf>
    <xf numFmtId="0" fontId="9" fillId="4" borderId="30" xfId="0" applyFont="1" applyFill="1" applyBorder="1" applyAlignment="1">
      <alignment horizontal="center" vertical="top" wrapText="1"/>
    </xf>
    <xf numFmtId="2" fontId="6" fillId="4" borderId="33" xfId="0" applyNumberFormat="1" applyFont="1" applyFill="1" applyBorder="1" applyAlignment="1">
      <alignment vertical="top" wrapText="1"/>
    </xf>
    <xf numFmtId="2" fontId="6" fillId="4" borderId="31" xfId="0" applyNumberFormat="1" applyFont="1" applyFill="1" applyBorder="1" applyAlignment="1">
      <alignment vertical="top" wrapText="1"/>
    </xf>
    <xf numFmtId="2" fontId="9" fillId="4" borderId="30" xfId="0" applyNumberFormat="1" applyFont="1" applyFill="1" applyBorder="1" applyAlignment="1">
      <alignment horizontal="right" vertical="top" wrapText="1"/>
    </xf>
    <xf numFmtId="2" fontId="9" fillId="4" borderId="33" xfId="0" applyNumberFormat="1" applyFont="1" applyFill="1" applyBorder="1" applyAlignment="1">
      <alignment horizontal="right" vertical="top" wrapText="1"/>
    </xf>
    <xf numFmtId="0" fontId="8" fillId="0" borderId="53" xfId="0" applyFont="1" applyBorder="1" applyAlignment="1" applyProtection="1">
      <alignment horizontal="center" vertical="top" wrapText="1"/>
      <protection locked="0"/>
    </xf>
    <xf numFmtId="0" fontId="9" fillId="4" borderId="34" xfId="0" applyFont="1" applyFill="1" applyBorder="1" applyAlignment="1" applyProtection="1">
      <alignment horizontal="left" vertical="top" wrapText="1"/>
      <protection locked="0"/>
    </xf>
    <xf numFmtId="0" fontId="9" fillId="4" borderId="34" xfId="0" applyFont="1" applyFill="1" applyBorder="1" applyAlignment="1">
      <alignment horizontal="center" vertical="top" wrapText="1"/>
    </xf>
    <xf numFmtId="2" fontId="6" fillId="4" borderId="43" xfId="0" applyNumberFormat="1" applyFont="1" applyFill="1" applyBorder="1" applyAlignment="1">
      <alignment vertical="top" wrapText="1"/>
    </xf>
    <xf numFmtId="0" fontId="9" fillId="4" borderId="34" xfId="0" applyFont="1" applyFill="1" applyBorder="1" applyAlignment="1" applyProtection="1">
      <alignment vertical="top" wrapText="1"/>
      <protection locked="0"/>
    </xf>
    <xf numFmtId="2" fontId="9" fillId="4" borderId="34" xfId="0" applyNumberFormat="1" applyFont="1" applyFill="1" applyBorder="1" applyAlignment="1">
      <alignment vertical="top" wrapText="1"/>
    </xf>
    <xf numFmtId="2" fontId="11" fillId="4" borderId="34" xfId="0" applyNumberFormat="1" applyFont="1" applyFill="1" applyBorder="1" applyAlignment="1">
      <alignment vertical="top" wrapText="1"/>
    </xf>
    <xf numFmtId="2" fontId="12" fillId="8" borderId="34" xfId="0" applyNumberFormat="1" applyFont="1" applyFill="1" applyBorder="1" applyAlignment="1" applyProtection="1">
      <alignment vertical="top" wrapText="1"/>
      <protection locked="0"/>
    </xf>
    <xf numFmtId="2" fontId="13" fillId="4" borderId="34" xfId="0" applyNumberFormat="1" applyFont="1" applyFill="1" applyBorder="1" applyAlignment="1">
      <alignment vertical="top" wrapText="1"/>
    </xf>
    <xf numFmtId="0" fontId="7" fillId="3" borderId="34" xfId="0" applyFont="1" applyFill="1" applyBorder="1" applyAlignment="1" applyProtection="1">
      <alignment vertical="top" wrapText="1"/>
      <protection locked="0"/>
    </xf>
    <xf numFmtId="2" fontId="1" fillId="9" borderId="34" xfId="0" applyNumberFormat="1" applyFont="1" applyFill="1" applyBorder="1" applyAlignment="1">
      <alignment vertical="top" wrapText="1"/>
    </xf>
    <xf numFmtId="2" fontId="1" fillId="12" borderId="34" xfId="0" applyNumberFormat="1" applyFont="1" applyFill="1" applyBorder="1" applyAlignment="1">
      <alignment vertical="top" wrapText="1"/>
    </xf>
    <xf numFmtId="2" fontId="1" fillId="6" borderId="41" xfId="0" applyNumberFormat="1" applyFont="1" applyFill="1" applyBorder="1" applyAlignment="1">
      <alignment vertical="top" wrapText="1"/>
    </xf>
    <xf numFmtId="0" fontId="1" fillId="13" borderId="0" xfId="0" applyFont="1" applyFill="1" applyProtection="1">
      <protection locked="0"/>
    </xf>
    <xf numFmtId="0" fontId="8" fillId="4" borderId="34" xfId="0" applyFont="1" applyFill="1" applyBorder="1" applyAlignment="1" applyProtection="1">
      <alignment horizontal="center" vertical="top" wrapText="1"/>
      <protection locked="0"/>
    </xf>
    <xf numFmtId="2" fontId="6" fillId="4" borderId="43" xfId="0" applyNumberFormat="1" applyFont="1" applyFill="1" applyBorder="1" applyAlignment="1" applyProtection="1">
      <alignment vertical="top" wrapText="1"/>
      <protection locked="0"/>
    </xf>
    <xf numFmtId="2" fontId="1" fillId="4" borderId="34" xfId="0" applyNumberFormat="1" applyFont="1" applyFill="1" applyBorder="1" applyAlignment="1" applyProtection="1">
      <alignment vertical="top" wrapText="1"/>
      <protection locked="0"/>
    </xf>
    <xf numFmtId="2" fontId="13" fillId="4" borderId="34" xfId="0" applyNumberFormat="1" applyFont="1" applyFill="1" applyBorder="1" applyAlignment="1" applyProtection="1">
      <alignment vertical="top" wrapText="1"/>
      <protection locked="0"/>
    </xf>
    <xf numFmtId="2" fontId="2" fillId="0" borderId="34" xfId="0" applyNumberFormat="1" applyFont="1" applyBorder="1" applyAlignment="1" applyProtection="1">
      <alignment vertical="top" wrapText="1"/>
      <protection locked="0"/>
    </xf>
    <xf numFmtId="2" fontId="3" fillId="6" borderId="43" xfId="0" applyNumberFormat="1" applyFont="1" applyFill="1" applyBorder="1" applyAlignment="1" applyProtection="1">
      <alignment vertical="top" wrapText="1"/>
      <protection locked="0"/>
    </xf>
    <xf numFmtId="0" fontId="5" fillId="0" borderId="34" xfId="0" applyFont="1" applyBorder="1" applyAlignment="1" applyProtection="1">
      <alignment horizontal="center" vertical="top" wrapText="1"/>
      <protection locked="0"/>
    </xf>
    <xf numFmtId="2" fontId="3" fillId="8" borderId="34" xfId="0" applyNumberFormat="1" applyFont="1" applyFill="1" applyBorder="1" applyAlignment="1" applyProtection="1">
      <alignment vertical="top" wrapText="1"/>
      <protection locked="0"/>
    </xf>
    <xf numFmtId="2" fontId="3" fillId="11" borderId="43" xfId="0" applyNumberFormat="1" applyFont="1" applyFill="1" applyBorder="1" applyAlignment="1" applyProtection="1">
      <alignment vertical="top" wrapText="1"/>
      <protection locked="0"/>
    </xf>
    <xf numFmtId="2" fontId="3" fillId="0" borderId="34" xfId="0" applyNumberFormat="1" applyFont="1" applyBorder="1" applyAlignment="1" applyProtection="1">
      <alignment vertical="top" wrapText="1"/>
      <protection locked="0"/>
    </xf>
    <xf numFmtId="2" fontId="3" fillId="6" borderId="34" xfId="0" applyNumberFormat="1" applyFont="1" applyFill="1" applyBorder="1" applyAlignment="1" applyProtection="1">
      <alignment vertical="top" wrapText="1"/>
      <protection locked="0"/>
    </xf>
    <xf numFmtId="2" fontId="3" fillId="12" borderId="34" xfId="0" applyNumberFormat="1" applyFont="1" applyFill="1" applyBorder="1" applyAlignment="1" applyProtection="1">
      <alignment vertical="top" wrapText="1"/>
      <protection locked="0"/>
    </xf>
    <xf numFmtId="2" fontId="2" fillId="6" borderId="43" xfId="0" applyNumberFormat="1" applyFont="1" applyFill="1" applyBorder="1" applyAlignment="1" applyProtection="1">
      <alignment vertical="top" wrapText="1"/>
      <protection locked="0"/>
    </xf>
    <xf numFmtId="0" fontId="7" fillId="0" borderId="34" xfId="0" applyFont="1" applyBorder="1" applyAlignment="1" applyProtection="1">
      <alignment horizontal="center" vertical="top" wrapText="1"/>
      <protection locked="0"/>
    </xf>
    <xf numFmtId="2" fontId="2" fillId="8" borderId="34" xfId="0" applyNumberFormat="1" applyFont="1" applyFill="1" applyBorder="1" applyAlignment="1" applyProtection="1">
      <alignment vertical="top" wrapText="1"/>
      <protection locked="0"/>
    </xf>
    <xf numFmtId="2" fontId="2" fillId="11" borderId="43" xfId="0" applyNumberFormat="1" applyFont="1" applyFill="1" applyBorder="1" applyAlignment="1" applyProtection="1">
      <alignment vertical="top" wrapText="1"/>
      <protection locked="0"/>
    </xf>
    <xf numFmtId="2" fontId="2" fillId="6" borderId="34" xfId="0" applyNumberFormat="1" applyFont="1" applyFill="1" applyBorder="1" applyAlignment="1" applyProtection="1">
      <alignment vertical="top" wrapText="1"/>
      <protection locked="0"/>
    </xf>
    <xf numFmtId="2" fontId="2" fillId="12" borderId="34" xfId="0" applyNumberFormat="1" applyFont="1" applyFill="1" applyBorder="1" applyAlignment="1" applyProtection="1">
      <alignment vertical="top" wrapText="1"/>
      <protection locked="0"/>
    </xf>
    <xf numFmtId="2" fontId="6" fillId="9" borderId="34" xfId="0" applyNumberFormat="1" applyFont="1" applyFill="1" applyBorder="1" applyAlignment="1" applyProtection="1">
      <alignment vertical="top" wrapText="1"/>
      <protection locked="0"/>
    </xf>
    <xf numFmtId="0" fontId="8" fillId="9" borderId="34" xfId="0" applyFont="1" applyFill="1" applyBorder="1" applyAlignment="1" applyProtection="1">
      <alignment horizontal="center" vertical="top" wrapText="1"/>
      <protection locked="0"/>
    </xf>
    <xf numFmtId="2" fontId="1" fillId="9" borderId="34" xfId="0" applyNumberFormat="1" applyFont="1" applyFill="1" applyBorder="1" applyAlignment="1" applyProtection="1">
      <alignment vertical="top" wrapText="1"/>
      <protection locked="0"/>
    </xf>
    <xf numFmtId="2" fontId="6" fillId="9" borderId="41" xfId="0" applyNumberFormat="1" applyFont="1" applyFill="1" applyBorder="1" applyAlignment="1" applyProtection="1">
      <alignment vertical="top" wrapText="1"/>
      <protection locked="0"/>
    </xf>
    <xf numFmtId="0" fontId="8" fillId="3" borderId="34" xfId="0" applyFont="1" applyFill="1" applyBorder="1" applyAlignment="1" applyProtection="1">
      <alignment horizontal="center" vertical="top" wrapText="1"/>
      <protection locked="0"/>
    </xf>
    <xf numFmtId="0" fontId="8" fillId="3" borderId="34" xfId="0" applyFont="1" applyFill="1" applyBorder="1" applyAlignment="1" applyProtection="1">
      <alignment horizontal="center" vertical="top" wrapText="1"/>
      <protection locked="0"/>
    </xf>
    <xf numFmtId="0" fontId="8" fillId="3" borderId="34" xfId="0" applyFont="1" applyFill="1" applyBorder="1" applyAlignment="1" applyProtection="1">
      <alignment vertical="top" wrapText="1"/>
      <protection locked="0"/>
    </xf>
    <xf numFmtId="0" fontId="8" fillId="3" borderId="34" xfId="0" applyFont="1" applyFill="1" applyBorder="1" applyAlignment="1" applyProtection="1">
      <alignment vertical="top" wrapText="1"/>
      <protection locked="0"/>
    </xf>
    <xf numFmtId="0" fontId="8" fillId="9" borderId="34" xfId="0" applyFont="1" applyFill="1" applyBorder="1" applyAlignment="1" applyProtection="1">
      <alignment vertical="top" wrapText="1"/>
      <protection locked="0"/>
    </xf>
    <xf numFmtId="0" fontId="9" fillId="3" borderId="34" xfId="0" applyFont="1" applyFill="1" applyBorder="1" applyAlignment="1" applyProtection="1">
      <alignment vertical="top" wrapText="1"/>
      <protection locked="0"/>
    </xf>
    <xf numFmtId="0" fontId="9" fillId="3" borderId="34" xfId="0" applyFont="1" applyFill="1" applyBorder="1" applyAlignment="1" applyProtection="1">
      <alignment horizontal="center" vertical="top" wrapText="1"/>
      <protection locked="0"/>
    </xf>
    <xf numFmtId="2" fontId="8" fillId="6" borderId="43" xfId="0" applyNumberFormat="1" applyFont="1" applyFill="1" applyBorder="1" applyAlignment="1" applyProtection="1">
      <alignment vertical="top" wrapText="1"/>
      <protection locked="0"/>
    </xf>
    <xf numFmtId="2" fontId="8" fillId="11" borderId="43" xfId="0" applyNumberFormat="1" applyFont="1" applyFill="1" applyBorder="1" applyAlignment="1" applyProtection="1">
      <alignment vertical="top" wrapText="1"/>
      <protection locked="0"/>
    </xf>
    <xf numFmtId="2" fontId="8" fillId="3" borderId="34" xfId="0" applyNumberFormat="1" applyFont="1" applyFill="1" applyBorder="1" applyAlignment="1" applyProtection="1">
      <alignment vertical="top" wrapText="1"/>
      <protection locked="0"/>
    </xf>
    <xf numFmtId="2" fontId="8" fillId="6" borderId="34" xfId="0" applyNumberFormat="1" applyFont="1" applyFill="1" applyBorder="1" applyAlignment="1" applyProtection="1">
      <alignment vertical="top" wrapText="1"/>
      <protection locked="0"/>
    </xf>
    <xf numFmtId="2" fontId="8" fillId="6" borderId="41" xfId="0" applyNumberFormat="1" applyFont="1" applyFill="1" applyBorder="1" applyAlignment="1" applyProtection="1">
      <alignment vertical="top" wrapText="1"/>
      <protection locked="0"/>
    </xf>
    <xf numFmtId="2" fontId="1" fillId="6" borderId="43" xfId="0" applyNumberFormat="1" applyFont="1" applyFill="1" applyBorder="1" applyAlignment="1" applyProtection="1">
      <alignment vertical="top" wrapText="1"/>
      <protection locked="0"/>
    </xf>
    <xf numFmtId="2" fontId="1" fillId="11" borderId="43" xfId="0" applyNumberFormat="1" applyFont="1" applyFill="1" applyBorder="1" applyAlignment="1" applyProtection="1">
      <alignment vertical="top" wrapText="1"/>
      <protection locked="0"/>
    </xf>
    <xf numFmtId="2" fontId="1" fillId="6" borderId="41" xfId="0" applyNumberFormat="1" applyFont="1" applyFill="1" applyBorder="1" applyAlignment="1" applyProtection="1">
      <alignment vertical="top" wrapText="1"/>
      <protection locked="0"/>
    </xf>
    <xf numFmtId="2" fontId="6" fillId="9" borderId="43" xfId="0" applyNumberFormat="1" applyFont="1" applyFill="1" applyBorder="1" applyAlignment="1" applyProtection="1">
      <alignment vertical="top" wrapText="1"/>
      <protection locked="0"/>
    </xf>
    <xf numFmtId="2" fontId="11" fillId="6" borderId="34" xfId="0" applyNumberFormat="1" applyFont="1" applyFill="1" applyBorder="1" applyAlignment="1" applyProtection="1">
      <alignment vertical="top" wrapText="1"/>
      <protection locked="0"/>
    </xf>
    <xf numFmtId="2" fontId="11" fillId="4" borderId="34" xfId="0" applyNumberFormat="1" applyFont="1" applyFill="1" applyBorder="1" applyAlignment="1" applyProtection="1">
      <alignment vertical="top" wrapText="1"/>
      <protection locked="0"/>
    </xf>
    <xf numFmtId="0" fontId="9" fillId="4" borderId="34" xfId="0" applyFont="1" applyFill="1" applyBorder="1" applyAlignment="1" applyProtection="1">
      <alignment horizontal="left" vertical="top" wrapText="1"/>
      <protection locked="0"/>
    </xf>
    <xf numFmtId="2" fontId="9" fillId="4" borderId="34" xfId="0" applyNumberFormat="1" applyFont="1" applyFill="1" applyBorder="1" applyAlignment="1" applyProtection="1">
      <alignment vertical="top" wrapText="1"/>
      <protection locked="0"/>
    </xf>
    <xf numFmtId="2" fontId="8" fillId="4" borderId="34" xfId="0" applyNumberFormat="1" applyFont="1" applyFill="1" applyBorder="1" applyAlignment="1" applyProtection="1">
      <alignment vertical="top" wrapText="1"/>
      <protection locked="0"/>
    </xf>
    <xf numFmtId="2" fontId="9" fillId="4" borderId="41" xfId="0" applyNumberFormat="1" applyFont="1" applyFill="1" applyBorder="1" applyAlignment="1" applyProtection="1">
      <alignment vertical="top" wrapText="1"/>
      <protection locked="0"/>
    </xf>
    <xf numFmtId="2" fontId="13" fillId="6" borderId="34" xfId="0" applyNumberFormat="1" applyFont="1" applyFill="1" applyBorder="1" applyAlignment="1" applyProtection="1">
      <alignment vertical="top" wrapText="1"/>
      <protection locked="0"/>
    </xf>
    <xf numFmtId="0" fontId="6" fillId="9" borderId="0" xfId="0" applyFont="1" applyFill="1" applyProtection="1">
      <protection locked="0"/>
    </xf>
    <xf numFmtId="0" fontId="5" fillId="0" borderId="34" xfId="0" applyFont="1" applyBorder="1" applyAlignment="1" applyProtection="1">
      <alignment vertical="top" wrapText="1"/>
      <protection locked="0"/>
    </xf>
    <xf numFmtId="0" fontId="5" fillId="0" borderId="34" xfId="0" applyFont="1" applyBorder="1" applyAlignment="1" applyProtection="1">
      <alignment vertical="top" wrapText="1"/>
      <protection locked="0"/>
    </xf>
    <xf numFmtId="0" fontId="7" fillId="0" borderId="34" xfId="0" applyFont="1" applyBorder="1" applyAlignment="1" applyProtection="1">
      <alignment vertical="top" wrapText="1"/>
      <protection locked="0"/>
    </xf>
    <xf numFmtId="2" fontId="2" fillId="6" borderId="41" xfId="0" applyNumberFormat="1" applyFont="1" applyFill="1" applyBorder="1" applyAlignment="1" applyProtection="1">
      <alignment vertical="top" wrapText="1"/>
      <protection locked="0"/>
    </xf>
    <xf numFmtId="2" fontId="7" fillId="0" borderId="34" xfId="0" applyNumberFormat="1" applyFont="1" applyBorder="1" applyAlignment="1">
      <alignment horizontal="right" vertical="top" wrapText="1"/>
    </xf>
    <xf numFmtId="2" fontId="7" fillId="3" borderId="43" xfId="0" applyNumberFormat="1" applyFont="1" applyFill="1" applyBorder="1" applyAlignment="1">
      <alignment horizontal="right" vertical="top" wrapText="1"/>
    </xf>
    <xf numFmtId="0" fontId="2" fillId="3" borderId="0" xfId="0" applyFont="1" applyFill="1" applyProtection="1">
      <protection locked="0"/>
    </xf>
    <xf numFmtId="0" fontId="6" fillId="9" borderId="34" xfId="0" applyFont="1" applyFill="1" applyBorder="1" applyAlignment="1" applyProtection="1">
      <alignment horizontal="left" vertical="top" wrapText="1"/>
      <protection locked="0"/>
    </xf>
    <xf numFmtId="0" fontId="6" fillId="9" borderId="34" xfId="0" applyFont="1" applyFill="1" applyBorder="1" applyAlignment="1" applyProtection="1">
      <alignment horizontal="center" vertical="top" wrapText="1"/>
      <protection locked="0"/>
    </xf>
    <xf numFmtId="0" fontId="9" fillId="3" borderId="34" xfId="0" applyFont="1" applyFill="1" applyBorder="1" applyAlignment="1" applyProtection="1">
      <alignment vertical="top" wrapText="1"/>
      <protection locked="0"/>
    </xf>
    <xf numFmtId="2" fontId="6" fillId="0" borderId="34" xfId="0" applyNumberFormat="1" applyFont="1" applyBorder="1" applyAlignment="1" applyProtection="1">
      <alignment vertical="top" wrapText="1"/>
      <protection locked="0"/>
    </xf>
    <xf numFmtId="2" fontId="6" fillId="11" borderId="41" xfId="0" applyNumberFormat="1" applyFont="1" applyFill="1" applyBorder="1" applyAlignment="1" applyProtection="1">
      <alignment vertical="top" wrapText="1"/>
      <protection locked="0"/>
    </xf>
    <xf numFmtId="2" fontId="6" fillId="6" borderId="54" xfId="0" applyNumberFormat="1" applyFont="1" applyFill="1" applyBorder="1" applyAlignment="1" applyProtection="1">
      <alignment vertical="top" wrapText="1"/>
      <protection locked="0"/>
    </xf>
    <xf numFmtId="2" fontId="6" fillId="12" borderId="43" xfId="0" applyNumberFormat="1" applyFont="1" applyFill="1" applyBorder="1" applyAlignment="1" applyProtection="1">
      <alignment vertical="top" wrapText="1"/>
      <protection locked="0"/>
    </xf>
    <xf numFmtId="2" fontId="1" fillId="6" borderId="42" xfId="0" applyNumberFormat="1" applyFont="1" applyFill="1" applyBorder="1" applyAlignment="1" applyProtection="1">
      <alignment vertical="top" wrapText="1"/>
      <protection locked="0"/>
    </xf>
    <xf numFmtId="2" fontId="6" fillId="12" borderId="54" xfId="0" applyNumberFormat="1" applyFont="1" applyFill="1" applyBorder="1" applyAlignment="1" applyProtection="1">
      <alignment vertical="top" wrapText="1"/>
      <protection locked="0"/>
    </xf>
    <xf numFmtId="0" fontId="9" fillId="4" borderId="55" xfId="0" applyFont="1" applyFill="1" applyBorder="1" applyAlignment="1" applyProtection="1">
      <alignment horizontal="center"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22" xfId="0" applyFont="1" applyFill="1" applyBorder="1" applyAlignment="1" applyProtection="1">
      <alignment vertical="top" wrapText="1"/>
      <protection locked="0"/>
    </xf>
    <xf numFmtId="2" fontId="9" fillId="4" borderId="36" xfId="0" applyNumberFormat="1" applyFont="1" applyFill="1" applyBorder="1" applyAlignment="1" applyProtection="1">
      <alignment vertical="top" wrapText="1"/>
      <protection locked="0"/>
    </xf>
    <xf numFmtId="0" fontId="9" fillId="4" borderId="36" xfId="0" applyFont="1" applyFill="1" applyBorder="1" applyAlignment="1" applyProtection="1">
      <alignment horizontal="center" vertical="top" wrapText="1"/>
      <protection locked="0"/>
    </xf>
    <xf numFmtId="2" fontId="9" fillId="6" borderId="34" xfId="0" applyNumberFormat="1" applyFont="1" applyFill="1" applyBorder="1" applyAlignment="1" applyProtection="1">
      <alignment vertical="top" wrapText="1"/>
      <protection locked="0"/>
    </xf>
    <xf numFmtId="2" fontId="9" fillId="9" borderId="41" xfId="0" applyNumberFormat="1" applyFont="1" applyFill="1" applyBorder="1" applyAlignment="1" applyProtection="1">
      <alignment vertical="top" wrapText="1"/>
      <protection locked="0"/>
    </xf>
    <xf numFmtId="2" fontId="1" fillId="0" borderId="42" xfId="0" applyNumberFormat="1" applyFont="1" applyBorder="1" applyAlignment="1" applyProtection="1">
      <alignment vertical="top" wrapText="1"/>
      <protection locked="0"/>
    </xf>
    <xf numFmtId="2" fontId="6" fillId="4" borderId="42" xfId="0" applyNumberFormat="1" applyFont="1" applyFill="1" applyBorder="1" applyAlignment="1" applyProtection="1">
      <alignment vertical="top" wrapText="1"/>
      <protection locked="0"/>
    </xf>
    <xf numFmtId="0" fontId="8" fillId="3" borderId="34" xfId="0" applyFont="1" applyFill="1" applyBorder="1" applyAlignment="1" applyProtection="1">
      <alignment horizontal="right" vertical="top" wrapText="1"/>
      <protection locked="0"/>
    </xf>
    <xf numFmtId="0" fontId="8" fillId="0" borderId="34" xfId="0" applyFont="1" applyBorder="1" applyAlignment="1" applyProtection="1">
      <alignment horizontal="left" vertical="top" wrapText="1"/>
      <protection locked="0"/>
    </xf>
    <xf numFmtId="2" fontId="1" fillId="8" borderId="34" xfId="0" applyNumberFormat="1" applyFont="1" applyFill="1" applyBorder="1" applyAlignment="1" applyProtection="1">
      <alignment vertical="top" wrapText="1"/>
      <protection locked="0"/>
    </xf>
    <xf numFmtId="2" fontId="1" fillId="11" borderId="34" xfId="0" applyNumberFormat="1" applyFont="1" applyFill="1" applyBorder="1" applyAlignment="1" applyProtection="1">
      <alignment vertical="top" wrapText="1"/>
      <protection locked="0"/>
    </xf>
    <xf numFmtId="2" fontId="1" fillId="12" borderId="34" xfId="0" applyNumberFormat="1" applyFont="1" applyFill="1" applyBorder="1" applyAlignment="1" applyProtection="1">
      <alignment vertical="top" wrapText="1"/>
      <protection locked="0"/>
    </xf>
    <xf numFmtId="0" fontId="8" fillId="0" borderId="34" xfId="0" applyFont="1" applyBorder="1" applyAlignment="1" applyProtection="1">
      <alignment horizontal="right" vertical="top" wrapText="1"/>
      <protection locked="0"/>
    </xf>
    <xf numFmtId="2" fontId="9" fillId="0" borderId="34" xfId="0" applyNumberFormat="1" applyFont="1" applyBorder="1" applyAlignment="1" applyProtection="1">
      <alignment vertical="top" wrapText="1"/>
      <protection locked="0"/>
    </xf>
    <xf numFmtId="2" fontId="9" fillId="11" borderId="34" xfId="0" applyNumberFormat="1" applyFont="1" applyFill="1" applyBorder="1" applyAlignment="1" applyProtection="1">
      <alignment vertical="top" wrapText="1"/>
      <protection locked="0"/>
    </xf>
    <xf numFmtId="2" fontId="9" fillId="0" borderId="42" xfId="0" applyNumberFormat="1" applyFont="1" applyBorder="1" applyAlignment="1" applyProtection="1">
      <alignment vertical="top" wrapText="1"/>
      <protection locked="0"/>
    </xf>
    <xf numFmtId="2" fontId="9" fillId="6" borderId="41" xfId="0" applyNumberFormat="1" applyFont="1" applyFill="1" applyBorder="1" applyAlignment="1" applyProtection="1">
      <alignment vertical="top" wrapText="1"/>
      <protection locked="0"/>
    </xf>
    <xf numFmtId="0" fontId="8" fillId="0" borderId="34" xfId="0" applyFont="1" applyBorder="1" applyAlignment="1" applyProtection="1">
      <alignment horizontal="left" vertical="top" wrapText="1"/>
      <protection locked="0"/>
    </xf>
    <xf numFmtId="0" fontId="8" fillId="3" borderId="34" xfId="0" applyFont="1" applyFill="1" applyBorder="1" applyAlignment="1" applyProtection="1">
      <alignment horizontal="left" vertical="top" wrapText="1"/>
      <protection locked="0"/>
    </xf>
    <xf numFmtId="2" fontId="9" fillId="12" borderId="34" xfId="0" applyNumberFormat="1" applyFont="1" applyFill="1" applyBorder="1" applyAlignment="1" applyProtection="1">
      <alignment vertical="top" wrapText="1"/>
      <protection locked="0"/>
    </xf>
    <xf numFmtId="0" fontId="8" fillId="3" borderId="34" xfId="0" applyFont="1" applyFill="1" applyBorder="1" applyAlignment="1" applyProtection="1">
      <alignment horizontal="left" vertical="top" wrapText="1"/>
      <protection locked="0"/>
    </xf>
    <xf numFmtId="2" fontId="1" fillId="3" borderId="0" xfId="0" applyNumberFormat="1" applyFont="1" applyFill="1" applyProtection="1">
      <protection locked="0"/>
    </xf>
    <xf numFmtId="1" fontId="6" fillId="6" borderId="34" xfId="0" applyNumberFormat="1" applyFont="1" applyFill="1" applyBorder="1" applyAlignment="1" applyProtection="1">
      <alignment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" fontId="6" fillId="8" borderId="34" xfId="0" applyNumberFormat="1" applyFont="1" applyFill="1" applyBorder="1" applyAlignment="1" applyProtection="1">
      <alignment vertical="top" wrapText="1"/>
      <protection locked="0"/>
    </xf>
    <xf numFmtId="1" fontId="6" fillId="11" borderId="34" xfId="0" applyNumberFormat="1" applyFont="1" applyFill="1" applyBorder="1" applyAlignment="1" applyProtection="1">
      <alignment vertical="top" wrapText="1"/>
      <protection locked="0"/>
    </xf>
    <xf numFmtId="1" fontId="1" fillId="0" borderId="42" xfId="0" applyNumberFormat="1" applyFont="1" applyBorder="1" applyAlignment="1" applyProtection="1">
      <alignment vertical="top" wrapText="1"/>
      <protection locked="0"/>
    </xf>
    <xf numFmtId="1" fontId="1" fillId="0" borderId="34" xfId="0" applyNumberFormat="1" applyFont="1" applyBorder="1" applyAlignment="1" applyProtection="1">
      <alignment vertical="top" wrapText="1"/>
      <protection locked="0"/>
    </xf>
    <xf numFmtId="1" fontId="1" fillId="6" borderId="34" xfId="0" applyNumberFormat="1" applyFont="1" applyFill="1" applyBorder="1" applyAlignment="1" applyProtection="1">
      <alignment vertical="top" wrapText="1"/>
      <protection locked="0"/>
    </xf>
    <xf numFmtId="1" fontId="6" fillId="12" borderId="34" xfId="0" applyNumberFormat="1" applyFont="1" applyFill="1" applyBorder="1" applyAlignment="1" applyProtection="1">
      <alignment vertical="top" wrapText="1"/>
      <protection locked="0"/>
    </xf>
    <xf numFmtId="1" fontId="6" fillId="6" borderId="41" xfId="0" applyNumberFormat="1" applyFont="1" applyFill="1" applyBorder="1" applyAlignment="1" applyProtection="1">
      <alignment vertical="top" wrapText="1"/>
      <protection locked="0"/>
    </xf>
    <xf numFmtId="1" fontId="9" fillId="6" borderId="34" xfId="0" applyNumberFormat="1" applyFont="1" applyFill="1" applyBorder="1" applyAlignment="1" applyProtection="1">
      <alignment vertical="top" wrapText="1"/>
      <protection locked="0"/>
    </xf>
    <xf numFmtId="1" fontId="9" fillId="0" borderId="34" xfId="0" applyNumberFormat="1" applyFont="1" applyBorder="1" applyAlignment="1" applyProtection="1">
      <alignment vertical="top" wrapText="1"/>
      <protection locked="0"/>
    </xf>
    <xf numFmtId="1" fontId="9" fillId="8" borderId="34" xfId="0" applyNumberFormat="1" applyFont="1" applyFill="1" applyBorder="1" applyAlignment="1" applyProtection="1">
      <alignment vertical="top" wrapText="1"/>
      <protection locked="0"/>
    </xf>
    <xf numFmtId="1" fontId="9" fillId="11" borderId="34" xfId="0" applyNumberFormat="1" applyFont="1" applyFill="1" applyBorder="1" applyAlignment="1" applyProtection="1">
      <alignment vertical="top" wrapText="1"/>
      <protection locked="0"/>
    </xf>
    <xf numFmtId="1" fontId="9" fillId="0" borderId="42" xfId="0" applyNumberFormat="1" applyFont="1" applyBorder="1" applyAlignment="1" applyProtection="1">
      <alignment vertical="top" wrapText="1"/>
      <protection locked="0"/>
    </xf>
    <xf numFmtId="1" fontId="9" fillId="6" borderId="41" xfId="0" applyNumberFormat="1" applyFont="1" applyFill="1" applyBorder="1" applyAlignment="1" applyProtection="1">
      <alignment vertical="top" wrapText="1"/>
      <protection locked="0"/>
    </xf>
    <xf numFmtId="0" fontId="8" fillId="4" borderId="34" xfId="0" applyFont="1" applyFill="1" applyBorder="1" applyAlignment="1" applyProtection="1">
      <alignment vertical="top" wrapText="1"/>
      <protection locked="0"/>
    </xf>
    <xf numFmtId="0" fontId="8" fillId="4" borderId="34" xfId="0" applyFont="1" applyFill="1" applyBorder="1" applyAlignment="1" applyProtection="1">
      <alignment vertical="top" wrapText="1"/>
      <protection locked="0"/>
    </xf>
    <xf numFmtId="0" fontId="1" fillId="4" borderId="34" xfId="0" applyFont="1" applyFill="1" applyBorder="1" applyProtection="1">
      <protection locked="0"/>
    </xf>
    <xf numFmtId="0" fontId="1" fillId="0" borderId="34" xfId="0" applyFont="1" applyBorder="1" applyProtection="1">
      <protection locked="0"/>
    </xf>
    <xf numFmtId="2" fontId="8" fillId="0" borderId="42" xfId="0" applyNumberFormat="1" applyFont="1" applyBorder="1" applyAlignment="1" applyProtection="1">
      <alignment vertical="top" wrapText="1"/>
      <protection locked="0"/>
    </xf>
    <xf numFmtId="2" fontId="8" fillId="0" borderId="34" xfId="0" applyNumberFormat="1" applyFont="1" applyBorder="1" applyAlignment="1" applyProtection="1">
      <alignment vertical="top" wrapText="1"/>
      <protection locked="0"/>
    </xf>
    <xf numFmtId="0" fontId="8" fillId="4" borderId="34" xfId="0" applyFont="1" applyFill="1" applyBorder="1" applyProtection="1">
      <protection locked="0"/>
    </xf>
    <xf numFmtId="0" fontId="8" fillId="4" borderId="34" xfId="0" applyFont="1" applyFill="1" applyBorder="1" applyAlignment="1" applyProtection="1">
      <alignment horizontal="left" vertical="top" wrapText="1"/>
      <protection locked="0"/>
    </xf>
    <xf numFmtId="2" fontId="8" fillId="4" borderId="42" xfId="0" applyNumberFormat="1" applyFont="1" applyFill="1" applyBorder="1" applyAlignment="1" applyProtection="1">
      <alignment vertical="top" wrapText="1"/>
      <protection locked="0"/>
    </xf>
    <xf numFmtId="0" fontId="8" fillId="0" borderId="34" xfId="0" applyFont="1" applyBorder="1" applyAlignment="1" applyProtection="1">
      <alignment horizontal="center"/>
      <protection locked="0"/>
    </xf>
    <xf numFmtId="0" fontId="8" fillId="0" borderId="34" xfId="0" applyFont="1" applyBorder="1" applyProtection="1">
      <protection locked="0"/>
    </xf>
    <xf numFmtId="2" fontId="8" fillId="0" borderId="38" xfId="0" applyNumberFormat="1" applyFont="1" applyBorder="1" applyAlignment="1" applyProtection="1">
      <alignment vertical="top" wrapText="1"/>
      <protection locked="0"/>
    </xf>
    <xf numFmtId="2" fontId="8" fillId="6" borderId="36" xfId="0" applyNumberFormat="1" applyFont="1" applyFill="1" applyBorder="1" applyAlignment="1" applyProtection="1">
      <alignment vertical="top" wrapText="1"/>
      <protection locked="0"/>
    </xf>
    <xf numFmtId="2" fontId="8" fillId="0" borderId="36" xfId="0" applyNumberFormat="1" applyFont="1" applyBorder="1" applyAlignment="1" applyProtection="1">
      <alignment vertical="top" wrapText="1"/>
      <protection locked="0"/>
    </xf>
    <xf numFmtId="2" fontId="9" fillId="6" borderId="37" xfId="0" applyNumberFormat="1" applyFont="1" applyFill="1" applyBorder="1" applyAlignment="1" applyProtection="1">
      <alignment vertical="top" wrapText="1"/>
      <protection locked="0"/>
    </xf>
    <xf numFmtId="2" fontId="9" fillId="0" borderId="34" xfId="0" applyNumberFormat="1" applyFont="1" applyBorder="1" applyAlignment="1" applyProtection="1">
      <alignment horizontal="right" vertical="top" wrapText="1"/>
      <protection locked="0"/>
    </xf>
    <xf numFmtId="2" fontId="9" fillId="3" borderId="34" xfId="0" applyNumberFormat="1" applyFont="1" applyFill="1" applyBorder="1" applyAlignment="1" applyProtection="1">
      <alignment horizontal="right" vertical="top" wrapText="1"/>
      <protection locked="0"/>
    </xf>
    <xf numFmtId="2" fontId="9" fillId="4" borderId="34" xfId="0" applyNumberFormat="1" applyFont="1" applyFill="1" applyBorder="1" applyAlignment="1" applyProtection="1">
      <alignment horizontal="right" vertical="top" wrapText="1"/>
      <protection locked="0"/>
    </xf>
    <xf numFmtId="0" fontId="8" fillId="4" borderId="3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56" xfId="0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14" borderId="0" xfId="0" applyFont="1" applyFill="1" applyAlignment="1" applyProtection="1">
      <alignment horizontal="center"/>
      <protection locked="0"/>
    </xf>
    <xf numFmtId="0" fontId="1" fillId="14" borderId="0" xfId="0" applyFont="1" applyFill="1" applyProtection="1">
      <protection locked="0"/>
    </xf>
    <xf numFmtId="0" fontId="1" fillId="12" borderId="0" xfId="0" applyFont="1" applyFill="1" applyProtection="1">
      <protection locked="0"/>
    </xf>
    <xf numFmtId="0" fontId="1" fillId="14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horizontal="right"/>
      <protection locked="0"/>
    </xf>
    <xf numFmtId="0" fontId="1" fillId="6" borderId="0" xfId="0" applyFont="1" applyFill="1" applyProtection="1">
      <protection locked="0"/>
    </xf>
    <xf numFmtId="0" fontId="1" fillId="15" borderId="0" xfId="0" applyFont="1" applyFill="1" applyProtection="1">
      <protection locked="0"/>
    </xf>
    <xf numFmtId="0" fontId="20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9" fontId="6" fillId="0" borderId="2" xfId="0" applyNumberFormat="1" applyFont="1" applyBorder="1" applyAlignment="1">
      <alignment horizontal="center" wrapText="1"/>
    </xf>
    <xf numFmtId="9" fontId="6" fillId="0" borderId="8" xfId="0" applyNumberFormat="1" applyFont="1" applyBorder="1" applyAlignment="1">
      <alignment horizontal="center" wrapText="1"/>
    </xf>
    <xf numFmtId="0" fontId="6" fillId="0" borderId="4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6" fillId="0" borderId="43" xfId="0" applyFont="1" applyBorder="1" applyAlignment="1">
      <alignment horizontal="center" wrapText="1"/>
    </xf>
    <xf numFmtId="0" fontId="6" fillId="0" borderId="40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34" xfId="0" applyFont="1" applyBorder="1" applyAlignment="1">
      <alignment horizontal="left" wrapText="1"/>
    </xf>
    <xf numFmtId="4" fontId="1" fillId="0" borderId="34" xfId="0" applyNumberFormat="1" applyFont="1" applyBorder="1" applyAlignment="1">
      <alignment horizontal="right"/>
    </xf>
    <xf numFmtId="2" fontId="1" fillId="0" borderId="34" xfId="0" applyNumberFormat="1" applyFont="1" applyBorder="1" applyAlignment="1">
      <alignment horizontal="center"/>
    </xf>
    <xf numFmtId="2" fontId="1" fillId="0" borderId="43" xfId="0" applyNumberFormat="1" applyFont="1" applyBorder="1" applyAlignment="1">
      <alignment horizontal="center"/>
    </xf>
    <xf numFmtId="0" fontId="8" fillId="3" borderId="34" xfId="0" applyFont="1" applyFill="1" applyBorder="1" applyAlignment="1">
      <alignment horizontal="left" vertical="top" wrapText="1"/>
    </xf>
    <xf numFmtId="4" fontId="1" fillId="0" borderId="34" xfId="0" applyNumberFormat="1" applyFont="1" applyBorder="1"/>
    <xf numFmtId="49" fontId="1" fillId="0" borderId="9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left" vertical="top" wrapText="1"/>
    </xf>
    <xf numFmtId="4" fontId="1" fillId="0" borderId="10" xfId="0" applyNumberFormat="1" applyFont="1" applyBorder="1"/>
    <xf numFmtId="2" fontId="1" fillId="0" borderId="10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0" xfId="1" applyFont="1" applyAlignment="1">
      <alignment horizontal="center" vertical="top"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3" borderId="37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wrapText="1"/>
    </xf>
    <xf numFmtId="0" fontId="8" fillId="3" borderId="34" xfId="0" applyFont="1" applyFill="1" applyBorder="1" applyAlignment="1">
      <alignment horizontal="center" wrapText="1"/>
    </xf>
    <xf numFmtId="0" fontId="8" fillId="2" borderId="34" xfId="0" applyFont="1" applyFill="1" applyBorder="1" applyAlignment="1">
      <alignment horizontal="center" wrapText="1"/>
    </xf>
    <xf numFmtId="0" fontId="8" fillId="5" borderId="34" xfId="0" applyFont="1" applyFill="1" applyBorder="1" applyAlignment="1">
      <alignment horizontal="center" wrapText="1"/>
    </xf>
    <xf numFmtId="0" fontId="9" fillId="5" borderId="34" xfId="0" applyFont="1" applyFill="1" applyBorder="1" applyAlignment="1">
      <alignment horizontal="center" wrapText="1"/>
    </xf>
    <xf numFmtId="0" fontId="9" fillId="5" borderId="34" xfId="0" applyFont="1" applyFill="1" applyBorder="1" applyAlignment="1">
      <alignment wrapText="1"/>
    </xf>
    <xf numFmtId="2" fontId="9" fillId="5" borderId="34" xfId="0" applyNumberFormat="1" applyFont="1" applyFill="1" applyBorder="1" applyAlignment="1">
      <alignment wrapText="1"/>
    </xf>
    <xf numFmtId="2" fontId="9" fillId="4" borderId="34" xfId="0" applyNumberFormat="1" applyFont="1" applyFill="1" applyBorder="1" applyAlignment="1">
      <alignment wrapText="1"/>
    </xf>
    <xf numFmtId="0" fontId="9" fillId="0" borderId="34" xfId="0" applyFont="1" applyBorder="1" applyAlignment="1">
      <alignment horizontal="center" wrapText="1"/>
    </xf>
    <xf numFmtId="0" fontId="9" fillId="0" borderId="34" xfId="0" applyFont="1" applyBorder="1" applyAlignment="1">
      <alignment wrapText="1"/>
    </xf>
    <xf numFmtId="2" fontId="9" fillId="3" borderId="34" xfId="0" applyNumberFormat="1" applyFont="1" applyFill="1" applyBorder="1" applyAlignment="1">
      <alignment wrapText="1"/>
    </xf>
    <xf numFmtId="2" fontId="9" fillId="16" borderId="34" xfId="0" applyNumberFormat="1" applyFont="1" applyFill="1" applyBorder="1" applyAlignment="1">
      <alignment wrapText="1"/>
    </xf>
    <xf numFmtId="2" fontId="9" fillId="0" borderId="34" xfId="0" applyNumberFormat="1" applyFont="1" applyBorder="1" applyAlignment="1">
      <alignment wrapText="1"/>
    </xf>
    <xf numFmtId="0" fontId="8" fillId="0" borderId="34" xfId="0" applyFont="1" applyBorder="1" applyAlignment="1">
      <alignment wrapText="1"/>
    </xf>
    <xf numFmtId="2" fontId="8" fillId="3" borderId="34" xfId="0" applyNumberFormat="1" applyFont="1" applyFill="1" applyBorder="1" applyAlignment="1">
      <alignment wrapText="1"/>
    </xf>
    <xf numFmtId="2" fontId="8" fillId="16" borderId="34" xfId="0" applyNumberFormat="1" applyFont="1" applyFill="1" applyBorder="1" applyAlignment="1">
      <alignment wrapText="1"/>
    </xf>
    <xf numFmtId="2" fontId="8" fillId="0" borderId="34" xfId="0" applyNumberFormat="1" applyFont="1" applyBorder="1" applyAlignment="1">
      <alignment wrapText="1"/>
    </xf>
    <xf numFmtId="0" fontId="6" fillId="0" borderId="0" xfId="0" applyFont="1"/>
    <xf numFmtId="0" fontId="5" fillId="5" borderId="34" xfId="0" applyFont="1" applyFill="1" applyBorder="1" applyAlignment="1">
      <alignment horizontal="center" wrapText="1"/>
    </xf>
    <xf numFmtId="0" fontId="5" fillId="5" borderId="34" xfId="0" applyFont="1" applyFill="1" applyBorder="1" applyAlignment="1">
      <alignment wrapText="1"/>
    </xf>
    <xf numFmtId="2" fontId="5" fillId="5" borderId="34" xfId="0" applyNumberFormat="1" applyFont="1" applyFill="1" applyBorder="1" applyAlignment="1">
      <alignment wrapText="1"/>
    </xf>
    <xf numFmtId="2" fontId="5" fillId="4" borderId="34" xfId="0" applyNumberFormat="1" applyFont="1" applyFill="1" applyBorder="1" applyAlignment="1">
      <alignment wrapText="1"/>
    </xf>
    <xf numFmtId="0" fontId="5" fillId="4" borderId="34" xfId="0" applyFont="1" applyFill="1" applyBorder="1" applyAlignment="1">
      <alignment horizontal="center" wrapText="1"/>
    </xf>
    <xf numFmtId="0" fontId="5" fillId="4" borderId="34" xfId="0" applyFont="1" applyFill="1" applyBorder="1" applyAlignment="1">
      <alignment wrapText="1"/>
    </xf>
    <xf numFmtId="2" fontId="3" fillId="0" borderId="0" xfId="0" applyNumberFormat="1" applyFont="1"/>
    <xf numFmtId="0" fontId="5" fillId="0" borderId="34" xfId="0" applyFont="1" applyBorder="1" applyAlignment="1">
      <alignment wrapText="1"/>
    </xf>
    <xf numFmtId="49" fontId="9" fillId="0" borderId="34" xfId="0" applyNumberFormat="1" applyFont="1" applyBorder="1" applyAlignment="1">
      <alignment wrapText="1"/>
    </xf>
    <xf numFmtId="0" fontId="1" fillId="0" borderId="34" xfId="0" applyFont="1" applyBorder="1" applyAlignment="1">
      <alignment wrapText="1"/>
    </xf>
    <xf numFmtId="2" fontId="9" fillId="2" borderId="34" xfId="0" applyNumberFormat="1" applyFont="1" applyFill="1" applyBorder="1" applyAlignment="1">
      <alignment wrapText="1"/>
    </xf>
    <xf numFmtId="2" fontId="8" fillId="4" borderId="34" xfId="0" applyNumberFormat="1" applyFont="1" applyFill="1" applyBorder="1" applyAlignment="1">
      <alignment wrapText="1"/>
    </xf>
    <xf numFmtId="0" fontId="8" fillId="5" borderId="34" xfId="0" applyFont="1" applyFill="1" applyBorder="1" applyAlignment="1">
      <alignment wrapText="1"/>
    </xf>
    <xf numFmtId="2" fontId="8" fillId="5" borderId="34" xfId="0" applyNumberFormat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1" fillId="6" borderId="0" xfId="0" applyFont="1" applyFill="1"/>
    <xf numFmtId="0" fontId="2" fillId="0" borderId="0" xfId="0" applyFont="1"/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8" fillId="0" borderId="34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_Copy of Copy of BVC analitic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VC%20LIVEZILE%202022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BVC%20%20%20%20AN%20%20%20%20%202022\BVC-CENTRALIZAT-AN-2022-OSM-RA-anexa-1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 inv+"/>
      <sheetName val="MATERIALE"/>
      <sheetName val="j"/>
      <sheetName val="C.REG"/>
      <sheetName val="BALANTA"/>
      <sheetName val="stocuri"/>
      <sheetName val="DC"/>
      <sheetName val="DLI"/>
      <sheetName val="LP"/>
      <sheetName val="zilieri"/>
      <sheetName val="ca+so"/>
      <sheetName val="salarii 22"/>
      <sheetName val="liv1"/>
      <sheetName val="liv2"/>
      <sheetName val="liv3"/>
      <sheetName val="liv4"/>
      <sheetName val="liv5"/>
    </sheetNames>
    <sheetDataSet>
      <sheetData sheetId="0">
        <row r="15">
          <cell r="D15">
            <v>22575</v>
          </cell>
          <cell r="I15">
            <v>6550</v>
          </cell>
        </row>
        <row r="28">
          <cell r="D28">
            <v>3500</v>
          </cell>
          <cell r="I28">
            <v>700</v>
          </cell>
        </row>
        <row r="41">
          <cell r="D41">
            <v>3500</v>
          </cell>
          <cell r="I41">
            <v>13000</v>
          </cell>
        </row>
        <row r="54">
          <cell r="D54">
            <v>1400</v>
          </cell>
        </row>
      </sheetData>
      <sheetData sheetId="1">
        <row r="15">
          <cell r="H15">
            <v>42180.726000000002</v>
          </cell>
        </row>
        <row r="25">
          <cell r="H25">
            <v>3500</v>
          </cell>
        </row>
        <row r="61">
          <cell r="H61">
            <v>79600.725999999995</v>
          </cell>
        </row>
      </sheetData>
      <sheetData sheetId="2">
        <row r="36">
          <cell r="H36">
            <v>637751.6</v>
          </cell>
        </row>
      </sheetData>
      <sheetData sheetId="3">
        <row r="14">
          <cell r="F14">
            <v>59263.807439999997</v>
          </cell>
        </row>
      </sheetData>
      <sheetData sheetId="4">
        <row r="10">
          <cell r="F10">
            <v>3500</v>
          </cell>
        </row>
        <row r="15">
          <cell r="F15">
            <v>50100</v>
          </cell>
        </row>
        <row r="21">
          <cell r="E21">
            <v>2781</v>
          </cell>
        </row>
        <row r="28">
          <cell r="E28">
            <v>5800</v>
          </cell>
        </row>
        <row r="29">
          <cell r="E29">
            <v>84</v>
          </cell>
        </row>
        <row r="30">
          <cell r="E30">
            <v>380</v>
          </cell>
        </row>
        <row r="32">
          <cell r="E32">
            <v>6600</v>
          </cell>
        </row>
      </sheetData>
      <sheetData sheetId="5">
        <row r="15">
          <cell r="I15">
            <v>0</v>
          </cell>
          <cell r="J15">
            <v>0</v>
          </cell>
        </row>
      </sheetData>
      <sheetData sheetId="6" refreshError="1"/>
      <sheetData sheetId="7" refreshError="1"/>
      <sheetData sheetId="8">
        <row r="47">
          <cell r="P47">
            <v>16500</v>
          </cell>
          <cell r="BA47">
            <v>1855498</v>
          </cell>
        </row>
        <row r="59">
          <cell r="E59">
            <v>0</v>
          </cell>
        </row>
        <row r="60">
          <cell r="E60">
            <v>17281.22</v>
          </cell>
        </row>
        <row r="62">
          <cell r="E62">
            <v>9277.49</v>
          </cell>
        </row>
        <row r="63">
          <cell r="E63">
            <v>17960</v>
          </cell>
        </row>
        <row r="64">
          <cell r="E64">
            <v>500</v>
          </cell>
        </row>
      </sheetData>
      <sheetData sheetId="9">
        <row r="39">
          <cell r="G39">
            <v>71708.850000000006</v>
          </cell>
        </row>
      </sheetData>
      <sheetData sheetId="10">
        <row r="7">
          <cell r="P7">
            <v>96096</v>
          </cell>
        </row>
        <row r="14">
          <cell r="P14">
            <v>40235</v>
          </cell>
        </row>
      </sheetData>
      <sheetData sheetId="11">
        <row r="24">
          <cell r="H24">
            <v>361775</v>
          </cell>
          <cell r="P24">
            <v>251557</v>
          </cell>
          <cell r="V24">
            <v>50400</v>
          </cell>
        </row>
        <row r="47">
          <cell r="R47">
            <v>68400</v>
          </cell>
        </row>
      </sheetData>
      <sheetData sheetId="12">
        <row r="38">
          <cell r="G38">
            <v>0</v>
          </cell>
          <cell r="H38">
            <v>0</v>
          </cell>
          <cell r="N38">
            <v>0</v>
          </cell>
          <cell r="O38">
            <v>0</v>
          </cell>
        </row>
      </sheetData>
      <sheetData sheetId="13">
        <row r="13">
          <cell r="P13">
            <v>0</v>
          </cell>
        </row>
        <row r="14">
          <cell r="J14">
            <v>1684.4829999999997</v>
          </cell>
          <cell r="L14">
            <v>0</v>
          </cell>
          <cell r="N14">
            <v>0</v>
          </cell>
          <cell r="Q14">
            <v>1984.8618074399999</v>
          </cell>
          <cell r="R14">
            <v>1.893</v>
          </cell>
        </row>
        <row r="34">
          <cell r="J34">
            <v>0.03</v>
          </cell>
          <cell r="L34">
            <v>0</v>
          </cell>
          <cell r="N34">
            <v>0.02</v>
          </cell>
          <cell r="P34">
            <v>0</v>
          </cell>
          <cell r="Q34">
            <v>0.04</v>
          </cell>
          <cell r="R34">
            <v>0</v>
          </cell>
        </row>
        <row r="41">
          <cell r="J41">
            <v>1543.434</v>
          </cell>
          <cell r="L41">
            <v>0</v>
          </cell>
          <cell r="N41">
            <v>0</v>
          </cell>
          <cell r="P41">
            <v>0</v>
          </cell>
          <cell r="Q41">
            <v>1814.5453559999999</v>
          </cell>
        </row>
        <row r="42">
          <cell r="J42">
            <v>689.4670000000001</v>
          </cell>
          <cell r="L42">
            <v>0</v>
          </cell>
          <cell r="N42">
            <v>0</v>
          </cell>
          <cell r="P42">
            <v>0</v>
          </cell>
          <cell r="Q42">
            <v>849.98617599999989</v>
          </cell>
        </row>
        <row r="48">
          <cell r="T48">
            <v>0.89159340659340669</v>
          </cell>
        </row>
        <row r="90">
          <cell r="J90">
            <v>28.9</v>
          </cell>
          <cell r="L90">
            <v>0</v>
          </cell>
          <cell r="N90">
            <v>0</v>
          </cell>
          <cell r="P90">
            <v>0</v>
          </cell>
          <cell r="Q90">
            <v>36.782490000000003</v>
          </cell>
        </row>
        <row r="97">
          <cell r="J97">
            <v>724.21699999999998</v>
          </cell>
          <cell r="L97">
            <v>0</v>
          </cell>
          <cell r="N97">
            <v>0</v>
          </cell>
          <cell r="P97">
            <v>0</v>
          </cell>
          <cell r="Q97">
            <v>883.54547000000014</v>
          </cell>
          <cell r="R97">
            <v>0</v>
          </cell>
        </row>
        <row r="98">
          <cell r="J98">
            <v>579.06099999999992</v>
          </cell>
          <cell r="L98">
            <v>0</v>
          </cell>
          <cell r="N98">
            <v>0</v>
          </cell>
          <cell r="P98">
            <v>0</v>
          </cell>
          <cell r="Q98">
            <v>732.13200000000006</v>
          </cell>
          <cell r="R98">
            <v>0</v>
          </cell>
        </row>
        <row r="99">
          <cell r="J99">
            <v>520.87099999999998</v>
          </cell>
          <cell r="L99">
            <v>0</v>
          </cell>
          <cell r="N99">
            <v>0</v>
          </cell>
          <cell r="P99">
            <v>0</v>
          </cell>
          <cell r="Q99">
            <v>613.33199999999999</v>
          </cell>
          <cell r="R99">
            <v>0</v>
          </cell>
        </row>
        <row r="103">
          <cell r="J103">
            <v>58.19</v>
          </cell>
          <cell r="L103">
            <v>0</v>
          </cell>
          <cell r="N103">
            <v>0</v>
          </cell>
          <cell r="P103">
            <v>0</v>
          </cell>
          <cell r="Q103">
            <v>118.80000000000001</v>
          </cell>
          <cell r="R103">
            <v>0</v>
          </cell>
        </row>
        <row r="111">
          <cell r="J111">
            <v>0</v>
          </cell>
          <cell r="Q111">
            <v>0</v>
          </cell>
          <cell r="R111">
            <v>0</v>
          </cell>
        </row>
        <row r="115">
          <cell r="J115">
            <v>130.32599999999999</v>
          </cell>
          <cell r="L115">
            <v>0</v>
          </cell>
          <cell r="N115">
            <v>0</v>
          </cell>
          <cell r="P115">
            <v>0</v>
          </cell>
          <cell r="Q115">
            <v>136.33100000000002</v>
          </cell>
          <cell r="R115">
            <v>0</v>
          </cell>
        </row>
        <row r="124">
          <cell r="J124">
            <v>14.83</v>
          </cell>
          <cell r="L124">
            <v>0</v>
          </cell>
          <cell r="N124">
            <v>0</v>
          </cell>
          <cell r="P124">
            <v>0</v>
          </cell>
          <cell r="Q124">
            <v>15.082470000000002</v>
          </cell>
          <cell r="R124">
            <v>0</v>
          </cell>
        </row>
        <row r="125">
          <cell r="J125">
            <v>100.85</v>
          </cell>
          <cell r="L125">
            <v>0</v>
          </cell>
          <cell r="N125">
            <v>0</v>
          </cell>
          <cell r="P125">
            <v>0</v>
          </cell>
          <cell r="Q125">
            <v>44.23122</v>
          </cell>
          <cell r="R125">
            <v>0</v>
          </cell>
          <cell r="S125">
            <v>0.43858423401090729</v>
          </cell>
        </row>
        <row r="142">
          <cell r="J142">
            <v>0.2</v>
          </cell>
          <cell r="L142">
            <v>0</v>
          </cell>
          <cell r="N142">
            <v>0</v>
          </cell>
          <cell r="P142">
            <v>0</v>
          </cell>
          <cell r="Q142">
            <v>0.2</v>
          </cell>
          <cell r="R142">
            <v>0</v>
          </cell>
        </row>
        <row r="153">
          <cell r="J153">
            <v>22.547999999999998</v>
          </cell>
          <cell r="P153">
            <v>0</v>
          </cell>
          <cell r="Q153">
            <v>27.225032230399993</v>
          </cell>
          <cell r="R153">
            <v>0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get Centralizat  1"/>
      <sheetName val="Buget centralizat 2"/>
      <sheetName val="Buget centralizat  3"/>
      <sheetName val="Buget centralizat  4"/>
      <sheetName val="Buget centralizat  5"/>
      <sheetName val=" Bis.1"/>
      <sheetName val="Bis.2"/>
      <sheetName val="Bis.3"/>
      <sheetName val="Bis.4"/>
      <sheetName val="Bis.5"/>
      <sheetName val="liv1"/>
      <sheetName val="liv2"/>
      <sheetName val="liv3"/>
      <sheetName val="liv4"/>
      <sheetName val="liv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G38">
            <v>0</v>
          </cell>
          <cell r="H38">
            <v>0</v>
          </cell>
          <cell r="N38">
            <v>0</v>
          </cell>
          <cell r="O38">
            <v>0</v>
          </cell>
        </row>
        <row r="50">
          <cell r="G50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topLeftCell="G22" workbookViewId="0">
      <selection activeCell="O38" sqref="O38"/>
    </sheetView>
  </sheetViews>
  <sheetFormatPr defaultColWidth="11.85546875" defaultRowHeight="15.75"/>
  <cols>
    <col min="1" max="1" width="4.140625" style="5" customWidth="1"/>
    <col min="2" max="2" width="3.85546875" style="5" customWidth="1"/>
    <col min="3" max="3" width="5.7109375" style="5" customWidth="1"/>
    <col min="4" max="4" width="4.85546875" style="5" customWidth="1"/>
    <col min="5" max="5" width="67.28515625" style="294" customWidth="1"/>
    <col min="6" max="6" width="11" style="5" customWidth="1"/>
    <col min="7" max="7" width="11" style="8" customWidth="1"/>
    <col min="8" max="8" width="11" style="295" customWidth="1"/>
    <col min="9" max="12" width="11" style="295" hidden="1" customWidth="1"/>
    <col min="13" max="13" width="9" style="295" customWidth="1"/>
    <col min="14" max="14" width="11" style="8" customWidth="1"/>
    <col min="15" max="15" width="10.28515625" style="8" customWidth="1"/>
    <col min="16" max="16" width="9.28515625" style="9" customWidth="1"/>
    <col min="17" max="17" width="9.28515625" style="8" customWidth="1"/>
    <col min="18" max="21" width="11" style="5" customWidth="1"/>
    <col min="22" max="256" width="11.85546875" style="5"/>
    <col min="257" max="257" width="4.140625" style="5" customWidth="1"/>
    <col min="258" max="258" width="3.85546875" style="5" customWidth="1"/>
    <col min="259" max="259" width="5.7109375" style="5" customWidth="1"/>
    <col min="260" max="260" width="4.85546875" style="5" customWidth="1"/>
    <col min="261" max="261" width="67.28515625" style="5" customWidth="1"/>
    <col min="262" max="264" width="11" style="5" customWidth="1"/>
    <col min="265" max="268" width="0" style="5" hidden="1" customWidth="1"/>
    <col min="269" max="269" width="9" style="5" customWidth="1"/>
    <col min="270" max="270" width="11" style="5" customWidth="1"/>
    <col min="271" max="271" width="10.28515625" style="5" customWidth="1"/>
    <col min="272" max="273" width="9.28515625" style="5" customWidth="1"/>
    <col min="274" max="277" width="11" style="5" customWidth="1"/>
    <col min="278" max="512" width="11.85546875" style="5"/>
    <col min="513" max="513" width="4.140625" style="5" customWidth="1"/>
    <col min="514" max="514" width="3.85546875" style="5" customWidth="1"/>
    <col min="515" max="515" width="5.7109375" style="5" customWidth="1"/>
    <col min="516" max="516" width="4.85546875" style="5" customWidth="1"/>
    <col min="517" max="517" width="67.28515625" style="5" customWidth="1"/>
    <col min="518" max="520" width="11" style="5" customWidth="1"/>
    <col min="521" max="524" width="0" style="5" hidden="1" customWidth="1"/>
    <col min="525" max="525" width="9" style="5" customWidth="1"/>
    <col min="526" max="526" width="11" style="5" customWidth="1"/>
    <col min="527" max="527" width="10.28515625" style="5" customWidth="1"/>
    <col min="528" max="529" width="9.28515625" style="5" customWidth="1"/>
    <col min="530" max="533" width="11" style="5" customWidth="1"/>
    <col min="534" max="768" width="11.85546875" style="5"/>
    <col min="769" max="769" width="4.140625" style="5" customWidth="1"/>
    <col min="770" max="770" width="3.85546875" style="5" customWidth="1"/>
    <col min="771" max="771" width="5.7109375" style="5" customWidth="1"/>
    <col min="772" max="772" width="4.85546875" style="5" customWidth="1"/>
    <col min="773" max="773" width="67.28515625" style="5" customWidth="1"/>
    <col min="774" max="776" width="11" style="5" customWidth="1"/>
    <col min="777" max="780" width="0" style="5" hidden="1" customWidth="1"/>
    <col min="781" max="781" width="9" style="5" customWidth="1"/>
    <col min="782" max="782" width="11" style="5" customWidth="1"/>
    <col min="783" max="783" width="10.28515625" style="5" customWidth="1"/>
    <col min="784" max="785" width="9.28515625" style="5" customWidth="1"/>
    <col min="786" max="789" width="11" style="5" customWidth="1"/>
    <col min="790" max="1024" width="11.85546875" style="5"/>
    <col min="1025" max="1025" width="4.140625" style="5" customWidth="1"/>
    <col min="1026" max="1026" width="3.85546875" style="5" customWidth="1"/>
    <col min="1027" max="1027" width="5.7109375" style="5" customWidth="1"/>
    <col min="1028" max="1028" width="4.85546875" style="5" customWidth="1"/>
    <col min="1029" max="1029" width="67.28515625" style="5" customWidth="1"/>
    <col min="1030" max="1032" width="11" style="5" customWidth="1"/>
    <col min="1033" max="1036" width="0" style="5" hidden="1" customWidth="1"/>
    <col min="1037" max="1037" width="9" style="5" customWidth="1"/>
    <col min="1038" max="1038" width="11" style="5" customWidth="1"/>
    <col min="1039" max="1039" width="10.28515625" style="5" customWidth="1"/>
    <col min="1040" max="1041" width="9.28515625" style="5" customWidth="1"/>
    <col min="1042" max="1045" width="11" style="5" customWidth="1"/>
    <col min="1046" max="1280" width="11.85546875" style="5"/>
    <col min="1281" max="1281" width="4.140625" style="5" customWidth="1"/>
    <col min="1282" max="1282" width="3.85546875" style="5" customWidth="1"/>
    <col min="1283" max="1283" width="5.7109375" style="5" customWidth="1"/>
    <col min="1284" max="1284" width="4.85546875" style="5" customWidth="1"/>
    <col min="1285" max="1285" width="67.28515625" style="5" customWidth="1"/>
    <col min="1286" max="1288" width="11" style="5" customWidth="1"/>
    <col min="1289" max="1292" width="0" style="5" hidden="1" customWidth="1"/>
    <col min="1293" max="1293" width="9" style="5" customWidth="1"/>
    <col min="1294" max="1294" width="11" style="5" customWidth="1"/>
    <col min="1295" max="1295" width="10.28515625" style="5" customWidth="1"/>
    <col min="1296" max="1297" width="9.28515625" style="5" customWidth="1"/>
    <col min="1298" max="1301" width="11" style="5" customWidth="1"/>
    <col min="1302" max="1536" width="11.85546875" style="5"/>
    <col min="1537" max="1537" width="4.140625" style="5" customWidth="1"/>
    <col min="1538" max="1538" width="3.85546875" style="5" customWidth="1"/>
    <col min="1539" max="1539" width="5.7109375" style="5" customWidth="1"/>
    <col min="1540" max="1540" width="4.85546875" style="5" customWidth="1"/>
    <col min="1541" max="1541" width="67.28515625" style="5" customWidth="1"/>
    <col min="1542" max="1544" width="11" style="5" customWidth="1"/>
    <col min="1545" max="1548" width="0" style="5" hidden="1" customWidth="1"/>
    <col min="1549" max="1549" width="9" style="5" customWidth="1"/>
    <col min="1550" max="1550" width="11" style="5" customWidth="1"/>
    <col min="1551" max="1551" width="10.28515625" style="5" customWidth="1"/>
    <col min="1552" max="1553" width="9.28515625" style="5" customWidth="1"/>
    <col min="1554" max="1557" width="11" style="5" customWidth="1"/>
    <col min="1558" max="1792" width="11.85546875" style="5"/>
    <col min="1793" max="1793" width="4.140625" style="5" customWidth="1"/>
    <col min="1794" max="1794" width="3.85546875" style="5" customWidth="1"/>
    <col min="1795" max="1795" width="5.7109375" style="5" customWidth="1"/>
    <col min="1796" max="1796" width="4.85546875" style="5" customWidth="1"/>
    <col min="1797" max="1797" width="67.28515625" style="5" customWidth="1"/>
    <col min="1798" max="1800" width="11" style="5" customWidth="1"/>
    <col min="1801" max="1804" width="0" style="5" hidden="1" customWidth="1"/>
    <col min="1805" max="1805" width="9" style="5" customWidth="1"/>
    <col min="1806" max="1806" width="11" style="5" customWidth="1"/>
    <col min="1807" max="1807" width="10.28515625" style="5" customWidth="1"/>
    <col min="1808" max="1809" width="9.28515625" style="5" customWidth="1"/>
    <col min="1810" max="1813" width="11" style="5" customWidth="1"/>
    <col min="1814" max="2048" width="11.85546875" style="5"/>
    <col min="2049" max="2049" width="4.140625" style="5" customWidth="1"/>
    <col min="2050" max="2050" width="3.85546875" style="5" customWidth="1"/>
    <col min="2051" max="2051" width="5.7109375" style="5" customWidth="1"/>
    <col min="2052" max="2052" width="4.85546875" style="5" customWidth="1"/>
    <col min="2053" max="2053" width="67.28515625" style="5" customWidth="1"/>
    <col min="2054" max="2056" width="11" style="5" customWidth="1"/>
    <col min="2057" max="2060" width="0" style="5" hidden="1" customWidth="1"/>
    <col min="2061" max="2061" width="9" style="5" customWidth="1"/>
    <col min="2062" max="2062" width="11" style="5" customWidth="1"/>
    <col min="2063" max="2063" width="10.28515625" style="5" customWidth="1"/>
    <col min="2064" max="2065" width="9.28515625" style="5" customWidth="1"/>
    <col min="2066" max="2069" width="11" style="5" customWidth="1"/>
    <col min="2070" max="2304" width="11.85546875" style="5"/>
    <col min="2305" max="2305" width="4.140625" style="5" customWidth="1"/>
    <col min="2306" max="2306" width="3.85546875" style="5" customWidth="1"/>
    <col min="2307" max="2307" width="5.7109375" style="5" customWidth="1"/>
    <col min="2308" max="2308" width="4.85546875" style="5" customWidth="1"/>
    <col min="2309" max="2309" width="67.28515625" style="5" customWidth="1"/>
    <col min="2310" max="2312" width="11" style="5" customWidth="1"/>
    <col min="2313" max="2316" width="0" style="5" hidden="1" customWidth="1"/>
    <col min="2317" max="2317" width="9" style="5" customWidth="1"/>
    <col min="2318" max="2318" width="11" style="5" customWidth="1"/>
    <col min="2319" max="2319" width="10.28515625" style="5" customWidth="1"/>
    <col min="2320" max="2321" width="9.28515625" style="5" customWidth="1"/>
    <col min="2322" max="2325" width="11" style="5" customWidth="1"/>
    <col min="2326" max="2560" width="11.85546875" style="5"/>
    <col min="2561" max="2561" width="4.140625" style="5" customWidth="1"/>
    <col min="2562" max="2562" width="3.85546875" style="5" customWidth="1"/>
    <col min="2563" max="2563" width="5.7109375" style="5" customWidth="1"/>
    <col min="2564" max="2564" width="4.85546875" style="5" customWidth="1"/>
    <col min="2565" max="2565" width="67.28515625" style="5" customWidth="1"/>
    <col min="2566" max="2568" width="11" style="5" customWidth="1"/>
    <col min="2569" max="2572" width="0" style="5" hidden="1" customWidth="1"/>
    <col min="2573" max="2573" width="9" style="5" customWidth="1"/>
    <col min="2574" max="2574" width="11" style="5" customWidth="1"/>
    <col min="2575" max="2575" width="10.28515625" style="5" customWidth="1"/>
    <col min="2576" max="2577" width="9.28515625" style="5" customWidth="1"/>
    <col min="2578" max="2581" width="11" style="5" customWidth="1"/>
    <col min="2582" max="2816" width="11.85546875" style="5"/>
    <col min="2817" max="2817" width="4.140625" style="5" customWidth="1"/>
    <col min="2818" max="2818" width="3.85546875" style="5" customWidth="1"/>
    <col min="2819" max="2819" width="5.7109375" style="5" customWidth="1"/>
    <col min="2820" max="2820" width="4.85546875" style="5" customWidth="1"/>
    <col min="2821" max="2821" width="67.28515625" style="5" customWidth="1"/>
    <col min="2822" max="2824" width="11" style="5" customWidth="1"/>
    <col min="2825" max="2828" width="0" style="5" hidden="1" customWidth="1"/>
    <col min="2829" max="2829" width="9" style="5" customWidth="1"/>
    <col min="2830" max="2830" width="11" style="5" customWidth="1"/>
    <col min="2831" max="2831" width="10.28515625" style="5" customWidth="1"/>
    <col min="2832" max="2833" width="9.28515625" style="5" customWidth="1"/>
    <col min="2834" max="2837" width="11" style="5" customWidth="1"/>
    <col min="2838" max="3072" width="11.85546875" style="5"/>
    <col min="3073" max="3073" width="4.140625" style="5" customWidth="1"/>
    <col min="3074" max="3074" width="3.85546875" style="5" customWidth="1"/>
    <col min="3075" max="3075" width="5.7109375" style="5" customWidth="1"/>
    <col min="3076" max="3076" width="4.85546875" style="5" customWidth="1"/>
    <col min="3077" max="3077" width="67.28515625" style="5" customWidth="1"/>
    <col min="3078" max="3080" width="11" style="5" customWidth="1"/>
    <col min="3081" max="3084" width="0" style="5" hidden="1" customWidth="1"/>
    <col min="3085" max="3085" width="9" style="5" customWidth="1"/>
    <col min="3086" max="3086" width="11" style="5" customWidth="1"/>
    <col min="3087" max="3087" width="10.28515625" style="5" customWidth="1"/>
    <col min="3088" max="3089" width="9.28515625" style="5" customWidth="1"/>
    <col min="3090" max="3093" width="11" style="5" customWidth="1"/>
    <col min="3094" max="3328" width="11.85546875" style="5"/>
    <col min="3329" max="3329" width="4.140625" style="5" customWidth="1"/>
    <col min="3330" max="3330" width="3.85546875" style="5" customWidth="1"/>
    <col min="3331" max="3331" width="5.7109375" style="5" customWidth="1"/>
    <col min="3332" max="3332" width="4.85546875" style="5" customWidth="1"/>
    <col min="3333" max="3333" width="67.28515625" style="5" customWidth="1"/>
    <col min="3334" max="3336" width="11" style="5" customWidth="1"/>
    <col min="3337" max="3340" width="0" style="5" hidden="1" customWidth="1"/>
    <col min="3341" max="3341" width="9" style="5" customWidth="1"/>
    <col min="3342" max="3342" width="11" style="5" customWidth="1"/>
    <col min="3343" max="3343" width="10.28515625" style="5" customWidth="1"/>
    <col min="3344" max="3345" width="9.28515625" style="5" customWidth="1"/>
    <col min="3346" max="3349" width="11" style="5" customWidth="1"/>
    <col min="3350" max="3584" width="11.85546875" style="5"/>
    <col min="3585" max="3585" width="4.140625" style="5" customWidth="1"/>
    <col min="3586" max="3586" width="3.85546875" style="5" customWidth="1"/>
    <col min="3587" max="3587" width="5.7109375" style="5" customWidth="1"/>
    <col min="3588" max="3588" width="4.85546875" style="5" customWidth="1"/>
    <col min="3589" max="3589" width="67.28515625" style="5" customWidth="1"/>
    <col min="3590" max="3592" width="11" style="5" customWidth="1"/>
    <col min="3593" max="3596" width="0" style="5" hidden="1" customWidth="1"/>
    <col min="3597" max="3597" width="9" style="5" customWidth="1"/>
    <col min="3598" max="3598" width="11" style="5" customWidth="1"/>
    <col min="3599" max="3599" width="10.28515625" style="5" customWidth="1"/>
    <col min="3600" max="3601" width="9.28515625" style="5" customWidth="1"/>
    <col min="3602" max="3605" width="11" style="5" customWidth="1"/>
    <col min="3606" max="3840" width="11.85546875" style="5"/>
    <col min="3841" max="3841" width="4.140625" style="5" customWidth="1"/>
    <col min="3842" max="3842" width="3.85546875" style="5" customWidth="1"/>
    <col min="3843" max="3843" width="5.7109375" style="5" customWidth="1"/>
    <col min="3844" max="3844" width="4.85546875" style="5" customWidth="1"/>
    <col min="3845" max="3845" width="67.28515625" style="5" customWidth="1"/>
    <col min="3846" max="3848" width="11" style="5" customWidth="1"/>
    <col min="3849" max="3852" width="0" style="5" hidden="1" customWidth="1"/>
    <col min="3853" max="3853" width="9" style="5" customWidth="1"/>
    <col min="3854" max="3854" width="11" style="5" customWidth="1"/>
    <col min="3855" max="3855" width="10.28515625" style="5" customWidth="1"/>
    <col min="3856" max="3857" width="9.28515625" style="5" customWidth="1"/>
    <col min="3858" max="3861" width="11" style="5" customWidth="1"/>
    <col min="3862" max="4096" width="11.85546875" style="5"/>
    <col min="4097" max="4097" width="4.140625" style="5" customWidth="1"/>
    <col min="4098" max="4098" width="3.85546875" style="5" customWidth="1"/>
    <col min="4099" max="4099" width="5.7109375" style="5" customWidth="1"/>
    <col min="4100" max="4100" width="4.85546875" style="5" customWidth="1"/>
    <col min="4101" max="4101" width="67.28515625" style="5" customWidth="1"/>
    <col min="4102" max="4104" width="11" style="5" customWidth="1"/>
    <col min="4105" max="4108" width="0" style="5" hidden="1" customWidth="1"/>
    <col min="4109" max="4109" width="9" style="5" customWidth="1"/>
    <col min="4110" max="4110" width="11" style="5" customWidth="1"/>
    <col min="4111" max="4111" width="10.28515625" style="5" customWidth="1"/>
    <col min="4112" max="4113" width="9.28515625" style="5" customWidth="1"/>
    <col min="4114" max="4117" width="11" style="5" customWidth="1"/>
    <col min="4118" max="4352" width="11.85546875" style="5"/>
    <col min="4353" max="4353" width="4.140625" style="5" customWidth="1"/>
    <col min="4354" max="4354" width="3.85546875" style="5" customWidth="1"/>
    <col min="4355" max="4355" width="5.7109375" style="5" customWidth="1"/>
    <col min="4356" max="4356" width="4.85546875" style="5" customWidth="1"/>
    <col min="4357" max="4357" width="67.28515625" style="5" customWidth="1"/>
    <col min="4358" max="4360" width="11" style="5" customWidth="1"/>
    <col min="4361" max="4364" width="0" style="5" hidden="1" customWidth="1"/>
    <col min="4365" max="4365" width="9" style="5" customWidth="1"/>
    <col min="4366" max="4366" width="11" style="5" customWidth="1"/>
    <col min="4367" max="4367" width="10.28515625" style="5" customWidth="1"/>
    <col min="4368" max="4369" width="9.28515625" style="5" customWidth="1"/>
    <col min="4370" max="4373" width="11" style="5" customWidth="1"/>
    <col min="4374" max="4608" width="11.85546875" style="5"/>
    <col min="4609" max="4609" width="4.140625" style="5" customWidth="1"/>
    <col min="4610" max="4610" width="3.85546875" style="5" customWidth="1"/>
    <col min="4611" max="4611" width="5.7109375" style="5" customWidth="1"/>
    <col min="4612" max="4612" width="4.85546875" style="5" customWidth="1"/>
    <col min="4613" max="4613" width="67.28515625" style="5" customWidth="1"/>
    <col min="4614" max="4616" width="11" style="5" customWidth="1"/>
    <col min="4617" max="4620" width="0" style="5" hidden="1" customWidth="1"/>
    <col min="4621" max="4621" width="9" style="5" customWidth="1"/>
    <col min="4622" max="4622" width="11" style="5" customWidth="1"/>
    <col min="4623" max="4623" width="10.28515625" style="5" customWidth="1"/>
    <col min="4624" max="4625" width="9.28515625" style="5" customWidth="1"/>
    <col min="4626" max="4629" width="11" style="5" customWidth="1"/>
    <col min="4630" max="4864" width="11.85546875" style="5"/>
    <col min="4865" max="4865" width="4.140625" style="5" customWidth="1"/>
    <col min="4866" max="4866" width="3.85546875" style="5" customWidth="1"/>
    <col min="4867" max="4867" width="5.7109375" style="5" customWidth="1"/>
    <col min="4868" max="4868" width="4.85546875" style="5" customWidth="1"/>
    <col min="4869" max="4869" width="67.28515625" style="5" customWidth="1"/>
    <col min="4870" max="4872" width="11" style="5" customWidth="1"/>
    <col min="4873" max="4876" width="0" style="5" hidden="1" customWidth="1"/>
    <col min="4877" max="4877" width="9" style="5" customWidth="1"/>
    <col min="4878" max="4878" width="11" style="5" customWidth="1"/>
    <col min="4879" max="4879" width="10.28515625" style="5" customWidth="1"/>
    <col min="4880" max="4881" width="9.28515625" style="5" customWidth="1"/>
    <col min="4882" max="4885" width="11" style="5" customWidth="1"/>
    <col min="4886" max="5120" width="11.85546875" style="5"/>
    <col min="5121" max="5121" width="4.140625" style="5" customWidth="1"/>
    <col min="5122" max="5122" width="3.85546875" style="5" customWidth="1"/>
    <col min="5123" max="5123" width="5.7109375" style="5" customWidth="1"/>
    <col min="5124" max="5124" width="4.85546875" style="5" customWidth="1"/>
    <col min="5125" max="5125" width="67.28515625" style="5" customWidth="1"/>
    <col min="5126" max="5128" width="11" style="5" customWidth="1"/>
    <col min="5129" max="5132" width="0" style="5" hidden="1" customWidth="1"/>
    <col min="5133" max="5133" width="9" style="5" customWidth="1"/>
    <col min="5134" max="5134" width="11" style="5" customWidth="1"/>
    <col min="5135" max="5135" width="10.28515625" style="5" customWidth="1"/>
    <col min="5136" max="5137" width="9.28515625" style="5" customWidth="1"/>
    <col min="5138" max="5141" width="11" style="5" customWidth="1"/>
    <col min="5142" max="5376" width="11.85546875" style="5"/>
    <col min="5377" max="5377" width="4.140625" style="5" customWidth="1"/>
    <col min="5378" max="5378" width="3.85546875" style="5" customWidth="1"/>
    <col min="5379" max="5379" width="5.7109375" style="5" customWidth="1"/>
    <col min="5380" max="5380" width="4.85546875" style="5" customWidth="1"/>
    <col min="5381" max="5381" width="67.28515625" style="5" customWidth="1"/>
    <col min="5382" max="5384" width="11" style="5" customWidth="1"/>
    <col min="5385" max="5388" width="0" style="5" hidden="1" customWidth="1"/>
    <col min="5389" max="5389" width="9" style="5" customWidth="1"/>
    <col min="5390" max="5390" width="11" style="5" customWidth="1"/>
    <col min="5391" max="5391" width="10.28515625" style="5" customWidth="1"/>
    <col min="5392" max="5393" width="9.28515625" style="5" customWidth="1"/>
    <col min="5394" max="5397" width="11" style="5" customWidth="1"/>
    <col min="5398" max="5632" width="11.85546875" style="5"/>
    <col min="5633" max="5633" width="4.140625" style="5" customWidth="1"/>
    <col min="5634" max="5634" width="3.85546875" style="5" customWidth="1"/>
    <col min="5635" max="5635" width="5.7109375" style="5" customWidth="1"/>
    <col min="5636" max="5636" width="4.85546875" style="5" customWidth="1"/>
    <col min="5637" max="5637" width="67.28515625" style="5" customWidth="1"/>
    <col min="5638" max="5640" width="11" style="5" customWidth="1"/>
    <col min="5641" max="5644" width="0" style="5" hidden="1" customWidth="1"/>
    <col min="5645" max="5645" width="9" style="5" customWidth="1"/>
    <col min="5646" max="5646" width="11" style="5" customWidth="1"/>
    <col min="5647" max="5647" width="10.28515625" style="5" customWidth="1"/>
    <col min="5648" max="5649" width="9.28515625" style="5" customWidth="1"/>
    <col min="5650" max="5653" width="11" style="5" customWidth="1"/>
    <col min="5654" max="5888" width="11.85546875" style="5"/>
    <col min="5889" max="5889" width="4.140625" style="5" customWidth="1"/>
    <col min="5890" max="5890" width="3.85546875" style="5" customWidth="1"/>
    <col min="5891" max="5891" width="5.7109375" style="5" customWidth="1"/>
    <col min="5892" max="5892" width="4.85546875" style="5" customWidth="1"/>
    <col min="5893" max="5893" width="67.28515625" style="5" customWidth="1"/>
    <col min="5894" max="5896" width="11" style="5" customWidth="1"/>
    <col min="5897" max="5900" width="0" style="5" hidden="1" customWidth="1"/>
    <col min="5901" max="5901" width="9" style="5" customWidth="1"/>
    <col min="5902" max="5902" width="11" style="5" customWidth="1"/>
    <col min="5903" max="5903" width="10.28515625" style="5" customWidth="1"/>
    <col min="5904" max="5905" width="9.28515625" style="5" customWidth="1"/>
    <col min="5906" max="5909" width="11" style="5" customWidth="1"/>
    <col min="5910" max="6144" width="11.85546875" style="5"/>
    <col min="6145" max="6145" width="4.140625" style="5" customWidth="1"/>
    <col min="6146" max="6146" width="3.85546875" style="5" customWidth="1"/>
    <col min="6147" max="6147" width="5.7109375" style="5" customWidth="1"/>
    <col min="6148" max="6148" width="4.85546875" style="5" customWidth="1"/>
    <col min="6149" max="6149" width="67.28515625" style="5" customWidth="1"/>
    <col min="6150" max="6152" width="11" style="5" customWidth="1"/>
    <col min="6153" max="6156" width="0" style="5" hidden="1" customWidth="1"/>
    <col min="6157" max="6157" width="9" style="5" customWidth="1"/>
    <col min="6158" max="6158" width="11" style="5" customWidth="1"/>
    <col min="6159" max="6159" width="10.28515625" style="5" customWidth="1"/>
    <col min="6160" max="6161" width="9.28515625" style="5" customWidth="1"/>
    <col min="6162" max="6165" width="11" style="5" customWidth="1"/>
    <col min="6166" max="6400" width="11.85546875" style="5"/>
    <col min="6401" max="6401" width="4.140625" style="5" customWidth="1"/>
    <col min="6402" max="6402" width="3.85546875" style="5" customWidth="1"/>
    <col min="6403" max="6403" width="5.7109375" style="5" customWidth="1"/>
    <col min="6404" max="6404" width="4.85546875" style="5" customWidth="1"/>
    <col min="6405" max="6405" width="67.28515625" style="5" customWidth="1"/>
    <col min="6406" max="6408" width="11" style="5" customWidth="1"/>
    <col min="6409" max="6412" width="0" style="5" hidden="1" customWidth="1"/>
    <col min="6413" max="6413" width="9" style="5" customWidth="1"/>
    <col min="6414" max="6414" width="11" style="5" customWidth="1"/>
    <col min="6415" max="6415" width="10.28515625" style="5" customWidth="1"/>
    <col min="6416" max="6417" width="9.28515625" style="5" customWidth="1"/>
    <col min="6418" max="6421" width="11" style="5" customWidth="1"/>
    <col min="6422" max="6656" width="11.85546875" style="5"/>
    <col min="6657" max="6657" width="4.140625" style="5" customWidth="1"/>
    <col min="6658" max="6658" width="3.85546875" style="5" customWidth="1"/>
    <col min="6659" max="6659" width="5.7109375" style="5" customWidth="1"/>
    <col min="6660" max="6660" width="4.85546875" style="5" customWidth="1"/>
    <col min="6661" max="6661" width="67.28515625" style="5" customWidth="1"/>
    <col min="6662" max="6664" width="11" style="5" customWidth="1"/>
    <col min="6665" max="6668" width="0" style="5" hidden="1" customWidth="1"/>
    <col min="6669" max="6669" width="9" style="5" customWidth="1"/>
    <col min="6670" max="6670" width="11" style="5" customWidth="1"/>
    <col min="6671" max="6671" width="10.28515625" style="5" customWidth="1"/>
    <col min="6672" max="6673" width="9.28515625" style="5" customWidth="1"/>
    <col min="6674" max="6677" width="11" style="5" customWidth="1"/>
    <col min="6678" max="6912" width="11.85546875" style="5"/>
    <col min="6913" max="6913" width="4.140625" style="5" customWidth="1"/>
    <col min="6914" max="6914" width="3.85546875" style="5" customWidth="1"/>
    <col min="6915" max="6915" width="5.7109375" style="5" customWidth="1"/>
    <col min="6916" max="6916" width="4.85546875" style="5" customWidth="1"/>
    <col min="6917" max="6917" width="67.28515625" style="5" customWidth="1"/>
    <col min="6918" max="6920" width="11" style="5" customWidth="1"/>
    <col min="6921" max="6924" width="0" style="5" hidden="1" customWidth="1"/>
    <col min="6925" max="6925" width="9" style="5" customWidth="1"/>
    <col min="6926" max="6926" width="11" style="5" customWidth="1"/>
    <col min="6927" max="6927" width="10.28515625" style="5" customWidth="1"/>
    <col min="6928" max="6929" width="9.28515625" style="5" customWidth="1"/>
    <col min="6930" max="6933" width="11" style="5" customWidth="1"/>
    <col min="6934" max="7168" width="11.85546875" style="5"/>
    <col min="7169" max="7169" width="4.140625" style="5" customWidth="1"/>
    <col min="7170" max="7170" width="3.85546875" style="5" customWidth="1"/>
    <col min="7171" max="7171" width="5.7109375" style="5" customWidth="1"/>
    <col min="7172" max="7172" width="4.85546875" style="5" customWidth="1"/>
    <col min="7173" max="7173" width="67.28515625" style="5" customWidth="1"/>
    <col min="7174" max="7176" width="11" style="5" customWidth="1"/>
    <col min="7177" max="7180" width="0" style="5" hidden="1" customWidth="1"/>
    <col min="7181" max="7181" width="9" style="5" customWidth="1"/>
    <col min="7182" max="7182" width="11" style="5" customWidth="1"/>
    <col min="7183" max="7183" width="10.28515625" style="5" customWidth="1"/>
    <col min="7184" max="7185" width="9.28515625" style="5" customWidth="1"/>
    <col min="7186" max="7189" width="11" style="5" customWidth="1"/>
    <col min="7190" max="7424" width="11.85546875" style="5"/>
    <col min="7425" max="7425" width="4.140625" style="5" customWidth="1"/>
    <col min="7426" max="7426" width="3.85546875" style="5" customWidth="1"/>
    <col min="7427" max="7427" width="5.7109375" style="5" customWidth="1"/>
    <col min="7428" max="7428" width="4.85546875" style="5" customWidth="1"/>
    <col min="7429" max="7429" width="67.28515625" style="5" customWidth="1"/>
    <col min="7430" max="7432" width="11" style="5" customWidth="1"/>
    <col min="7433" max="7436" width="0" style="5" hidden="1" customWidth="1"/>
    <col min="7437" max="7437" width="9" style="5" customWidth="1"/>
    <col min="7438" max="7438" width="11" style="5" customWidth="1"/>
    <col min="7439" max="7439" width="10.28515625" style="5" customWidth="1"/>
    <col min="7440" max="7441" width="9.28515625" style="5" customWidth="1"/>
    <col min="7442" max="7445" width="11" style="5" customWidth="1"/>
    <col min="7446" max="7680" width="11.85546875" style="5"/>
    <col min="7681" max="7681" width="4.140625" style="5" customWidth="1"/>
    <col min="7682" max="7682" width="3.85546875" style="5" customWidth="1"/>
    <col min="7683" max="7683" width="5.7109375" style="5" customWidth="1"/>
    <col min="7684" max="7684" width="4.85546875" style="5" customWidth="1"/>
    <col min="7685" max="7685" width="67.28515625" style="5" customWidth="1"/>
    <col min="7686" max="7688" width="11" style="5" customWidth="1"/>
    <col min="7689" max="7692" width="0" style="5" hidden="1" customWidth="1"/>
    <col min="7693" max="7693" width="9" style="5" customWidth="1"/>
    <col min="7694" max="7694" width="11" style="5" customWidth="1"/>
    <col min="7695" max="7695" width="10.28515625" style="5" customWidth="1"/>
    <col min="7696" max="7697" width="9.28515625" style="5" customWidth="1"/>
    <col min="7698" max="7701" width="11" style="5" customWidth="1"/>
    <col min="7702" max="7936" width="11.85546875" style="5"/>
    <col min="7937" max="7937" width="4.140625" style="5" customWidth="1"/>
    <col min="7938" max="7938" width="3.85546875" style="5" customWidth="1"/>
    <col min="7939" max="7939" width="5.7109375" style="5" customWidth="1"/>
    <col min="7940" max="7940" width="4.85546875" style="5" customWidth="1"/>
    <col min="7941" max="7941" width="67.28515625" style="5" customWidth="1"/>
    <col min="7942" max="7944" width="11" style="5" customWidth="1"/>
    <col min="7945" max="7948" width="0" style="5" hidden="1" customWidth="1"/>
    <col min="7949" max="7949" width="9" style="5" customWidth="1"/>
    <col min="7950" max="7950" width="11" style="5" customWidth="1"/>
    <col min="7951" max="7951" width="10.28515625" style="5" customWidth="1"/>
    <col min="7952" max="7953" width="9.28515625" style="5" customWidth="1"/>
    <col min="7954" max="7957" width="11" style="5" customWidth="1"/>
    <col min="7958" max="8192" width="11.85546875" style="5"/>
    <col min="8193" max="8193" width="4.140625" style="5" customWidth="1"/>
    <col min="8194" max="8194" width="3.85546875" style="5" customWidth="1"/>
    <col min="8195" max="8195" width="5.7109375" style="5" customWidth="1"/>
    <col min="8196" max="8196" width="4.85546875" style="5" customWidth="1"/>
    <col min="8197" max="8197" width="67.28515625" style="5" customWidth="1"/>
    <col min="8198" max="8200" width="11" style="5" customWidth="1"/>
    <col min="8201" max="8204" width="0" style="5" hidden="1" customWidth="1"/>
    <col min="8205" max="8205" width="9" style="5" customWidth="1"/>
    <col min="8206" max="8206" width="11" style="5" customWidth="1"/>
    <col min="8207" max="8207" width="10.28515625" style="5" customWidth="1"/>
    <col min="8208" max="8209" width="9.28515625" style="5" customWidth="1"/>
    <col min="8210" max="8213" width="11" style="5" customWidth="1"/>
    <col min="8214" max="8448" width="11.85546875" style="5"/>
    <col min="8449" max="8449" width="4.140625" style="5" customWidth="1"/>
    <col min="8450" max="8450" width="3.85546875" style="5" customWidth="1"/>
    <col min="8451" max="8451" width="5.7109375" style="5" customWidth="1"/>
    <col min="8452" max="8452" width="4.85546875" style="5" customWidth="1"/>
    <col min="8453" max="8453" width="67.28515625" style="5" customWidth="1"/>
    <col min="8454" max="8456" width="11" style="5" customWidth="1"/>
    <col min="8457" max="8460" width="0" style="5" hidden="1" customWidth="1"/>
    <col min="8461" max="8461" width="9" style="5" customWidth="1"/>
    <col min="8462" max="8462" width="11" style="5" customWidth="1"/>
    <col min="8463" max="8463" width="10.28515625" style="5" customWidth="1"/>
    <col min="8464" max="8465" width="9.28515625" style="5" customWidth="1"/>
    <col min="8466" max="8469" width="11" style="5" customWidth="1"/>
    <col min="8470" max="8704" width="11.85546875" style="5"/>
    <col min="8705" max="8705" width="4.140625" style="5" customWidth="1"/>
    <col min="8706" max="8706" width="3.85546875" style="5" customWidth="1"/>
    <col min="8707" max="8707" width="5.7109375" style="5" customWidth="1"/>
    <col min="8708" max="8708" width="4.85546875" style="5" customWidth="1"/>
    <col min="8709" max="8709" width="67.28515625" style="5" customWidth="1"/>
    <col min="8710" max="8712" width="11" style="5" customWidth="1"/>
    <col min="8713" max="8716" width="0" style="5" hidden="1" customWidth="1"/>
    <col min="8717" max="8717" width="9" style="5" customWidth="1"/>
    <col min="8718" max="8718" width="11" style="5" customWidth="1"/>
    <col min="8719" max="8719" width="10.28515625" style="5" customWidth="1"/>
    <col min="8720" max="8721" width="9.28515625" style="5" customWidth="1"/>
    <col min="8722" max="8725" width="11" style="5" customWidth="1"/>
    <col min="8726" max="8960" width="11.85546875" style="5"/>
    <col min="8961" max="8961" width="4.140625" style="5" customWidth="1"/>
    <col min="8962" max="8962" width="3.85546875" style="5" customWidth="1"/>
    <col min="8963" max="8963" width="5.7109375" style="5" customWidth="1"/>
    <col min="8964" max="8964" width="4.85546875" style="5" customWidth="1"/>
    <col min="8965" max="8965" width="67.28515625" style="5" customWidth="1"/>
    <col min="8966" max="8968" width="11" style="5" customWidth="1"/>
    <col min="8969" max="8972" width="0" style="5" hidden="1" customWidth="1"/>
    <col min="8973" max="8973" width="9" style="5" customWidth="1"/>
    <col min="8974" max="8974" width="11" style="5" customWidth="1"/>
    <col min="8975" max="8975" width="10.28515625" style="5" customWidth="1"/>
    <col min="8976" max="8977" width="9.28515625" style="5" customWidth="1"/>
    <col min="8978" max="8981" width="11" style="5" customWidth="1"/>
    <col min="8982" max="9216" width="11.85546875" style="5"/>
    <col min="9217" max="9217" width="4.140625" style="5" customWidth="1"/>
    <col min="9218" max="9218" width="3.85546875" style="5" customWidth="1"/>
    <col min="9219" max="9219" width="5.7109375" style="5" customWidth="1"/>
    <col min="9220" max="9220" width="4.85546875" style="5" customWidth="1"/>
    <col min="9221" max="9221" width="67.28515625" style="5" customWidth="1"/>
    <col min="9222" max="9224" width="11" style="5" customWidth="1"/>
    <col min="9225" max="9228" width="0" style="5" hidden="1" customWidth="1"/>
    <col min="9229" max="9229" width="9" style="5" customWidth="1"/>
    <col min="9230" max="9230" width="11" style="5" customWidth="1"/>
    <col min="9231" max="9231" width="10.28515625" style="5" customWidth="1"/>
    <col min="9232" max="9233" width="9.28515625" style="5" customWidth="1"/>
    <col min="9234" max="9237" width="11" style="5" customWidth="1"/>
    <col min="9238" max="9472" width="11.85546875" style="5"/>
    <col min="9473" max="9473" width="4.140625" style="5" customWidth="1"/>
    <col min="9474" max="9474" width="3.85546875" style="5" customWidth="1"/>
    <col min="9475" max="9475" width="5.7109375" style="5" customWidth="1"/>
    <col min="9476" max="9476" width="4.85546875" style="5" customWidth="1"/>
    <col min="9477" max="9477" width="67.28515625" style="5" customWidth="1"/>
    <col min="9478" max="9480" width="11" style="5" customWidth="1"/>
    <col min="9481" max="9484" width="0" style="5" hidden="1" customWidth="1"/>
    <col min="9485" max="9485" width="9" style="5" customWidth="1"/>
    <col min="9486" max="9486" width="11" style="5" customWidth="1"/>
    <col min="9487" max="9487" width="10.28515625" style="5" customWidth="1"/>
    <col min="9488" max="9489" width="9.28515625" style="5" customWidth="1"/>
    <col min="9490" max="9493" width="11" style="5" customWidth="1"/>
    <col min="9494" max="9728" width="11.85546875" style="5"/>
    <col min="9729" max="9729" width="4.140625" style="5" customWidth="1"/>
    <col min="9730" max="9730" width="3.85546875" style="5" customWidth="1"/>
    <col min="9731" max="9731" width="5.7109375" style="5" customWidth="1"/>
    <col min="9732" max="9732" width="4.85546875" style="5" customWidth="1"/>
    <col min="9733" max="9733" width="67.28515625" style="5" customWidth="1"/>
    <col min="9734" max="9736" width="11" style="5" customWidth="1"/>
    <col min="9737" max="9740" width="0" style="5" hidden="1" customWidth="1"/>
    <col min="9741" max="9741" width="9" style="5" customWidth="1"/>
    <col min="9742" max="9742" width="11" style="5" customWidth="1"/>
    <col min="9743" max="9743" width="10.28515625" style="5" customWidth="1"/>
    <col min="9744" max="9745" width="9.28515625" style="5" customWidth="1"/>
    <col min="9746" max="9749" width="11" style="5" customWidth="1"/>
    <col min="9750" max="9984" width="11.85546875" style="5"/>
    <col min="9985" max="9985" width="4.140625" style="5" customWidth="1"/>
    <col min="9986" max="9986" width="3.85546875" style="5" customWidth="1"/>
    <col min="9987" max="9987" width="5.7109375" style="5" customWidth="1"/>
    <col min="9988" max="9988" width="4.85546875" style="5" customWidth="1"/>
    <col min="9989" max="9989" width="67.28515625" style="5" customWidth="1"/>
    <col min="9990" max="9992" width="11" style="5" customWidth="1"/>
    <col min="9993" max="9996" width="0" style="5" hidden="1" customWidth="1"/>
    <col min="9997" max="9997" width="9" style="5" customWidth="1"/>
    <col min="9998" max="9998" width="11" style="5" customWidth="1"/>
    <col min="9999" max="9999" width="10.28515625" style="5" customWidth="1"/>
    <col min="10000" max="10001" width="9.28515625" style="5" customWidth="1"/>
    <col min="10002" max="10005" width="11" style="5" customWidth="1"/>
    <col min="10006" max="10240" width="11.85546875" style="5"/>
    <col min="10241" max="10241" width="4.140625" style="5" customWidth="1"/>
    <col min="10242" max="10242" width="3.85546875" style="5" customWidth="1"/>
    <col min="10243" max="10243" width="5.7109375" style="5" customWidth="1"/>
    <col min="10244" max="10244" width="4.85546875" style="5" customWidth="1"/>
    <col min="10245" max="10245" width="67.28515625" style="5" customWidth="1"/>
    <col min="10246" max="10248" width="11" style="5" customWidth="1"/>
    <col min="10249" max="10252" width="0" style="5" hidden="1" customWidth="1"/>
    <col min="10253" max="10253" width="9" style="5" customWidth="1"/>
    <col min="10254" max="10254" width="11" style="5" customWidth="1"/>
    <col min="10255" max="10255" width="10.28515625" style="5" customWidth="1"/>
    <col min="10256" max="10257" width="9.28515625" style="5" customWidth="1"/>
    <col min="10258" max="10261" width="11" style="5" customWidth="1"/>
    <col min="10262" max="10496" width="11.85546875" style="5"/>
    <col min="10497" max="10497" width="4.140625" style="5" customWidth="1"/>
    <col min="10498" max="10498" width="3.85546875" style="5" customWidth="1"/>
    <col min="10499" max="10499" width="5.7109375" style="5" customWidth="1"/>
    <col min="10500" max="10500" width="4.85546875" style="5" customWidth="1"/>
    <col min="10501" max="10501" width="67.28515625" style="5" customWidth="1"/>
    <col min="10502" max="10504" width="11" style="5" customWidth="1"/>
    <col min="10505" max="10508" width="0" style="5" hidden="1" customWidth="1"/>
    <col min="10509" max="10509" width="9" style="5" customWidth="1"/>
    <col min="10510" max="10510" width="11" style="5" customWidth="1"/>
    <col min="10511" max="10511" width="10.28515625" style="5" customWidth="1"/>
    <col min="10512" max="10513" width="9.28515625" style="5" customWidth="1"/>
    <col min="10514" max="10517" width="11" style="5" customWidth="1"/>
    <col min="10518" max="10752" width="11.85546875" style="5"/>
    <col min="10753" max="10753" width="4.140625" style="5" customWidth="1"/>
    <col min="10754" max="10754" width="3.85546875" style="5" customWidth="1"/>
    <col min="10755" max="10755" width="5.7109375" style="5" customWidth="1"/>
    <col min="10756" max="10756" width="4.85546875" style="5" customWidth="1"/>
    <col min="10757" max="10757" width="67.28515625" style="5" customWidth="1"/>
    <col min="10758" max="10760" width="11" style="5" customWidth="1"/>
    <col min="10761" max="10764" width="0" style="5" hidden="1" customWidth="1"/>
    <col min="10765" max="10765" width="9" style="5" customWidth="1"/>
    <col min="10766" max="10766" width="11" style="5" customWidth="1"/>
    <col min="10767" max="10767" width="10.28515625" style="5" customWidth="1"/>
    <col min="10768" max="10769" width="9.28515625" style="5" customWidth="1"/>
    <col min="10770" max="10773" width="11" style="5" customWidth="1"/>
    <col min="10774" max="11008" width="11.85546875" style="5"/>
    <col min="11009" max="11009" width="4.140625" style="5" customWidth="1"/>
    <col min="11010" max="11010" width="3.85546875" style="5" customWidth="1"/>
    <col min="11011" max="11011" width="5.7109375" style="5" customWidth="1"/>
    <col min="11012" max="11012" width="4.85546875" style="5" customWidth="1"/>
    <col min="11013" max="11013" width="67.28515625" style="5" customWidth="1"/>
    <col min="11014" max="11016" width="11" style="5" customWidth="1"/>
    <col min="11017" max="11020" width="0" style="5" hidden="1" customWidth="1"/>
    <col min="11021" max="11021" width="9" style="5" customWidth="1"/>
    <col min="11022" max="11022" width="11" style="5" customWidth="1"/>
    <col min="11023" max="11023" width="10.28515625" style="5" customWidth="1"/>
    <col min="11024" max="11025" width="9.28515625" style="5" customWidth="1"/>
    <col min="11026" max="11029" width="11" style="5" customWidth="1"/>
    <col min="11030" max="11264" width="11.85546875" style="5"/>
    <col min="11265" max="11265" width="4.140625" style="5" customWidth="1"/>
    <col min="11266" max="11266" width="3.85546875" style="5" customWidth="1"/>
    <col min="11267" max="11267" width="5.7109375" style="5" customWidth="1"/>
    <col min="11268" max="11268" width="4.85546875" style="5" customWidth="1"/>
    <col min="11269" max="11269" width="67.28515625" style="5" customWidth="1"/>
    <col min="11270" max="11272" width="11" style="5" customWidth="1"/>
    <col min="11273" max="11276" width="0" style="5" hidden="1" customWidth="1"/>
    <col min="11277" max="11277" width="9" style="5" customWidth="1"/>
    <col min="11278" max="11278" width="11" style="5" customWidth="1"/>
    <col min="11279" max="11279" width="10.28515625" style="5" customWidth="1"/>
    <col min="11280" max="11281" width="9.28515625" style="5" customWidth="1"/>
    <col min="11282" max="11285" width="11" style="5" customWidth="1"/>
    <col min="11286" max="11520" width="11.85546875" style="5"/>
    <col min="11521" max="11521" width="4.140625" style="5" customWidth="1"/>
    <col min="11522" max="11522" width="3.85546875" style="5" customWidth="1"/>
    <col min="11523" max="11523" width="5.7109375" style="5" customWidth="1"/>
    <col min="11524" max="11524" width="4.85546875" style="5" customWidth="1"/>
    <col min="11525" max="11525" width="67.28515625" style="5" customWidth="1"/>
    <col min="11526" max="11528" width="11" style="5" customWidth="1"/>
    <col min="11529" max="11532" width="0" style="5" hidden="1" customWidth="1"/>
    <col min="11533" max="11533" width="9" style="5" customWidth="1"/>
    <col min="11534" max="11534" width="11" style="5" customWidth="1"/>
    <col min="11535" max="11535" width="10.28515625" style="5" customWidth="1"/>
    <col min="11536" max="11537" width="9.28515625" style="5" customWidth="1"/>
    <col min="11538" max="11541" width="11" style="5" customWidth="1"/>
    <col min="11542" max="11776" width="11.85546875" style="5"/>
    <col min="11777" max="11777" width="4.140625" style="5" customWidth="1"/>
    <col min="11778" max="11778" width="3.85546875" style="5" customWidth="1"/>
    <col min="11779" max="11779" width="5.7109375" style="5" customWidth="1"/>
    <col min="11780" max="11780" width="4.85546875" style="5" customWidth="1"/>
    <col min="11781" max="11781" width="67.28515625" style="5" customWidth="1"/>
    <col min="11782" max="11784" width="11" style="5" customWidth="1"/>
    <col min="11785" max="11788" width="0" style="5" hidden="1" customWidth="1"/>
    <col min="11789" max="11789" width="9" style="5" customWidth="1"/>
    <col min="11790" max="11790" width="11" style="5" customWidth="1"/>
    <col min="11791" max="11791" width="10.28515625" style="5" customWidth="1"/>
    <col min="11792" max="11793" width="9.28515625" style="5" customWidth="1"/>
    <col min="11794" max="11797" width="11" style="5" customWidth="1"/>
    <col min="11798" max="12032" width="11.85546875" style="5"/>
    <col min="12033" max="12033" width="4.140625" style="5" customWidth="1"/>
    <col min="12034" max="12034" width="3.85546875" style="5" customWidth="1"/>
    <col min="12035" max="12035" width="5.7109375" style="5" customWidth="1"/>
    <col min="12036" max="12036" width="4.85546875" style="5" customWidth="1"/>
    <col min="12037" max="12037" width="67.28515625" style="5" customWidth="1"/>
    <col min="12038" max="12040" width="11" style="5" customWidth="1"/>
    <col min="12041" max="12044" width="0" style="5" hidden="1" customWidth="1"/>
    <col min="12045" max="12045" width="9" style="5" customWidth="1"/>
    <col min="12046" max="12046" width="11" style="5" customWidth="1"/>
    <col min="12047" max="12047" width="10.28515625" style="5" customWidth="1"/>
    <col min="12048" max="12049" width="9.28515625" style="5" customWidth="1"/>
    <col min="12050" max="12053" width="11" style="5" customWidth="1"/>
    <col min="12054" max="12288" width="11.85546875" style="5"/>
    <col min="12289" max="12289" width="4.140625" style="5" customWidth="1"/>
    <col min="12290" max="12290" width="3.85546875" style="5" customWidth="1"/>
    <col min="12291" max="12291" width="5.7109375" style="5" customWidth="1"/>
    <col min="12292" max="12292" width="4.85546875" style="5" customWidth="1"/>
    <col min="12293" max="12293" width="67.28515625" style="5" customWidth="1"/>
    <col min="12294" max="12296" width="11" style="5" customWidth="1"/>
    <col min="12297" max="12300" width="0" style="5" hidden="1" customWidth="1"/>
    <col min="12301" max="12301" width="9" style="5" customWidth="1"/>
    <col min="12302" max="12302" width="11" style="5" customWidth="1"/>
    <col min="12303" max="12303" width="10.28515625" style="5" customWidth="1"/>
    <col min="12304" max="12305" width="9.28515625" style="5" customWidth="1"/>
    <col min="12306" max="12309" width="11" style="5" customWidth="1"/>
    <col min="12310" max="12544" width="11.85546875" style="5"/>
    <col min="12545" max="12545" width="4.140625" style="5" customWidth="1"/>
    <col min="12546" max="12546" width="3.85546875" style="5" customWidth="1"/>
    <col min="12547" max="12547" width="5.7109375" style="5" customWidth="1"/>
    <col min="12548" max="12548" width="4.85546875" style="5" customWidth="1"/>
    <col min="12549" max="12549" width="67.28515625" style="5" customWidth="1"/>
    <col min="12550" max="12552" width="11" style="5" customWidth="1"/>
    <col min="12553" max="12556" width="0" style="5" hidden="1" customWidth="1"/>
    <col min="12557" max="12557" width="9" style="5" customWidth="1"/>
    <col min="12558" max="12558" width="11" style="5" customWidth="1"/>
    <col min="12559" max="12559" width="10.28515625" style="5" customWidth="1"/>
    <col min="12560" max="12561" width="9.28515625" style="5" customWidth="1"/>
    <col min="12562" max="12565" width="11" style="5" customWidth="1"/>
    <col min="12566" max="12800" width="11.85546875" style="5"/>
    <col min="12801" max="12801" width="4.140625" style="5" customWidth="1"/>
    <col min="12802" max="12802" width="3.85546875" style="5" customWidth="1"/>
    <col min="12803" max="12803" width="5.7109375" style="5" customWidth="1"/>
    <col min="12804" max="12804" width="4.85546875" style="5" customWidth="1"/>
    <col min="12805" max="12805" width="67.28515625" style="5" customWidth="1"/>
    <col min="12806" max="12808" width="11" style="5" customWidth="1"/>
    <col min="12809" max="12812" width="0" style="5" hidden="1" customWidth="1"/>
    <col min="12813" max="12813" width="9" style="5" customWidth="1"/>
    <col min="12814" max="12814" width="11" style="5" customWidth="1"/>
    <col min="12815" max="12815" width="10.28515625" style="5" customWidth="1"/>
    <col min="12816" max="12817" width="9.28515625" style="5" customWidth="1"/>
    <col min="12818" max="12821" width="11" style="5" customWidth="1"/>
    <col min="12822" max="13056" width="11.85546875" style="5"/>
    <col min="13057" max="13057" width="4.140625" style="5" customWidth="1"/>
    <col min="13058" max="13058" width="3.85546875" style="5" customWidth="1"/>
    <col min="13059" max="13059" width="5.7109375" style="5" customWidth="1"/>
    <col min="13060" max="13060" width="4.85546875" style="5" customWidth="1"/>
    <col min="13061" max="13061" width="67.28515625" style="5" customWidth="1"/>
    <col min="13062" max="13064" width="11" style="5" customWidth="1"/>
    <col min="13065" max="13068" width="0" style="5" hidden="1" customWidth="1"/>
    <col min="13069" max="13069" width="9" style="5" customWidth="1"/>
    <col min="13070" max="13070" width="11" style="5" customWidth="1"/>
    <col min="13071" max="13071" width="10.28515625" style="5" customWidth="1"/>
    <col min="13072" max="13073" width="9.28515625" style="5" customWidth="1"/>
    <col min="13074" max="13077" width="11" style="5" customWidth="1"/>
    <col min="13078" max="13312" width="11.85546875" style="5"/>
    <col min="13313" max="13313" width="4.140625" style="5" customWidth="1"/>
    <col min="13314" max="13314" width="3.85546875" style="5" customWidth="1"/>
    <col min="13315" max="13315" width="5.7109375" style="5" customWidth="1"/>
    <col min="13316" max="13316" width="4.85546875" style="5" customWidth="1"/>
    <col min="13317" max="13317" width="67.28515625" style="5" customWidth="1"/>
    <col min="13318" max="13320" width="11" style="5" customWidth="1"/>
    <col min="13321" max="13324" width="0" style="5" hidden="1" customWidth="1"/>
    <col min="13325" max="13325" width="9" style="5" customWidth="1"/>
    <col min="13326" max="13326" width="11" style="5" customWidth="1"/>
    <col min="13327" max="13327" width="10.28515625" style="5" customWidth="1"/>
    <col min="13328" max="13329" width="9.28515625" style="5" customWidth="1"/>
    <col min="13330" max="13333" width="11" style="5" customWidth="1"/>
    <col min="13334" max="13568" width="11.85546875" style="5"/>
    <col min="13569" max="13569" width="4.140625" style="5" customWidth="1"/>
    <col min="13570" max="13570" width="3.85546875" style="5" customWidth="1"/>
    <col min="13571" max="13571" width="5.7109375" style="5" customWidth="1"/>
    <col min="13572" max="13572" width="4.85546875" style="5" customWidth="1"/>
    <col min="13573" max="13573" width="67.28515625" style="5" customWidth="1"/>
    <col min="13574" max="13576" width="11" style="5" customWidth="1"/>
    <col min="13577" max="13580" width="0" style="5" hidden="1" customWidth="1"/>
    <col min="13581" max="13581" width="9" style="5" customWidth="1"/>
    <col min="13582" max="13582" width="11" style="5" customWidth="1"/>
    <col min="13583" max="13583" width="10.28515625" style="5" customWidth="1"/>
    <col min="13584" max="13585" width="9.28515625" style="5" customWidth="1"/>
    <col min="13586" max="13589" width="11" style="5" customWidth="1"/>
    <col min="13590" max="13824" width="11.85546875" style="5"/>
    <col min="13825" max="13825" width="4.140625" style="5" customWidth="1"/>
    <col min="13826" max="13826" width="3.85546875" style="5" customWidth="1"/>
    <col min="13827" max="13827" width="5.7109375" style="5" customWidth="1"/>
    <col min="13828" max="13828" width="4.85546875" style="5" customWidth="1"/>
    <col min="13829" max="13829" width="67.28515625" style="5" customWidth="1"/>
    <col min="13830" max="13832" width="11" style="5" customWidth="1"/>
    <col min="13833" max="13836" width="0" style="5" hidden="1" customWidth="1"/>
    <col min="13837" max="13837" width="9" style="5" customWidth="1"/>
    <col min="13838" max="13838" width="11" style="5" customWidth="1"/>
    <col min="13839" max="13839" width="10.28515625" style="5" customWidth="1"/>
    <col min="13840" max="13841" width="9.28515625" style="5" customWidth="1"/>
    <col min="13842" max="13845" width="11" style="5" customWidth="1"/>
    <col min="13846" max="14080" width="11.85546875" style="5"/>
    <col min="14081" max="14081" width="4.140625" style="5" customWidth="1"/>
    <col min="14082" max="14082" width="3.85546875" style="5" customWidth="1"/>
    <col min="14083" max="14083" width="5.7109375" style="5" customWidth="1"/>
    <col min="14084" max="14084" width="4.85546875" style="5" customWidth="1"/>
    <col min="14085" max="14085" width="67.28515625" style="5" customWidth="1"/>
    <col min="14086" max="14088" width="11" style="5" customWidth="1"/>
    <col min="14089" max="14092" width="0" style="5" hidden="1" customWidth="1"/>
    <col min="14093" max="14093" width="9" style="5" customWidth="1"/>
    <col min="14094" max="14094" width="11" style="5" customWidth="1"/>
    <col min="14095" max="14095" width="10.28515625" style="5" customWidth="1"/>
    <col min="14096" max="14097" width="9.28515625" style="5" customWidth="1"/>
    <col min="14098" max="14101" width="11" style="5" customWidth="1"/>
    <col min="14102" max="14336" width="11.85546875" style="5"/>
    <col min="14337" max="14337" width="4.140625" style="5" customWidth="1"/>
    <col min="14338" max="14338" width="3.85546875" style="5" customWidth="1"/>
    <col min="14339" max="14339" width="5.7109375" style="5" customWidth="1"/>
    <col min="14340" max="14340" width="4.85546875" style="5" customWidth="1"/>
    <col min="14341" max="14341" width="67.28515625" style="5" customWidth="1"/>
    <col min="14342" max="14344" width="11" style="5" customWidth="1"/>
    <col min="14345" max="14348" width="0" style="5" hidden="1" customWidth="1"/>
    <col min="14349" max="14349" width="9" style="5" customWidth="1"/>
    <col min="14350" max="14350" width="11" style="5" customWidth="1"/>
    <col min="14351" max="14351" width="10.28515625" style="5" customWidth="1"/>
    <col min="14352" max="14353" width="9.28515625" style="5" customWidth="1"/>
    <col min="14354" max="14357" width="11" style="5" customWidth="1"/>
    <col min="14358" max="14592" width="11.85546875" style="5"/>
    <col min="14593" max="14593" width="4.140625" style="5" customWidth="1"/>
    <col min="14594" max="14594" width="3.85546875" style="5" customWidth="1"/>
    <col min="14595" max="14595" width="5.7109375" style="5" customWidth="1"/>
    <col min="14596" max="14596" width="4.85546875" style="5" customWidth="1"/>
    <col min="14597" max="14597" width="67.28515625" style="5" customWidth="1"/>
    <col min="14598" max="14600" width="11" style="5" customWidth="1"/>
    <col min="14601" max="14604" width="0" style="5" hidden="1" customWidth="1"/>
    <col min="14605" max="14605" width="9" style="5" customWidth="1"/>
    <col min="14606" max="14606" width="11" style="5" customWidth="1"/>
    <col min="14607" max="14607" width="10.28515625" style="5" customWidth="1"/>
    <col min="14608" max="14609" width="9.28515625" style="5" customWidth="1"/>
    <col min="14610" max="14613" width="11" style="5" customWidth="1"/>
    <col min="14614" max="14848" width="11.85546875" style="5"/>
    <col min="14849" max="14849" width="4.140625" style="5" customWidth="1"/>
    <col min="14850" max="14850" width="3.85546875" style="5" customWidth="1"/>
    <col min="14851" max="14851" width="5.7109375" style="5" customWidth="1"/>
    <col min="14852" max="14852" width="4.85546875" style="5" customWidth="1"/>
    <col min="14853" max="14853" width="67.28515625" style="5" customWidth="1"/>
    <col min="14854" max="14856" width="11" style="5" customWidth="1"/>
    <col min="14857" max="14860" width="0" style="5" hidden="1" customWidth="1"/>
    <col min="14861" max="14861" width="9" style="5" customWidth="1"/>
    <col min="14862" max="14862" width="11" style="5" customWidth="1"/>
    <col min="14863" max="14863" width="10.28515625" style="5" customWidth="1"/>
    <col min="14864" max="14865" width="9.28515625" style="5" customWidth="1"/>
    <col min="14866" max="14869" width="11" style="5" customWidth="1"/>
    <col min="14870" max="15104" width="11.85546875" style="5"/>
    <col min="15105" max="15105" width="4.140625" style="5" customWidth="1"/>
    <col min="15106" max="15106" width="3.85546875" style="5" customWidth="1"/>
    <col min="15107" max="15107" width="5.7109375" style="5" customWidth="1"/>
    <col min="15108" max="15108" width="4.85546875" style="5" customWidth="1"/>
    <col min="15109" max="15109" width="67.28515625" style="5" customWidth="1"/>
    <col min="15110" max="15112" width="11" style="5" customWidth="1"/>
    <col min="15113" max="15116" width="0" style="5" hidden="1" customWidth="1"/>
    <col min="15117" max="15117" width="9" style="5" customWidth="1"/>
    <col min="15118" max="15118" width="11" style="5" customWidth="1"/>
    <col min="15119" max="15119" width="10.28515625" style="5" customWidth="1"/>
    <col min="15120" max="15121" width="9.28515625" style="5" customWidth="1"/>
    <col min="15122" max="15125" width="11" style="5" customWidth="1"/>
    <col min="15126" max="15360" width="11.85546875" style="5"/>
    <col min="15361" max="15361" width="4.140625" style="5" customWidth="1"/>
    <col min="15362" max="15362" width="3.85546875" style="5" customWidth="1"/>
    <col min="15363" max="15363" width="5.7109375" style="5" customWidth="1"/>
    <col min="15364" max="15364" width="4.85546875" style="5" customWidth="1"/>
    <col min="15365" max="15365" width="67.28515625" style="5" customWidth="1"/>
    <col min="15366" max="15368" width="11" style="5" customWidth="1"/>
    <col min="15369" max="15372" width="0" style="5" hidden="1" customWidth="1"/>
    <col min="15373" max="15373" width="9" style="5" customWidth="1"/>
    <col min="15374" max="15374" width="11" style="5" customWidth="1"/>
    <col min="15375" max="15375" width="10.28515625" style="5" customWidth="1"/>
    <col min="15376" max="15377" width="9.28515625" style="5" customWidth="1"/>
    <col min="15378" max="15381" width="11" style="5" customWidth="1"/>
    <col min="15382" max="15616" width="11.85546875" style="5"/>
    <col min="15617" max="15617" width="4.140625" style="5" customWidth="1"/>
    <col min="15618" max="15618" width="3.85546875" style="5" customWidth="1"/>
    <col min="15619" max="15619" width="5.7109375" style="5" customWidth="1"/>
    <col min="15620" max="15620" width="4.85546875" style="5" customWidth="1"/>
    <col min="15621" max="15621" width="67.28515625" style="5" customWidth="1"/>
    <col min="15622" max="15624" width="11" style="5" customWidth="1"/>
    <col min="15625" max="15628" width="0" style="5" hidden="1" customWidth="1"/>
    <col min="15629" max="15629" width="9" style="5" customWidth="1"/>
    <col min="15630" max="15630" width="11" style="5" customWidth="1"/>
    <col min="15631" max="15631" width="10.28515625" style="5" customWidth="1"/>
    <col min="15632" max="15633" width="9.28515625" style="5" customWidth="1"/>
    <col min="15634" max="15637" width="11" style="5" customWidth="1"/>
    <col min="15638" max="15872" width="11.85546875" style="5"/>
    <col min="15873" max="15873" width="4.140625" style="5" customWidth="1"/>
    <col min="15874" max="15874" width="3.85546875" style="5" customWidth="1"/>
    <col min="15875" max="15875" width="5.7109375" style="5" customWidth="1"/>
    <col min="15876" max="15876" width="4.85546875" style="5" customWidth="1"/>
    <col min="15877" max="15877" width="67.28515625" style="5" customWidth="1"/>
    <col min="15878" max="15880" width="11" style="5" customWidth="1"/>
    <col min="15881" max="15884" width="0" style="5" hidden="1" customWidth="1"/>
    <col min="15885" max="15885" width="9" style="5" customWidth="1"/>
    <col min="15886" max="15886" width="11" style="5" customWidth="1"/>
    <col min="15887" max="15887" width="10.28515625" style="5" customWidth="1"/>
    <col min="15888" max="15889" width="9.28515625" style="5" customWidth="1"/>
    <col min="15890" max="15893" width="11" style="5" customWidth="1"/>
    <col min="15894" max="16128" width="11.85546875" style="5"/>
    <col min="16129" max="16129" width="4.140625" style="5" customWidth="1"/>
    <col min="16130" max="16130" width="3.85546875" style="5" customWidth="1"/>
    <col min="16131" max="16131" width="5.7109375" style="5" customWidth="1"/>
    <col min="16132" max="16132" width="4.85546875" style="5" customWidth="1"/>
    <col min="16133" max="16133" width="67.28515625" style="5" customWidth="1"/>
    <col min="16134" max="16136" width="11" style="5" customWidth="1"/>
    <col min="16137" max="16140" width="0" style="5" hidden="1" customWidth="1"/>
    <col min="16141" max="16141" width="9" style="5" customWidth="1"/>
    <col min="16142" max="16142" width="11" style="5" customWidth="1"/>
    <col min="16143" max="16143" width="10.28515625" style="5" customWidth="1"/>
    <col min="16144" max="16145" width="9.28515625" style="5" customWidth="1"/>
    <col min="16146" max="16149" width="11" style="5" customWidth="1"/>
    <col min="16150" max="16384" width="11.85546875" style="5"/>
  </cols>
  <sheetData>
    <row r="1" spans="1:17" ht="18.75" customHeight="1">
      <c r="A1" s="1" t="s">
        <v>0</v>
      </c>
      <c r="B1" s="1"/>
      <c r="C1" s="1"/>
      <c r="D1" s="1"/>
      <c r="E1" s="2"/>
      <c r="F1" s="3" t="s">
        <v>1</v>
      </c>
      <c r="G1" s="3"/>
      <c r="H1" s="3"/>
      <c r="I1" s="1"/>
      <c r="J1" s="1"/>
      <c r="K1" s="1"/>
      <c r="L1" s="1"/>
      <c r="M1" s="1"/>
      <c r="N1" s="1"/>
      <c r="O1" s="1"/>
      <c r="P1" s="4"/>
      <c r="Q1" s="1"/>
    </row>
    <row r="2" spans="1:17" ht="15" customHeight="1">
      <c r="A2" s="1" t="s">
        <v>2</v>
      </c>
      <c r="B2" s="1"/>
      <c r="C2" s="1"/>
      <c r="D2" s="1"/>
      <c r="E2" s="2"/>
      <c r="F2" s="6" t="s">
        <v>3</v>
      </c>
      <c r="G2" s="6"/>
      <c r="H2" s="6"/>
      <c r="I2" s="7"/>
      <c r="J2" s="7"/>
      <c r="K2" s="7"/>
      <c r="L2" s="7"/>
      <c r="M2" s="1"/>
    </row>
    <row r="3" spans="1:17" ht="15" customHeight="1">
      <c r="A3" s="1" t="s">
        <v>4</v>
      </c>
      <c r="B3" s="1"/>
      <c r="C3" s="1"/>
      <c r="D3" s="1"/>
      <c r="E3" s="2"/>
      <c r="F3" s="10" t="s">
        <v>5</v>
      </c>
      <c r="G3" s="10"/>
      <c r="H3" s="10"/>
      <c r="I3" s="11"/>
      <c r="J3" s="11"/>
      <c r="K3" s="11"/>
      <c r="L3" s="11"/>
      <c r="M3" s="1"/>
    </row>
    <row r="4" spans="1:17" ht="15" customHeight="1">
      <c r="A4" s="1" t="s">
        <v>6</v>
      </c>
      <c r="B4" s="1"/>
      <c r="C4" s="1"/>
      <c r="D4" s="1"/>
      <c r="E4" s="2"/>
      <c r="F4" s="1"/>
      <c r="G4" s="12"/>
      <c r="H4" s="11"/>
      <c r="I4" s="11"/>
      <c r="J4" s="11"/>
      <c r="K4" s="11"/>
      <c r="L4" s="11"/>
      <c r="M4" s="13"/>
      <c r="N4" s="12"/>
      <c r="O4" s="12"/>
      <c r="P4" s="14"/>
      <c r="Q4" s="12"/>
    </row>
    <row r="5" spans="1:17">
      <c r="A5" s="15" t="s">
        <v>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>
      <c r="A6" s="16" t="s">
        <v>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s="18" customFormat="1" ht="16.5" customHeight="1" thickBot="1">
      <c r="A7" s="17" t="s">
        <v>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18" customFormat="1" ht="38.25" customHeight="1">
      <c r="A8" s="19"/>
      <c r="B8" s="20"/>
      <c r="C8" s="20"/>
      <c r="D8" s="21" t="s">
        <v>10</v>
      </c>
      <c r="E8" s="22"/>
      <c r="F8" s="23" t="s">
        <v>11</v>
      </c>
      <c r="G8" s="24" t="s">
        <v>12</v>
      </c>
      <c r="H8" s="25" t="s">
        <v>13</v>
      </c>
      <c r="I8" s="26" t="s">
        <v>14</v>
      </c>
      <c r="J8" s="26"/>
      <c r="K8" s="26"/>
      <c r="L8" s="27"/>
      <c r="M8" s="28" t="s">
        <v>15</v>
      </c>
      <c r="N8" s="29" t="s">
        <v>16</v>
      </c>
      <c r="O8" s="24" t="s">
        <v>17</v>
      </c>
      <c r="P8" s="24" t="s">
        <v>15</v>
      </c>
      <c r="Q8" s="30"/>
    </row>
    <row r="9" spans="1:17" s="18" customFormat="1" ht="67.5" customHeight="1" thickBot="1">
      <c r="A9" s="31"/>
      <c r="B9" s="32"/>
      <c r="C9" s="32"/>
      <c r="D9" s="33"/>
      <c r="E9" s="34"/>
      <c r="F9" s="32"/>
      <c r="G9" s="35"/>
      <c r="H9" s="36"/>
      <c r="I9" s="37" t="s">
        <v>18</v>
      </c>
      <c r="J9" s="38" t="s">
        <v>19</v>
      </c>
      <c r="K9" s="38" t="s">
        <v>20</v>
      </c>
      <c r="L9" s="39" t="s">
        <v>21</v>
      </c>
      <c r="M9" s="40"/>
      <c r="N9" s="41"/>
      <c r="O9" s="35"/>
      <c r="P9" s="42" t="s">
        <v>22</v>
      </c>
      <c r="Q9" s="43" t="s">
        <v>23</v>
      </c>
    </row>
    <row r="10" spans="1:17" s="56" customFormat="1" ht="18" customHeight="1" thickBot="1">
      <c r="A10" s="44">
        <v>0</v>
      </c>
      <c r="B10" s="45">
        <v>1</v>
      </c>
      <c r="C10" s="46"/>
      <c r="D10" s="47">
        <v>2</v>
      </c>
      <c r="E10" s="48"/>
      <c r="F10" s="49">
        <v>3</v>
      </c>
      <c r="G10" s="50">
        <v>4</v>
      </c>
      <c r="H10" s="51">
        <v>5</v>
      </c>
      <c r="I10" s="51"/>
      <c r="J10" s="51"/>
      <c r="K10" s="51"/>
      <c r="L10" s="51"/>
      <c r="M10" s="52" t="s">
        <v>24</v>
      </c>
      <c r="N10" s="53">
        <v>7</v>
      </c>
      <c r="O10" s="54">
        <v>8</v>
      </c>
      <c r="P10" s="54">
        <v>9</v>
      </c>
      <c r="Q10" s="55">
        <v>10</v>
      </c>
    </row>
    <row r="11" spans="1:17" s="67" customFormat="1" ht="20.25" customHeight="1" thickBot="1">
      <c r="A11" s="57" t="s">
        <v>25</v>
      </c>
      <c r="B11" s="58"/>
      <c r="C11" s="58"/>
      <c r="D11" s="59" t="s">
        <v>26</v>
      </c>
      <c r="E11" s="60"/>
      <c r="F11" s="58">
        <v>1</v>
      </c>
      <c r="G11" s="61">
        <f t="shared" ref="G11:L11" si="0">SUM(G12:G15)</f>
        <v>1684.5129999999997</v>
      </c>
      <c r="H11" s="62">
        <f t="shared" si="0"/>
        <v>1984.9018074399999</v>
      </c>
      <c r="I11" s="62">
        <f t="shared" si="0"/>
        <v>0</v>
      </c>
      <c r="J11" s="62">
        <f t="shared" si="0"/>
        <v>0.02</v>
      </c>
      <c r="K11" s="62">
        <f>SUM(K12:K15)</f>
        <v>0</v>
      </c>
      <c r="L11" s="62">
        <f t="shared" si="0"/>
        <v>1.893</v>
      </c>
      <c r="M11" s="63">
        <f t="shared" ref="M11:M70" si="1">IF(H11=0,"0",H11/G11)</f>
        <v>1.1783238285724125</v>
      </c>
      <c r="N11" s="64">
        <f>SUM(N12:N15)</f>
        <v>1984.9018074399999</v>
      </c>
      <c r="O11" s="61">
        <f>SUM(O12:O15)</f>
        <v>1984.9018074399999</v>
      </c>
      <c r="P11" s="65">
        <f t="shared" ref="P11:P70" si="2">IF(H11=0,"0",N11/H11)</f>
        <v>1</v>
      </c>
      <c r="Q11" s="66">
        <f>IF(N11=0,"",O11/N11)</f>
        <v>1</v>
      </c>
    </row>
    <row r="12" spans="1:17" ht="15.75" customHeight="1">
      <c r="A12" s="68"/>
      <c r="B12" s="69">
        <v>1</v>
      </c>
      <c r="C12" s="69"/>
      <c r="D12" s="70" t="s">
        <v>27</v>
      </c>
      <c r="E12" s="71"/>
      <c r="F12" s="69">
        <v>2</v>
      </c>
      <c r="G12" s="72">
        <f>[1]liv2!J14</f>
        <v>1684.4829999999997</v>
      </c>
      <c r="H12" s="73">
        <f>[1]liv2!Q14</f>
        <v>1984.8618074399999</v>
      </c>
      <c r="I12" s="74">
        <f>[1]liv2!L14</f>
        <v>0</v>
      </c>
      <c r="J12" s="74">
        <f>[1]liv2!N14</f>
        <v>0</v>
      </c>
      <c r="K12" s="74">
        <f>[1]liv2!P13</f>
        <v>0</v>
      </c>
      <c r="L12" s="74">
        <f>[1]liv2!R14</f>
        <v>1.893</v>
      </c>
      <c r="M12" s="75">
        <f t="shared" si="1"/>
        <v>1.178321067912232</v>
      </c>
      <c r="N12" s="76">
        <f>H12</f>
        <v>1984.8618074399999</v>
      </c>
      <c r="O12" s="77">
        <f>N12</f>
        <v>1984.8618074399999</v>
      </c>
      <c r="P12" s="78">
        <f t="shared" si="2"/>
        <v>1</v>
      </c>
      <c r="Q12" s="79">
        <f>IF(N12=0,"",O12/N12)</f>
        <v>1</v>
      </c>
    </row>
    <row r="13" spans="1:17" ht="15.75" customHeight="1">
      <c r="A13" s="68"/>
      <c r="B13" s="69"/>
      <c r="C13" s="69"/>
      <c r="D13" s="80" t="s">
        <v>28</v>
      </c>
      <c r="E13" s="81" t="s">
        <v>29</v>
      </c>
      <c r="F13" s="69">
        <v>3</v>
      </c>
      <c r="G13" s="72"/>
      <c r="H13" s="73"/>
      <c r="I13" s="74"/>
      <c r="J13" s="74"/>
      <c r="K13" s="74"/>
      <c r="L13" s="74"/>
      <c r="M13" s="82" t="str">
        <f t="shared" si="1"/>
        <v>0</v>
      </c>
      <c r="N13" s="76">
        <f>H13</f>
        <v>0</v>
      </c>
      <c r="O13" s="77">
        <f>N13</f>
        <v>0</v>
      </c>
      <c r="P13" s="83" t="str">
        <f t="shared" si="2"/>
        <v>0</v>
      </c>
      <c r="Q13" s="79"/>
    </row>
    <row r="14" spans="1:17" ht="15.75" customHeight="1">
      <c r="A14" s="68"/>
      <c r="B14" s="69"/>
      <c r="C14" s="69"/>
      <c r="D14" s="80" t="s">
        <v>30</v>
      </c>
      <c r="E14" s="81" t="s">
        <v>31</v>
      </c>
      <c r="F14" s="69">
        <v>4</v>
      </c>
      <c r="G14" s="72"/>
      <c r="H14" s="73"/>
      <c r="I14" s="74"/>
      <c r="J14" s="74"/>
      <c r="K14" s="74"/>
      <c r="L14" s="74"/>
      <c r="M14" s="82" t="str">
        <f t="shared" si="1"/>
        <v>0</v>
      </c>
      <c r="N14" s="76">
        <f>H14</f>
        <v>0</v>
      </c>
      <c r="O14" s="77">
        <f>N14</f>
        <v>0</v>
      </c>
      <c r="P14" s="83" t="str">
        <f t="shared" si="2"/>
        <v>0</v>
      </c>
      <c r="Q14" s="79"/>
    </row>
    <row r="15" spans="1:17" ht="20.100000000000001" customHeight="1" thickBot="1">
      <c r="A15" s="84"/>
      <c r="B15" s="85">
        <v>2</v>
      </c>
      <c r="C15" s="85"/>
      <c r="D15" s="86" t="s">
        <v>32</v>
      </c>
      <c r="E15" s="87"/>
      <c r="F15" s="85">
        <v>5</v>
      </c>
      <c r="G15" s="88">
        <f>[1]liv2!J34</f>
        <v>0.03</v>
      </c>
      <c r="H15" s="89">
        <f>[1]liv2!Q34</f>
        <v>0.04</v>
      </c>
      <c r="I15" s="90">
        <f>[1]liv2!L34</f>
        <v>0</v>
      </c>
      <c r="J15" s="90">
        <f>[1]liv2!N34</f>
        <v>0.02</v>
      </c>
      <c r="K15" s="90">
        <f>[1]liv2!P34</f>
        <v>0</v>
      </c>
      <c r="L15" s="90">
        <f>[1]liv2!R34</f>
        <v>0</v>
      </c>
      <c r="M15" s="91">
        <f t="shared" si="1"/>
        <v>1.3333333333333335</v>
      </c>
      <c r="N15" s="92">
        <f>H15</f>
        <v>0.04</v>
      </c>
      <c r="O15" s="93">
        <f>N15</f>
        <v>0.04</v>
      </c>
      <c r="P15" s="94">
        <f t="shared" si="2"/>
        <v>1</v>
      </c>
      <c r="Q15" s="95">
        <f>IF(N15=0,"",O15/N15)</f>
        <v>1</v>
      </c>
    </row>
    <row r="16" spans="1:17" s="67" customFormat="1" ht="20.25" customHeight="1" thickBot="1">
      <c r="A16" s="57" t="s">
        <v>33</v>
      </c>
      <c r="B16" s="58"/>
      <c r="C16" s="58"/>
      <c r="D16" s="59" t="s">
        <v>34</v>
      </c>
      <c r="E16" s="60"/>
      <c r="F16" s="58">
        <v>6</v>
      </c>
      <c r="G16" s="61">
        <f t="shared" ref="G16:L16" si="3">G17+G29</f>
        <v>1543.634</v>
      </c>
      <c r="H16" s="61">
        <f t="shared" si="3"/>
        <v>1814.7453559999999</v>
      </c>
      <c r="I16" s="61">
        <f t="shared" si="3"/>
        <v>0</v>
      </c>
      <c r="J16" s="61">
        <f t="shared" si="3"/>
        <v>0</v>
      </c>
      <c r="K16" s="61">
        <f t="shared" si="3"/>
        <v>0</v>
      </c>
      <c r="L16" s="61">
        <f t="shared" si="3"/>
        <v>1814.5453559999999</v>
      </c>
      <c r="M16" s="96">
        <f t="shared" si="1"/>
        <v>1.1756318894245656</v>
      </c>
      <c r="N16" s="61">
        <f>N17+N29</f>
        <v>1814.7453559999999</v>
      </c>
      <c r="O16" s="61">
        <f>O17+O29</f>
        <v>1814.7453559999999</v>
      </c>
      <c r="P16" s="65">
        <f>N16/H16</f>
        <v>1</v>
      </c>
      <c r="Q16" s="66">
        <f>O16/N16</f>
        <v>1</v>
      </c>
    </row>
    <row r="17" spans="1:17" ht="28.5" customHeight="1">
      <c r="A17" s="68"/>
      <c r="B17" s="69">
        <v>1</v>
      </c>
      <c r="C17" s="69"/>
      <c r="D17" s="97" t="s">
        <v>35</v>
      </c>
      <c r="E17" s="98"/>
      <c r="F17" s="69">
        <v>7</v>
      </c>
      <c r="G17" s="72">
        <f>[1]liv2!J41</f>
        <v>1543.434</v>
      </c>
      <c r="H17" s="73">
        <f>[1]liv2!Q41</f>
        <v>1814.5453559999999</v>
      </c>
      <c r="I17" s="99">
        <f>[1]liv2!L41</f>
        <v>0</v>
      </c>
      <c r="J17" s="99">
        <f>[1]liv2!N41</f>
        <v>0</v>
      </c>
      <c r="K17" s="99">
        <f>[1]liv2!P41</f>
        <v>0</v>
      </c>
      <c r="L17" s="99">
        <f>[1]liv2!Q41</f>
        <v>1814.5453559999999</v>
      </c>
      <c r="M17" s="75">
        <f t="shared" si="1"/>
        <v>1.1756546480121599</v>
      </c>
      <c r="N17" s="77">
        <f>H17</f>
        <v>1814.5453559999999</v>
      </c>
      <c r="O17" s="77">
        <f>N17</f>
        <v>1814.5453559999999</v>
      </c>
      <c r="P17" s="78">
        <v>0</v>
      </c>
      <c r="Q17" s="79">
        <f>O17/N17</f>
        <v>1</v>
      </c>
    </row>
    <row r="18" spans="1:17" ht="20.100000000000001" customHeight="1">
      <c r="A18" s="100"/>
      <c r="B18" s="101"/>
      <c r="C18" s="102" t="s">
        <v>36</v>
      </c>
      <c r="D18" s="103" t="s">
        <v>37</v>
      </c>
      <c r="E18" s="104"/>
      <c r="F18" s="102">
        <v>8</v>
      </c>
      <c r="G18" s="105">
        <f>[1]liv2!J42</f>
        <v>689.4670000000001</v>
      </c>
      <c r="H18" s="106">
        <f>[1]liv2!Q42</f>
        <v>849.98617599999989</v>
      </c>
      <c r="I18" s="107">
        <f>[1]liv2!L42</f>
        <v>0</v>
      </c>
      <c r="J18" s="107">
        <f>[1]liv2!N42</f>
        <v>0</v>
      </c>
      <c r="K18" s="107">
        <f>[1]liv2!P42</f>
        <v>0</v>
      </c>
      <c r="L18" s="107">
        <v>0</v>
      </c>
      <c r="M18" s="82">
        <f t="shared" si="1"/>
        <v>1.2328163291354042</v>
      </c>
      <c r="N18" s="77">
        <f t="shared" ref="N18:N29" si="4">H18</f>
        <v>849.98617599999989</v>
      </c>
      <c r="O18" s="77">
        <f t="shared" ref="O18:O20" si="5">N18</f>
        <v>849.98617599999989</v>
      </c>
      <c r="P18" s="83">
        <f t="shared" si="2"/>
        <v>1</v>
      </c>
      <c r="Q18" s="79">
        <f t="shared" ref="Q18:Q20" si="6">O18/N18</f>
        <v>1</v>
      </c>
    </row>
    <row r="19" spans="1:17" ht="21" customHeight="1">
      <c r="A19" s="100"/>
      <c r="B19" s="108"/>
      <c r="C19" s="102" t="s">
        <v>38</v>
      </c>
      <c r="D19" s="103" t="s">
        <v>39</v>
      </c>
      <c r="E19" s="104"/>
      <c r="F19" s="102">
        <v>9</v>
      </c>
      <c r="G19" s="105">
        <f>[1]liv2!J90</f>
        <v>28.9</v>
      </c>
      <c r="H19" s="106">
        <f>[1]liv2!Q90</f>
        <v>36.782490000000003</v>
      </c>
      <c r="I19" s="107">
        <f>[1]liv2!L90</f>
        <v>0</v>
      </c>
      <c r="J19" s="107">
        <f>[1]liv2!N90</f>
        <v>0</v>
      </c>
      <c r="K19" s="107">
        <f>[1]liv2!P90</f>
        <v>0</v>
      </c>
      <c r="L19" s="107">
        <v>0</v>
      </c>
      <c r="M19" s="82">
        <f t="shared" si="1"/>
        <v>1.2727505190311421</v>
      </c>
      <c r="N19" s="77">
        <f t="shared" si="4"/>
        <v>36.782490000000003</v>
      </c>
      <c r="O19" s="77">
        <f t="shared" si="5"/>
        <v>36.782490000000003</v>
      </c>
      <c r="P19" s="83">
        <v>0</v>
      </c>
      <c r="Q19" s="79">
        <f t="shared" si="6"/>
        <v>1</v>
      </c>
    </row>
    <row r="20" spans="1:17" ht="27" customHeight="1" thickBot="1">
      <c r="A20" s="100"/>
      <c r="B20" s="108"/>
      <c r="C20" s="85" t="s">
        <v>40</v>
      </c>
      <c r="D20" s="109" t="s">
        <v>41</v>
      </c>
      <c r="E20" s="87"/>
      <c r="F20" s="85">
        <v>10</v>
      </c>
      <c r="G20" s="88">
        <f>[1]liv2!J97</f>
        <v>724.21699999999998</v>
      </c>
      <c r="H20" s="89">
        <f>[1]liv2!Q97</f>
        <v>883.54547000000014</v>
      </c>
      <c r="I20" s="90">
        <f>[1]liv2!L97</f>
        <v>0</v>
      </c>
      <c r="J20" s="90">
        <f>[1]liv2!N97</f>
        <v>0</v>
      </c>
      <c r="K20" s="90">
        <f>[1]liv2!P97</f>
        <v>0</v>
      </c>
      <c r="L20" s="90">
        <f>[1]liv2!R97</f>
        <v>0</v>
      </c>
      <c r="M20" s="91">
        <f t="shared" si="1"/>
        <v>1.220001007985176</v>
      </c>
      <c r="N20" s="77">
        <f t="shared" si="4"/>
        <v>883.54547000000014</v>
      </c>
      <c r="O20" s="77">
        <f t="shared" si="5"/>
        <v>883.54547000000014</v>
      </c>
      <c r="P20" s="94">
        <f t="shared" si="2"/>
        <v>1</v>
      </c>
      <c r="Q20" s="79">
        <f t="shared" si="6"/>
        <v>1</v>
      </c>
    </row>
    <row r="21" spans="1:17" s="114" customFormat="1" ht="23.25" customHeight="1" thickBot="1">
      <c r="A21" s="100"/>
      <c r="B21" s="110"/>
      <c r="C21" s="57"/>
      <c r="D21" s="111" t="s">
        <v>42</v>
      </c>
      <c r="E21" s="112" t="s">
        <v>43</v>
      </c>
      <c r="F21" s="58">
        <v>11</v>
      </c>
      <c r="G21" s="61">
        <f>[1]liv2!J98</f>
        <v>579.06099999999992</v>
      </c>
      <c r="H21" s="62">
        <f>[1]liv2!Q98</f>
        <v>732.13200000000006</v>
      </c>
      <c r="I21" s="62">
        <f>[1]liv2!L98</f>
        <v>0</v>
      </c>
      <c r="J21" s="62">
        <f>[1]liv2!N98</f>
        <v>0</v>
      </c>
      <c r="K21" s="62">
        <f>[1]liv2!P98</f>
        <v>0</v>
      </c>
      <c r="L21" s="62">
        <f>[1]liv2!R98</f>
        <v>0</v>
      </c>
      <c r="M21" s="113">
        <f t="shared" si="1"/>
        <v>1.2643434802205642</v>
      </c>
      <c r="N21" s="64">
        <f t="shared" si="4"/>
        <v>732.13200000000006</v>
      </c>
      <c r="O21" s="111">
        <f>O22+O23</f>
        <v>732.13200000000006</v>
      </c>
      <c r="P21" s="65">
        <f t="shared" si="2"/>
        <v>1</v>
      </c>
      <c r="Q21" s="66">
        <f>IF(N21=0,"",O21/N21)</f>
        <v>1</v>
      </c>
    </row>
    <row r="22" spans="1:17" ht="20.100000000000001" customHeight="1">
      <c r="A22" s="100"/>
      <c r="B22" s="108"/>
      <c r="C22" s="115"/>
      <c r="D22" s="116" t="s">
        <v>44</v>
      </c>
      <c r="E22" s="117" t="s">
        <v>45</v>
      </c>
      <c r="F22" s="69">
        <v>12</v>
      </c>
      <c r="G22" s="72">
        <f>[1]liv2!J99</f>
        <v>520.87099999999998</v>
      </c>
      <c r="H22" s="73">
        <f>[1]liv2!Q99</f>
        <v>613.33199999999999</v>
      </c>
      <c r="I22" s="74">
        <f>[1]liv2!L99</f>
        <v>0</v>
      </c>
      <c r="J22" s="74">
        <f>[1]liv2!N99</f>
        <v>0</v>
      </c>
      <c r="K22" s="74">
        <f>[1]liv2!P99</f>
        <v>0</v>
      </c>
      <c r="L22" s="74">
        <f>[1]liv2!R99</f>
        <v>0</v>
      </c>
      <c r="M22" s="118">
        <f t="shared" si="1"/>
        <v>1.1775122823117432</v>
      </c>
      <c r="N22" s="76">
        <f t="shared" si="4"/>
        <v>613.33199999999999</v>
      </c>
      <c r="O22" s="76">
        <f>N22</f>
        <v>613.33199999999999</v>
      </c>
      <c r="P22" s="78">
        <f t="shared" si="2"/>
        <v>1</v>
      </c>
      <c r="Q22" s="79">
        <f>IF(N22=0,"",O22/N22)</f>
        <v>1</v>
      </c>
    </row>
    <row r="23" spans="1:17" ht="20.100000000000001" customHeight="1">
      <c r="A23" s="100"/>
      <c r="B23" s="108"/>
      <c r="C23" s="108"/>
      <c r="D23" s="119" t="s">
        <v>46</v>
      </c>
      <c r="E23" s="80" t="s">
        <v>47</v>
      </c>
      <c r="F23" s="102">
        <v>13</v>
      </c>
      <c r="G23" s="105">
        <f>[1]liv2!J103</f>
        <v>58.19</v>
      </c>
      <c r="H23" s="106">
        <f>[1]liv2!Q103</f>
        <v>118.80000000000001</v>
      </c>
      <c r="I23" s="107">
        <f>[1]liv2!L103</f>
        <v>0</v>
      </c>
      <c r="J23" s="107">
        <f>[1]liv2!N103</f>
        <v>0</v>
      </c>
      <c r="K23" s="107">
        <f>[1]liv2!P103</f>
        <v>0</v>
      </c>
      <c r="L23" s="107">
        <f>[1]liv2!R103</f>
        <v>0</v>
      </c>
      <c r="M23" s="82">
        <f t="shared" si="1"/>
        <v>2.0415879017013236</v>
      </c>
      <c r="N23" s="120">
        <f t="shared" si="4"/>
        <v>118.80000000000001</v>
      </c>
      <c r="O23" s="120">
        <f t="shared" ref="O23:O29" si="7">N23</f>
        <v>118.80000000000001</v>
      </c>
      <c r="P23" s="83">
        <f t="shared" si="2"/>
        <v>1</v>
      </c>
      <c r="Q23" s="121">
        <f>IF(N23=0,"",O23/N23)</f>
        <v>1</v>
      </c>
    </row>
    <row r="24" spans="1:17" s="122" customFormat="1" ht="21" customHeight="1">
      <c r="A24" s="100"/>
      <c r="B24" s="108"/>
      <c r="C24" s="108"/>
      <c r="D24" s="119" t="s">
        <v>48</v>
      </c>
      <c r="E24" s="80" t="s">
        <v>49</v>
      </c>
      <c r="F24" s="102">
        <v>14</v>
      </c>
      <c r="G24" s="105">
        <f>[1]liv2!J111</f>
        <v>0</v>
      </c>
      <c r="H24" s="106">
        <f>[1]liv2!Q111</f>
        <v>0</v>
      </c>
      <c r="I24" s="107"/>
      <c r="J24" s="107"/>
      <c r="K24" s="107"/>
      <c r="L24" s="107">
        <f>[1]liv2!R111</f>
        <v>0</v>
      </c>
      <c r="M24" s="82" t="str">
        <f t="shared" si="1"/>
        <v>0</v>
      </c>
      <c r="N24" s="120">
        <f t="shared" si="4"/>
        <v>0</v>
      </c>
      <c r="O24" s="120">
        <f t="shared" si="7"/>
        <v>0</v>
      </c>
      <c r="P24" s="83" t="str">
        <f t="shared" si="2"/>
        <v>0</v>
      </c>
      <c r="Q24" s="77">
        <f>[1]liv2!T48</f>
        <v>0.89159340659340669</v>
      </c>
    </row>
    <row r="25" spans="1:17" ht="30" customHeight="1">
      <c r="A25" s="100"/>
      <c r="B25" s="108"/>
      <c r="C25" s="108"/>
      <c r="D25" s="119"/>
      <c r="E25" s="80" t="s">
        <v>50</v>
      </c>
      <c r="F25" s="102">
        <v>15</v>
      </c>
      <c r="G25" s="105"/>
      <c r="H25" s="106"/>
      <c r="I25" s="107"/>
      <c r="J25" s="107"/>
      <c r="K25" s="107"/>
      <c r="L25" s="107"/>
      <c r="M25" s="82" t="str">
        <f t="shared" si="1"/>
        <v>0</v>
      </c>
      <c r="N25" s="120">
        <f t="shared" si="4"/>
        <v>0</v>
      </c>
      <c r="O25" s="120">
        <f t="shared" si="7"/>
        <v>0</v>
      </c>
      <c r="P25" s="83" t="str">
        <f t="shared" si="2"/>
        <v>0</v>
      </c>
      <c r="Q25" s="121" t="str">
        <f>IF(N25=0,"",O25/N25)</f>
        <v/>
      </c>
    </row>
    <row r="26" spans="1:17" s="122" customFormat="1" ht="30.75" customHeight="1">
      <c r="A26" s="100"/>
      <c r="B26" s="108"/>
      <c r="C26" s="108"/>
      <c r="D26" s="119" t="s">
        <v>51</v>
      </c>
      <c r="E26" s="80" t="s">
        <v>52</v>
      </c>
      <c r="F26" s="102">
        <v>16</v>
      </c>
      <c r="G26" s="105">
        <f>[1]liv2!J115</f>
        <v>130.32599999999999</v>
      </c>
      <c r="H26" s="106">
        <f>[1]liv2!Q115</f>
        <v>136.33100000000002</v>
      </c>
      <c r="I26" s="107">
        <f>[1]liv2!L115</f>
        <v>0</v>
      </c>
      <c r="J26" s="107">
        <f>[1]liv2!N115</f>
        <v>0</v>
      </c>
      <c r="K26" s="107">
        <f>[1]liv2!P115</f>
        <v>0</v>
      </c>
      <c r="L26" s="107">
        <f>[1]liv2!R115</f>
        <v>0</v>
      </c>
      <c r="M26" s="82">
        <f t="shared" si="1"/>
        <v>1.0460767613523014</v>
      </c>
      <c r="N26" s="120">
        <f t="shared" si="4"/>
        <v>136.33100000000002</v>
      </c>
      <c r="O26" s="120">
        <f t="shared" si="7"/>
        <v>136.33100000000002</v>
      </c>
      <c r="P26" s="83">
        <f t="shared" si="2"/>
        <v>1</v>
      </c>
      <c r="Q26" s="121">
        <f>IF(N26=0,"",O26/N26)</f>
        <v>1</v>
      </c>
    </row>
    <row r="27" spans="1:17" s="122" customFormat="1" ht="18.75" customHeight="1">
      <c r="A27" s="100"/>
      <c r="B27" s="108"/>
      <c r="C27" s="108"/>
      <c r="D27" s="119" t="s">
        <v>53</v>
      </c>
      <c r="E27" s="80" t="s">
        <v>54</v>
      </c>
      <c r="F27" s="102">
        <v>17</v>
      </c>
      <c r="G27" s="105">
        <f>[1]liv2!J124</f>
        <v>14.83</v>
      </c>
      <c r="H27" s="106">
        <f>[1]liv2!Q124</f>
        <v>15.082470000000002</v>
      </c>
      <c r="I27" s="107">
        <f>[1]liv2!L124</f>
        <v>0</v>
      </c>
      <c r="J27" s="107">
        <f>[1]liv2!N124</f>
        <v>0</v>
      </c>
      <c r="K27" s="107">
        <f>[1]liv2!P124</f>
        <v>0</v>
      </c>
      <c r="L27" s="107">
        <f>[1]liv2!R124</f>
        <v>0</v>
      </c>
      <c r="M27" s="82">
        <f t="shared" si="1"/>
        <v>1.0170242751180043</v>
      </c>
      <c r="N27" s="120">
        <v>0</v>
      </c>
      <c r="O27" s="120">
        <f t="shared" si="7"/>
        <v>0</v>
      </c>
      <c r="P27" s="83">
        <f t="shared" si="2"/>
        <v>0</v>
      </c>
      <c r="Q27" s="121">
        <v>3.2</v>
      </c>
    </row>
    <row r="28" spans="1:17" s="122" customFormat="1" ht="20.25" customHeight="1">
      <c r="A28" s="100"/>
      <c r="B28" s="108"/>
      <c r="C28" s="102" t="s">
        <v>55</v>
      </c>
      <c r="D28" s="103" t="s">
        <v>56</v>
      </c>
      <c r="E28" s="104"/>
      <c r="F28" s="102">
        <v>18</v>
      </c>
      <c r="G28" s="105">
        <f>[1]liv2!J125</f>
        <v>100.85</v>
      </c>
      <c r="H28" s="106">
        <f>[1]liv2!Q125</f>
        <v>44.23122</v>
      </c>
      <c r="I28" s="107">
        <f>[1]liv2!L125</f>
        <v>0</v>
      </c>
      <c r="J28" s="107">
        <f>[1]liv2!N125</f>
        <v>0</v>
      </c>
      <c r="K28" s="107">
        <f>[1]liv2!P125</f>
        <v>0</v>
      </c>
      <c r="L28" s="107">
        <f>[1]liv2!R125</f>
        <v>0</v>
      </c>
      <c r="M28" s="82">
        <f t="shared" si="1"/>
        <v>0.43858423401090729</v>
      </c>
      <c r="N28" s="120">
        <f t="shared" si="4"/>
        <v>44.23122</v>
      </c>
      <c r="O28" s="120">
        <f t="shared" si="7"/>
        <v>44.23122</v>
      </c>
      <c r="P28" s="83">
        <f t="shared" si="2"/>
        <v>1</v>
      </c>
      <c r="Q28" s="123">
        <f>[1]liv2!S125</f>
        <v>0.43858423401090729</v>
      </c>
    </row>
    <row r="29" spans="1:17" ht="20.100000000000001" customHeight="1" thickBot="1">
      <c r="A29" s="84"/>
      <c r="B29" s="85">
        <v>2</v>
      </c>
      <c r="C29" s="85"/>
      <c r="D29" s="86" t="s">
        <v>57</v>
      </c>
      <c r="E29" s="87"/>
      <c r="F29" s="85">
        <v>19</v>
      </c>
      <c r="G29" s="88">
        <f>[1]liv2!J142</f>
        <v>0.2</v>
      </c>
      <c r="H29" s="89">
        <f>[1]liv2!Q142</f>
        <v>0.2</v>
      </c>
      <c r="I29" s="90">
        <f>[1]liv2!L142</f>
        <v>0</v>
      </c>
      <c r="J29" s="90">
        <f>[1]liv2!N142</f>
        <v>0</v>
      </c>
      <c r="K29" s="90">
        <f>[1]liv2!P142</f>
        <v>0</v>
      </c>
      <c r="L29" s="90">
        <f>[1]liv2!R142</f>
        <v>0</v>
      </c>
      <c r="M29" s="91">
        <f t="shared" si="1"/>
        <v>1</v>
      </c>
      <c r="N29" s="124">
        <f t="shared" si="4"/>
        <v>0.2</v>
      </c>
      <c r="O29" s="124">
        <f t="shared" si="7"/>
        <v>0.2</v>
      </c>
      <c r="P29" s="94">
        <f t="shared" si="2"/>
        <v>1</v>
      </c>
      <c r="Q29" s="95">
        <f>IF(N29=0,"",O29/N29)</f>
        <v>1</v>
      </c>
    </row>
    <row r="30" spans="1:17" s="135" customFormat="1">
      <c r="A30" s="125" t="s">
        <v>58</v>
      </c>
      <c r="B30" s="126"/>
      <c r="C30" s="126"/>
      <c r="D30" s="127" t="s">
        <v>59</v>
      </c>
      <c r="E30" s="128"/>
      <c r="F30" s="126">
        <v>20</v>
      </c>
      <c r="G30" s="129">
        <f t="shared" ref="G30:L30" si="8">G11-G16</f>
        <v>140.87899999999968</v>
      </c>
      <c r="H30" s="129">
        <f t="shared" si="8"/>
        <v>170.15645143999996</v>
      </c>
      <c r="I30" s="129">
        <f t="shared" si="8"/>
        <v>0</v>
      </c>
      <c r="J30" s="129">
        <f t="shared" si="8"/>
        <v>0.02</v>
      </c>
      <c r="K30" s="129">
        <f t="shared" si="8"/>
        <v>0</v>
      </c>
      <c r="L30" s="129">
        <f t="shared" si="8"/>
        <v>-1812.6523559999998</v>
      </c>
      <c r="M30" s="130">
        <f t="shared" si="1"/>
        <v>1.2078198414242034</v>
      </c>
      <c r="N30" s="131">
        <f>N11-N16</f>
        <v>170.15645143999996</v>
      </c>
      <c r="O30" s="132">
        <f>O11-O16</f>
        <v>170.15645143999996</v>
      </c>
      <c r="P30" s="133">
        <f t="shared" si="2"/>
        <v>1</v>
      </c>
      <c r="Q30" s="134">
        <f>IF(N30=0,"",O30/N30)</f>
        <v>1</v>
      </c>
    </row>
    <row r="31" spans="1:17" s="135" customFormat="1" ht="16.5" thickBot="1">
      <c r="A31" s="136" t="s">
        <v>60</v>
      </c>
      <c r="B31" s="137">
        <v>1</v>
      </c>
      <c r="C31" s="137"/>
      <c r="D31" s="138" t="s">
        <v>61</v>
      </c>
      <c r="E31" s="139"/>
      <c r="F31" s="137">
        <v>21</v>
      </c>
      <c r="G31" s="140">
        <f>[1]liv2!J153</f>
        <v>22.547999999999998</v>
      </c>
      <c r="H31" s="141">
        <f>[1]liv2!Q153</f>
        <v>27.225032230399993</v>
      </c>
      <c r="I31" s="141">
        <v>27.96</v>
      </c>
      <c r="J31" s="141">
        <v>0</v>
      </c>
      <c r="K31" s="141">
        <f>[1]liv2!P153</f>
        <v>0</v>
      </c>
      <c r="L31" s="141">
        <f>[1]liv2!R153</f>
        <v>0</v>
      </c>
      <c r="M31" s="142">
        <f t="shared" si="1"/>
        <v>1.2074255912009932</v>
      </c>
      <c r="N31" s="143">
        <f>N30*16%</f>
        <v>27.225032230399993</v>
      </c>
      <c r="O31" s="143">
        <f>O30*16%</f>
        <v>27.225032230399993</v>
      </c>
      <c r="P31" s="144">
        <f t="shared" si="2"/>
        <v>1</v>
      </c>
      <c r="Q31" s="145">
        <f>IF(N31=0,"",O31/N31)</f>
        <v>1</v>
      </c>
    </row>
    <row r="32" spans="1:17" s="155" customFormat="1">
      <c r="A32" s="146"/>
      <c r="B32" s="147">
        <v>2</v>
      </c>
      <c r="C32" s="147"/>
      <c r="D32" s="148" t="s">
        <v>62</v>
      </c>
      <c r="E32" s="149"/>
      <c r="F32" s="147">
        <v>22</v>
      </c>
      <c r="G32" s="150"/>
      <c r="H32" s="151"/>
      <c r="I32" s="152"/>
      <c r="J32" s="152"/>
      <c r="K32" s="152"/>
      <c r="L32" s="152"/>
      <c r="M32" s="118" t="str">
        <f t="shared" si="1"/>
        <v>0</v>
      </c>
      <c r="N32" s="153"/>
      <c r="O32" s="153"/>
      <c r="P32" s="78" t="str">
        <f t="shared" si="2"/>
        <v>0</v>
      </c>
      <c r="Q32" s="154"/>
    </row>
    <row r="33" spans="1:17" s="155" customFormat="1">
      <c r="A33" s="156"/>
      <c r="B33" s="157">
        <v>3</v>
      </c>
      <c r="C33" s="157"/>
      <c r="D33" s="158" t="s">
        <v>63</v>
      </c>
      <c r="E33" s="159"/>
      <c r="F33" s="157">
        <v>23</v>
      </c>
      <c r="G33" s="160"/>
      <c r="H33" s="161"/>
      <c r="I33" s="162"/>
      <c r="J33" s="162"/>
      <c r="K33" s="162"/>
      <c r="L33" s="162">
        <v>0</v>
      </c>
      <c r="M33" s="82" t="str">
        <f t="shared" si="1"/>
        <v>0</v>
      </c>
      <c r="N33" s="163">
        <v>0</v>
      </c>
      <c r="O33" s="163"/>
      <c r="P33" s="83">
        <v>0</v>
      </c>
      <c r="Q33" s="164"/>
    </row>
    <row r="34" spans="1:17" s="155" customFormat="1">
      <c r="A34" s="156"/>
      <c r="B34" s="157">
        <v>4</v>
      </c>
      <c r="C34" s="157"/>
      <c r="D34" s="158" t="s">
        <v>64</v>
      </c>
      <c r="E34" s="159"/>
      <c r="F34" s="157">
        <v>24</v>
      </c>
      <c r="G34" s="160"/>
      <c r="H34" s="161"/>
      <c r="I34" s="162"/>
      <c r="J34" s="162"/>
      <c r="K34" s="162"/>
      <c r="L34" s="162"/>
      <c r="M34" s="82" t="str">
        <f t="shared" si="1"/>
        <v>0</v>
      </c>
      <c r="N34" s="163"/>
      <c r="O34" s="163"/>
      <c r="P34" s="83" t="str">
        <f t="shared" si="2"/>
        <v>0</v>
      </c>
      <c r="Q34" s="164"/>
    </row>
    <row r="35" spans="1:17" s="155" customFormat="1" ht="16.5" thickBot="1">
      <c r="A35" s="165"/>
      <c r="B35" s="166">
        <v>5</v>
      </c>
      <c r="C35" s="166"/>
      <c r="D35" s="167" t="s">
        <v>65</v>
      </c>
      <c r="E35" s="168"/>
      <c r="F35" s="166">
        <v>25</v>
      </c>
      <c r="G35" s="169"/>
      <c r="H35" s="170"/>
      <c r="I35" s="171"/>
      <c r="J35" s="171"/>
      <c r="K35" s="171"/>
      <c r="L35" s="171"/>
      <c r="M35" s="91" t="str">
        <f t="shared" si="1"/>
        <v>0</v>
      </c>
      <c r="N35" s="172"/>
      <c r="O35" s="172"/>
      <c r="P35" s="94" t="str">
        <f t="shared" si="2"/>
        <v>0</v>
      </c>
      <c r="Q35" s="173"/>
    </row>
    <row r="36" spans="1:17" s="135" customFormat="1" ht="37.5" customHeight="1" thickBot="1">
      <c r="A36" s="174" t="s">
        <v>66</v>
      </c>
      <c r="B36" s="175"/>
      <c r="C36" s="175"/>
      <c r="D36" s="176" t="s">
        <v>67</v>
      </c>
      <c r="E36" s="60"/>
      <c r="F36" s="175">
        <v>26</v>
      </c>
      <c r="G36" s="177">
        <f t="shared" ref="G36:L36" si="9">G30-G31-G32+G33-G34-G35</f>
        <v>118.33099999999968</v>
      </c>
      <c r="H36" s="177">
        <f t="shared" si="9"/>
        <v>142.93141920959997</v>
      </c>
      <c r="I36" s="177">
        <f t="shared" si="9"/>
        <v>-27.96</v>
      </c>
      <c r="J36" s="177">
        <f t="shared" si="9"/>
        <v>0.02</v>
      </c>
      <c r="K36" s="177">
        <f t="shared" si="9"/>
        <v>0</v>
      </c>
      <c r="L36" s="177">
        <f t="shared" si="9"/>
        <v>-1812.6523559999998</v>
      </c>
      <c r="M36" s="113">
        <f t="shared" si="1"/>
        <v>1.2078949658973588</v>
      </c>
      <c r="N36" s="177">
        <f>N30-N31-N32+N33-N34-N35</f>
        <v>142.93141920959997</v>
      </c>
      <c r="O36" s="178">
        <f>O30-O31-O32+O33-O34-O35</f>
        <v>142.93141920959997</v>
      </c>
      <c r="P36" s="65">
        <f t="shared" si="2"/>
        <v>1</v>
      </c>
      <c r="Q36" s="179">
        <f t="shared" ref="Q36:Q42" si="10">IF(N36=0,"",O36/N36)</f>
        <v>1</v>
      </c>
    </row>
    <row r="37" spans="1:17" s="12" customFormat="1" ht="19.5" customHeight="1">
      <c r="A37" s="180"/>
      <c r="B37" s="181">
        <v>1</v>
      </c>
      <c r="C37" s="181"/>
      <c r="D37" s="97" t="s">
        <v>68</v>
      </c>
      <c r="E37" s="98"/>
      <c r="F37" s="181">
        <v>27</v>
      </c>
      <c r="G37" s="182">
        <v>0</v>
      </c>
      <c r="H37" s="183">
        <v>0</v>
      </c>
      <c r="I37" s="184">
        <v>0</v>
      </c>
      <c r="J37" s="184">
        <v>0</v>
      </c>
      <c r="K37" s="184">
        <v>0</v>
      </c>
      <c r="L37" s="184">
        <v>0</v>
      </c>
      <c r="M37" s="118" t="str">
        <f t="shared" si="1"/>
        <v>0</v>
      </c>
      <c r="N37" s="185">
        <v>0</v>
      </c>
      <c r="O37" s="186">
        <v>0</v>
      </c>
      <c r="P37" s="78">
        <v>0</v>
      </c>
      <c r="Q37" s="187" t="str">
        <f t="shared" si="10"/>
        <v/>
      </c>
    </row>
    <row r="38" spans="1:17" s="1" customFormat="1" ht="21.75" customHeight="1">
      <c r="A38" s="100"/>
      <c r="B38" s="188">
        <v>2</v>
      </c>
      <c r="C38" s="188"/>
      <c r="D38" s="189" t="s">
        <v>69</v>
      </c>
      <c r="E38" s="104"/>
      <c r="F38" s="188">
        <v>28</v>
      </c>
      <c r="G38" s="190">
        <v>0</v>
      </c>
      <c r="H38" s="191">
        <v>0</v>
      </c>
      <c r="I38" s="192"/>
      <c r="J38" s="192"/>
      <c r="K38" s="192"/>
      <c r="L38" s="192"/>
      <c r="M38" s="82" t="str">
        <f t="shared" si="1"/>
        <v>0</v>
      </c>
      <c r="N38" s="193">
        <v>0</v>
      </c>
      <c r="O38" s="194">
        <v>0</v>
      </c>
      <c r="P38" s="83">
        <v>0</v>
      </c>
      <c r="Q38" s="195" t="str">
        <f t="shared" si="10"/>
        <v/>
      </c>
    </row>
    <row r="39" spans="1:17" s="1" customFormat="1" ht="21" customHeight="1">
      <c r="A39" s="100"/>
      <c r="B39" s="188">
        <v>3</v>
      </c>
      <c r="C39" s="188"/>
      <c r="D39" s="189" t="s">
        <v>70</v>
      </c>
      <c r="E39" s="104"/>
      <c r="F39" s="188">
        <v>29</v>
      </c>
      <c r="G39" s="190">
        <v>0</v>
      </c>
      <c r="H39" s="191">
        <v>0</v>
      </c>
      <c r="I39" s="192"/>
      <c r="J39" s="192"/>
      <c r="K39" s="192"/>
      <c r="L39" s="192"/>
      <c r="M39" s="82" t="str">
        <f t="shared" si="1"/>
        <v>0</v>
      </c>
      <c r="N39" s="193">
        <v>0</v>
      </c>
      <c r="O39" s="194">
        <v>0</v>
      </c>
      <c r="P39" s="83" t="str">
        <f t="shared" si="2"/>
        <v>0</v>
      </c>
      <c r="Q39" s="195" t="str">
        <f t="shared" si="10"/>
        <v/>
      </c>
    </row>
    <row r="40" spans="1:17" s="1" customFormat="1" ht="65.25" customHeight="1">
      <c r="A40" s="100"/>
      <c r="B40" s="188">
        <v>4</v>
      </c>
      <c r="C40" s="188"/>
      <c r="D40" s="189" t="s">
        <v>71</v>
      </c>
      <c r="E40" s="104"/>
      <c r="F40" s="188">
        <v>30</v>
      </c>
      <c r="G40" s="190">
        <v>0</v>
      </c>
      <c r="H40" s="191">
        <v>0</v>
      </c>
      <c r="I40" s="192"/>
      <c r="J40" s="192"/>
      <c r="K40" s="192"/>
      <c r="L40" s="192"/>
      <c r="M40" s="82" t="str">
        <f t="shared" si="1"/>
        <v>0</v>
      </c>
      <c r="N40" s="193">
        <v>0</v>
      </c>
      <c r="O40" s="194">
        <v>0</v>
      </c>
      <c r="P40" s="83" t="str">
        <f t="shared" si="2"/>
        <v>0</v>
      </c>
      <c r="Q40" s="195" t="str">
        <f t="shared" si="10"/>
        <v/>
      </c>
    </row>
    <row r="41" spans="1:17" s="1" customFormat="1" ht="20.25" customHeight="1">
      <c r="A41" s="100"/>
      <c r="B41" s="188">
        <v>5</v>
      </c>
      <c r="C41" s="188"/>
      <c r="D41" s="189" t="s">
        <v>72</v>
      </c>
      <c r="E41" s="104"/>
      <c r="F41" s="188">
        <v>31</v>
      </c>
      <c r="G41" s="190">
        <v>0</v>
      </c>
      <c r="H41" s="191">
        <v>0</v>
      </c>
      <c r="I41" s="192"/>
      <c r="J41" s="192"/>
      <c r="K41" s="192"/>
      <c r="L41" s="192"/>
      <c r="M41" s="82" t="str">
        <f t="shared" si="1"/>
        <v>0</v>
      </c>
      <c r="N41" s="193">
        <v>0</v>
      </c>
      <c r="O41" s="194">
        <v>0</v>
      </c>
      <c r="P41" s="83" t="str">
        <f t="shared" si="2"/>
        <v>0</v>
      </c>
      <c r="Q41" s="195" t="str">
        <f t="shared" si="10"/>
        <v/>
      </c>
    </row>
    <row r="42" spans="1:17" s="1" customFormat="1" ht="32.25" customHeight="1">
      <c r="A42" s="100"/>
      <c r="B42" s="196">
        <v>6</v>
      </c>
      <c r="C42" s="196"/>
      <c r="D42" s="197" t="s">
        <v>73</v>
      </c>
      <c r="E42" s="198"/>
      <c r="F42" s="196">
        <v>32</v>
      </c>
      <c r="G42" s="199">
        <f t="shared" ref="G42:L42" si="11">G36-G37-G38-G39-G40-G41</f>
        <v>118.33099999999968</v>
      </c>
      <c r="H42" s="199">
        <f t="shared" si="11"/>
        <v>142.93141920959997</v>
      </c>
      <c r="I42" s="199">
        <f t="shared" si="11"/>
        <v>-27.96</v>
      </c>
      <c r="J42" s="199">
        <f t="shared" si="11"/>
        <v>0.02</v>
      </c>
      <c r="K42" s="199">
        <f t="shared" si="11"/>
        <v>0</v>
      </c>
      <c r="L42" s="199">
        <f t="shared" si="11"/>
        <v>-1812.6523559999998</v>
      </c>
      <c r="M42" s="200">
        <f t="shared" si="1"/>
        <v>1.2078949658973588</v>
      </c>
      <c r="N42" s="199">
        <f>N36-N37-N38-N39-N40-N41</f>
        <v>142.93141920959997</v>
      </c>
      <c r="O42" s="201">
        <f>O36-O37-O38-O39-O40-O41</f>
        <v>142.93141920959997</v>
      </c>
      <c r="P42" s="202">
        <f t="shared" si="2"/>
        <v>1</v>
      </c>
      <c r="Q42" s="203">
        <f t="shared" si="10"/>
        <v>1</v>
      </c>
    </row>
    <row r="43" spans="1:17" s="1" customFormat="1" ht="49.5" customHeight="1">
      <c r="A43" s="100"/>
      <c r="B43" s="188">
        <v>7</v>
      </c>
      <c r="C43" s="188"/>
      <c r="D43" s="189" t="s">
        <v>74</v>
      </c>
      <c r="E43" s="104"/>
      <c r="F43" s="188">
        <v>33</v>
      </c>
      <c r="G43" s="190">
        <f>'[2] Bis.1'!G38+[1]liv1!G38</f>
        <v>0</v>
      </c>
      <c r="H43" s="191">
        <f>'[2] Bis.1'!H38+[1]liv1!H38</f>
        <v>0</v>
      </c>
      <c r="I43" s="192"/>
      <c r="J43" s="192"/>
      <c r="K43" s="192"/>
      <c r="L43" s="192"/>
      <c r="M43" s="82" t="str">
        <f t="shared" si="1"/>
        <v>0</v>
      </c>
      <c r="N43" s="193">
        <f>'[2] Bis.1'!N38+[1]liv1!N38</f>
        <v>0</v>
      </c>
      <c r="O43" s="194">
        <f>'[2] Bis.1'!O38+[1]liv1!O38</f>
        <v>0</v>
      </c>
      <c r="P43" s="83" t="str">
        <f t="shared" si="2"/>
        <v>0</v>
      </c>
      <c r="Q43" s="204">
        <v>0</v>
      </c>
    </row>
    <row r="44" spans="1:17" s="210" customFormat="1" ht="66.75" customHeight="1">
      <c r="A44" s="100"/>
      <c r="B44" s="205">
        <v>8</v>
      </c>
      <c r="C44" s="205"/>
      <c r="D44" s="206" t="s">
        <v>75</v>
      </c>
      <c r="E44" s="207"/>
      <c r="F44" s="205">
        <v>34</v>
      </c>
      <c r="G44" s="208">
        <f t="shared" ref="G44:L44" si="12">G42/2</f>
        <v>59.165499999999838</v>
      </c>
      <c r="H44" s="208">
        <f t="shared" si="12"/>
        <v>71.465709604799983</v>
      </c>
      <c r="I44" s="208">
        <f t="shared" si="12"/>
        <v>-13.98</v>
      </c>
      <c r="J44" s="208">
        <f t="shared" si="12"/>
        <v>0.01</v>
      </c>
      <c r="K44" s="208">
        <f t="shared" si="12"/>
        <v>0</v>
      </c>
      <c r="L44" s="208">
        <f t="shared" si="12"/>
        <v>-906.32617799999991</v>
      </c>
      <c r="M44" s="200">
        <f t="shared" si="1"/>
        <v>1.2078949658973588</v>
      </c>
      <c r="N44" s="208">
        <f>N42/2</f>
        <v>71.465709604799983</v>
      </c>
      <c r="O44" s="209">
        <f>O42/2</f>
        <v>71.465709604799983</v>
      </c>
      <c r="P44" s="202">
        <f t="shared" si="2"/>
        <v>1</v>
      </c>
      <c r="Q44" s="203">
        <v>0</v>
      </c>
    </row>
    <row r="45" spans="1:17" s="1" customFormat="1" ht="18.75" customHeight="1">
      <c r="A45" s="100"/>
      <c r="B45" s="188"/>
      <c r="C45" s="188" t="s">
        <v>28</v>
      </c>
      <c r="D45" s="189" t="s">
        <v>76</v>
      </c>
      <c r="E45" s="104"/>
      <c r="F45" s="188">
        <v>35</v>
      </c>
      <c r="G45" s="190"/>
      <c r="H45" s="191"/>
      <c r="I45" s="192"/>
      <c r="J45" s="192"/>
      <c r="K45" s="192"/>
      <c r="L45" s="192">
        <v>0</v>
      </c>
      <c r="M45" s="82" t="str">
        <f t="shared" si="1"/>
        <v>0</v>
      </c>
      <c r="N45" s="193">
        <v>0</v>
      </c>
      <c r="O45" s="194"/>
      <c r="P45" s="83">
        <v>0</v>
      </c>
      <c r="Q45" s="195">
        <v>65.040000000000006</v>
      </c>
    </row>
    <row r="46" spans="1:17" s="1" customFormat="1" ht="18.75" customHeight="1">
      <c r="A46" s="100"/>
      <c r="B46" s="211"/>
      <c r="C46" s="211" t="s">
        <v>30</v>
      </c>
      <c r="D46" s="189" t="s">
        <v>77</v>
      </c>
      <c r="E46" s="104"/>
      <c r="F46" s="211">
        <v>36</v>
      </c>
      <c r="G46" s="190"/>
      <c r="H46" s="191"/>
      <c r="I46" s="192"/>
      <c r="J46" s="192"/>
      <c r="K46" s="192"/>
      <c r="L46" s="192">
        <v>0</v>
      </c>
      <c r="M46" s="82" t="str">
        <f t="shared" si="1"/>
        <v>0</v>
      </c>
      <c r="N46" s="193">
        <v>0</v>
      </c>
      <c r="O46" s="194"/>
      <c r="P46" s="83">
        <v>0</v>
      </c>
      <c r="Q46" s="204">
        <v>6</v>
      </c>
    </row>
    <row r="47" spans="1:17" s="1" customFormat="1" ht="18.75" customHeight="1">
      <c r="A47" s="100"/>
      <c r="B47" s="211"/>
      <c r="C47" s="211" t="s">
        <v>78</v>
      </c>
      <c r="D47" s="189" t="s">
        <v>79</v>
      </c>
      <c r="E47" s="104"/>
      <c r="F47" s="211">
        <v>37</v>
      </c>
      <c r="G47" s="190"/>
      <c r="H47" s="191"/>
      <c r="I47" s="192"/>
      <c r="J47" s="192"/>
      <c r="K47" s="192"/>
      <c r="L47" s="192">
        <v>0</v>
      </c>
      <c r="M47" s="82" t="str">
        <f t="shared" si="1"/>
        <v>0</v>
      </c>
      <c r="N47" s="193">
        <v>0</v>
      </c>
      <c r="O47" s="194"/>
      <c r="P47" s="83">
        <v>0</v>
      </c>
      <c r="Q47" s="204">
        <v>34.43</v>
      </c>
    </row>
    <row r="48" spans="1:17" s="1" customFormat="1" ht="36.75" customHeight="1" thickBot="1">
      <c r="A48" s="84"/>
      <c r="B48" s="212">
        <v>9</v>
      </c>
      <c r="C48" s="212"/>
      <c r="D48" s="213" t="s">
        <v>80</v>
      </c>
      <c r="E48" s="214"/>
      <c r="F48" s="212">
        <v>38</v>
      </c>
      <c r="G48" s="215">
        <f>G42-G43-G44</f>
        <v>59.165499999999838</v>
      </c>
      <c r="H48" s="215">
        <f>H42-H43-H44</f>
        <v>71.465709604799983</v>
      </c>
      <c r="I48" s="215">
        <f>I42-I43-I44</f>
        <v>-13.98</v>
      </c>
      <c r="J48" s="215">
        <f>J42-J43-J44</f>
        <v>0.01</v>
      </c>
      <c r="K48" s="215">
        <f>K42-K43-K44</f>
        <v>0</v>
      </c>
      <c r="L48" s="215">
        <v>0</v>
      </c>
      <c r="M48" s="216">
        <f t="shared" si="1"/>
        <v>1.2078949658973588</v>
      </c>
      <c r="N48" s="215">
        <v>0</v>
      </c>
      <c r="O48" s="217">
        <f>O42-O43-O44</f>
        <v>71.465709604799983</v>
      </c>
      <c r="P48" s="218">
        <v>0</v>
      </c>
      <c r="Q48" s="219">
        <v>17.8</v>
      </c>
    </row>
    <row r="49" spans="1:17" s="229" customFormat="1" ht="21.75" customHeight="1">
      <c r="A49" s="220" t="s">
        <v>81</v>
      </c>
      <c r="B49" s="221"/>
      <c r="C49" s="221"/>
      <c r="D49" s="222" t="s">
        <v>82</v>
      </c>
      <c r="E49" s="223"/>
      <c r="F49" s="221">
        <v>39</v>
      </c>
      <c r="G49" s="224"/>
      <c r="H49" s="225"/>
      <c r="I49" s="225"/>
      <c r="J49" s="225"/>
      <c r="K49" s="225"/>
      <c r="L49" s="225">
        <v>0</v>
      </c>
      <c r="M49" s="130" t="str">
        <f t="shared" si="1"/>
        <v>0</v>
      </c>
      <c r="N49" s="226">
        <v>0</v>
      </c>
      <c r="O49" s="227">
        <v>0</v>
      </c>
      <c r="P49" s="133">
        <v>0</v>
      </c>
      <c r="Q49" s="228">
        <v>7.2</v>
      </c>
    </row>
    <row r="50" spans="1:17" s="229" customFormat="1" ht="18.75" customHeight="1" thickBot="1">
      <c r="A50" s="230" t="s">
        <v>83</v>
      </c>
      <c r="B50" s="231"/>
      <c r="C50" s="231"/>
      <c r="D50" s="232" t="s">
        <v>84</v>
      </c>
      <c r="E50" s="233"/>
      <c r="F50" s="231">
        <v>40</v>
      </c>
      <c r="G50" s="234"/>
      <c r="H50" s="141"/>
      <c r="I50" s="141"/>
      <c r="J50" s="141"/>
      <c r="K50" s="141"/>
      <c r="L50" s="141">
        <v>0</v>
      </c>
      <c r="M50" s="142" t="str">
        <f t="shared" si="1"/>
        <v>0</v>
      </c>
      <c r="N50" s="235"/>
      <c r="O50" s="236"/>
      <c r="P50" s="144" t="str">
        <f t="shared" si="2"/>
        <v>0</v>
      </c>
      <c r="Q50" s="237">
        <v>0</v>
      </c>
    </row>
    <row r="51" spans="1:17" s="1" customFormat="1">
      <c r="A51" s="180"/>
      <c r="B51" s="238"/>
      <c r="C51" s="239" t="s">
        <v>28</v>
      </c>
      <c r="D51" s="240" t="s">
        <v>85</v>
      </c>
      <c r="E51" s="71"/>
      <c r="F51" s="239">
        <v>41</v>
      </c>
      <c r="G51" s="182"/>
      <c r="H51" s="183"/>
      <c r="I51" s="184"/>
      <c r="J51" s="184"/>
      <c r="K51" s="184"/>
      <c r="L51" s="184"/>
      <c r="M51" s="118" t="str">
        <f t="shared" si="1"/>
        <v>0</v>
      </c>
      <c r="N51" s="185"/>
      <c r="O51" s="186"/>
      <c r="P51" s="78" t="str">
        <f t="shared" si="2"/>
        <v>0</v>
      </c>
      <c r="Q51" s="187" t="str">
        <f>IF(N51=0,"",O51/N51)</f>
        <v/>
      </c>
    </row>
    <row r="52" spans="1:17" s="1" customFormat="1">
      <c r="A52" s="100"/>
      <c r="B52" s="108"/>
      <c r="C52" s="188" t="s">
        <v>30</v>
      </c>
      <c r="D52" s="189" t="s">
        <v>86</v>
      </c>
      <c r="E52" s="104"/>
      <c r="F52" s="188">
        <v>42</v>
      </c>
      <c r="G52" s="190"/>
      <c r="H52" s="191"/>
      <c r="I52" s="192"/>
      <c r="J52" s="192"/>
      <c r="K52" s="192"/>
      <c r="L52" s="192"/>
      <c r="M52" s="82" t="str">
        <f t="shared" si="1"/>
        <v>0</v>
      </c>
      <c r="N52" s="193"/>
      <c r="O52" s="194"/>
      <c r="P52" s="83" t="str">
        <f t="shared" si="2"/>
        <v>0</v>
      </c>
      <c r="Q52" s="195">
        <v>5.7</v>
      </c>
    </row>
    <row r="53" spans="1:17" s="1" customFormat="1">
      <c r="A53" s="100"/>
      <c r="B53" s="108"/>
      <c r="C53" s="188" t="s">
        <v>78</v>
      </c>
      <c r="D53" s="189" t="s">
        <v>87</v>
      </c>
      <c r="E53" s="104"/>
      <c r="F53" s="188">
        <v>43</v>
      </c>
      <c r="G53" s="190"/>
      <c r="H53" s="191"/>
      <c r="I53" s="192"/>
      <c r="J53" s="192"/>
      <c r="K53" s="192"/>
      <c r="L53" s="192"/>
      <c r="M53" s="82" t="str">
        <f t="shared" si="1"/>
        <v>0</v>
      </c>
      <c r="N53" s="193"/>
      <c r="O53" s="194"/>
      <c r="P53" s="83" t="str">
        <f t="shared" si="2"/>
        <v>0</v>
      </c>
      <c r="Q53" s="195" t="str">
        <f>IF(N53=0,"",O53/N53)</f>
        <v/>
      </c>
    </row>
    <row r="54" spans="1:17" s="1" customFormat="1">
      <c r="A54" s="100"/>
      <c r="B54" s="108"/>
      <c r="C54" s="188" t="s">
        <v>88</v>
      </c>
      <c r="D54" s="189" t="s">
        <v>89</v>
      </c>
      <c r="E54" s="104"/>
      <c r="F54" s="188">
        <v>44</v>
      </c>
      <c r="G54" s="190"/>
      <c r="H54" s="191"/>
      <c r="I54" s="192"/>
      <c r="J54" s="192"/>
      <c r="K54" s="192"/>
      <c r="L54" s="192"/>
      <c r="M54" s="82" t="str">
        <f t="shared" si="1"/>
        <v>0</v>
      </c>
      <c r="N54" s="193"/>
      <c r="O54" s="194"/>
      <c r="P54" s="83" t="str">
        <f t="shared" si="2"/>
        <v>0</v>
      </c>
      <c r="Q54" s="195" t="str">
        <f>IF(N54=0,"",O54/N54)</f>
        <v/>
      </c>
    </row>
    <row r="55" spans="1:17" s="1" customFormat="1" ht="16.5" thickBot="1">
      <c r="A55" s="84"/>
      <c r="B55" s="241"/>
      <c r="C55" s="242" t="s">
        <v>90</v>
      </c>
      <c r="D55" s="109" t="s">
        <v>91</v>
      </c>
      <c r="E55" s="87"/>
      <c r="F55" s="242">
        <v>45</v>
      </c>
      <c r="G55" s="243">
        <f>'[2] Bis.1'!G50+[1]liv1!G50</f>
        <v>0</v>
      </c>
      <c r="H55" s="244"/>
      <c r="I55" s="245"/>
      <c r="J55" s="245"/>
      <c r="K55" s="245"/>
      <c r="L55" s="245"/>
      <c r="M55" s="91" t="str">
        <f t="shared" si="1"/>
        <v>0</v>
      </c>
      <c r="N55" s="246"/>
      <c r="O55" s="247"/>
      <c r="P55" s="94" t="str">
        <f t="shared" si="2"/>
        <v>0</v>
      </c>
      <c r="Q55" s="248" t="str">
        <f>IF(N55=0,"",O55/N55)</f>
        <v/>
      </c>
    </row>
    <row r="56" spans="1:17" s="229" customFormat="1" ht="16.5" thickBot="1">
      <c r="A56" s="249" t="s">
        <v>92</v>
      </c>
      <c r="B56" s="250"/>
      <c r="C56" s="250"/>
      <c r="D56" s="251" t="s">
        <v>93</v>
      </c>
      <c r="E56" s="252"/>
      <c r="F56" s="250">
        <v>46</v>
      </c>
      <c r="G56" s="253"/>
      <c r="H56" s="254"/>
      <c r="I56" s="254"/>
      <c r="J56" s="254"/>
      <c r="K56" s="254"/>
      <c r="L56" s="254"/>
      <c r="M56" s="113" t="str">
        <f t="shared" si="1"/>
        <v>0</v>
      </c>
      <c r="N56" s="255"/>
      <c r="O56" s="256"/>
      <c r="P56" s="65" t="str">
        <f t="shared" si="2"/>
        <v>0</v>
      </c>
      <c r="Q56" s="257">
        <v>3</v>
      </c>
    </row>
    <row r="57" spans="1:17" s="1" customFormat="1">
      <c r="A57" s="258"/>
      <c r="B57" s="239">
        <v>1</v>
      </c>
      <c r="C57" s="239"/>
      <c r="D57" s="240" t="s">
        <v>94</v>
      </c>
      <c r="E57" s="71"/>
      <c r="F57" s="239">
        <v>47</v>
      </c>
      <c r="G57" s="182"/>
      <c r="H57" s="183"/>
      <c r="I57" s="184"/>
      <c r="J57" s="184"/>
      <c r="K57" s="184"/>
      <c r="L57" s="184"/>
      <c r="M57" s="118" t="str">
        <f t="shared" si="1"/>
        <v>0</v>
      </c>
      <c r="N57" s="185"/>
      <c r="O57" s="186"/>
      <c r="P57" s="78" t="str">
        <f t="shared" si="2"/>
        <v>0</v>
      </c>
      <c r="Q57" s="187" t="str">
        <f>IF(N57=0,"",O57/N57)</f>
        <v/>
      </c>
    </row>
    <row r="58" spans="1:17" s="1" customFormat="1" ht="17.25" customHeight="1" thickBot="1">
      <c r="A58" s="259"/>
      <c r="B58" s="242"/>
      <c r="C58" s="242"/>
      <c r="D58" s="260"/>
      <c r="E58" s="261" t="s">
        <v>95</v>
      </c>
      <c r="F58" s="242">
        <v>48</v>
      </c>
      <c r="G58" s="243"/>
      <c r="H58" s="244"/>
      <c r="I58" s="245"/>
      <c r="J58" s="245"/>
      <c r="K58" s="245"/>
      <c r="L58" s="245"/>
      <c r="M58" s="91" t="str">
        <f t="shared" si="1"/>
        <v>0</v>
      </c>
      <c r="N58" s="246"/>
      <c r="O58" s="247"/>
      <c r="P58" s="94" t="str">
        <f t="shared" si="2"/>
        <v>0</v>
      </c>
      <c r="Q58" s="248">
        <v>53.94</v>
      </c>
    </row>
    <row r="59" spans="1:17" s="229" customFormat="1">
      <c r="A59" s="220" t="s">
        <v>96</v>
      </c>
      <c r="B59" s="221"/>
      <c r="C59" s="221"/>
      <c r="D59" s="222" t="s">
        <v>97</v>
      </c>
      <c r="E59" s="223"/>
      <c r="F59" s="221">
        <v>49</v>
      </c>
      <c r="G59" s="224"/>
      <c r="H59" s="225"/>
      <c r="I59" s="225"/>
      <c r="J59" s="225"/>
      <c r="K59" s="225"/>
      <c r="L59" s="225"/>
      <c r="M59" s="130" t="str">
        <f t="shared" si="1"/>
        <v>0</v>
      </c>
      <c r="N59" s="226"/>
      <c r="O59" s="227"/>
      <c r="P59" s="133" t="str">
        <f t="shared" si="2"/>
        <v>0</v>
      </c>
      <c r="Q59" s="228">
        <v>9.6</v>
      </c>
    </row>
    <row r="60" spans="1:17" s="229" customFormat="1" ht="16.5" thickBot="1">
      <c r="A60" s="230" t="s">
        <v>98</v>
      </c>
      <c r="B60" s="231"/>
      <c r="C60" s="231"/>
      <c r="D60" s="232" t="s">
        <v>99</v>
      </c>
      <c r="E60" s="233"/>
      <c r="F60" s="231"/>
      <c r="G60" s="234"/>
      <c r="H60" s="141"/>
      <c r="I60" s="141"/>
      <c r="J60" s="141"/>
      <c r="K60" s="141"/>
      <c r="L60" s="141"/>
      <c r="M60" s="142" t="str">
        <f t="shared" si="1"/>
        <v>0</v>
      </c>
      <c r="N60" s="235"/>
      <c r="O60" s="236"/>
      <c r="P60" s="144" t="str">
        <f t="shared" si="2"/>
        <v>0</v>
      </c>
      <c r="Q60" s="237">
        <v>9.6</v>
      </c>
    </row>
    <row r="61" spans="1:17" s="1" customFormat="1" ht="21.75" customHeight="1">
      <c r="A61" s="180"/>
      <c r="B61" s="239">
        <v>1</v>
      </c>
      <c r="C61" s="239"/>
      <c r="D61" s="262" t="s">
        <v>100</v>
      </c>
      <c r="E61" s="263"/>
      <c r="F61" s="239">
        <v>50</v>
      </c>
      <c r="G61" s="264">
        <v>10</v>
      </c>
      <c r="H61" s="265">
        <v>9</v>
      </c>
      <c r="I61" s="266">
        <v>9</v>
      </c>
      <c r="J61" s="266">
        <v>9</v>
      </c>
      <c r="K61" s="266">
        <v>9</v>
      </c>
      <c r="L61" s="266">
        <v>10</v>
      </c>
      <c r="M61" s="118">
        <f t="shared" si="1"/>
        <v>0.9</v>
      </c>
      <c r="N61" s="185">
        <v>9</v>
      </c>
      <c r="O61" s="186">
        <v>9</v>
      </c>
      <c r="P61" s="78">
        <f t="shared" si="2"/>
        <v>1</v>
      </c>
      <c r="Q61" s="187">
        <f>IF(N61=0,"",O61/N61)</f>
        <v>1</v>
      </c>
    </row>
    <row r="62" spans="1:17" s="1" customFormat="1" ht="21" customHeight="1">
      <c r="A62" s="267"/>
      <c r="B62" s="188">
        <v>2</v>
      </c>
      <c r="C62" s="188"/>
      <c r="D62" s="268" t="s">
        <v>101</v>
      </c>
      <c r="E62" s="108"/>
      <c r="F62" s="188">
        <v>51</v>
      </c>
      <c r="G62" s="269">
        <v>10</v>
      </c>
      <c r="H62" s="270">
        <v>9</v>
      </c>
      <c r="I62" s="271">
        <v>9</v>
      </c>
      <c r="J62" s="271">
        <v>9</v>
      </c>
      <c r="K62" s="271">
        <v>9</v>
      </c>
      <c r="L62" s="271">
        <v>10</v>
      </c>
      <c r="M62" s="82">
        <f t="shared" si="1"/>
        <v>0.9</v>
      </c>
      <c r="N62" s="272">
        <v>9</v>
      </c>
      <c r="O62" s="273">
        <v>9</v>
      </c>
      <c r="P62" s="83">
        <f t="shared" si="2"/>
        <v>1</v>
      </c>
      <c r="Q62" s="195">
        <v>0.5</v>
      </c>
    </row>
    <row r="63" spans="1:17" s="1" customFormat="1" ht="33.75" customHeight="1">
      <c r="A63" s="267"/>
      <c r="B63" s="188">
        <v>3</v>
      </c>
      <c r="C63" s="188"/>
      <c r="D63" s="268" t="s">
        <v>102</v>
      </c>
      <c r="E63" s="108"/>
      <c r="F63" s="188">
        <v>52</v>
      </c>
      <c r="G63" s="190">
        <f>(G21/G62)/12*1000</f>
        <v>4825.5083333333323</v>
      </c>
      <c r="H63" s="274">
        <f>(H21/H62)/12*1000</f>
        <v>6779.0000000000009</v>
      </c>
      <c r="I63" s="275">
        <f>(I21/I62)/3*1000</f>
        <v>0</v>
      </c>
      <c r="J63" s="275">
        <f>(J21/J62)/6*1000</f>
        <v>0</v>
      </c>
      <c r="K63" s="275">
        <f>(K21/K62)/9*1000</f>
        <v>0</v>
      </c>
      <c r="L63" s="275">
        <f>(L21/L62)/12*1000</f>
        <v>0</v>
      </c>
      <c r="M63" s="82">
        <f t="shared" si="1"/>
        <v>1.4048260891339606</v>
      </c>
      <c r="N63" s="276">
        <f>(N21/N62)/12*1000</f>
        <v>6779.0000000000009</v>
      </c>
      <c r="O63" s="276">
        <f>(O21/O62)/12*1000</f>
        <v>6779.0000000000009</v>
      </c>
      <c r="P63" s="83">
        <f t="shared" si="2"/>
        <v>1</v>
      </c>
      <c r="Q63" s="195">
        <v>0</v>
      </c>
    </row>
    <row r="64" spans="1:17" s="1" customFormat="1" ht="46.5" customHeight="1">
      <c r="A64" s="267"/>
      <c r="B64" s="188">
        <v>4</v>
      </c>
      <c r="C64" s="188"/>
      <c r="D64" s="268" t="s">
        <v>103</v>
      </c>
      <c r="E64" s="108"/>
      <c r="F64" s="188">
        <v>53</v>
      </c>
      <c r="G64" s="190">
        <f>(G21/G62)/12*1000</f>
        <v>4825.5083333333323</v>
      </c>
      <c r="H64" s="274">
        <f>(H21/H62)/12*1000</f>
        <v>6779.0000000000009</v>
      </c>
      <c r="I64" s="275">
        <f>(I21/I62)/3*1000</f>
        <v>0</v>
      </c>
      <c r="J64" s="275">
        <f>(J21/J62)/6*1000</f>
        <v>0</v>
      </c>
      <c r="K64" s="275">
        <f>(K21/K62)/9*1000</f>
        <v>0</v>
      </c>
      <c r="L64" s="275">
        <f>(L21/L62)/12*1000</f>
        <v>0</v>
      </c>
      <c r="M64" s="82">
        <f t="shared" si="1"/>
        <v>1.4048260891339606</v>
      </c>
      <c r="N64" s="276">
        <f>(N21/N62)/12*1000</f>
        <v>6779.0000000000009</v>
      </c>
      <c r="O64" s="276">
        <f>(O21/O62)/12*1000</f>
        <v>6779.0000000000009</v>
      </c>
      <c r="P64" s="83">
        <f t="shared" si="2"/>
        <v>1</v>
      </c>
      <c r="Q64" s="195">
        <v>0</v>
      </c>
    </row>
    <row r="65" spans="1:17" s="1" customFormat="1" ht="32.25" customHeight="1">
      <c r="A65" s="267"/>
      <c r="B65" s="188">
        <v>5</v>
      </c>
      <c r="C65" s="188"/>
      <c r="D65" s="268" t="s">
        <v>104</v>
      </c>
      <c r="E65" s="108"/>
      <c r="F65" s="188">
        <v>54</v>
      </c>
      <c r="G65" s="190">
        <f t="shared" ref="G65:O65" si="13">G12/G62</f>
        <v>168.44829999999996</v>
      </c>
      <c r="H65" s="274">
        <f t="shared" si="13"/>
        <v>220.54020082666665</v>
      </c>
      <c r="I65" s="275">
        <f t="shared" si="13"/>
        <v>0</v>
      </c>
      <c r="J65" s="275">
        <f t="shared" si="13"/>
        <v>0</v>
      </c>
      <c r="K65" s="275">
        <f t="shared" si="13"/>
        <v>0</v>
      </c>
      <c r="L65" s="275">
        <f t="shared" si="13"/>
        <v>0.1893</v>
      </c>
      <c r="M65" s="82">
        <f t="shared" si="1"/>
        <v>1.3092456310135911</v>
      </c>
      <c r="N65" s="274">
        <f t="shared" si="13"/>
        <v>220.54020082666665</v>
      </c>
      <c r="O65" s="274">
        <f t="shared" si="13"/>
        <v>220.54020082666665</v>
      </c>
      <c r="P65" s="83">
        <f t="shared" si="2"/>
        <v>1</v>
      </c>
      <c r="Q65" s="277">
        <v>0</v>
      </c>
    </row>
    <row r="66" spans="1:17" s="1" customFormat="1" ht="33" customHeight="1">
      <c r="A66" s="267"/>
      <c r="B66" s="188">
        <v>6</v>
      </c>
      <c r="C66" s="188"/>
      <c r="D66" s="278" t="s">
        <v>105</v>
      </c>
      <c r="E66" s="278"/>
      <c r="F66" s="188">
        <v>55</v>
      </c>
      <c r="G66" s="190"/>
      <c r="H66" s="191"/>
      <c r="I66" s="192"/>
      <c r="J66" s="192"/>
      <c r="K66" s="192"/>
      <c r="L66" s="192"/>
      <c r="M66" s="82" t="str">
        <f t="shared" si="1"/>
        <v>0</v>
      </c>
      <c r="N66" s="272"/>
      <c r="O66" s="273"/>
      <c r="P66" s="83" t="str">
        <f t="shared" si="2"/>
        <v>0</v>
      </c>
      <c r="Q66" s="195">
        <v>0</v>
      </c>
    </row>
    <row r="67" spans="1:17" s="1" customFormat="1" ht="30.75" customHeight="1">
      <c r="A67" s="267"/>
      <c r="B67" s="188">
        <v>7</v>
      </c>
      <c r="C67" s="188"/>
      <c r="D67" s="268" t="s">
        <v>106</v>
      </c>
      <c r="E67" s="108"/>
      <c r="F67" s="188">
        <v>56</v>
      </c>
      <c r="G67" s="190"/>
      <c r="H67" s="191"/>
      <c r="I67" s="192"/>
      <c r="J67" s="192"/>
      <c r="K67" s="192"/>
      <c r="L67" s="192"/>
      <c r="M67" s="82" t="str">
        <f t="shared" si="1"/>
        <v>0</v>
      </c>
      <c r="N67" s="272"/>
      <c r="O67" s="273"/>
      <c r="P67" s="83" t="str">
        <f t="shared" si="2"/>
        <v>0</v>
      </c>
      <c r="Q67" s="195">
        <v>0</v>
      </c>
    </row>
    <row r="68" spans="1:17" s="1" customFormat="1" ht="31.5" customHeight="1">
      <c r="A68" s="267"/>
      <c r="B68" s="188">
        <v>8</v>
      </c>
      <c r="C68" s="188"/>
      <c r="D68" s="268" t="s">
        <v>107</v>
      </c>
      <c r="E68" s="108"/>
      <c r="F68" s="188">
        <v>57</v>
      </c>
      <c r="G68" s="190">
        <f>(G16/G11)*1000</f>
        <v>916.3681135141137</v>
      </c>
      <c r="H68" s="274">
        <f t="shared" ref="H68:O68" si="14">(H16/H11)*1000</f>
        <v>914.27462517178276</v>
      </c>
      <c r="I68" s="275" t="e">
        <f t="shared" si="14"/>
        <v>#DIV/0!</v>
      </c>
      <c r="J68" s="275">
        <f t="shared" si="14"/>
        <v>0</v>
      </c>
      <c r="K68" s="275" t="e">
        <f t="shared" si="14"/>
        <v>#DIV/0!</v>
      </c>
      <c r="L68" s="275">
        <f t="shared" si="14"/>
        <v>958555.39144215523</v>
      </c>
      <c r="M68" s="82">
        <f t="shared" si="1"/>
        <v>0.99771545047076904</v>
      </c>
      <c r="N68" s="276">
        <f t="shared" si="14"/>
        <v>914.27462517178276</v>
      </c>
      <c r="O68" s="276">
        <f t="shared" si="14"/>
        <v>914.27462517178276</v>
      </c>
      <c r="P68" s="83">
        <f t="shared" si="2"/>
        <v>1</v>
      </c>
      <c r="Q68" s="277"/>
    </row>
    <row r="69" spans="1:17" s="1" customFormat="1" ht="22.5" customHeight="1">
      <c r="A69" s="267"/>
      <c r="B69" s="188">
        <v>9</v>
      </c>
      <c r="C69" s="188"/>
      <c r="D69" s="268" t="s">
        <v>108</v>
      </c>
      <c r="E69" s="108"/>
      <c r="F69" s="188">
        <v>58</v>
      </c>
      <c r="G69" s="190"/>
      <c r="H69" s="191"/>
      <c r="I69" s="192"/>
      <c r="J69" s="192"/>
      <c r="K69" s="192"/>
      <c r="L69" s="192"/>
      <c r="M69" s="82" t="str">
        <f t="shared" si="1"/>
        <v>0</v>
      </c>
      <c r="N69" s="272"/>
      <c r="O69" s="273"/>
      <c r="P69" s="83" t="str">
        <f t="shared" si="2"/>
        <v>0</v>
      </c>
      <c r="Q69" s="195" t="str">
        <f>IF(N69=0,"",O69/N69)</f>
        <v/>
      </c>
    </row>
    <row r="70" spans="1:17" s="1" customFormat="1" ht="21" customHeight="1" thickBot="1">
      <c r="A70" s="279"/>
      <c r="B70" s="280">
        <v>10</v>
      </c>
      <c r="C70" s="280"/>
      <c r="D70" s="281" t="s">
        <v>109</v>
      </c>
      <c r="E70" s="282"/>
      <c r="F70" s="280">
        <v>59</v>
      </c>
      <c r="G70" s="283"/>
      <c r="H70" s="284"/>
      <c r="I70" s="285"/>
      <c r="J70" s="285"/>
      <c r="K70" s="285"/>
      <c r="L70" s="285"/>
      <c r="M70" s="286" t="str">
        <f t="shared" si="1"/>
        <v>0</v>
      </c>
      <c r="N70" s="287"/>
      <c r="O70" s="288"/>
      <c r="P70" s="289" t="str">
        <f t="shared" si="2"/>
        <v>0</v>
      </c>
      <c r="Q70" s="290" t="str">
        <f>IF(N70=0,"",O70/N70)</f>
        <v/>
      </c>
    </row>
    <row r="71" spans="1:17" ht="20.100000000000001" customHeight="1">
      <c r="A71" s="291" t="s">
        <v>110</v>
      </c>
      <c r="B71" s="291"/>
      <c r="C71" s="291"/>
      <c r="D71" s="291"/>
      <c r="E71" s="291"/>
      <c r="F71" s="292" t="s">
        <v>111</v>
      </c>
      <c r="G71" s="292"/>
      <c r="H71" s="292"/>
      <c r="I71" s="292"/>
      <c r="J71" s="292"/>
      <c r="K71" s="292"/>
      <c r="L71" s="292"/>
      <c r="M71" s="292"/>
      <c r="N71" s="1"/>
      <c r="O71" s="1"/>
      <c r="P71" s="4"/>
      <c r="Q71" s="1"/>
    </row>
    <row r="72" spans="1:17" ht="20.100000000000001" customHeight="1">
      <c r="A72" s="291" t="s">
        <v>112</v>
      </c>
      <c r="B72" s="291" t="s">
        <v>113</v>
      </c>
      <c r="C72" s="291"/>
      <c r="D72" s="291"/>
      <c r="E72" s="291"/>
      <c r="F72" s="291" t="s">
        <v>114</v>
      </c>
      <c r="G72" s="291"/>
      <c r="H72" s="291"/>
      <c r="I72" s="291"/>
      <c r="J72" s="291"/>
      <c r="K72" s="291"/>
      <c r="L72" s="291"/>
      <c r="M72" s="291"/>
      <c r="N72" s="1"/>
      <c r="O72" s="1"/>
      <c r="P72" s="4"/>
      <c r="Q72" s="1"/>
    </row>
    <row r="73" spans="1:17" ht="20.100000000000001" customHeight="1">
      <c r="A73" s="291"/>
      <c r="B73" s="291"/>
      <c r="C73" s="291"/>
      <c r="D73" s="291"/>
      <c r="E73" s="291"/>
      <c r="F73" s="293" t="s">
        <v>115</v>
      </c>
      <c r="G73" s="293"/>
      <c r="H73" s="293"/>
      <c r="I73" s="293"/>
      <c r="J73" s="293"/>
      <c r="K73" s="293"/>
      <c r="L73" s="293"/>
      <c r="M73" s="293"/>
      <c r="N73" s="1"/>
      <c r="O73" s="1"/>
      <c r="P73" s="4"/>
      <c r="Q73" s="1"/>
    </row>
    <row r="74" spans="1:17" ht="20.100000000000001" customHeight="1"/>
    <row r="75" spans="1:17" ht="20.100000000000001" customHeight="1"/>
    <row r="76" spans="1:17" ht="20.100000000000001" customHeight="1"/>
    <row r="77" spans="1:17" ht="24" customHeight="1"/>
    <row r="78" spans="1:17" ht="20.100000000000001" customHeight="1"/>
    <row r="79" spans="1:17" ht="20.100000000000001" customHeight="1"/>
    <row r="80" spans="1:17" ht="20.100000000000001" customHeight="1"/>
    <row r="81" spans="4:16" ht="33.75" customHeight="1"/>
    <row r="82" spans="4:16" ht="16.5" customHeight="1"/>
    <row r="83" spans="4:16" ht="16.5" customHeight="1"/>
    <row r="84" spans="4:16" ht="20.25" customHeight="1"/>
    <row r="85" spans="4:16" ht="20.25" customHeight="1"/>
    <row r="86" spans="4:16" s="122" customFormat="1" ht="20.100000000000001" customHeight="1">
      <c r="D86" s="296"/>
      <c r="E86" s="56"/>
      <c r="H86" s="295"/>
      <c r="I86" s="295"/>
      <c r="J86" s="295"/>
      <c r="K86" s="295"/>
      <c r="L86" s="295"/>
      <c r="M86" s="295"/>
      <c r="P86" s="297"/>
    </row>
    <row r="87" spans="4:16" s="122" customFormat="1" ht="20.100000000000001" customHeight="1">
      <c r="D87" s="296"/>
      <c r="E87" s="56"/>
      <c r="H87" s="295"/>
      <c r="I87" s="295"/>
      <c r="J87" s="295"/>
      <c r="K87" s="295"/>
      <c r="L87" s="295"/>
      <c r="M87" s="295"/>
      <c r="P87" s="297"/>
    </row>
    <row r="88" spans="4:16" ht="20.100000000000001" customHeight="1"/>
    <row r="89" spans="4:16" ht="20.100000000000001" customHeight="1"/>
    <row r="90" spans="4:16" ht="20.100000000000001" customHeight="1"/>
    <row r="91" spans="4:16" ht="20.100000000000001" customHeight="1"/>
    <row r="92" spans="4:16" s="122" customFormat="1" ht="20.100000000000001" customHeight="1">
      <c r="D92" s="296"/>
      <c r="E92" s="56"/>
      <c r="H92" s="295"/>
      <c r="I92" s="295"/>
      <c r="J92" s="295"/>
      <c r="K92" s="295"/>
      <c r="L92" s="295"/>
      <c r="M92" s="295"/>
      <c r="P92" s="297"/>
    </row>
    <row r="93" spans="4:16" ht="22.5" customHeight="1"/>
    <row r="99" ht="51.75" customHeight="1"/>
    <row r="100" ht="35.25" customHeight="1"/>
    <row r="120" spans="4:17" s="122" customFormat="1">
      <c r="D120" s="296"/>
      <c r="E120" s="56"/>
      <c r="H120" s="295"/>
      <c r="I120" s="295"/>
      <c r="J120" s="295"/>
      <c r="K120" s="295"/>
      <c r="L120" s="295"/>
      <c r="M120" s="295"/>
      <c r="P120" s="297"/>
    </row>
    <row r="121" spans="4:17">
      <c r="M121" s="298"/>
    </row>
    <row r="123" spans="4:17" s="300" customFormat="1">
      <c r="D123" s="299"/>
      <c r="G123" s="301"/>
      <c r="H123" s="298"/>
      <c r="I123" s="298"/>
      <c r="J123" s="298"/>
      <c r="K123" s="298"/>
      <c r="L123" s="298"/>
      <c r="M123" s="295"/>
      <c r="N123" s="301"/>
      <c r="O123" s="301"/>
      <c r="P123" s="302"/>
      <c r="Q123" s="301"/>
    </row>
  </sheetData>
  <mergeCells count="82">
    <mergeCell ref="A71:E71"/>
    <mergeCell ref="F71:M71"/>
    <mergeCell ref="A72:E72"/>
    <mergeCell ref="F72:M72"/>
    <mergeCell ref="A73:E73"/>
    <mergeCell ref="F73:M73"/>
    <mergeCell ref="D65:E65"/>
    <mergeCell ref="D66:E66"/>
    <mergeCell ref="D67:E67"/>
    <mergeCell ref="D68:E68"/>
    <mergeCell ref="D69:E69"/>
    <mergeCell ref="D70:E70"/>
    <mergeCell ref="D55:E55"/>
    <mergeCell ref="D56:E56"/>
    <mergeCell ref="D57:E57"/>
    <mergeCell ref="D59:E59"/>
    <mergeCell ref="D60:E60"/>
    <mergeCell ref="A61:A70"/>
    <mergeCell ref="D61:E61"/>
    <mergeCell ref="D62:E62"/>
    <mergeCell ref="D63:E63"/>
    <mergeCell ref="D64:E64"/>
    <mergeCell ref="D47:E47"/>
    <mergeCell ref="D48:E48"/>
    <mergeCell ref="D49:E49"/>
    <mergeCell ref="D50:E50"/>
    <mergeCell ref="A51:A55"/>
    <mergeCell ref="B51:B55"/>
    <mergeCell ref="D51:E51"/>
    <mergeCell ref="D52:E52"/>
    <mergeCell ref="D53:E53"/>
    <mergeCell ref="D54:E54"/>
    <mergeCell ref="D41:E41"/>
    <mergeCell ref="D42:E42"/>
    <mergeCell ref="D43:E43"/>
    <mergeCell ref="D44:E44"/>
    <mergeCell ref="D45:E45"/>
    <mergeCell ref="D46:E46"/>
    <mergeCell ref="D32:E32"/>
    <mergeCell ref="D33:E33"/>
    <mergeCell ref="D34:E34"/>
    <mergeCell ref="D35:E35"/>
    <mergeCell ref="D36:E36"/>
    <mergeCell ref="A37:A48"/>
    <mergeCell ref="D37:E37"/>
    <mergeCell ref="D38:E38"/>
    <mergeCell ref="D39:E39"/>
    <mergeCell ref="D40:E40"/>
    <mergeCell ref="D20:E20"/>
    <mergeCell ref="C22:C27"/>
    <mergeCell ref="D28:E28"/>
    <mergeCell ref="D29:E29"/>
    <mergeCell ref="D30:E30"/>
    <mergeCell ref="D31:E31"/>
    <mergeCell ref="D11:E11"/>
    <mergeCell ref="A12:A15"/>
    <mergeCell ref="D12:E12"/>
    <mergeCell ref="D15:E15"/>
    <mergeCell ref="D16:E16"/>
    <mergeCell ref="A17:A29"/>
    <mergeCell ref="D17:E17"/>
    <mergeCell ref="B18:B28"/>
    <mergeCell ref="D18:E18"/>
    <mergeCell ref="D19:E19"/>
    <mergeCell ref="M8:M9"/>
    <mergeCell ref="N8:N9"/>
    <mergeCell ref="O8:O9"/>
    <mergeCell ref="P8:Q8"/>
    <mergeCell ref="B10:C10"/>
    <mergeCell ref="D10:E10"/>
    <mergeCell ref="A8:C9"/>
    <mergeCell ref="D8:E9"/>
    <mergeCell ref="F8:F9"/>
    <mergeCell ref="G8:G9"/>
    <mergeCell ref="H8:H9"/>
    <mergeCell ref="I8:L8"/>
    <mergeCell ref="F1:H1"/>
    <mergeCell ref="F2:H2"/>
    <mergeCell ref="F3:H3"/>
    <mergeCell ref="A5:Q5"/>
    <mergeCell ref="A6:Q6"/>
    <mergeCell ref="A7:Q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91"/>
  <sheetViews>
    <sheetView topLeftCell="A55" workbookViewId="0">
      <selection activeCell="D12" sqref="D12:E12"/>
    </sheetView>
  </sheetViews>
  <sheetFormatPr defaultRowHeight="15"/>
  <cols>
    <col min="1" max="1" width="4.7109375" style="8" customWidth="1"/>
    <col min="2" max="2" width="6.85546875" style="8" customWidth="1"/>
    <col min="3" max="3" width="6.5703125" style="8" customWidth="1"/>
    <col min="4" max="4" width="7.28515625" style="8" customWidth="1"/>
    <col min="5" max="5" width="86.42578125" style="582" customWidth="1"/>
    <col min="6" max="6" width="6.28515625" style="8" customWidth="1"/>
    <col min="7" max="7" width="12.85546875" style="583" customWidth="1"/>
    <col min="8" max="8" width="12.5703125" style="8" customWidth="1"/>
    <col min="9" max="9" width="14" style="539" customWidth="1"/>
    <col min="10" max="10" width="13.140625" style="8" customWidth="1"/>
    <col min="11" max="11" width="11.85546875" style="8" customWidth="1"/>
    <col min="12" max="12" width="12.28515625" style="584" hidden="1" customWidth="1"/>
    <col min="13" max="13" width="11.5703125" style="8" customWidth="1"/>
    <col min="14" max="14" width="11.5703125" style="579" hidden="1" customWidth="1"/>
    <col min="15" max="15" width="12.7109375" style="8" customWidth="1"/>
    <col min="16" max="16" width="12.7109375" style="579" hidden="1" customWidth="1"/>
    <col min="17" max="17" width="12.5703125" style="580" customWidth="1"/>
    <col min="18" max="18" width="12.5703125" style="585" hidden="1" customWidth="1"/>
    <col min="19" max="19" width="11.140625" style="8" customWidth="1"/>
    <col min="20" max="20" width="11.5703125" style="8" customWidth="1"/>
    <col min="21" max="256" width="9.140625" style="8"/>
    <col min="257" max="257" width="4.7109375" style="8" customWidth="1"/>
    <col min="258" max="258" width="6.85546875" style="8" customWidth="1"/>
    <col min="259" max="259" width="6.5703125" style="8" customWidth="1"/>
    <col min="260" max="260" width="7.28515625" style="8" customWidth="1"/>
    <col min="261" max="261" width="86.42578125" style="8" customWidth="1"/>
    <col min="262" max="262" width="6.28515625" style="8" customWidth="1"/>
    <col min="263" max="263" width="12.85546875" style="8" customWidth="1"/>
    <col min="264" max="264" width="12.5703125" style="8" customWidth="1"/>
    <col min="265" max="265" width="14" style="8" customWidth="1"/>
    <col min="266" max="266" width="13.140625" style="8" customWidth="1"/>
    <col min="267" max="267" width="11.85546875" style="8" customWidth="1"/>
    <col min="268" max="268" width="0" style="8" hidden="1" customWidth="1"/>
    <col min="269" max="269" width="11.5703125" style="8" customWidth="1"/>
    <col min="270" max="270" width="0" style="8" hidden="1" customWidth="1"/>
    <col min="271" max="271" width="12.7109375" style="8" customWidth="1"/>
    <col min="272" max="272" width="0" style="8" hidden="1" customWidth="1"/>
    <col min="273" max="273" width="12.5703125" style="8" customWidth="1"/>
    <col min="274" max="274" width="0" style="8" hidden="1" customWidth="1"/>
    <col min="275" max="275" width="11.140625" style="8" customWidth="1"/>
    <col min="276" max="276" width="11.5703125" style="8" customWidth="1"/>
    <col min="277" max="512" width="9.140625" style="8"/>
    <col min="513" max="513" width="4.7109375" style="8" customWidth="1"/>
    <col min="514" max="514" width="6.85546875" style="8" customWidth="1"/>
    <col min="515" max="515" width="6.5703125" style="8" customWidth="1"/>
    <col min="516" max="516" width="7.28515625" style="8" customWidth="1"/>
    <col min="517" max="517" width="86.42578125" style="8" customWidth="1"/>
    <col min="518" max="518" width="6.28515625" style="8" customWidth="1"/>
    <col min="519" max="519" width="12.85546875" style="8" customWidth="1"/>
    <col min="520" max="520" width="12.5703125" style="8" customWidth="1"/>
    <col min="521" max="521" width="14" style="8" customWidth="1"/>
    <col min="522" max="522" width="13.140625" style="8" customWidth="1"/>
    <col min="523" max="523" width="11.85546875" style="8" customWidth="1"/>
    <col min="524" max="524" width="0" style="8" hidden="1" customWidth="1"/>
    <col min="525" max="525" width="11.5703125" style="8" customWidth="1"/>
    <col min="526" max="526" width="0" style="8" hidden="1" customWidth="1"/>
    <col min="527" max="527" width="12.7109375" style="8" customWidth="1"/>
    <col min="528" max="528" width="0" style="8" hidden="1" customWidth="1"/>
    <col min="529" max="529" width="12.5703125" style="8" customWidth="1"/>
    <col min="530" max="530" width="0" style="8" hidden="1" customWidth="1"/>
    <col min="531" max="531" width="11.140625" style="8" customWidth="1"/>
    <col min="532" max="532" width="11.5703125" style="8" customWidth="1"/>
    <col min="533" max="768" width="9.140625" style="8"/>
    <col min="769" max="769" width="4.7109375" style="8" customWidth="1"/>
    <col min="770" max="770" width="6.85546875" style="8" customWidth="1"/>
    <col min="771" max="771" width="6.5703125" style="8" customWidth="1"/>
    <col min="772" max="772" width="7.28515625" style="8" customWidth="1"/>
    <col min="773" max="773" width="86.42578125" style="8" customWidth="1"/>
    <col min="774" max="774" width="6.28515625" style="8" customWidth="1"/>
    <col min="775" max="775" width="12.85546875" style="8" customWidth="1"/>
    <col min="776" max="776" width="12.5703125" style="8" customWidth="1"/>
    <col min="777" max="777" width="14" style="8" customWidth="1"/>
    <col min="778" max="778" width="13.140625" style="8" customWidth="1"/>
    <col min="779" max="779" width="11.85546875" style="8" customWidth="1"/>
    <col min="780" max="780" width="0" style="8" hidden="1" customWidth="1"/>
    <col min="781" max="781" width="11.5703125" style="8" customWidth="1"/>
    <col min="782" max="782" width="0" style="8" hidden="1" customWidth="1"/>
    <col min="783" max="783" width="12.7109375" style="8" customWidth="1"/>
    <col min="784" max="784" width="0" style="8" hidden="1" customWidth="1"/>
    <col min="785" max="785" width="12.5703125" style="8" customWidth="1"/>
    <col min="786" max="786" width="0" style="8" hidden="1" customWidth="1"/>
    <col min="787" max="787" width="11.140625" style="8" customWidth="1"/>
    <col min="788" max="788" width="11.5703125" style="8" customWidth="1"/>
    <col min="789" max="1024" width="9.140625" style="8"/>
    <col min="1025" max="1025" width="4.7109375" style="8" customWidth="1"/>
    <col min="1026" max="1026" width="6.85546875" style="8" customWidth="1"/>
    <col min="1027" max="1027" width="6.5703125" style="8" customWidth="1"/>
    <col min="1028" max="1028" width="7.28515625" style="8" customWidth="1"/>
    <col min="1029" max="1029" width="86.42578125" style="8" customWidth="1"/>
    <col min="1030" max="1030" width="6.28515625" style="8" customWidth="1"/>
    <col min="1031" max="1031" width="12.85546875" style="8" customWidth="1"/>
    <col min="1032" max="1032" width="12.5703125" style="8" customWidth="1"/>
    <col min="1033" max="1033" width="14" style="8" customWidth="1"/>
    <col min="1034" max="1034" width="13.140625" style="8" customWidth="1"/>
    <col min="1035" max="1035" width="11.85546875" style="8" customWidth="1"/>
    <col min="1036" max="1036" width="0" style="8" hidden="1" customWidth="1"/>
    <col min="1037" max="1037" width="11.5703125" style="8" customWidth="1"/>
    <col min="1038" max="1038" width="0" style="8" hidden="1" customWidth="1"/>
    <col min="1039" max="1039" width="12.7109375" style="8" customWidth="1"/>
    <col min="1040" max="1040" width="0" style="8" hidden="1" customWidth="1"/>
    <col min="1041" max="1041" width="12.5703125" style="8" customWidth="1"/>
    <col min="1042" max="1042" width="0" style="8" hidden="1" customWidth="1"/>
    <col min="1043" max="1043" width="11.140625" style="8" customWidth="1"/>
    <col min="1044" max="1044" width="11.5703125" style="8" customWidth="1"/>
    <col min="1045" max="1280" width="9.140625" style="8"/>
    <col min="1281" max="1281" width="4.7109375" style="8" customWidth="1"/>
    <col min="1282" max="1282" width="6.85546875" style="8" customWidth="1"/>
    <col min="1283" max="1283" width="6.5703125" style="8" customWidth="1"/>
    <col min="1284" max="1284" width="7.28515625" style="8" customWidth="1"/>
    <col min="1285" max="1285" width="86.42578125" style="8" customWidth="1"/>
    <col min="1286" max="1286" width="6.28515625" style="8" customWidth="1"/>
    <col min="1287" max="1287" width="12.85546875" style="8" customWidth="1"/>
    <col min="1288" max="1288" width="12.5703125" style="8" customWidth="1"/>
    <col min="1289" max="1289" width="14" style="8" customWidth="1"/>
    <col min="1290" max="1290" width="13.140625" style="8" customWidth="1"/>
    <col min="1291" max="1291" width="11.85546875" style="8" customWidth="1"/>
    <col min="1292" max="1292" width="0" style="8" hidden="1" customWidth="1"/>
    <col min="1293" max="1293" width="11.5703125" style="8" customWidth="1"/>
    <col min="1294" max="1294" width="0" style="8" hidden="1" customWidth="1"/>
    <col min="1295" max="1295" width="12.7109375" style="8" customWidth="1"/>
    <col min="1296" max="1296" width="0" style="8" hidden="1" customWidth="1"/>
    <col min="1297" max="1297" width="12.5703125" style="8" customWidth="1"/>
    <col min="1298" max="1298" width="0" style="8" hidden="1" customWidth="1"/>
    <col min="1299" max="1299" width="11.140625" style="8" customWidth="1"/>
    <col min="1300" max="1300" width="11.5703125" style="8" customWidth="1"/>
    <col min="1301" max="1536" width="9.140625" style="8"/>
    <col min="1537" max="1537" width="4.7109375" style="8" customWidth="1"/>
    <col min="1538" max="1538" width="6.85546875" style="8" customWidth="1"/>
    <col min="1539" max="1539" width="6.5703125" style="8" customWidth="1"/>
    <col min="1540" max="1540" width="7.28515625" style="8" customWidth="1"/>
    <col min="1541" max="1541" width="86.42578125" style="8" customWidth="1"/>
    <col min="1542" max="1542" width="6.28515625" style="8" customWidth="1"/>
    <col min="1543" max="1543" width="12.85546875" style="8" customWidth="1"/>
    <col min="1544" max="1544" width="12.5703125" style="8" customWidth="1"/>
    <col min="1545" max="1545" width="14" style="8" customWidth="1"/>
    <col min="1546" max="1546" width="13.140625" style="8" customWidth="1"/>
    <col min="1547" max="1547" width="11.85546875" style="8" customWidth="1"/>
    <col min="1548" max="1548" width="0" style="8" hidden="1" customWidth="1"/>
    <col min="1549" max="1549" width="11.5703125" style="8" customWidth="1"/>
    <col min="1550" max="1550" width="0" style="8" hidden="1" customWidth="1"/>
    <col min="1551" max="1551" width="12.7109375" style="8" customWidth="1"/>
    <col min="1552" max="1552" width="0" style="8" hidden="1" customWidth="1"/>
    <col min="1553" max="1553" width="12.5703125" style="8" customWidth="1"/>
    <col min="1554" max="1554" width="0" style="8" hidden="1" customWidth="1"/>
    <col min="1555" max="1555" width="11.140625" style="8" customWidth="1"/>
    <col min="1556" max="1556" width="11.5703125" style="8" customWidth="1"/>
    <col min="1557" max="1792" width="9.140625" style="8"/>
    <col min="1793" max="1793" width="4.7109375" style="8" customWidth="1"/>
    <col min="1794" max="1794" width="6.85546875" style="8" customWidth="1"/>
    <col min="1795" max="1795" width="6.5703125" style="8" customWidth="1"/>
    <col min="1796" max="1796" width="7.28515625" style="8" customWidth="1"/>
    <col min="1797" max="1797" width="86.42578125" style="8" customWidth="1"/>
    <col min="1798" max="1798" width="6.28515625" style="8" customWidth="1"/>
    <col min="1799" max="1799" width="12.85546875" style="8" customWidth="1"/>
    <col min="1800" max="1800" width="12.5703125" style="8" customWidth="1"/>
    <col min="1801" max="1801" width="14" style="8" customWidth="1"/>
    <col min="1802" max="1802" width="13.140625" style="8" customWidth="1"/>
    <col min="1803" max="1803" width="11.85546875" style="8" customWidth="1"/>
    <col min="1804" max="1804" width="0" style="8" hidden="1" customWidth="1"/>
    <col min="1805" max="1805" width="11.5703125" style="8" customWidth="1"/>
    <col min="1806" max="1806" width="0" style="8" hidden="1" customWidth="1"/>
    <col min="1807" max="1807" width="12.7109375" style="8" customWidth="1"/>
    <col min="1808" max="1808" width="0" style="8" hidden="1" customWidth="1"/>
    <col min="1809" max="1809" width="12.5703125" style="8" customWidth="1"/>
    <col min="1810" max="1810" width="0" style="8" hidden="1" customWidth="1"/>
    <col min="1811" max="1811" width="11.140625" style="8" customWidth="1"/>
    <col min="1812" max="1812" width="11.5703125" style="8" customWidth="1"/>
    <col min="1813" max="2048" width="9.140625" style="8"/>
    <col min="2049" max="2049" width="4.7109375" style="8" customWidth="1"/>
    <col min="2050" max="2050" width="6.85546875" style="8" customWidth="1"/>
    <col min="2051" max="2051" width="6.5703125" style="8" customWidth="1"/>
    <col min="2052" max="2052" width="7.28515625" style="8" customWidth="1"/>
    <col min="2053" max="2053" width="86.42578125" style="8" customWidth="1"/>
    <col min="2054" max="2054" width="6.28515625" style="8" customWidth="1"/>
    <col min="2055" max="2055" width="12.85546875" style="8" customWidth="1"/>
    <col min="2056" max="2056" width="12.5703125" style="8" customWidth="1"/>
    <col min="2057" max="2057" width="14" style="8" customWidth="1"/>
    <col min="2058" max="2058" width="13.140625" style="8" customWidth="1"/>
    <col min="2059" max="2059" width="11.85546875" style="8" customWidth="1"/>
    <col min="2060" max="2060" width="0" style="8" hidden="1" customWidth="1"/>
    <col min="2061" max="2061" width="11.5703125" style="8" customWidth="1"/>
    <col min="2062" max="2062" width="0" style="8" hidden="1" customWidth="1"/>
    <col min="2063" max="2063" width="12.7109375" style="8" customWidth="1"/>
    <col min="2064" max="2064" width="0" style="8" hidden="1" customWidth="1"/>
    <col min="2065" max="2065" width="12.5703125" style="8" customWidth="1"/>
    <col min="2066" max="2066" width="0" style="8" hidden="1" customWidth="1"/>
    <col min="2067" max="2067" width="11.140625" style="8" customWidth="1"/>
    <col min="2068" max="2068" width="11.5703125" style="8" customWidth="1"/>
    <col min="2069" max="2304" width="9.140625" style="8"/>
    <col min="2305" max="2305" width="4.7109375" style="8" customWidth="1"/>
    <col min="2306" max="2306" width="6.85546875" style="8" customWidth="1"/>
    <col min="2307" max="2307" width="6.5703125" style="8" customWidth="1"/>
    <col min="2308" max="2308" width="7.28515625" style="8" customWidth="1"/>
    <col min="2309" max="2309" width="86.42578125" style="8" customWidth="1"/>
    <col min="2310" max="2310" width="6.28515625" style="8" customWidth="1"/>
    <col min="2311" max="2311" width="12.85546875" style="8" customWidth="1"/>
    <col min="2312" max="2312" width="12.5703125" style="8" customWidth="1"/>
    <col min="2313" max="2313" width="14" style="8" customWidth="1"/>
    <col min="2314" max="2314" width="13.140625" style="8" customWidth="1"/>
    <col min="2315" max="2315" width="11.85546875" style="8" customWidth="1"/>
    <col min="2316" max="2316" width="0" style="8" hidden="1" customWidth="1"/>
    <col min="2317" max="2317" width="11.5703125" style="8" customWidth="1"/>
    <col min="2318" max="2318" width="0" style="8" hidden="1" customWidth="1"/>
    <col min="2319" max="2319" width="12.7109375" style="8" customWidth="1"/>
    <col min="2320" max="2320" width="0" style="8" hidden="1" customWidth="1"/>
    <col min="2321" max="2321" width="12.5703125" style="8" customWidth="1"/>
    <col min="2322" max="2322" width="0" style="8" hidden="1" customWidth="1"/>
    <col min="2323" max="2323" width="11.140625" style="8" customWidth="1"/>
    <col min="2324" max="2324" width="11.5703125" style="8" customWidth="1"/>
    <col min="2325" max="2560" width="9.140625" style="8"/>
    <col min="2561" max="2561" width="4.7109375" style="8" customWidth="1"/>
    <col min="2562" max="2562" width="6.85546875" style="8" customWidth="1"/>
    <col min="2563" max="2563" width="6.5703125" style="8" customWidth="1"/>
    <col min="2564" max="2564" width="7.28515625" style="8" customWidth="1"/>
    <col min="2565" max="2565" width="86.42578125" style="8" customWidth="1"/>
    <col min="2566" max="2566" width="6.28515625" style="8" customWidth="1"/>
    <col min="2567" max="2567" width="12.85546875" style="8" customWidth="1"/>
    <col min="2568" max="2568" width="12.5703125" style="8" customWidth="1"/>
    <col min="2569" max="2569" width="14" style="8" customWidth="1"/>
    <col min="2570" max="2570" width="13.140625" style="8" customWidth="1"/>
    <col min="2571" max="2571" width="11.85546875" style="8" customWidth="1"/>
    <col min="2572" max="2572" width="0" style="8" hidden="1" customWidth="1"/>
    <col min="2573" max="2573" width="11.5703125" style="8" customWidth="1"/>
    <col min="2574" max="2574" width="0" style="8" hidden="1" customWidth="1"/>
    <col min="2575" max="2575" width="12.7109375" style="8" customWidth="1"/>
    <col min="2576" max="2576" width="0" style="8" hidden="1" customWidth="1"/>
    <col min="2577" max="2577" width="12.5703125" style="8" customWidth="1"/>
    <col min="2578" max="2578" width="0" style="8" hidden="1" customWidth="1"/>
    <col min="2579" max="2579" width="11.140625" style="8" customWidth="1"/>
    <col min="2580" max="2580" width="11.5703125" style="8" customWidth="1"/>
    <col min="2581" max="2816" width="9.140625" style="8"/>
    <col min="2817" max="2817" width="4.7109375" style="8" customWidth="1"/>
    <col min="2818" max="2818" width="6.85546875" style="8" customWidth="1"/>
    <col min="2819" max="2819" width="6.5703125" style="8" customWidth="1"/>
    <col min="2820" max="2820" width="7.28515625" style="8" customWidth="1"/>
    <col min="2821" max="2821" width="86.42578125" style="8" customWidth="1"/>
    <col min="2822" max="2822" width="6.28515625" style="8" customWidth="1"/>
    <col min="2823" max="2823" width="12.85546875" style="8" customWidth="1"/>
    <col min="2824" max="2824" width="12.5703125" style="8" customWidth="1"/>
    <col min="2825" max="2825" width="14" style="8" customWidth="1"/>
    <col min="2826" max="2826" width="13.140625" style="8" customWidth="1"/>
    <col min="2827" max="2827" width="11.85546875" style="8" customWidth="1"/>
    <col min="2828" max="2828" width="0" style="8" hidden="1" customWidth="1"/>
    <col min="2829" max="2829" width="11.5703125" style="8" customWidth="1"/>
    <col min="2830" max="2830" width="0" style="8" hidden="1" customWidth="1"/>
    <col min="2831" max="2831" width="12.7109375" style="8" customWidth="1"/>
    <col min="2832" max="2832" width="0" style="8" hidden="1" customWidth="1"/>
    <col min="2833" max="2833" width="12.5703125" style="8" customWidth="1"/>
    <col min="2834" max="2834" width="0" style="8" hidden="1" customWidth="1"/>
    <col min="2835" max="2835" width="11.140625" style="8" customWidth="1"/>
    <col min="2836" max="2836" width="11.5703125" style="8" customWidth="1"/>
    <col min="2837" max="3072" width="9.140625" style="8"/>
    <col min="3073" max="3073" width="4.7109375" style="8" customWidth="1"/>
    <col min="3074" max="3074" width="6.85546875" style="8" customWidth="1"/>
    <col min="3075" max="3075" width="6.5703125" style="8" customWidth="1"/>
    <col min="3076" max="3076" width="7.28515625" style="8" customWidth="1"/>
    <col min="3077" max="3077" width="86.42578125" style="8" customWidth="1"/>
    <col min="3078" max="3078" width="6.28515625" style="8" customWidth="1"/>
    <col min="3079" max="3079" width="12.85546875" style="8" customWidth="1"/>
    <col min="3080" max="3080" width="12.5703125" style="8" customWidth="1"/>
    <col min="3081" max="3081" width="14" style="8" customWidth="1"/>
    <col min="3082" max="3082" width="13.140625" style="8" customWidth="1"/>
    <col min="3083" max="3083" width="11.85546875" style="8" customWidth="1"/>
    <col min="3084" max="3084" width="0" style="8" hidden="1" customWidth="1"/>
    <col min="3085" max="3085" width="11.5703125" style="8" customWidth="1"/>
    <col min="3086" max="3086" width="0" style="8" hidden="1" customWidth="1"/>
    <col min="3087" max="3087" width="12.7109375" style="8" customWidth="1"/>
    <col min="3088" max="3088" width="0" style="8" hidden="1" customWidth="1"/>
    <col min="3089" max="3089" width="12.5703125" style="8" customWidth="1"/>
    <col min="3090" max="3090" width="0" style="8" hidden="1" customWidth="1"/>
    <col min="3091" max="3091" width="11.140625" style="8" customWidth="1"/>
    <col min="3092" max="3092" width="11.5703125" style="8" customWidth="1"/>
    <col min="3093" max="3328" width="9.140625" style="8"/>
    <col min="3329" max="3329" width="4.7109375" style="8" customWidth="1"/>
    <col min="3330" max="3330" width="6.85546875" style="8" customWidth="1"/>
    <col min="3331" max="3331" width="6.5703125" style="8" customWidth="1"/>
    <col min="3332" max="3332" width="7.28515625" style="8" customWidth="1"/>
    <col min="3333" max="3333" width="86.42578125" style="8" customWidth="1"/>
    <col min="3334" max="3334" width="6.28515625" style="8" customWidth="1"/>
    <col min="3335" max="3335" width="12.85546875" style="8" customWidth="1"/>
    <col min="3336" max="3336" width="12.5703125" style="8" customWidth="1"/>
    <col min="3337" max="3337" width="14" style="8" customWidth="1"/>
    <col min="3338" max="3338" width="13.140625" style="8" customWidth="1"/>
    <col min="3339" max="3339" width="11.85546875" style="8" customWidth="1"/>
    <col min="3340" max="3340" width="0" style="8" hidden="1" customWidth="1"/>
    <col min="3341" max="3341" width="11.5703125" style="8" customWidth="1"/>
    <col min="3342" max="3342" width="0" style="8" hidden="1" customWidth="1"/>
    <col min="3343" max="3343" width="12.7109375" style="8" customWidth="1"/>
    <col min="3344" max="3344" width="0" style="8" hidden="1" customWidth="1"/>
    <col min="3345" max="3345" width="12.5703125" style="8" customWidth="1"/>
    <col min="3346" max="3346" width="0" style="8" hidden="1" customWidth="1"/>
    <col min="3347" max="3347" width="11.140625" style="8" customWidth="1"/>
    <col min="3348" max="3348" width="11.5703125" style="8" customWidth="1"/>
    <col min="3349" max="3584" width="9.140625" style="8"/>
    <col min="3585" max="3585" width="4.7109375" style="8" customWidth="1"/>
    <col min="3586" max="3586" width="6.85546875" style="8" customWidth="1"/>
    <col min="3587" max="3587" width="6.5703125" style="8" customWidth="1"/>
    <col min="3588" max="3588" width="7.28515625" style="8" customWidth="1"/>
    <col min="3589" max="3589" width="86.42578125" style="8" customWidth="1"/>
    <col min="3590" max="3590" width="6.28515625" style="8" customWidth="1"/>
    <col min="3591" max="3591" width="12.85546875" style="8" customWidth="1"/>
    <col min="3592" max="3592" width="12.5703125" style="8" customWidth="1"/>
    <col min="3593" max="3593" width="14" style="8" customWidth="1"/>
    <col min="3594" max="3594" width="13.140625" style="8" customWidth="1"/>
    <col min="3595" max="3595" width="11.85546875" style="8" customWidth="1"/>
    <col min="3596" max="3596" width="0" style="8" hidden="1" customWidth="1"/>
    <col min="3597" max="3597" width="11.5703125" style="8" customWidth="1"/>
    <col min="3598" max="3598" width="0" style="8" hidden="1" customWidth="1"/>
    <col min="3599" max="3599" width="12.7109375" style="8" customWidth="1"/>
    <col min="3600" max="3600" width="0" style="8" hidden="1" customWidth="1"/>
    <col min="3601" max="3601" width="12.5703125" style="8" customWidth="1"/>
    <col min="3602" max="3602" width="0" style="8" hidden="1" customWidth="1"/>
    <col min="3603" max="3603" width="11.140625" style="8" customWidth="1"/>
    <col min="3604" max="3604" width="11.5703125" style="8" customWidth="1"/>
    <col min="3605" max="3840" width="9.140625" style="8"/>
    <col min="3841" max="3841" width="4.7109375" style="8" customWidth="1"/>
    <col min="3842" max="3842" width="6.85546875" style="8" customWidth="1"/>
    <col min="3843" max="3843" width="6.5703125" style="8" customWidth="1"/>
    <col min="3844" max="3844" width="7.28515625" style="8" customWidth="1"/>
    <col min="3845" max="3845" width="86.42578125" style="8" customWidth="1"/>
    <col min="3846" max="3846" width="6.28515625" style="8" customWidth="1"/>
    <col min="3847" max="3847" width="12.85546875" style="8" customWidth="1"/>
    <col min="3848" max="3848" width="12.5703125" style="8" customWidth="1"/>
    <col min="3849" max="3849" width="14" style="8" customWidth="1"/>
    <col min="3850" max="3850" width="13.140625" style="8" customWidth="1"/>
    <col min="3851" max="3851" width="11.85546875" style="8" customWidth="1"/>
    <col min="3852" max="3852" width="0" style="8" hidden="1" customWidth="1"/>
    <col min="3853" max="3853" width="11.5703125" style="8" customWidth="1"/>
    <col min="3854" max="3854" width="0" style="8" hidden="1" customWidth="1"/>
    <col min="3855" max="3855" width="12.7109375" style="8" customWidth="1"/>
    <col min="3856" max="3856" width="0" style="8" hidden="1" customWidth="1"/>
    <col min="3857" max="3857" width="12.5703125" style="8" customWidth="1"/>
    <col min="3858" max="3858" width="0" style="8" hidden="1" customWidth="1"/>
    <col min="3859" max="3859" width="11.140625" style="8" customWidth="1"/>
    <col min="3860" max="3860" width="11.5703125" style="8" customWidth="1"/>
    <col min="3861" max="4096" width="9.140625" style="8"/>
    <col min="4097" max="4097" width="4.7109375" style="8" customWidth="1"/>
    <col min="4098" max="4098" width="6.85546875" style="8" customWidth="1"/>
    <col min="4099" max="4099" width="6.5703125" style="8" customWidth="1"/>
    <col min="4100" max="4100" width="7.28515625" style="8" customWidth="1"/>
    <col min="4101" max="4101" width="86.42578125" style="8" customWidth="1"/>
    <col min="4102" max="4102" width="6.28515625" style="8" customWidth="1"/>
    <col min="4103" max="4103" width="12.85546875" style="8" customWidth="1"/>
    <col min="4104" max="4104" width="12.5703125" style="8" customWidth="1"/>
    <col min="4105" max="4105" width="14" style="8" customWidth="1"/>
    <col min="4106" max="4106" width="13.140625" style="8" customWidth="1"/>
    <col min="4107" max="4107" width="11.85546875" style="8" customWidth="1"/>
    <col min="4108" max="4108" width="0" style="8" hidden="1" customWidth="1"/>
    <col min="4109" max="4109" width="11.5703125" style="8" customWidth="1"/>
    <col min="4110" max="4110" width="0" style="8" hidden="1" customWidth="1"/>
    <col min="4111" max="4111" width="12.7109375" style="8" customWidth="1"/>
    <col min="4112" max="4112" width="0" style="8" hidden="1" customWidth="1"/>
    <col min="4113" max="4113" width="12.5703125" style="8" customWidth="1"/>
    <col min="4114" max="4114" width="0" style="8" hidden="1" customWidth="1"/>
    <col min="4115" max="4115" width="11.140625" style="8" customWidth="1"/>
    <col min="4116" max="4116" width="11.5703125" style="8" customWidth="1"/>
    <col min="4117" max="4352" width="9.140625" style="8"/>
    <col min="4353" max="4353" width="4.7109375" style="8" customWidth="1"/>
    <col min="4354" max="4354" width="6.85546875" style="8" customWidth="1"/>
    <col min="4355" max="4355" width="6.5703125" style="8" customWidth="1"/>
    <col min="4356" max="4356" width="7.28515625" style="8" customWidth="1"/>
    <col min="4357" max="4357" width="86.42578125" style="8" customWidth="1"/>
    <col min="4358" max="4358" width="6.28515625" style="8" customWidth="1"/>
    <col min="4359" max="4359" width="12.85546875" style="8" customWidth="1"/>
    <col min="4360" max="4360" width="12.5703125" style="8" customWidth="1"/>
    <col min="4361" max="4361" width="14" style="8" customWidth="1"/>
    <col min="4362" max="4362" width="13.140625" style="8" customWidth="1"/>
    <col min="4363" max="4363" width="11.85546875" style="8" customWidth="1"/>
    <col min="4364" max="4364" width="0" style="8" hidden="1" customWidth="1"/>
    <col min="4365" max="4365" width="11.5703125" style="8" customWidth="1"/>
    <col min="4366" max="4366" width="0" style="8" hidden="1" customWidth="1"/>
    <col min="4367" max="4367" width="12.7109375" style="8" customWidth="1"/>
    <col min="4368" max="4368" width="0" style="8" hidden="1" customWidth="1"/>
    <col min="4369" max="4369" width="12.5703125" style="8" customWidth="1"/>
    <col min="4370" max="4370" width="0" style="8" hidden="1" customWidth="1"/>
    <col min="4371" max="4371" width="11.140625" style="8" customWidth="1"/>
    <col min="4372" max="4372" width="11.5703125" style="8" customWidth="1"/>
    <col min="4373" max="4608" width="9.140625" style="8"/>
    <col min="4609" max="4609" width="4.7109375" style="8" customWidth="1"/>
    <col min="4610" max="4610" width="6.85546875" style="8" customWidth="1"/>
    <col min="4611" max="4611" width="6.5703125" style="8" customWidth="1"/>
    <col min="4612" max="4612" width="7.28515625" style="8" customWidth="1"/>
    <col min="4613" max="4613" width="86.42578125" style="8" customWidth="1"/>
    <col min="4614" max="4614" width="6.28515625" style="8" customWidth="1"/>
    <col min="4615" max="4615" width="12.85546875" style="8" customWidth="1"/>
    <col min="4616" max="4616" width="12.5703125" style="8" customWidth="1"/>
    <col min="4617" max="4617" width="14" style="8" customWidth="1"/>
    <col min="4618" max="4618" width="13.140625" style="8" customWidth="1"/>
    <col min="4619" max="4619" width="11.85546875" style="8" customWidth="1"/>
    <col min="4620" max="4620" width="0" style="8" hidden="1" customWidth="1"/>
    <col min="4621" max="4621" width="11.5703125" style="8" customWidth="1"/>
    <col min="4622" max="4622" width="0" style="8" hidden="1" customWidth="1"/>
    <col min="4623" max="4623" width="12.7109375" style="8" customWidth="1"/>
    <col min="4624" max="4624" width="0" style="8" hidden="1" customWidth="1"/>
    <col min="4625" max="4625" width="12.5703125" style="8" customWidth="1"/>
    <col min="4626" max="4626" width="0" style="8" hidden="1" customWidth="1"/>
    <col min="4627" max="4627" width="11.140625" style="8" customWidth="1"/>
    <col min="4628" max="4628" width="11.5703125" style="8" customWidth="1"/>
    <col min="4629" max="4864" width="9.140625" style="8"/>
    <col min="4865" max="4865" width="4.7109375" style="8" customWidth="1"/>
    <col min="4866" max="4866" width="6.85546875" style="8" customWidth="1"/>
    <col min="4867" max="4867" width="6.5703125" style="8" customWidth="1"/>
    <col min="4868" max="4868" width="7.28515625" style="8" customWidth="1"/>
    <col min="4869" max="4869" width="86.42578125" style="8" customWidth="1"/>
    <col min="4870" max="4870" width="6.28515625" style="8" customWidth="1"/>
    <col min="4871" max="4871" width="12.85546875" style="8" customWidth="1"/>
    <col min="4872" max="4872" width="12.5703125" style="8" customWidth="1"/>
    <col min="4873" max="4873" width="14" style="8" customWidth="1"/>
    <col min="4874" max="4874" width="13.140625" style="8" customWidth="1"/>
    <col min="4875" max="4875" width="11.85546875" style="8" customWidth="1"/>
    <col min="4876" max="4876" width="0" style="8" hidden="1" customWidth="1"/>
    <col min="4877" max="4877" width="11.5703125" style="8" customWidth="1"/>
    <col min="4878" max="4878" width="0" style="8" hidden="1" customWidth="1"/>
    <col min="4879" max="4879" width="12.7109375" style="8" customWidth="1"/>
    <col min="4880" max="4880" width="0" style="8" hidden="1" customWidth="1"/>
    <col min="4881" max="4881" width="12.5703125" style="8" customWidth="1"/>
    <col min="4882" max="4882" width="0" style="8" hidden="1" customWidth="1"/>
    <col min="4883" max="4883" width="11.140625" style="8" customWidth="1"/>
    <col min="4884" max="4884" width="11.5703125" style="8" customWidth="1"/>
    <col min="4885" max="5120" width="9.140625" style="8"/>
    <col min="5121" max="5121" width="4.7109375" style="8" customWidth="1"/>
    <col min="5122" max="5122" width="6.85546875" style="8" customWidth="1"/>
    <col min="5123" max="5123" width="6.5703125" style="8" customWidth="1"/>
    <col min="5124" max="5124" width="7.28515625" style="8" customWidth="1"/>
    <col min="5125" max="5125" width="86.42578125" style="8" customWidth="1"/>
    <col min="5126" max="5126" width="6.28515625" style="8" customWidth="1"/>
    <col min="5127" max="5127" width="12.85546875" style="8" customWidth="1"/>
    <col min="5128" max="5128" width="12.5703125" style="8" customWidth="1"/>
    <col min="5129" max="5129" width="14" style="8" customWidth="1"/>
    <col min="5130" max="5130" width="13.140625" style="8" customWidth="1"/>
    <col min="5131" max="5131" width="11.85546875" style="8" customWidth="1"/>
    <col min="5132" max="5132" width="0" style="8" hidden="1" customWidth="1"/>
    <col min="5133" max="5133" width="11.5703125" style="8" customWidth="1"/>
    <col min="5134" max="5134" width="0" style="8" hidden="1" customWidth="1"/>
    <col min="5135" max="5135" width="12.7109375" style="8" customWidth="1"/>
    <col min="5136" max="5136" width="0" style="8" hidden="1" customWidth="1"/>
    <col min="5137" max="5137" width="12.5703125" style="8" customWidth="1"/>
    <col min="5138" max="5138" width="0" style="8" hidden="1" customWidth="1"/>
    <col min="5139" max="5139" width="11.140625" style="8" customWidth="1"/>
    <col min="5140" max="5140" width="11.5703125" style="8" customWidth="1"/>
    <col min="5141" max="5376" width="9.140625" style="8"/>
    <col min="5377" max="5377" width="4.7109375" style="8" customWidth="1"/>
    <col min="5378" max="5378" width="6.85546875" style="8" customWidth="1"/>
    <col min="5379" max="5379" width="6.5703125" style="8" customWidth="1"/>
    <col min="5380" max="5380" width="7.28515625" style="8" customWidth="1"/>
    <col min="5381" max="5381" width="86.42578125" style="8" customWidth="1"/>
    <col min="5382" max="5382" width="6.28515625" style="8" customWidth="1"/>
    <col min="5383" max="5383" width="12.85546875" style="8" customWidth="1"/>
    <col min="5384" max="5384" width="12.5703125" style="8" customWidth="1"/>
    <col min="5385" max="5385" width="14" style="8" customWidth="1"/>
    <col min="5386" max="5386" width="13.140625" style="8" customWidth="1"/>
    <col min="5387" max="5387" width="11.85546875" style="8" customWidth="1"/>
    <col min="5388" max="5388" width="0" style="8" hidden="1" customWidth="1"/>
    <col min="5389" max="5389" width="11.5703125" style="8" customWidth="1"/>
    <col min="5390" max="5390" width="0" style="8" hidden="1" customWidth="1"/>
    <col min="5391" max="5391" width="12.7109375" style="8" customWidth="1"/>
    <col min="5392" max="5392" width="0" style="8" hidden="1" customWidth="1"/>
    <col min="5393" max="5393" width="12.5703125" style="8" customWidth="1"/>
    <col min="5394" max="5394" width="0" style="8" hidden="1" customWidth="1"/>
    <col min="5395" max="5395" width="11.140625" style="8" customWidth="1"/>
    <col min="5396" max="5396" width="11.5703125" style="8" customWidth="1"/>
    <col min="5397" max="5632" width="9.140625" style="8"/>
    <col min="5633" max="5633" width="4.7109375" style="8" customWidth="1"/>
    <col min="5634" max="5634" width="6.85546875" style="8" customWidth="1"/>
    <col min="5635" max="5635" width="6.5703125" style="8" customWidth="1"/>
    <col min="5636" max="5636" width="7.28515625" style="8" customWidth="1"/>
    <col min="5637" max="5637" width="86.42578125" style="8" customWidth="1"/>
    <col min="5638" max="5638" width="6.28515625" style="8" customWidth="1"/>
    <col min="5639" max="5639" width="12.85546875" style="8" customWidth="1"/>
    <col min="5640" max="5640" width="12.5703125" style="8" customWidth="1"/>
    <col min="5641" max="5641" width="14" style="8" customWidth="1"/>
    <col min="5642" max="5642" width="13.140625" style="8" customWidth="1"/>
    <col min="5643" max="5643" width="11.85546875" style="8" customWidth="1"/>
    <col min="5644" max="5644" width="0" style="8" hidden="1" customWidth="1"/>
    <col min="5645" max="5645" width="11.5703125" style="8" customWidth="1"/>
    <col min="5646" max="5646" width="0" style="8" hidden="1" customWidth="1"/>
    <col min="5647" max="5647" width="12.7109375" style="8" customWidth="1"/>
    <col min="5648" max="5648" width="0" style="8" hidden="1" customWidth="1"/>
    <col min="5649" max="5649" width="12.5703125" style="8" customWidth="1"/>
    <col min="5650" max="5650" width="0" style="8" hidden="1" customWidth="1"/>
    <col min="5651" max="5651" width="11.140625" style="8" customWidth="1"/>
    <col min="5652" max="5652" width="11.5703125" style="8" customWidth="1"/>
    <col min="5653" max="5888" width="9.140625" style="8"/>
    <col min="5889" max="5889" width="4.7109375" style="8" customWidth="1"/>
    <col min="5890" max="5890" width="6.85546875" style="8" customWidth="1"/>
    <col min="5891" max="5891" width="6.5703125" style="8" customWidth="1"/>
    <col min="5892" max="5892" width="7.28515625" style="8" customWidth="1"/>
    <col min="5893" max="5893" width="86.42578125" style="8" customWidth="1"/>
    <col min="5894" max="5894" width="6.28515625" style="8" customWidth="1"/>
    <col min="5895" max="5895" width="12.85546875" style="8" customWidth="1"/>
    <col min="5896" max="5896" width="12.5703125" style="8" customWidth="1"/>
    <col min="5897" max="5897" width="14" style="8" customWidth="1"/>
    <col min="5898" max="5898" width="13.140625" style="8" customWidth="1"/>
    <col min="5899" max="5899" width="11.85546875" style="8" customWidth="1"/>
    <col min="5900" max="5900" width="0" style="8" hidden="1" customWidth="1"/>
    <col min="5901" max="5901" width="11.5703125" style="8" customWidth="1"/>
    <col min="5902" max="5902" width="0" style="8" hidden="1" customWidth="1"/>
    <col min="5903" max="5903" width="12.7109375" style="8" customWidth="1"/>
    <col min="5904" max="5904" width="0" style="8" hidden="1" customWidth="1"/>
    <col min="5905" max="5905" width="12.5703125" style="8" customWidth="1"/>
    <col min="5906" max="5906" width="0" style="8" hidden="1" customWidth="1"/>
    <col min="5907" max="5907" width="11.140625" style="8" customWidth="1"/>
    <col min="5908" max="5908" width="11.5703125" style="8" customWidth="1"/>
    <col min="5909" max="6144" width="9.140625" style="8"/>
    <col min="6145" max="6145" width="4.7109375" style="8" customWidth="1"/>
    <col min="6146" max="6146" width="6.85546875" style="8" customWidth="1"/>
    <col min="6147" max="6147" width="6.5703125" style="8" customWidth="1"/>
    <col min="6148" max="6148" width="7.28515625" style="8" customWidth="1"/>
    <col min="6149" max="6149" width="86.42578125" style="8" customWidth="1"/>
    <col min="6150" max="6150" width="6.28515625" style="8" customWidth="1"/>
    <col min="6151" max="6151" width="12.85546875" style="8" customWidth="1"/>
    <col min="6152" max="6152" width="12.5703125" style="8" customWidth="1"/>
    <col min="6153" max="6153" width="14" style="8" customWidth="1"/>
    <col min="6154" max="6154" width="13.140625" style="8" customWidth="1"/>
    <col min="6155" max="6155" width="11.85546875" style="8" customWidth="1"/>
    <col min="6156" max="6156" width="0" style="8" hidden="1" customWidth="1"/>
    <col min="6157" max="6157" width="11.5703125" style="8" customWidth="1"/>
    <col min="6158" max="6158" width="0" style="8" hidden="1" customWidth="1"/>
    <col min="6159" max="6159" width="12.7109375" style="8" customWidth="1"/>
    <col min="6160" max="6160" width="0" style="8" hidden="1" customWidth="1"/>
    <col min="6161" max="6161" width="12.5703125" style="8" customWidth="1"/>
    <col min="6162" max="6162" width="0" style="8" hidden="1" customWidth="1"/>
    <col min="6163" max="6163" width="11.140625" style="8" customWidth="1"/>
    <col min="6164" max="6164" width="11.5703125" style="8" customWidth="1"/>
    <col min="6165" max="6400" width="9.140625" style="8"/>
    <col min="6401" max="6401" width="4.7109375" style="8" customWidth="1"/>
    <col min="6402" max="6402" width="6.85546875" style="8" customWidth="1"/>
    <col min="6403" max="6403" width="6.5703125" style="8" customWidth="1"/>
    <col min="6404" max="6404" width="7.28515625" style="8" customWidth="1"/>
    <col min="6405" max="6405" width="86.42578125" style="8" customWidth="1"/>
    <col min="6406" max="6406" width="6.28515625" style="8" customWidth="1"/>
    <col min="6407" max="6407" width="12.85546875" style="8" customWidth="1"/>
    <col min="6408" max="6408" width="12.5703125" style="8" customWidth="1"/>
    <col min="6409" max="6409" width="14" style="8" customWidth="1"/>
    <col min="6410" max="6410" width="13.140625" style="8" customWidth="1"/>
    <col min="6411" max="6411" width="11.85546875" style="8" customWidth="1"/>
    <col min="6412" max="6412" width="0" style="8" hidden="1" customWidth="1"/>
    <col min="6413" max="6413" width="11.5703125" style="8" customWidth="1"/>
    <col min="6414" max="6414" width="0" style="8" hidden="1" customWidth="1"/>
    <col min="6415" max="6415" width="12.7109375" style="8" customWidth="1"/>
    <col min="6416" max="6416" width="0" style="8" hidden="1" customWidth="1"/>
    <col min="6417" max="6417" width="12.5703125" style="8" customWidth="1"/>
    <col min="6418" max="6418" width="0" style="8" hidden="1" customWidth="1"/>
    <col min="6419" max="6419" width="11.140625" style="8" customWidth="1"/>
    <col min="6420" max="6420" width="11.5703125" style="8" customWidth="1"/>
    <col min="6421" max="6656" width="9.140625" style="8"/>
    <col min="6657" max="6657" width="4.7109375" style="8" customWidth="1"/>
    <col min="6658" max="6658" width="6.85546875" style="8" customWidth="1"/>
    <col min="6659" max="6659" width="6.5703125" style="8" customWidth="1"/>
    <col min="6660" max="6660" width="7.28515625" style="8" customWidth="1"/>
    <col min="6661" max="6661" width="86.42578125" style="8" customWidth="1"/>
    <col min="6662" max="6662" width="6.28515625" style="8" customWidth="1"/>
    <col min="6663" max="6663" width="12.85546875" style="8" customWidth="1"/>
    <col min="6664" max="6664" width="12.5703125" style="8" customWidth="1"/>
    <col min="6665" max="6665" width="14" style="8" customWidth="1"/>
    <col min="6666" max="6666" width="13.140625" style="8" customWidth="1"/>
    <col min="6667" max="6667" width="11.85546875" style="8" customWidth="1"/>
    <col min="6668" max="6668" width="0" style="8" hidden="1" customWidth="1"/>
    <col min="6669" max="6669" width="11.5703125" style="8" customWidth="1"/>
    <col min="6670" max="6670" width="0" style="8" hidden="1" customWidth="1"/>
    <col min="6671" max="6671" width="12.7109375" style="8" customWidth="1"/>
    <col min="6672" max="6672" width="0" style="8" hidden="1" customWidth="1"/>
    <col min="6673" max="6673" width="12.5703125" style="8" customWidth="1"/>
    <col min="6674" max="6674" width="0" style="8" hidden="1" customWidth="1"/>
    <col min="6675" max="6675" width="11.140625" style="8" customWidth="1"/>
    <col min="6676" max="6676" width="11.5703125" style="8" customWidth="1"/>
    <col min="6677" max="6912" width="9.140625" style="8"/>
    <col min="6913" max="6913" width="4.7109375" style="8" customWidth="1"/>
    <col min="6914" max="6914" width="6.85546875" style="8" customWidth="1"/>
    <col min="6915" max="6915" width="6.5703125" style="8" customWidth="1"/>
    <col min="6916" max="6916" width="7.28515625" style="8" customWidth="1"/>
    <col min="6917" max="6917" width="86.42578125" style="8" customWidth="1"/>
    <col min="6918" max="6918" width="6.28515625" style="8" customWidth="1"/>
    <col min="6919" max="6919" width="12.85546875" style="8" customWidth="1"/>
    <col min="6920" max="6920" width="12.5703125" style="8" customWidth="1"/>
    <col min="6921" max="6921" width="14" style="8" customWidth="1"/>
    <col min="6922" max="6922" width="13.140625" style="8" customWidth="1"/>
    <col min="6923" max="6923" width="11.85546875" style="8" customWidth="1"/>
    <col min="6924" max="6924" width="0" style="8" hidden="1" customWidth="1"/>
    <col min="6925" max="6925" width="11.5703125" style="8" customWidth="1"/>
    <col min="6926" max="6926" width="0" style="8" hidden="1" customWidth="1"/>
    <col min="6927" max="6927" width="12.7109375" style="8" customWidth="1"/>
    <col min="6928" max="6928" width="0" style="8" hidden="1" customWidth="1"/>
    <col min="6929" max="6929" width="12.5703125" style="8" customWidth="1"/>
    <col min="6930" max="6930" width="0" style="8" hidden="1" customWidth="1"/>
    <col min="6931" max="6931" width="11.140625" style="8" customWidth="1"/>
    <col min="6932" max="6932" width="11.5703125" style="8" customWidth="1"/>
    <col min="6933" max="7168" width="9.140625" style="8"/>
    <col min="7169" max="7169" width="4.7109375" style="8" customWidth="1"/>
    <col min="7170" max="7170" width="6.85546875" style="8" customWidth="1"/>
    <col min="7171" max="7171" width="6.5703125" style="8" customWidth="1"/>
    <col min="7172" max="7172" width="7.28515625" style="8" customWidth="1"/>
    <col min="7173" max="7173" width="86.42578125" style="8" customWidth="1"/>
    <col min="7174" max="7174" width="6.28515625" style="8" customWidth="1"/>
    <col min="7175" max="7175" width="12.85546875" style="8" customWidth="1"/>
    <col min="7176" max="7176" width="12.5703125" style="8" customWidth="1"/>
    <col min="7177" max="7177" width="14" style="8" customWidth="1"/>
    <col min="7178" max="7178" width="13.140625" style="8" customWidth="1"/>
    <col min="7179" max="7179" width="11.85546875" style="8" customWidth="1"/>
    <col min="7180" max="7180" width="0" style="8" hidden="1" customWidth="1"/>
    <col min="7181" max="7181" width="11.5703125" style="8" customWidth="1"/>
    <col min="7182" max="7182" width="0" style="8" hidden="1" customWidth="1"/>
    <col min="7183" max="7183" width="12.7109375" style="8" customWidth="1"/>
    <col min="7184" max="7184" width="0" style="8" hidden="1" customWidth="1"/>
    <col min="7185" max="7185" width="12.5703125" style="8" customWidth="1"/>
    <col min="7186" max="7186" width="0" style="8" hidden="1" customWidth="1"/>
    <col min="7187" max="7187" width="11.140625" style="8" customWidth="1"/>
    <col min="7188" max="7188" width="11.5703125" style="8" customWidth="1"/>
    <col min="7189" max="7424" width="9.140625" style="8"/>
    <col min="7425" max="7425" width="4.7109375" style="8" customWidth="1"/>
    <col min="7426" max="7426" width="6.85546875" style="8" customWidth="1"/>
    <col min="7427" max="7427" width="6.5703125" style="8" customWidth="1"/>
    <col min="7428" max="7428" width="7.28515625" style="8" customWidth="1"/>
    <col min="7429" max="7429" width="86.42578125" style="8" customWidth="1"/>
    <col min="7430" max="7430" width="6.28515625" style="8" customWidth="1"/>
    <col min="7431" max="7431" width="12.85546875" style="8" customWidth="1"/>
    <col min="7432" max="7432" width="12.5703125" style="8" customWidth="1"/>
    <col min="7433" max="7433" width="14" style="8" customWidth="1"/>
    <col min="7434" max="7434" width="13.140625" style="8" customWidth="1"/>
    <col min="7435" max="7435" width="11.85546875" style="8" customWidth="1"/>
    <col min="7436" max="7436" width="0" style="8" hidden="1" customWidth="1"/>
    <col min="7437" max="7437" width="11.5703125" style="8" customWidth="1"/>
    <col min="7438" max="7438" width="0" style="8" hidden="1" customWidth="1"/>
    <col min="7439" max="7439" width="12.7109375" style="8" customWidth="1"/>
    <col min="7440" max="7440" width="0" style="8" hidden="1" customWidth="1"/>
    <col min="7441" max="7441" width="12.5703125" style="8" customWidth="1"/>
    <col min="7442" max="7442" width="0" style="8" hidden="1" customWidth="1"/>
    <col min="7443" max="7443" width="11.140625" style="8" customWidth="1"/>
    <col min="7444" max="7444" width="11.5703125" style="8" customWidth="1"/>
    <col min="7445" max="7680" width="9.140625" style="8"/>
    <col min="7681" max="7681" width="4.7109375" style="8" customWidth="1"/>
    <col min="7682" max="7682" width="6.85546875" style="8" customWidth="1"/>
    <col min="7683" max="7683" width="6.5703125" style="8" customWidth="1"/>
    <col min="7684" max="7684" width="7.28515625" style="8" customWidth="1"/>
    <col min="7685" max="7685" width="86.42578125" style="8" customWidth="1"/>
    <col min="7686" max="7686" width="6.28515625" style="8" customWidth="1"/>
    <col min="7687" max="7687" width="12.85546875" style="8" customWidth="1"/>
    <col min="7688" max="7688" width="12.5703125" style="8" customWidth="1"/>
    <col min="7689" max="7689" width="14" style="8" customWidth="1"/>
    <col min="7690" max="7690" width="13.140625" style="8" customWidth="1"/>
    <col min="7691" max="7691" width="11.85546875" style="8" customWidth="1"/>
    <col min="7692" max="7692" width="0" style="8" hidden="1" customWidth="1"/>
    <col min="7693" max="7693" width="11.5703125" style="8" customWidth="1"/>
    <col min="7694" max="7694" width="0" style="8" hidden="1" customWidth="1"/>
    <col min="7695" max="7695" width="12.7109375" style="8" customWidth="1"/>
    <col min="7696" max="7696" width="0" style="8" hidden="1" customWidth="1"/>
    <col min="7697" max="7697" width="12.5703125" style="8" customWidth="1"/>
    <col min="7698" max="7698" width="0" style="8" hidden="1" customWidth="1"/>
    <col min="7699" max="7699" width="11.140625" style="8" customWidth="1"/>
    <col min="7700" max="7700" width="11.5703125" style="8" customWidth="1"/>
    <col min="7701" max="7936" width="9.140625" style="8"/>
    <col min="7937" max="7937" width="4.7109375" style="8" customWidth="1"/>
    <col min="7938" max="7938" width="6.85546875" style="8" customWidth="1"/>
    <col min="7939" max="7939" width="6.5703125" style="8" customWidth="1"/>
    <col min="7940" max="7940" width="7.28515625" style="8" customWidth="1"/>
    <col min="7941" max="7941" width="86.42578125" style="8" customWidth="1"/>
    <col min="7942" max="7942" width="6.28515625" style="8" customWidth="1"/>
    <col min="7943" max="7943" width="12.85546875" style="8" customWidth="1"/>
    <col min="7944" max="7944" width="12.5703125" style="8" customWidth="1"/>
    <col min="7945" max="7945" width="14" style="8" customWidth="1"/>
    <col min="7946" max="7946" width="13.140625" style="8" customWidth="1"/>
    <col min="7947" max="7947" width="11.85546875" style="8" customWidth="1"/>
    <col min="7948" max="7948" width="0" style="8" hidden="1" customWidth="1"/>
    <col min="7949" max="7949" width="11.5703125" style="8" customWidth="1"/>
    <col min="7950" max="7950" width="0" style="8" hidden="1" customWidth="1"/>
    <col min="7951" max="7951" width="12.7109375" style="8" customWidth="1"/>
    <col min="7952" max="7952" width="0" style="8" hidden="1" customWidth="1"/>
    <col min="7953" max="7953" width="12.5703125" style="8" customWidth="1"/>
    <col min="7954" max="7954" width="0" style="8" hidden="1" customWidth="1"/>
    <col min="7955" max="7955" width="11.140625" style="8" customWidth="1"/>
    <col min="7956" max="7956" width="11.5703125" style="8" customWidth="1"/>
    <col min="7957" max="8192" width="9.140625" style="8"/>
    <col min="8193" max="8193" width="4.7109375" style="8" customWidth="1"/>
    <col min="8194" max="8194" width="6.85546875" style="8" customWidth="1"/>
    <col min="8195" max="8195" width="6.5703125" style="8" customWidth="1"/>
    <col min="8196" max="8196" width="7.28515625" style="8" customWidth="1"/>
    <col min="8197" max="8197" width="86.42578125" style="8" customWidth="1"/>
    <col min="8198" max="8198" width="6.28515625" style="8" customWidth="1"/>
    <col min="8199" max="8199" width="12.85546875" style="8" customWidth="1"/>
    <col min="8200" max="8200" width="12.5703125" style="8" customWidth="1"/>
    <col min="8201" max="8201" width="14" style="8" customWidth="1"/>
    <col min="8202" max="8202" width="13.140625" style="8" customWidth="1"/>
    <col min="8203" max="8203" width="11.85546875" style="8" customWidth="1"/>
    <col min="8204" max="8204" width="0" style="8" hidden="1" customWidth="1"/>
    <col min="8205" max="8205" width="11.5703125" style="8" customWidth="1"/>
    <col min="8206" max="8206" width="0" style="8" hidden="1" customWidth="1"/>
    <col min="8207" max="8207" width="12.7109375" style="8" customWidth="1"/>
    <col min="8208" max="8208" width="0" style="8" hidden="1" customWidth="1"/>
    <col min="8209" max="8209" width="12.5703125" style="8" customWidth="1"/>
    <col min="8210" max="8210" width="0" style="8" hidden="1" customWidth="1"/>
    <col min="8211" max="8211" width="11.140625" style="8" customWidth="1"/>
    <col min="8212" max="8212" width="11.5703125" style="8" customWidth="1"/>
    <col min="8213" max="8448" width="9.140625" style="8"/>
    <col min="8449" max="8449" width="4.7109375" style="8" customWidth="1"/>
    <col min="8450" max="8450" width="6.85546875" style="8" customWidth="1"/>
    <col min="8451" max="8451" width="6.5703125" style="8" customWidth="1"/>
    <col min="8452" max="8452" width="7.28515625" style="8" customWidth="1"/>
    <col min="8453" max="8453" width="86.42578125" style="8" customWidth="1"/>
    <col min="8454" max="8454" width="6.28515625" style="8" customWidth="1"/>
    <col min="8455" max="8455" width="12.85546875" style="8" customWidth="1"/>
    <col min="8456" max="8456" width="12.5703125" style="8" customWidth="1"/>
    <col min="8457" max="8457" width="14" style="8" customWidth="1"/>
    <col min="8458" max="8458" width="13.140625" style="8" customWidth="1"/>
    <col min="8459" max="8459" width="11.85546875" style="8" customWidth="1"/>
    <col min="8460" max="8460" width="0" style="8" hidden="1" customWidth="1"/>
    <col min="8461" max="8461" width="11.5703125" style="8" customWidth="1"/>
    <col min="8462" max="8462" width="0" style="8" hidden="1" customWidth="1"/>
    <col min="8463" max="8463" width="12.7109375" style="8" customWidth="1"/>
    <col min="8464" max="8464" width="0" style="8" hidden="1" customWidth="1"/>
    <col min="8465" max="8465" width="12.5703125" style="8" customWidth="1"/>
    <col min="8466" max="8466" width="0" style="8" hidden="1" customWidth="1"/>
    <col min="8467" max="8467" width="11.140625" style="8" customWidth="1"/>
    <col min="8468" max="8468" width="11.5703125" style="8" customWidth="1"/>
    <col min="8469" max="8704" width="9.140625" style="8"/>
    <col min="8705" max="8705" width="4.7109375" style="8" customWidth="1"/>
    <col min="8706" max="8706" width="6.85546875" style="8" customWidth="1"/>
    <col min="8707" max="8707" width="6.5703125" style="8" customWidth="1"/>
    <col min="8708" max="8708" width="7.28515625" style="8" customWidth="1"/>
    <col min="8709" max="8709" width="86.42578125" style="8" customWidth="1"/>
    <col min="8710" max="8710" width="6.28515625" style="8" customWidth="1"/>
    <col min="8711" max="8711" width="12.85546875" style="8" customWidth="1"/>
    <col min="8712" max="8712" width="12.5703125" style="8" customWidth="1"/>
    <col min="8713" max="8713" width="14" style="8" customWidth="1"/>
    <col min="8714" max="8714" width="13.140625" style="8" customWidth="1"/>
    <col min="8715" max="8715" width="11.85546875" style="8" customWidth="1"/>
    <col min="8716" max="8716" width="0" style="8" hidden="1" customWidth="1"/>
    <col min="8717" max="8717" width="11.5703125" style="8" customWidth="1"/>
    <col min="8718" max="8718" width="0" style="8" hidden="1" customWidth="1"/>
    <col min="8719" max="8719" width="12.7109375" style="8" customWidth="1"/>
    <col min="8720" max="8720" width="0" style="8" hidden="1" customWidth="1"/>
    <col min="8721" max="8721" width="12.5703125" style="8" customWidth="1"/>
    <col min="8722" max="8722" width="0" style="8" hidden="1" customWidth="1"/>
    <col min="8723" max="8723" width="11.140625" style="8" customWidth="1"/>
    <col min="8724" max="8724" width="11.5703125" style="8" customWidth="1"/>
    <col min="8725" max="8960" width="9.140625" style="8"/>
    <col min="8961" max="8961" width="4.7109375" style="8" customWidth="1"/>
    <col min="8962" max="8962" width="6.85546875" style="8" customWidth="1"/>
    <col min="8963" max="8963" width="6.5703125" style="8" customWidth="1"/>
    <col min="8964" max="8964" width="7.28515625" style="8" customWidth="1"/>
    <col min="8965" max="8965" width="86.42578125" style="8" customWidth="1"/>
    <col min="8966" max="8966" width="6.28515625" style="8" customWidth="1"/>
    <col min="8967" max="8967" width="12.85546875" style="8" customWidth="1"/>
    <col min="8968" max="8968" width="12.5703125" style="8" customWidth="1"/>
    <col min="8969" max="8969" width="14" style="8" customWidth="1"/>
    <col min="8970" max="8970" width="13.140625" style="8" customWidth="1"/>
    <col min="8971" max="8971" width="11.85546875" style="8" customWidth="1"/>
    <col min="8972" max="8972" width="0" style="8" hidden="1" customWidth="1"/>
    <col min="8973" max="8973" width="11.5703125" style="8" customWidth="1"/>
    <col min="8974" max="8974" width="0" style="8" hidden="1" customWidth="1"/>
    <col min="8975" max="8975" width="12.7109375" style="8" customWidth="1"/>
    <col min="8976" max="8976" width="0" style="8" hidden="1" customWidth="1"/>
    <col min="8977" max="8977" width="12.5703125" style="8" customWidth="1"/>
    <col min="8978" max="8978" width="0" style="8" hidden="1" customWidth="1"/>
    <col min="8979" max="8979" width="11.140625" style="8" customWidth="1"/>
    <col min="8980" max="8980" width="11.5703125" style="8" customWidth="1"/>
    <col min="8981" max="9216" width="9.140625" style="8"/>
    <col min="9217" max="9217" width="4.7109375" style="8" customWidth="1"/>
    <col min="9218" max="9218" width="6.85546875" style="8" customWidth="1"/>
    <col min="9219" max="9219" width="6.5703125" style="8" customWidth="1"/>
    <col min="9220" max="9220" width="7.28515625" style="8" customWidth="1"/>
    <col min="9221" max="9221" width="86.42578125" style="8" customWidth="1"/>
    <col min="9222" max="9222" width="6.28515625" style="8" customWidth="1"/>
    <col min="9223" max="9223" width="12.85546875" style="8" customWidth="1"/>
    <col min="9224" max="9224" width="12.5703125" style="8" customWidth="1"/>
    <col min="9225" max="9225" width="14" style="8" customWidth="1"/>
    <col min="9226" max="9226" width="13.140625" style="8" customWidth="1"/>
    <col min="9227" max="9227" width="11.85546875" style="8" customWidth="1"/>
    <col min="9228" max="9228" width="0" style="8" hidden="1" customWidth="1"/>
    <col min="9229" max="9229" width="11.5703125" style="8" customWidth="1"/>
    <col min="9230" max="9230" width="0" style="8" hidden="1" customWidth="1"/>
    <col min="9231" max="9231" width="12.7109375" style="8" customWidth="1"/>
    <col min="9232" max="9232" width="0" style="8" hidden="1" customWidth="1"/>
    <col min="9233" max="9233" width="12.5703125" style="8" customWidth="1"/>
    <col min="9234" max="9234" width="0" style="8" hidden="1" customWidth="1"/>
    <col min="9235" max="9235" width="11.140625" style="8" customWidth="1"/>
    <col min="9236" max="9236" width="11.5703125" style="8" customWidth="1"/>
    <col min="9237" max="9472" width="9.140625" style="8"/>
    <col min="9473" max="9473" width="4.7109375" style="8" customWidth="1"/>
    <col min="9474" max="9474" width="6.85546875" style="8" customWidth="1"/>
    <col min="9475" max="9475" width="6.5703125" style="8" customWidth="1"/>
    <col min="9476" max="9476" width="7.28515625" style="8" customWidth="1"/>
    <col min="9477" max="9477" width="86.42578125" style="8" customWidth="1"/>
    <col min="9478" max="9478" width="6.28515625" style="8" customWidth="1"/>
    <col min="9479" max="9479" width="12.85546875" style="8" customWidth="1"/>
    <col min="9480" max="9480" width="12.5703125" style="8" customWidth="1"/>
    <col min="9481" max="9481" width="14" style="8" customWidth="1"/>
    <col min="9482" max="9482" width="13.140625" style="8" customWidth="1"/>
    <col min="9483" max="9483" width="11.85546875" style="8" customWidth="1"/>
    <col min="9484" max="9484" width="0" style="8" hidden="1" customWidth="1"/>
    <col min="9485" max="9485" width="11.5703125" style="8" customWidth="1"/>
    <col min="9486" max="9486" width="0" style="8" hidden="1" customWidth="1"/>
    <col min="9487" max="9487" width="12.7109375" style="8" customWidth="1"/>
    <col min="9488" max="9488" width="0" style="8" hidden="1" customWidth="1"/>
    <col min="9489" max="9489" width="12.5703125" style="8" customWidth="1"/>
    <col min="9490" max="9490" width="0" style="8" hidden="1" customWidth="1"/>
    <col min="9491" max="9491" width="11.140625" style="8" customWidth="1"/>
    <col min="9492" max="9492" width="11.5703125" style="8" customWidth="1"/>
    <col min="9493" max="9728" width="9.140625" style="8"/>
    <col min="9729" max="9729" width="4.7109375" style="8" customWidth="1"/>
    <col min="9730" max="9730" width="6.85546875" style="8" customWidth="1"/>
    <col min="9731" max="9731" width="6.5703125" style="8" customWidth="1"/>
    <col min="9732" max="9732" width="7.28515625" style="8" customWidth="1"/>
    <col min="9733" max="9733" width="86.42578125" style="8" customWidth="1"/>
    <col min="9734" max="9734" width="6.28515625" style="8" customWidth="1"/>
    <col min="9735" max="9735" width="12.85546875" style="8" customWidth="1"/>
    <col min="9736" max="9736" width="12.5703125" style="8" customWidth="1"/>
    <col min="9737" max="9737" width="14" style="8" customWidth="1"/>
    <col min="9738" max="9738" width="13.140625" style="8" customWidth="1"/>
    <col min="9739" max="9739" width="11.85546875" style="8" customWidth="1"/>
    <col min="9740" max="9740" width="0" style="8" hidden="1" customWidth="1"/>
    <col min="9741" max="9741" width="11.5703125" style="8" customWidth="1"/>
    <col min="9742" max="9742" width="0" style="8" hidden="1" customWidth="1"/>
    <col min="9743" max="9743" width="12.7109375" style="8" customWidth="1"/>
    <col min="9744" max="9744" width="0" style="8" hidden="1" customWidth="1"/>
    <col min="9745" max="9745" width="12.5703125" style="8" customWidth="1"/>
    <col min="9746" max="9746" width="0" style="8" hidden="1" customWidth="1"/>
    <col min="9747" max="9747" width="11.140625" style="8" customWidth="1"/>
    <col min="9748" max="9748" width="11.5703125" style="8" customWidth="1"/>
    <col min="9749" max="9984" width="9.140625" style="8"/>
    <col min="9985" max="9985" width="4.7109375" style="8" customWidth="1"/>
    <col min="9986" max="9986" width="6.85546875" style="8" customWidth="1"/>
    <col min="9987" max="9987" width="6.5703125" style="8" customWidth="1"/>
    <col min="9988" max="9988" width="7.28515625" style="8" customWidth="1"/>
    <col min="9989" max="9989" width="86.42578125" style="8" customWidth="1"/>
    <col min="9990" max="9990" width="6.28515625" style="8" customWidth="1"/>
    <col min="9991" max="9991" width="12.85546875" style="8" customWidth="1"/>
    <col min="9992" max="9992" width="12.5703125" style="8" customWidth="1"/>
    <col min="9993" max="9993" width="14" style="8" customWidth="1"/>
    <col min="9994" max="9994" width="13.140625" style="8" customWidth="1"/>
    <col min="9995" max="9995" width="11.85546875" style="8" customWidth="1"/>
    <col min="9996" max="9996" width="0" style="8" hidden="1" customWidth="1"/>
    <col min="9997" max="9997" width="11.5703125" style="8" customWidth="1"/>
    <col min="9998" max="9998" width="0" style="8" hidden="1" customWidth="1"/>
    <col min="9999" max="9999" width="12.7109375" style="8" customWidth="1"/>
    <col min="10000" max="10000" width="0" style="8" hidden="1" customWidth="1"/>
    <col min="10001" max="10001" width="12.5703125" style="8" customWidth="1"/>
    <col min="10002" max="10002" width="0" style="8" hidden="1" customWidth="1"/>
    <col min="10003" max="10003" width="11.140625" style="8" customWidth="1"/>
    <col min="10004" max="10004" width="11.5703125" style="8" customWidth="1"/>
    <col min="10005" max="10240" width="9.140625" style="8"/>
    <col min="10241" max="10241" width="4.7109375" style="8" customWidth="1"/>
    <col min="10242" max="10242" width="6.85546875" style="8" customWidth="1"/>
    <col min="10243" max="10243" width="6.5703125" style="8" customWidth="1"/>
    <col min="10244" max="10244" width="7.28515625" style="8" customWidth="1"/>
    <col min="10245" max="10245" width="86.42578125" style="8" customWidth="1"/>
    <col min="10246" max="10246" width="6.28515625" style="8" customWidth="1"/>
    <col min="10247" max="10247" width="12.85546875" style="8" customWidth="1"/>
    <col min="10248" max="10248" width="12.5703125" style="8" customWidth="1"/>
    <col min="10249" max="10249" width="14" style="8" customWidth="1"/>
    <col min="10250" max="10250" width="13.140625" style="8" customWidth="1"/>
    <col min="10251" max="10251" width="11.85546875" style="8" customWidth="1"/>
    <col min="10252" max="10252" width="0" style="8" hidden="1" customWidth="1"/>
    <col min="10253" max="10253" width="11.5703125" style="8" customWidth="1"/>
    <col min="10254" max="10254" width="0" style="8" hidden="1" customWidth="1"/>
    <col min="10255" max="10255" width="12.7109375" style="8" customWidth="1"/>
    <col min="10256" max="10256" width="0" style="8" hidden="1" customWidth="1"/>
    <col min="10257" max="10257" width="12.5703125" style="8" customWidth="1"/>
    <col min="10258" max="10258" width="0" style="8" hidden="1" customWidth="1"/>
    <col min="10259" max="10259" width="11.140625" style="8" customWidth="1"/>
    <col min="10260" max="10260" width="11.5703125" style="8" customWidth="1"/>
    <col min="10261" max="10496" width="9.140625" style="8"/>
    <col min="10497" max="10497" width="4.7109375" style="8" customWidth="1"/>
    <col min="10498" max="10498" width="6.85546875" style="8" customWidth="1"/>
    <col min="10499" max="10499" width="6.5703125" style="8" customWidth="1"/>
    <col min="10500" max="10500" width="7.28515625" style="8" customWidth="1"/>
    <col min="10501" max="10501" width="86.42578125" style="8" customWidth="1"/>
    <col min="10502" max="10502" width="6.28515625" style="8" customWidth="1"/>
    <col min="10503" max="10503" width="12.85546875" style="8" customWidth="1"/>
    <col min="10504" max="10504" width="12.5703125" style="8" customWidth="1"/>
    <col min="10505" max="10505" width="14" style="8" customWidth="1"/>
    <col min="10506" max="10506" width="13.140625" style="8" customWidth="1"/>
    <col min="10507" max="10507" width="11.85546875" style="8" customWidth="1"/>
    <col min="10508" max="10508" width="0" style="8" hidden="1" customWidth="1"/>
    <col min="10509" max="10509" width="11.5703125" style="8" customWidth="1"/>
    <col min="10510" max="10510" width="0" style="8" hidden="1" customWidth="1"/>
    <col min="10511" max="10511" width="12.7109375" style="8" customWidth="1"/>
    <col min="10512" max="10512" width="0" style="8" hidden="1" customWidth="1"/>
    <col min="10513" max="10513" width="12.5703125" style="8" customWidth="1"/>
    <col min="10514" max="10514" width="0" style="8" hidden="1" customWidth="1"/>
    <col min="10515" max="10515" width="11.140625" style="8" customWidth="1"/>
    <col min="10516" max="10516" width="11.5703125" style="8" customWidth="1"/>
    <col min="10517" max="10752" width="9.140625" style="8"/>
    <col min="10753" max="10753" width="4.7109375" style="8" customWidth="1"/>
    <col min="10754" max="10754" width="6.85546875" style="8" customWidth="1"/>
    <col min="10755" max="10755" width="6.5703125" style="8" customWidth="1"/>
    <col min="10756" max="10756" width="7.28515625" style="8" customWidth="1"/>
    <col min="10757" max="10757" width="86.42578125" style="8" customWidth="1"/>
    <col min="10758" max="10758" width="6.28515625" style="8" customWidth="1"/>
    <col min="10759" max="10759" width="12.85546875" style="8" customWidth="1"/>
    <col min="10760" max="10760" width="12.5703125" style="8" customWidth="1"/>
    <col min="10761" max="10761" width="14" style="8" customWidth="1"/>
    <col min="10762" max="10762" width="13.140625" style="8" customWidth="1"/>
    <col min="10763" max="10763" width="11.85546875" style="8" customWidth="1"/>
    <col min="10764" max="10764" width="0" style="8" hidden="1" customWidth="1"/>
    <col min="10765" max="10765" width="11.5703125" style="8" customWidth="1"/>
    <col min="10766" max="10766" width="0" style="8" hidden="1" customWidth="1"/>
    <col min="10767" max="10767" width="12.7109375" style="8" customWidth="1"/>
    <col min="10768" max="10768" width="0" style="8" hidden="1" customWidth="1"/>
    <col min="10769" max="10769" width="12.5703125" style="8" customWidth="1"/>
    <col min="10770" max="10770" width="0" style="8" hidden="1" customWidth="1"/>
    <col min="10771" max="10771" width="11.140625" style="8" customWidth="1"/>
    <col min="10772" max="10772" width="11.5703125" style="8" customWidth="1"/>
    <col min="10773" max="11008" width="9.140625" style="8"/>
    <col min="11009" max="11009" width="4.7109375" style="8" customWidth="1"/>
    <col min="11010" max="11010" width="6.85546875" style="8" customWidth="1"/>
    <col min="11011" max="11011" width="6.5703125" style="8" customWidth="1"/>
    <col min="11012" max="11012" width="7.28515625" style="8" customWidth="1"/>
    <col min="11013" max="11013" width="86.42578125" style="8" customWidth="1"/>
    <col min="11014" max="11014" width="6.28515625" style="8" customWidth="1"/>
    <col min="11015" max="11015" width="12.85546875" style="8" customWidth="1"/>
    <col min="11016" max="11016" width="12.5703125" style="8" customWidth="1"/>
    <col min="11017" max="11017" width="14" style="8" customWidth="1"/>
    <col min="11018" max="11018" width="13.140625" style="8" customWidth="1"/>
    <col min="11019" max="11019" width="11.85546875" style="8" customWidth="1"/>
    <col min="11020" max="11020" width="0" style="8" hidden="1" customWidth="1"/>
    <col min="11021" max="11021" width="11.5703125" style="8" customWidth="1"/>
    <col min="11022" max="11022" width="0" style="8" hidden="1" customWidth="1"/>
    <col min="11023" max="11023" width="12.7109375" style="8" customWidth="1"/>
    <col min="11024" max="11024" width="0" style="8" hidden="1" customWidth="1"/>
    <col min="11025" max="11025" width="12.5703125" style="8" customWidth="1"/>
    <col min="11026" max="11026" width="0" style="8" hidden="1" customWidth="1"/>
    <col min="11027" max="11027" width="11.140625" style="8" customWidth="1"/>
    <col min="11028" max="11028" width="11.5703125" style="8" customWidth="1"/>
    <col min="11029" max="11264" width="9.140625" style="8"/>
    <col min="11265" max="11265" width="4.7109375" style="8" customWidth="1"/>
    <col min="11266" max="11266" width="6.85546875" style="8" customWidth="1"/>
    <col min="11267" max="11267" width="6.5703125" style="8" customWidth="1"/>
    <col min="11268" max="11268" width="7.28515625" style="8" customWidth="1"/>
    <col min="11269" max="11269" width="86.42578125" style="8" customWidth="1"/>
    <col min="11270" max="11270" width="6.28515625" style="8" customWidth="1"/>
    <col min="11271" max="11271" width="12.85546875" style="8" customWidth="1"/>
    <col min="11272" max="11272" width="12.5703125" style="8" customWidth="1"/>
    <col min="11273" max="11273" width="14" style="8" customWidth="1"/>
    <col min="11274" max="11274" width="13.140625" style="8" customWidth="1"/>
    <col min="11275" max="11275" width="11.85546875" style="8" customWidth="1"/>
    <col min="11276" max="11276" width="0" style="8" hidden="1" customWidth="1"/>
    <col min="11277" max="11277" width="11.5703125" style="8" customWidth="1"/>
    <col min="11278" max="11278" width="0" style="8" hidden="1" customWidth="1"/>
    <col min="11279" max="11279" width="12.7109375" style="8" customWidth="1"/>
    <col min="11280" max="11280" width="0" style="8" hidden="1" customWidth="1"/>
    <col min="11281" max="11281" width="12.5703125" style="8" customWidth="1"/>
    <col min="11282" max="11282" width="0" style="8" hidden="1" customWidth="1"/>
    <col min="11283" max="11283" width="11.140625" style="8" customWidth="1"/>
    <col min="11284" max="11284" width="11.5703125" style="8" customWidth="1"/>
    <col min="11285" max="11520" width="9.140625" style="8"/>
    <col min="11521" max="11521" width="4.7109375" style="8" customWidth="1"/>
    <col min="11522" max="11522" width="6.85546875" style="8" customWidth="1"/>
    <col min="11523" max="11523" width="6.5703125" style="8" customWidth="1"/>
    <col min="11524" max="11524" width="7.28515625" style="8" customWidth="1"/>
    <col min="11525" max="11525" width="86.42578125" style="8" customWidth="1"/>
    <col min="11526" max="11526" width="6.28515625" style="8" customWidth="1"/>
    <col min="11527" max="11527" width="12.85546875" style="8" customWidth="1"/>
    <col min="11528" max="11528" width="12.5703125" style="8" customWidth="1"/>
    <col min="11529" max="11529" width="14" style="8" customWidth="1"/>
    <col min="11530" max="11530" width="13.140625" style="8" customWidth="1"/>
    <col min="11531" max="11531" width="11.85546875" style="8" customWidth="1"/>
    <col min="11532" max="11532" width="0" style="8" hidden="1" customWidth="1"/>
    <col min="11533" max="11533" width="11.5703125" style="8" customWidth="1"/>
    <col min="11534" max="11534" width="0" style="8" hidden="1" customWidth="1"/>
    <col min="11535" max="11535" width="12.7109375" style="8" customWidth="1"/>
    <col min="11536" max="11536" width="0" style="8" hidden="1" customWidth="1"/>
    <col min="11537" max="11537" width="12.5703125" style="8" customWidth="1"/>
    <col min="11538" max="11538" width="0" style="8" hidden="1" customWidth="1"/>
    <col min="11539" max="11539" width="11.140625" style="8" customWidth="1"/>
    <col min="11540" max="11540" width="11.5703125" style="8" customWidth="1"/>
    <col min="11541" max="11776" width="9.140625" style="8"/>
    <col min="11777" max="11777" width="4.7109375" style="8" customWidth="1"/>
    <col min="11778" max="11778" width="6.85546875" style="8" customWidth="1"/>
    <col min="11779" max="11779" width="6.5703125" style="8" customWidth="1"/>
    <col min="11780" max="11780" width="7.28515625" style="8" customWidth="1"/>
    <col min="11781" max="11781" width="86.42578125" style="8" customWidth="1"/>
    <col min="11782" max="11782" width="6.28515625" style="8" customWidth="1"/>
    <col min="11783" max="11783" width="12.85546875" style="8" customWidth="1"/>
    <col min="11784" max="11784" width="12.5703125" style="8" customWidth="1"/>
    <col min="11785" max="11785" width="14" style="8" customWidth="1"/>
    <col min="11786" max="11786" width="13.140625" style="8" customWidth="1"/>
    <col min="11787" max="11787" width="11.85546875" style="8" customWidth="1"/>
    <col min="11788" max="11788" width="0" style="8" hidden="1" customWidth="1"/>
    <col min="11789" max="11789" width="11.5703125" style="8" customWidth="1"/>
    <col min="11790" max="11790" width="0" style="8" hidden="1" customWidth="1"/>
    <col min="11791" max="11791" width="12.7109375" style="8" customWidth="1"/>
    <col min="11792" max="11792" width="0" style="8" hidden="1" customWidth="1"/>
    <col min="11793" max="11793" width="12.5703125" style="8" customWidth="1"/>
    <col min="11794" max="11794" width="0" style="8" hidden="1" customWidth="1"/>
    <col min="11795" max="11795" width="11.140625" style="8" customWidth="1"/>
    <col min="11796" max="11796" width="11.5703125" style="8" customWidth="1"/>
    <col min="11797" max="12032" width="9.140625" style="8"/>
    <col min="12033" max="12033" width="4.7109375" style="8" customWidth="1"/>
    <col min="12034" max="12034" width="6.85546875" style="8" customWidth="1"/>
    <col min="12035" max="12035" width="6.5703125" style="8" customWidth="1"/>
    <col min="12036" max="12036" width="7.28515625" style="8" customWidth="1"/>
    <col min="12037" max="12037" width="86.42578125" style="8" customWidth="1"/>
    <col min="12038" max="12038" width="6.28515625" style="8" customWidth="1"/>
    <col min="12039" max="12039" width="12.85546875" style="8" customWidth="1"/>
    <col min="12040" max="12040" width="12.5703125" style="8" customWidth="1"/>
    <col min="12041" max="12041" width="14" style="8" customWidth="1"/>
    <col min="12042" max="12042" width="13.140625" style="8" customWidth="1"/>
    <col min="12043" max="12043" width="11.85546875" style="8" customWidth="1"/>
    <col min="12044" max="12044" width="0" style="8" hidden="1" customWidth="1"/>
    <col min="12045" max="12045" width="11.5703125" style="8" customWidth="1"/>
    <col min="12046" max="12046" width="0" style="8" hidden="1" customWidth="1"/>
    <col min="12047" max="12047" width="12.7109375" style="8" customWidth="1"/>
    <col min="12048" max="12048" width="0" style="8" hidden="1" customWidth="1"/>
    <col min="12049" max="12049" width="12.5703125" style="8" customWidth="1"/>
    <col min="12050" max="12050" width="0" style="8" hidden="1" customWidth="1"/>
    <col min="12051" max="12051" width="11.140625" style="8" customWidth="1"/>
    <col min="12052" max="12052" width="11.5703125" style="8" customWidth="1"/>
    <col min="12053" max="12288" width="9.140625" style="8"/>
    <col min="12289" max="12289" width="4.7109375" style="8" customWidth="1"/>
    <col min="12290" max="12290" width="6.85546875" style="8" customWidth="1"/>
    <col min="12291" max="12291" width="6.5703125" style="8" customWidth="1"/>
    <col min="12292" max="12292" width="7.28515625" style="8" customWidth="1"/>
    <col min="12293" max="12293" width="86.42578125" style="8" customWidth="1"/>
    <col min="12294" max="12294" width="6.28515625" style="8" customWidth="1"/>
    <col min="12295" max="12295" width="12.85546875" style="8" customWidth="1"/>
    <col min="12296" max="12296" width="12.5703125" style="8" customWidth="1"/>
    <col min="12297" max="12297" width="14" style="8" customWidth="1"/>
    <col min="12298" max="12298" width="13.140625" style="8" customWidth="1"/>
    <col min="12299" max="12299" width="11.85546875" style="8" customWidth="1"/>
    <col min="12300" max="12300" width="0" style="8" hidden="1" customWidth="1"/>
    <col min="12301" max="12301" width="11.5703125" style="8" customWidth="1"/>
    <col min="12302" max="12302" width="0" style="8" hidden="1" customWidth="1"/>
    <col min="12303" max="12303" width="12.7109375" style="8" customWidth="1"/>
    <col min="12304" max="12304" width="0" style="8" hidden="1" customWidth="1"/>
    <col min="12305" max="12305" width="12.5703125" style="8" customWidth="1"/>
    <col min="12306" max="12306" width="0" style="8" hidden="1" customWidth="1"/>
    <col min="12307" max="12307" width="11.140625" style="8" customWidth="1"/>
    <col min="12308" max="12308" width="11.5703125" style="8" customWidth="1"/>
    <col min="12309" max="12544" width="9.140625" style="8"/>
    <col min="12545" max="12545" width="4.7109375" style="8" customWidth="1"/>
    <col min="12546" max="12546" width="6.85546875" style="8" customWidth="1"/>
    <col min="12547" max="12547" width="6.5703125" style="8" customWidth="1"/>
    <col min="12548" max="12548" width="7.28515625" style="8" customWidth="1"/>
    <col min="12549" max="12549" width="86.42578125" style="8" customWidth="1"/>
    <col min="12550" max="12550" width="6.28515625" style="8" customWidth="1"/>
    <col min="12551" max="12551" width="12.85546875" style="8" customWidth="1"/>
    <col min="12552" max="12552" width="12.5703125" style="8" customWidth="1"/>
    <col min="12553" max="12553" width="14" style="8" customWidth="1"/>
    <col min="12554" max="12554" width="13.140625" style="8" customWidth="1"/>
    <col min="12555" max="12555" width="11.85546875" style="8" customWidth="1"/>
    <col min="12556" max="12556" width="0" style="8" hidden="1" customWidth="1"/>
    <col min="12557" max="12557" width="11.5703125" style="8" customWidth="1"/>
    <col min="12558" max="12558" width="0" style="8" hidden="1" customWidth="1"/>
    <col min="12559" max="12559" width="12.7109375" style="8" customWidth="1"/>
    <col min="12560" max="12560" width="0" style="8" hidden="1" customWidth="1"/>
    <col min="12561" max="12561" width="12.5703125" style="8" customWidth="1"/>
    <col min="12562" max="12562" width="0" style="8" hidden="1" customWidth="1"/>
    <col min="12563" max="12563" width="11.140625" style="8" customWidth="1"/>
    <col min="12564" max="12564" width="11.5703125" style="8" customWidth="1"/>
    <col min="12565" max="12800" width="9.140625" style="8"/>
    <col min="12801" max="12801" width="4.7109375" style="8" customWidth="1"/>
    <col min="12802" max="12802" width="6.85546875" style="8" customWidth="1"/>
    <col min="12803" max="12803" width="6.5703125" style="8" customWidth="1"/>
    <col min="12804" max="12804" width="7.28515625" style="8" customWidth="1"/>
    <col min="12805" max="12805" width="86.42578125" style="8" customWidth="1"/>
    <col min="12806" max="12806" width="6.28515625" style="8" customWidth="1"/>
    <col min="12807" max="12807" width="12.85546875" style="8" customWidth="1"/>
    <col min="12808" max="12808" width="12.5703125" style="8" customWidth="1"/>
    <col min="12809" max="12809" width="14" style="8" customWidth="1"/>
    <col min="12810" max="12810" width="13.140625" style="8" customWidth="1"/>
    <col min="12811" max="12811" width="11.85546875" style="8" customWidth="1"/>
    <col min="12812" max="12812" width="0" style="8" hidden="1" customWidth="1"/>
    <col min="12813" max="12813" width="11.5703125" style="8" customWidth="1"/>
    <col min="12814" max="12814" width="0" style="8" hidden="1" customWidth="1"/>
    <col min="12815" max="12815" width="12.7109375" style="8" customWidth="1"/>
    <col min="12816" max="12816" width="0" style="8" hidden="1" customWidth="1"/>
    <col min="12817" max="12817" width="12.5703125" style="8" customWidth="1"/>
    <col min="12818" max="12818" width="0" style="8" hidden="1" customWidth="1"/>
    <col min="12819" max="12819" width="11.140625" style="8" customWidth="1"/>
    <col min="12820" max="12820" width="11.5703125" style="8" customWidth="1"/>
    <col min="12821" max="13056" width="9.140625" style="8"/>
    <col min="13057" max="13057" width="4.7109375" style="8" customWidth="1"/>
    <col min="13058" max="13058" width="6.85546875" style="8" customWidth="1"/>
    <col min="13059" max="13059" width="6.5703125" style="8" customWidth="1"/>
    <col min="13060" max="13060" width="7.28515625" style="8" customWidth="1"/>
    <col min="13061" max="13061" width="86.42578125" style="8" customWidth="1"/>
    <col min="13062" max="13062" width="6.28515625" style="8" customWidth="1"/>
    <col min="13063" max="13063" width="12.85546875" style="8" customWidth="1"/>
    <col min="13064" max="13064" width="12.5703125" style="8" customWidth="1"/>
    <col min="13065" max="13065" width="14" style="8" customWidth="1"/>
    <col min="13066" max="13066" width="13.140625" style="8" customWidth="1"/>
    <col min="13067" max="13067" width="11.85546875" style="8" customWidth="1"/>
    <col min="13068" max="13068" width="0" style="8" hidden="1" customWidth="1"/>
    <col min="13069" max="13069" width="11.5703125" style="8" customWidth="1"/>
    <col min="13070" max="13070" width="0" style="8" hidden="1" customWidth="1"/>
    <col min="13071" max="13071" width="12.7109375" style="8" customWidth="1"/>
    <col min="13072" max="13072" width="0" style="8" hidden="1" customWidth="1"/>
    <col min="13073" max="13073" width="12.5703125" style="8" customWidth="1"/>
    <col min="13074" max="13074" width="0" style="8" hidden="1" customWidth="1"/>
    <col min="13075" max="13075" width="11.140625" style="8" customWidth="1"/>
    <col min="13076" max="13076" width="11.5703125" style="8" customWidth="1"/>
    <col min="13077" max="13312" width="9.140625" style="8"/>
    <col min="13313" max="13313" width="4.7109375" style="8" customWidth="1"/>
    <col min="13314" max="13314" width="6.85546875" style="8" customWidth="1"/>
    <col min="13315" max="13315" width="6.5703125" style="8" customWidth="1"/>
    <col min="13316" max="13316" width="7.28515625" style="8" customWidth="1"/>
    <col min="13317" max="13317" width="86.42578125" style="8" customWidth="1"/>
    <col min="13318" max="13318" width="6.28515625" style="8" customWidth="1"/>
    <col min="13319" max="13319" width="12.85546875" style="8" customWidth="1"/>
    <col min="13320" max="13320" width="12.5703125" style="8" customWidth="1"/>
    <col min="13321" max="13321" width="14" style="8" customWidth="1"/>
    <col min="13322" max="13322" width="13.140625" style="8" customWidth="1"/>
    <col min="13323" max="13323" width="11.85546875" style="8" customWidth="1"/>
    <col min="13324" max="13324" width="0" style="8" hidden="1" customWidth="1"/>
    <col min="13325" max="13325" width="11.5703125" style="8" customWidth="1"/>
    <col min="13326" max="13326" width="0" style="8" hidden="1" customWidth="1"/>
    <col min="13327" max="13327" width="12.7109375" style="8" customWidth="1"/>
    <col min="13328" max="13328" width="0" style="8" hidden="1" customWidth="1"/>
    <col min="13329" max="13329" width="12.5703125" style="8" customWidth="1"/>
    <col min="13330" max="13330" width="0" style="8" hidden="1" customWidth="1"/>
    <col min="13331" max="13331" width="11.140625" style="8" customWidth="1"/>
    <col min="13332" max="13332" width="11.5703125" style="8" customWidth="1"/>
    <col min="13333" max="13568" width="9.140625" style="8"/>
    <col min="13569" max="13569" width="4.7109375" style="8" customWidth="1"/>
    <col min="13570" max="13570" width="6.85546875" style="8" customWidth="1"/>
    <col min="13571" max="13571" width="6.5703125" style="8" customWidth="1"/>
    <col min="13572" max="13572" width="7.28515625" style="8" customWidth="1"/>
    <col min="13573" max="13573" width="86.42578125" style="8" customWidth="1"/>
    <col min="13574" max="13574" width="6.28515625" style="8" customWidth="1"/>
    <col min="13575" max="13575" width="12.85546875" style="8" customWidth="1"/>
    <col min="13576" max="13576" width="12.5703125" style="8" customWidth="1"/>
    <col min="13577" max="13577" width="14" style="8" customWidth="1"/>
    <col min="13578" max="13578" width="13.140625" style="8" customWidth="1"/>
    <col min="13579" max="13579" width="11.85546875" style="8" customWidth="1"/>
    <col min="13580" max="13580" width="0" style="8" hidden="1" customWidth="1"/>
    <col min="13581" max="13581" width="11.5703125" style="8" customWidth="1"/>
    <col min="13582" max="13582" width="0" style="8" hidden="1" customWidth="1"/>
    <col min="13583" max="13583" width="12.7109375" style="8" customWidth="1"/>
    <col min="13584" max="13584" width="0" style="8" hidden="1" customWidth="1"/>
    <col min="13585" max="13585" width="12.5703125" style="8" customWidth="1"/>
    <col min="13586" max="13586" width="0" style="8" hidden="1" customWidth="1"/>
    <col min="13587" max="13587" width="11.140625" style="8" customWidth="1"/>
    <col min="13588" max="13588" width="11.5703125" style="8" customWidth="1"/>
    <col min="13589" max="13824" width="9.140625" style="8"/>
    <col min="13825" max="13825" width="4.7109375" style="8" customWidth="1"/>
    <col min="13826" max="13826" width="6.85546875" style="8" customWidth="1"/>
    <col min="13827" max="13827" width="6.5703125" style="8" customWidth="1"/>
    <col min="13828" max="13828" width="7.28515625" style="8" customWidth="1"/>
    <col min="13829" max="13829" width="86.42578125" style="8" customWidth="1"/>
    <col min="13830" max="13830" width="6.28515625" style="8" customWidth="1"/>
    <col min="13831" max="13831" width="12.85546875" style="8" customWidth="1"/>
    <col min="13832" max="13832" width="12.5703125" style="8" customWidth="1"/>
    <col min="13833" max="13833" width="14" style="8" customWidth="1"/>
    <col min="13834" max="13834" width="13.140625" style="8" customWidth="1"/>
    <col min="13835" max="13835" width="11.85546875" style="8" customWidth="1"/>
    <col min="13836" max="13836" width="0" style="8" hidden="1" customWidth="1"/>
    <col min="13837" max="13837" width="11.5703125" style="8" customWidth="1"/>
    <col min="13838" max="13838" width="0" style="8" hidden="1" customWidth="1"/>
    <col min="13839" max="13839" width="12.7109375" style="8" customWidth="1"/>
    <col min="13840" max="13840" width="0" style="8" hidden="1" customWidth="1"/>
    <col min="13841" max="13841" width="12.5703125" style="8" customWidth="1"/>
    <col min="13842" max="13842" width="0" style="8" hidden="1" customWidth="1"/>
    <col min="13843" max="13843" width="11.140625" style="8" customWidth="1"/>
    <col min="13844" max="13844" width="11.5703125" style="8" customWidth="1"/>
    <col min="13845" max="14080" width="9.140625" style="8"/>
    <col min="14081" max="14081" width="4.7109375" style="8" customWidth="1"/>
    <col min="14082" max="14082" width="6.85546875" style="8" customWidth="1"/>
    <col min="14083" max="14083" width="6.5703125" style="8" customWidth="1"/>
    <col min="14084" max="14084" width="7.28515625" style="8" customWidth="1"/>
    <col min="14085" max="14085" width="86.42578125" style="8" customWidth="1"/>
    <col min="14086" max="14086" width="6.28515625" style="8" customWidth="1"/>
    <col min="14087" max="14087" width="12.85546875" style="8" customWidth="1"/>
    <col min="14088" max="14088" width="12.5703125" style="8" customWidth="1"/>
    <col min="14089" max="14089" width="14" style="8" customWidth="1"/>
    <col min="14090" max="14090" width="13.140625" style="8" customWidth="1"/>
    <col min="14091" max="14091" width="11.85546875" style="8" customWidth="1"/>
    <col min="14092" max="14092" width="0" style="8" hidden="1" customWidth="1"/>
    <col min="14093" max="14093" width="11.5703125" style="8" customWidth="1"/>
    <col min="14094" max="14094" width="0" style="8" hidden="1" customWidth="1"/>
    <col min="14095" max="14095" width="12.7109375" style="8" customWidth="1"/>
    <col min="14096" max="14096" width="0" style="8" hidden="1" customWidth="1"/>
    <col min="14097" max="14097" width="12.5703125" style="8" customWidth="1"/>
    <col min="14098" max="14098" width="0" style="8" hidden="1" customWidth="1"/>
    <col min="14099" max="14099" width="11.140625" style="8" customWidth="1"/>
    <col min="14100" max="14100" width="11.5703125" style="8" customWidth="1"/>
    <col min="14101" max="14336" width="9.140625" style="8"/>
    <col min="14337" max="14337" width="4.7109375" style="8" customWidth="1"/>
    <col min="14338" max="14338" width="6.85546875" style="8" customWidth="1"/>
    <col min="14339" max="14339" width="6.5703125" style="8" customWidth="1"/>
    <col min="14340" max="14340" width="7.28515625" style="8" customWidth="1"/>
    <col min="14341" max="14341" width="86.42578125" style="8" customWidth="1"/>
    <col min="14342" max="14342" width="6.28515625" style="8" customWidth="1"/>
    <col min="14343" max="14343" width="12.85546875" style="8" customWidth="1"/>
    <col min="14344" max="14344" width="12.5703125" style="8" customWidth="1"/>
    <col min="14345" max="14345" width="14" style="8" customWidth="1"/>
    <col min="14346" max="14346" width="13.140625" style="8" customWidth="1"/>
    <col min="14347" max="14347" width="11.85546875" style="8" customWidth="1"/>
    <col min="14348" max="14348" width="0" style="8" hidden="1" customWidth="1"/>
    <col min="14349" max="14349" width="11.5703125" style="8" customWidth="1"/>
    <col min="14350" max="14350" width="0" style="8" hidden="1" customWidth="1"/>
    <col min="14351" max="14351" width="12.7109375" style="8" customWidth="1"/>
    <col min="14352" max="14352" width="0" style="8" hidden="1" customWidth="1"/>
    <col min="14353" max="14353" width="12.5703125" style="8" customWidth="1"/>
    <col min="14354" max="14354" width="0" style="8" hidden="1" customWidth="1"/>
    <col min="14355" max="14355" width="11.140625" style="8" customWidth="1"/>
    <col min="14356" max="14356" width="11.5703125" style="8" customWidth="1"/>
    <col min="14357" max="14592" width="9.140625" style="8"/>
    <col min="14593" max="14593" width="4.7109375" style="8" customWidth="1"/>
    <col min="14594" max="14594" width="6.85546875" style="8" customWidth="1"/>
    <col min="14595" max="14595" width="6.5703125" style="8" customWidth="1"/>
    <col min="14596" max="14596" width="7.28515625" style="8" customWidth="1"/>
    <col min="14597" max="14597" width="86.42578125" style="8" customWidth="1"/>
    <col min="14598" max="14598" width="6.28515625" style="8" customWidth="1"/>
    <col min="14599" max="14599" width="12.85546875" style="8" customWidth="1"/>
    <col min="14600" max="14600" width="12.5703125" style="8" customWidth="1"/>
    <col min="14601" max="14601" width="14" style="8" customWidth="1"/>
    <col min="14602" max="14602" width="13.140625" style="8" customWidth="1"/>
    <col min="14603" max="14603" width="11.85546875" style="8" customWidth="1"/>
    <col min="14604" max="14604" width="0" style="8" hidden="1" customWidth="1"/>
    <col min="14605" max="14605" width="11.5703125" style="8" customWidth="1"/>
    <col min="14606" max="14606" width="0" style="8" hidden="1" customWidth="1"/>
    <col min="14607" max="14607" width="12.7109375" style="8" customWidth="1"/>
    <col min="14608" max="14608" width="0" style="8" hidden="1" customWidth="1"/>
    <col min="14609" max="14609" width="12.5703125" style="8" customWidth="1"/>
    <col min="14610" max="14610" width="0" style="8" hidden="1" customWidth="1"/>
    <col min="14611" max="14611" width="11.140625" style="8" customWidth="1"/>
    <col min="14612" max="14612" width="11.5703125" style="8" customWidth="1"/>
    <col min="14613" max="14848" width="9.140625" style="8"/>
    <col min="14849" max="14849" width="4.7109375" style="8" customWidth="1"/>
    <col min="14850" max="14850" width="6.85546875" style="8" customWidth="1"/>
    <col min="14851" max="14851" width="6.5703125" style="8" customWidth="1"/>
    <col min="14852" max="14852" width="7.28515625" style="8" customWidth="1"/>
    <col min="14853" max="14853" width="86.42578125" style="8" customWidth="1"/>
    <col min="14854" max="14854" width="6.28515625" style="8" customWidth="1"/>
    <col min="14855" max="14855" width="12.85546875" style="8" customWidth="1"/>
    <col min="14856" max="14856" width="12.5703125" style="8" customWidth="1"/>
    <col min="14857" max="14857" width="14" style="8" customWidth="1"/>
    <col min="14858" max="14858" width="13.140625" style="8" customWidth="1"/>
    <col min="14859" max="14859" width="11.85546875" style="8" customWidth="1"/>
    <col min="14860" max="14860" width="0" style="8" hidden="1" customWidth="1"/>
    <col min="14861" max="14861" width="11.5703125" style="8" customWidth="1"/>
    <col min="14862" max="14862" width="0" style="8" hidden="1" customWidth="1"/>
    <col min="14863" max="14863" width="12.7109375" style="8" customWidth="1"/>
    <col min="14864" max="14864" width="0" style="8" hidden="1" customWidth="1"/>
    <col min="14865" max="14865" width="12.5703125" style="8" customWidth="1"/>
    <col min="14866" max="14866" width="0" style="8" hidden="1" customWidth="1"/>
    <col min="14867" max="14867" width="11.140625" style="8" customWidth="1"/>
    <col min="14868" max="14868" width="11.5703125" style="8" customWidth="1"/>
    <col min="14869" max="15104" width="9.140625" style="8"/>
    <col min="15105" max="15105" width="4.7109375" style="8" customWidth="1"/>
    <col min="15106" max="15106" width="6.85546875" style="8" customWidth="1"/>
    <col min="15107" max="15107" width="6.5703125" style="8" customWidth="1"/>
    <col min="15108" max="15108" width="7.28515625" style="8" customWidth="1"/>
    <col min="15109" max="15109" width="86.42578125" style="8" customWidth="1"/>
    <col min="15110" max="15110" width="6.28515625" style="8" customWidth="1"/>
    <col min="15111" max="15111" width="12.85546875" style="8" customWidth="1"/>
    <col min="15112" max="15112" width="12.5703125" style="8" customWidth="1"/>
    <col min="15113" max="15113" width="14" style="8" customWidth="1"/>
    <col min="15114" max="15114" width="13.140625" style="8" customWidth="1"/>
    <col min="15115" max="15115" width="11.85546875" style="8" customWidth="1"/>
    <col min="15116" max="15116" width="0" style="8" hidden="1" customWidth="1"/>
    <col min="15117" max="15117" width="11.5703125" style="8" customWidth="1"/>
    <col min="15118" max="15118" width="0" style="8" hidden="1" customWidth="1"/>
    <col min="15119" max="15119" width="12.7109375" style="8" customWidth="1"/>
    <col min="15120" max="15120" width="0" style="8" hidden="1" customWidth="1"/>
    <col min="15121" max="15121" width="12.5703125" style="8" customWidth="1"/>
    <col min="15122" max="15122" width="0" style="8" hidden="1" customWidth="1"/>
    <col min="15123" max="15123" width="11.140625" style="8" customWidth="1"/>
    <col min="15124" max="15124" width="11.5703125" style="8" customWidth="1"/>
    <col min="15125" max="15360" width="9.140625" style="8"/>
    <col min="15361" max="15361" width="4.7109375" style="8" customWidth="1"/>
    <col min="15362" max="15362" width="6.85546875" style="8" customWidth="1"/>
    <col min="15363" max="15363" width="6.5703125" style="8" customWidth="1"/>
    <col min="15364" max="15364" width="7.28515625" style="8" customWidth="1"/>
    <col min="15365" max="15365" width="86.42578125" style="8" customWidth="1"/>
    <col min="15366" max="15366" width="6.28515625" style="8" customWidth="1"/>
    <col min="15367" max="15367" width="12.85546875" style="8" customWidth="1"/>
    <col min="15368" max="15368" width="12.5703125" style="8" customWidth="1"/>
    <col min="15369" max="15369" width="14" style="8" customWidth="1"/>
    <col min="15370" max="15370" width="13.140625" style="8" customWidth="1"/>
    <col min="15371" max="15371" width="11.85546875" style="8" customWidth="1"/>
    <col min="15372" max="15372" width="0" style="8" hidden="1" customWidth="1"/>
    <col min="15373" max="15373" width="11.5703125" style="8" customWidth="1"/>
    <col min="15374" max="15374" width="0" style="8" hidden="1" customWidth="1"/>
    <col min="15375" max="15375" width="12.7109375" style="8" customWidth="1"/>
    <col min="15376" max="15376" width="0" style="8" hidden="1" customWidth="1"/>
    <col min="15377" max="15377" width="12.5703125" style="8" customWidth="1"/>
    <col min="15378" max="15378" width="0" style="8" hidden="1" customWidth="1"/>
    <col min="15379" max="15379" width="11.140625" style="8" customWidth="1"/>
    <col min="15380" max="15380" width="11.5703125" style="8" customWidth="1"/>
    <col min="15381" max="15616" width="9.140625" style="8"/>
    <col min="15617" max="15617" width="4.7109375" style="8" customWidth="1"/>
    <col min="15618" max="15618" width="6.85546875" style="8" customWidth="1"/>
    <col min="15619" max="15619" width="6.5703125" style="8" customWidth="1"/>
    <col min="15620" max="15620" width="7.28515625" style="8" customWidth="1"/>
    <col min="15621" max="15621" width="86.42578125" style="8" customWidth="1"/>
    <col min="15622" max="15622" width="6.28515625" style="8" customWidth="1"/>
    <col min="15623" max="15623" width="12.85546875" style="8" customWidth="1"/>
    <col min="15624" max="15624" width="12.5703125" style="8" customWidth="1"/>
    <col min="15625" max="15625" width="14" style="8" customWidth="1"/>
    <col min="15626" max="15626" width="13.140625" style="8" customWidth="1"/>
    <col min="15627" max="15627" width="11.85546875" style="8" customWidth="1"/>
    <col min="15628" max="15628" width="0" style="8" hidden="1" customWidth="1"/>
    <col min="15629" max="15629" width="11.5703125" style="8" customWidth="1"/>
    <col min="15630" max="15630" width="0" style="8" hidden="1" customWidth="1"/>
    <col min="15631" max="15631" width="12.7109375" style="8" customWidth="1"/>
    <col min="15632" max="15632" width="0" style="8" hidden="1" customWidth="1"/>
    <col min="15633" max="15633" width="12.5703125" style="8" customWidth="1"/>
    <col min="15634" max="15634" width="0" style="8" hidden="1" customWidth="1"/>
    <col min="15635" max="15635" width="11.140625" style="8" customWidth="1"/>
    <col min="15636" max="15636" width="11.5703125" style="8" customWidth="1"/>
    <col min="15637" max="15872" width="9.140625" style="8"/>
    <col min="15873" max="15873" width="4.7109375" style="8" customWidth="1"/>
    <col min="15874" max="15874" width="6.85546875" style="8" customWidth="1"/>
    <col min="15875" max="15875" width="6.5703125" style="8" customWidth="1"/>
    <col min="15876" max="15876" width="7.28515625" style="8" customWidth="1"/>
    <col min="15877" max="15877" width="86.42578125" style="8" customWidth="1"/>
    <col min="15878" max="15878" width="6.28515625" style="8" customWidth="1"/>
    <col min="15879" max="15879" width="12.85546875" style="8" customWidth="1"/>
    <col min="15880" max="15880" width="12.5703125" style="8" customWidth="1"/>
    <col min="15881" max="15881" width="14" style="8" customWidth="1"/>
    <col min="15882" max="15882" width="13.140625" style="8" customWidth="1"/>
    <col min="15883" max="15883" width="11.85546875" style="8" customWidth="1"/>
    <col min="15884" max="15884" width="0" style="8" hidden="1" customWidth="1"/>
    <col min="15885" max="15885" width="11.5703125" style="8" customWidth="1"/>
    <col min="15886" max="15886" width="0" style="8" hidden="1" customWidth="1"/>
    <col min="15887" max="15887" width="12.7109375" style="8" customWidth="1"/>
    <col min="15888" max="15888" width="0" style="8" hidden="1" customWidth="1"/>
    <col min="15889" max="15889" width="12.5703125" style="8" customWidth="1"/>
    <col min="15890" max="15890" width="0" style="8" hidden="1" customWidth="1"/>
    <col min="15891" max="15891" width="11.140625" style="8" customWidth="1"/>
    <col min="15892" max="15892" width="11.5703125" style="8" customWidth="1"/>
    <col min="15893" max="16128" width="9.140625" style="8"/>
    <col min="16129" max="16129" width="4.7109375" style="8" customWidth="1"/>
    <col min="16130" max="16130" width="6.85546875" style="8" customWidth="1"/>
    <col min="16131" max="16131" width="6.5703125" style="8" customWidth="1"/>
    <col min="16132" max="16132" width="7.28515625" style="8" customWidth="1"/>
    <col min="16133" max="16133" width="86.42578125" style="8" customWidth="1"/>
    <col min="16134" max="16134" width="6.28515625" style="8" customWidth="1"/>
    <col min="16135" max="16135" width="12.85546875" style="8" customWidth="1"/>
    <col min="16136" max="16136" width="12.5703125" style="8" customWidth="1"/>
    <col min="16137" max="16137" width="14" style="8" customWidth="1"/>
    <col min="16138" max="16138" width="13.140625" style="8" customWidth="1"/>
    <col min="16139" max="16139" width="11.85546875" style="8" customWidth="1"/>
    <col min="16140" max="16140" width="0" style="8" hidden="1" customWidth="1"/>
    <col min="16141" max="16141" width="11.5703125" style="8" customWidth="1"/>
    <col min="16142" max="16142" width="0" style="8" hidden="1" customWidth="1"/>
    <col min="16143" max="16143" width="12.7109375" style="8" customWidth="1"/>
    <col min="16144" max="16144" width="0" style="8" hidden="1" customWidth="1"/>
    <col min="16145" max="16145" width="12.5703125" style="8" customWidth="1"/>
    <col min="16146" max="16146" width="0" style="8" hidden="1" customWidth="1"/>
    <col min="16147" max="16147" width="11.140625" style="8" customWidth="1"/>
    <col min="16148" max="16148" width="11.5703125" style="8" customWidth="1"/>
    <col min="16149" max="16384" width="9.140625" style="8"/>
  </cols>
  <sheetData>
    <row r="1" spans="1:28" s="303" customFormat="1">
      <c r="A1" s="303" t="s">
        <v>0</v>
      </c>
      <c r="E1" s="11"/>
      <c r="G1" s="304"/>
      <c r="I1" s="305" t="s">
        <v>116</v>
      </c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</row>
    <row r="2" spans="1:28" s="303" customFormat="1">
      <c r="A2" s="303" t="s">
        <v>2</v>
      </c>
      <c r="G2" s="304"/>
      <c r="I2" s="303" t="s">
        <v>117</v>
      </c>
      <c r="U2" s="8"/>
      <c r="V2" s="8"/>
      <c r="W2" s="8"/>
      <c r="X2" s="8"/>
      <c r="Y2" s="8"/>
      <c r="Z2" s="8"/>
      <c r="AA2" s="8"/>
      <c r="AB2" s="8"/>
    </row>
    <row r="3" spans="1:28" s="303" customFormat="1">
      <c r="A3" s="303" t="s">
        <v>118</v>
      </c>
      <c r="E3" s="11"/>
      <c r="G3" s="304"/>
      <c r="I3" s="303" t="s">
        <v>5</v>
      </c>
      <c r="U3" s="8"/>
      <c r="V3" s="8"/>
      <c r="W3" s="8"/>
      <c r="X3" s="8"/>
      <c r="Y3" s="8"/>
      <c r="Z3" s="8"/>
      <c r="AA3" s="8"/>
    </row>
    <row r="4" spans="1:28" s="303" customFormat="1">
      <c r="A4" s="303" t="s">
        <v>119</v>
      </c>
      <c r="E4" s="11"/>
      <c r="G4" s="304"/>
      <c r="U4" s="8"/>
      <c r="V4" s="8"/>
      <c r="W4" s="8"/>
      <c r="X4" s="8"/>
      <c r="Y4" s="8"/>
      <c r="Z4" s="8"/>
      <c r="AA4" s="8"/>
    </row>
    <row r="5" spans="1:28" s="303" customFormat="1" ht="12.75" customHeight="1">
      <c r="A5" s="306" t="s">
        <v>120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</row>
    <row r="6" spans="1:28" s="303" customFormat="1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</row>
    <row r="7" spans="1:28" s="303" customFormat="1" ht="15.75" customHeight="1">
      <c r="A7" s="307"/>
      <c r="B7" s="308" t="s">
        <v>121</v>
      </c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7"/>
      <c r="S7" s="307"/>
      <c r="T7" s="307"/>
    </row>
    <row r="8" spans="1:28" s="303" customFormat="1" ht="15.75" thickBot="1">
      <c r="A8" s="309" t="s">
        <v>9</v>
      </c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</row>
    <row r="9" spans="1:28" s="315" customFormat="1" ht="15.75" customHeight="1">
      <c r="A9" s="310"/>
      <c r="B9" s="311"/>
      <c r="C9" s="311"/>
      <c r="D9" s="311" t="s">
        <v>10</v>
      </c>
      <c r="E9" s="311"/>
      <c r="F9" s="311" t="s">
        <v>122</v>
      </c>
      <c r="G9" s="312" t="s">
        <v>123</v>
      </c>
      <c r="H9" s="311" t="s">
        <v>124</v>
      </c>
      <c r="I9" s="311"/>
      <c r="J9" s="313"/>
      <c r="K9" s="311" t="s">
        <v>125</v>
      </c>
      <c r="L9" s="311"/>
      <c r="M9" s="311"/>
      <c r="N9" s="311"/>
      <c r="O9" s="311"/>
      <c r="P9" s="311"/>
      <c r="Q9" s="311"/>
      <c r="R9" s="313"/>
      <c r="S9" s="311" t="s">
        <v>15</v>
      </c>
      <c r="T9" s="314" t="s">
        <v>15</v>
      </c>
    </row>
    <row r="10" spans="1:28" s="315" customFormat="1" ht="15.75" customHeight="1">
      <c r="A10" s="316"/>
      <c r="B10" s="317"/>
      <c r="C10" s="317"/>
      <c r="D10" s="317"/>
      <c r="E10" s="317"/>
      <c r="F10" s="317"/>
      <c r="G10" s="318"/>
      <c r="H10" s="317" t="s">
        <v>126</v>
      </c>
      <c r="I10" s="317"/>
      <c r="J10" s="319" t="s">
        <v>127</v>
      </c>
      <c r="K10" s="317" t="s">
        <v>128</v>
      </c>
      <c r="L10" s="317"/>
      <c r="M10" s="317"/>
      <c r="N10" s="317"/>
      <c r="O10" s="317"/>
      <c r="P10" s="317"/>
      <c r="Q10" s="317"/>
      <c r="R10" s="320"/>
      <c r="S10" s="317"/>
      <c r="T10" s="321"/>
    </row>
    <row r="11" spans="1:28" s="315" customFormat="1" ht="52.5" customHeight="1" thickBot="1">
      <c r="A11" s="322"/>
      <c r="B11" s="323"/>
      <c r="C11" s="323"/>
      <c r="D11" s="323"/>
      <c r="E11" s="323"/>
      <c r="F11" s="323"/>
      <c r="G11" s="324" t="s">
        <v>129</v>
      </c>
      <c r="H11" s="325" t="s">
        <v>130</v>
      </c>
      <c r="I11" s="326" t="s">
        <v>131</v>
      </c>
      <c r="J11" s="327"/>
      <c r="K11" s="328" t="s">
        <v>132</v>
      </c>
      <c r="L11" s="329"/>
      <c r="M11" s="328" t="s">
        <v>133</v>
      </c>
      <c r="N11" s="329"/>
      <c r="O11" s="328" t="s">
        <v>134</v>
      </c>
      <c r="P11" s="329"/>
      <c r="Q11" s="330" t="s">
        <v>135</v>
      </c>
      <c r="R11" s="331" t="s">
        <v>136</v>
      </c>
      <c r="S11" s="332" t="s">
        <v>137</v>
      </c>
      <c r="T11" s="333" t="s">
        <v>138</v>
      </c>
    </row>
    <row r="12" spans="1:28" s="303" customFormat="1" ht="22.5" customHeight="1" thickBot="1">
      <c r="A12" s="334">
        <v>0</v>
      </c>
      <c r="B12" s="335">
        <v>1</v>
      </c>
      <c r="C12" s="336"/>
      <c r="D12" s="337">
        <v>2</v>
      </c>
      <c r="E12" s="338"/>
      <c r="F12" s="339">
        <v>3</v>
      </c>
      <c r="G12" s="340" t="s">
        <v>139</v>
      </c>
      <c r="H12" s="339">
        <v>4</v>
      </c>
      <c r="I12" s="341" t="s">
        <v>140</v>
      </c>
      <c r="J12" s="342">
        <v>5</v>
      </c>
      <c r="K12" s="342" t="s">
        <v>141</v>
      </c>
      <c r="L12" s="342" t="s">
        <v>142</v>
      </c>
      <c r="M12" s="342" t="s">
        <v>143</v>
      </c>
      <c r="N12" s="342" t="s">
        <v>142</v>
      </c>
      <c r="O12" s="342" t="s">
        <v>144</v>
      </c>
      <c r="P12" s="342" t="s">
        <v>142</v>
      </c>
      <c r="Q12" s="343">
        <v>6</v>
      </c>
      <c r="R12" s="344" t="s">
        <v>142</v>
      </c>
      <c r="S12" s="339">
        <v>7</v>
      </c>
      <c r="T12" s="345">
        <v>8</v>
      </c>
    </row>
    <row r="13" spans="1:28" s="122" customFormat="1" ht="26.25" customHeight="1" thickBot="1">
      <c r="A13" s="346" t="s">
        <v>25</v>
      </c>
      <c r="B13" s="347"/>
      <c r="C13" s="347"/>
      <c r="D13" s="348" t="s">
        <v>145</v>
      </c>
      <c r="E13" s="348"/>
      <c r="F13" s="347">
        <v>1</v>
      </c>
      <c r="G13" s="349">
        <f>G14+G34</f>
        <v>1606.7300000000002</v>
      </c>
      <c r="H13" s="349"/>
      <c r="I13" s="349">
        <f>I14+I34</f>
        <v>1720.9512194482015</v>
      </c>
      <c r="J13" s="349">
        <f>J14+J34</f>
        <v>1684.5129999999997</v>
      </c>
      <c r="K13" s="349">
        <f t="shared" ref="K13:Q13" si="0">K14+K34</f>
        <v>496.22545185999996</v>
      </c>
      <c r="L13" s="349">
        <f t="shared" si="0"/>
        <v>0</v>
      </c>
      <c r="M13" s="349">
        <f t="shared" si="0"/>
        <v>992.45090371999993</v>
      </c>
      <c r="N13" s="349">
        <f t="shared" si="0"/>
        <v>0.02</v>
      </c>
      <c r="O13" s="349">
        <f t="shared" si="0"/>
        <v>97.052855579999999</v>
      </c>
      <c r="P13" s="349">
        <f t="shared" si="0"/>
        <v>0</v>
      </c>
      <c r="Q13" s="349">
        <f t="shared" si="0"/>
        <v>1984.9018074399999</v>
      </c>
      <c r="R13" s="349">
        <f>R14+R34</f>
        <v>1.893</v>
      </c>
      <c r="S13" s="350">
        <f t="shared" ref="S13:S76" si="1">IF(Q13=0,"0",Q13/J13)</f>
        <v>1.1783238285724125</v>
      </c>
      <c r="T13" s="351">
        <f t="shared" ref="T13:T76" si="2">IF(G13=0,"0",J13/G13)</f>
        <v>1.0484107472941935</v>
      </c>
    </row>
    <row r="14" spans="1:28" ht="33.75" customHeight="1">
      <c r="A14" s="352"/>
      <c r="B14" s="353">
        <v>1</v>
      </c>
      <c r="C14" s="353"/>
      <c r="D14" s="354" t="s">
        <v>146</v>
      </c>
      <c r="E14" s="354"/>
      <c r="F14" s="353">
        <v>2</v>
      </c>
      <c r="G14" s="355">
        <f>G15+G20+G21+G24+G25+G26</f>
        <v>1606.7300000000002</v>
      </c>
      <c r="H14" s="356"/>
      <c r="I14" s="357">
        <f>I15+I20+I21+I24+I25+I26</f>
        <v>1720.9512194482015</v>
      </c>
      <c r="J14" s="355">
        <f>J15+J20+J21+J24+J25+J26</f>
        <v>1684.4829999999997</v>
      </c>
      <c r="K14" s="357">
        <f t="shared" ref="K14:R14" si="3">K15+K20+K21+K24+K25+K26</f>
        <v>496.21545185999997</v>
      </c>
      <c r="L14" s="357">
        <f t="shared" si="3"/>
        <v>0</v>
      </c>
      <c r="M14" s="357">
        <f t="shared" si="3"/>
        <v>992.43090371999995</v>
      </c>
      <c r="N14" s="357">
        <f t="shared" si="3"/>
        <v>0</v>
      </c>
      <c r="O14" s="357">
        <f t="shared" si="3"/>
        <v>97.022855579999998</v>
      </c>
      <c r="P14" s="355">
        <f t="shared" si="3"/>
        <v>0</v>
      </c>
      <c r="Q14" s="355">
        <f t="shared" si="3"/>
        <v>1984.8618074399999</v>
      </c>
      <c r="R14" s="355">
        <f t="shared" si="3"/>
        <v>1.893</v>
      </c>
      <c r="S14" s="358">
        <f t="shared" si="1"/>
        <v>1.178321067912232</v>
      </c>
      <c r="T14" s="358">
        <f t="shared" si="2"/>
        <v>1.0483920758310354</v>
      </c>
    </row>
    <row r="15" spans="1:28" s="361" customFormat="1" ht="27.75" customHeight="1">
      <c r="A15" s="359"/>
      <c r="B15" s="360"/>
      <c r="C15" s="353" t="s">
        <v>28</v>
      </c>
      <c r="D15" s="354" t="s">
        <v>147</v>
      </c>
      <c r="E15" s="354"/>
      <c r="F15" s="353">
        <v>3</v>
      </c>
      <c r="G15" s="355">
        <f>G16+G17+G18+G19</f>
        <v>1492.5200000000002</v>
      </c>
      <c r="H15" s="356"/>
      <c r="I15" s="357">
        <f>I16+I17+I18+I19</f>
        <v>1634.1952605042015</v>
      </c>
      <c r="J15" s="355">
        <f>J16+J17+J18+J19</f>
        <v>1624.2399999999998</v>
      </c>
      <c r="K15" s="357">
        <f t="shared" ref="K15:Q15" si="4">K16+K17+K18+K19</f>
        <v>480.52449999999999</v>
      </c>
      <c r="L15" s="357">
        <f t="shared" si="4"/>
        <v>0</v>
      </c>
      <c r="M15" s="357">
        <f t="shared" si="4"/>
        <v>961.04899999999998</v>
      </c>
      <c r="N15" s="357">
        <f t="shared" si="4"/>
        <v>0</v>
      </c>
      <c r="O15" s="357">
        <f t="shared" si="4"/>
        <v>49.95</v>
      </c>
      <c r="P15" s="355">
        <f>P16+P17+P18+P19</f>
        <v>0</v>
      </c>
      <c r="Q15" s="355">
        <f t="shared" si="4"/>
        <v>1922.098</v>
      </c>
      <c r="R15" s="355">
        <f>R16+R17+R18+R19</f>
        <v>0</v>
      </c>
      <c r="S15" s="358">
        <f t="shared" si="1"/>
        <v>1.1833829975865637</v>
      </c>
      <c r="T15" s="358">
        <f t="shared" si="2"/>
        <v>1.088253423739715</v>
      </c>
    </row>
    <row r="16" spans="1:28" ht="15.75">
      <c r="A16" s="359"/>
      <c r="B16" s="360"/>
      <c r="C16" s="360"/>
      <c r="D16" s="362" t="s">
        <v>148</v>
      </c>
      <c r="E16" s="363" t="s">
        <v>149</v>
      </c>
      <c r="F16" s="362">
        <v>4</v>
      </c>
      <c r="G16" s="364">
        <v>1435.39</v>
      </c>
      <c r="H16" s="188"/>
      <c r="I16" s="365">
        <v>1578.5952605042016</v>
      </c>
      <c r="J16" s="366">
        <f>859.16+688.52+28.33</f>
        <v>1576.0099999999998</v>
      </c>
      <c r="K16" s="367">
        <f>Q16/4</f>
        <v>463.87450000000001</v>
      </c>
      <c r="L16" s="105">
        <v>0</v>
      </c>
      <c r="M16" s="367">
        <f>(Q16/4)+K16</f>
        <v>927.74900000000002</v>
      </c>
      <c r="N16" s="105">
        <v>0</v>
      </c>
      <c r="O16" s="367">
        <v>0</v>
      </c>
      <c r="P16" s="105">
        <v>0</v>
      </c>
      <c r="Q16" s="368">
        <f>[1]LP!BA47/1000+[1]stocuri!I15/1000</f>
        <v>1855.498</v>
      </c>
      <c r="R16" s="364">
        <v>0</v>
      </c>
      <c r="S16" s="369">
        <f t="shared" si="1"/>
        <v>1.1773389762755315</v>
      </c>
      <c r="T16" s="369">
        <f t="shared" si="2"/>
        <v>1.097966406342527</v>
      </c>
    </row>
    <row r="17" spans="1:22" ht="15.75">
      <c r="A17" s="359"/>
      <c r="B17" s="360"/>
      <c r="C17" s="360"/>
      <c r="D17" s="362" t="s">
        <v>150</v>
      </c>
      <c r="E17" s="363" t="s">
        <v>151</v>
      </c>
      <c r="F17" s="362">
        <v>5</v>
      </c>
      <c r="G17" s="364">
        <v>29.47</v>
      </c>
      <c r="H17" s="188"/>
      <c r="I17" s="365">
        <v>18.850000000000001</v>
      </c>
      <c r="J17" s="366">
        <f>17.1</f>
        <v>17.100000000000001</v>
      </c>
      <c r="K17" s="367">
        <f t="shared" ref="K17:K27" si="5">Q17/4</f>
        <v>4.125</v>
      </c>
      <c r="L17" s="105">
        <v>0</v>
      </c>
      <c r="M17" s="367">
        <f>(Q17/4)+K17</f>
        <v>8.25</v>
      </c>
      <c r="N17" s="105">
        <v>0</v>
      </c>
      <c r="O17" s="367">
        <f>(Q17/4)+M17</f>
        <v>12.375</v>
      </c>
      <c r="P17" s="105">
        <v>0</v>
      </c>
      <c r="Q17" s="368">
        <f>[1]LP!P47/1000+[1]stocuri!J15/1000</f>
        <v>16.5</v>
      </c>
      <c r="R17" s="364">
        <v>0</v>
      </c>
      <c r="S17" s="369">
        <f t="shared" si="1"/>
        <v>0.96491228070175428</v>
      </c>
      <c r="T17" s="369">
        <f t="shared" si="2"/>
        <v>0.58025110281642356</v>
      </c>
    </row>
    <row r="18" spans="1:22" ht="15.75">
      <c r="A18" s="359"/>
      <c r="B18" s="360"/>
      <c r="C18" s="360"/>
      <c r="D18" s="362" t="s">
        <v>152</v>
      </c>
      <c r="E18" s="363" t="s">
        <v>153</v>
      </c>
      <c r="F18" s="362">
        <v>6</v>
      </c>
      <c r="G18" s="364">
        <v>0</v>
      </c>
      <c r="H18" s="188"/>
      <c r="I18" s="365"/>
      <c r="J18" s="366">
        <v>0</v>
      </c>
      <c r="K18" s="367">
        <f t="shared" si="5"/>
        <v>0</v>
      </c>
      <c r="L18" s="105">
        <v>0</v>
      </c>
      <c r="M18" s="367">
        <f>(Q18/4)+K18</f>
        <v>0</v>
      </c>
      <c r="N18" s="105">
        <v>0</v>
      </c>
      <c r="O18" s="367">
        <f>(Q18/4)+M18</f>
        <v>0</v>
      </c>
      <c r="P18" s="105"/>
      <c r="Q18" s="368"/>
      <c r="R18" s="364">
        <v>0</v>
      </c>
      <c r="S18" s="369" t="str">
        <f t="shared" si="1"/>
        <v>0</v>
      </c>
      <c r="T18" s="369" t="str">
        <f t="shared" si="2"/>
        <v>0</v>
      </c>
    </row>
    <row r="19" spans="1:22" ht="15.75">
      <c r="A19" s="359"/>
      <c r="B19" s="360"/>
      <c r="C19" s="360"/>
      <c r="D19" s="362" t="s">
        <v>154</v>
      </c>
      <c r="E19" s="363" t="s">
        <v>155</v>
      </c>
      <c r="F19" s="362">
        <v>7</v>
      </c>
      <c r="G19" s="370">
        <v>27.66</v>
      </c>
      <c r="H19" s="188"/>
      <c r="I19" s="365">
        <v>36.75</v>
      </c>
      <c r="J19" s="371">
        <f>6.3+2.4+4.67+18.17-0.41</f>
        <v>31.13</v>
      </c>
      <c r="K19" s="367">
        <f t="shared" si="5"/>
        <v>12.525</v>
      </c>
      <c r="L19" s="105">
        <v>0</v>
      </c>
      <c r="M19" s="367">
        <f>(Q19/4)+K19</f>
        <v>25.05</v>
      </c>
      <c r="N19" s="105">
        <v>0</v>
      </c>
      <c r="O19" s="367">
        <f>(Q19/4)+M19</f>
        <v>37.575000000000003</v>
      </c>
      <c r="P19" s="105">
        <v>0</v>
      </c>
      <c r="Q19" s="368">
        <f>[1]BALANTA!F15/1000</f>
        <v>50.1</v>
      </c>
      <c r="R19" s="364">
        <v>0</v>
      </c>
      <c r="S19" s="369">
        <f t="shared" si="1"/>
        <v>1.6093800192740122</v>
      </c>
      <c r="T19" s="372">
        <f t="shared" si="2"/>
        <v>1.1254519161243672</v>
      </c>
      <c r="V19" s="373"/>
    </row>
    <row r="20" spans="1:22" ht="17.25" customHeight="1">
      <c r="A20" s="359"/>
      <c r="B20" s="360"/>
      <c r="C20" s="362" t="s">
        <v>30</v>
      </c>
      <c r="D20" s="374" t="s">
        <v>156</v>
      </c>
      <c r="E20" s="374"/>
      <c r="F20" s="362">
        <v>8</v>
      </c>
      <c r="G20" s="370">
        <v>0</v>
      </c>
      <c r="H20" s="188"/>
      <c r="I20" s="365">
        <v>0</v>
      </c>
      <c r="J20" s="371"/>
      <c r="K20" s="367">
        <v>0</v>
      </c>
      <c r="L20" s="105"/>
      <c r="M20" s="367">
        <v>0</v>
      </c>
      <c r="N20" s="105"/>
      <c r="O20" s="367">
        <v>0</v>
      </c>
      <c r="P20" s="105"/>
      <c r="Q20" s="368">
        <v>0</v>
      </c>
      <c r="R20" s="375">
        <v>0</v>
      </c>
      <c r="S20" s="369" t="str">
        <f t="shared" si="1"/>
        <v>0</v>
      </c>
      <c r="T20" s="372" t="str">
        <f t="shared" si="2"/>
        <v>0</v>
      </c>
    </row>
    <row r="21" spans="1:22" s="361" customFormat="1" ht="33" customHeight="1">
      <c r="A21" s="359"/>
      <c r="B21" s="360"/>
      <c r="C21" s="353" t="s">
        <v>78</v>
      </c>
      <c r="D21" s="354" t="s">
        <v>157</v>
      </c>
      <c r="E21" s="354"/>
      <c r="F21" s="353">
        <v>9</v>
      </c>
      <c r="G21" s="355">
        <f>G22+G23</f>
        <v>0</v>
      </c>
      <c r="H21" s="376"/>
      <c r="I21" s="357">
        <f>I22+I23</f>
        <v>0</v>
      </c>
      <c r="J21" s="355">
        <f>J22+J23</f>
        <v>0</v>
      </c>
      <c r="K21" s="377">
        <f t="shared" ref="K21:R21" si="6">K22+K23</f>
        <v>0</v>
      </c>
      <c r="L21" s="378">
        <f t="shared" si="6"/>
        <v>0</v>
      </c>
      <c r="M21" s="377">
        <f t="shared" si="6"/>
        <v>0</v>
      </c>
      <c r="N21" s="378">
        <f t="shared" si="6"/>
        <v>0</v>
      </c>
      <c r="O21" s="377">
        <f t="shared" si="6"/>
        <v>0</v>
      </c>
      <c r="P21" s="105">
        <f>P22+P23</f>
        <v>0</v>
      </c>
      <c r="Q21" s="379">
        <f t="shared" si="6"/>
        <v>0</v>
      </c>
      <c r="R21" s="375">
        <f t="shared" si="6"/>
        <v>0</v>
      </c>
      <c r="S21" s="358" t="str">
        <f t="shared" si="1"/>
        <v>0</v>
      </c>
      <c r="T21" s="380" t="str">
        <f t="shared" si="2"/>
        <v>0</v>
      </c>
    </row>
    <row r="22" spans="1:22" ht="26.25" customHeight="1">
      <c r="A22" s="359"/>
      <c r="B22" s="360"/>
      <c r="C22" s="360"/>
      <c r="D22" s="362" t="s">
        <v>158</v>
      </c>
      <c r="E22" s="363" t="s">
        <v>159</v>
      </c>
      <c r="F22" s="362">
        <v>10</v>
      </c>
      <c r="G22" s="364">
        <v>0</v>
      </c>
      <c r="H22" s="188"/>
      <c r="I22" s="381">
        <v>0</v>
      </c>
      <c r="J22" s="366"/>
      <c r="K22" s="367">
        <f t="shared" si="5"/>
        <v>0</v>
      </c>
      <c r="L22" s="105"/>
      <c r="M22" s="367">
        <f>(Q22/4)+K22</f>
        <v>0</v>
      </c>
      <c r="N22" s="105"/>
      <c r="O22" s="367">
        <f>(Q22/4)+M22</f>
        <v>0</v>
      </c>
      <c r="P22" s="105"/>
      <c r="Q22" s="368">
        <v>0</v>
      </c>
      <c r="R22" s="375"/>
      <c r="S22" s="369" t="str">
        <f t="shared" si="1"/>
        <v>0</v>
      </c>
      <c r="T22" s="372" t="str">
        <f t="shared" si="2"/>
        <v>0</v>
      </c>
    </row>
    <row r="23" spans="1:22" ht="26.25" customHeight="1">
      <c r="A23" s="359"/>
      <c r="B23" s="360"/>
      <c r="C23" s="360"/>
      <c r="D23" s="362" t="s">
        <v>160</v>
      </c>
      <c r="E23" s="363" t="s">
        <v>161</v>
      </c>
      <c r="F23" s="362">
        <v>11</v>
      </c>
      <c r="G23" s="364">
        <v>0</v>
      </c>
      <c r="H23" s="188"/>
      <c r="I23" s="381">
        <v>0</v>
      </c>
      <c r="J23" s="366"/>
      <c r="K23" s="367">
        <f t="shared" si="5"/>
        <v>0</v>
      </c>
      <c r="L23" s="105"/>
      <c r="M23" s="367">
        <f>(Q23/4)+K23</f>
        <v>0</v>
      </c>
      <c r="N23" s="105"/>
      <c r="O23" s="367">
        <f>(Q23/4)+M23</f>
        <v>0</v>
      </c>
      <c r="P23" s="105"/>
      <c r="Q23" s="368">
        <v>0</v>
      </c>
      <c r="R23" s="375"/>
      <c r="S23" s="369" t="str">
        <f t="shared" si="1"/>
        <v>0</v>
      </c>
      <c r="T23" s="372" t="str">
        <f t="shared" si="2"/>
        <v>0</v>
      </c>
    </row>
    <row r="24" spans="1:22" ht="15.75" customHeight="1">
      <c r="A24" s="359"/>
      <c r="B24" s="360"/>
      <c r="C24" s="362" t="s">
        <v>88</v>
      </c>
      <c r="D24" s="374" t="s">
        <v>162</v>
      </c>
      <c r="E24" s="374"/>
      <c r="F24" s="362">
        <v>12</v>
      </c>
      <c r="G24" s="364">
        <v>0</v>
      </c>
      <c r="H24" s="188"/>
      <c r="I24" s="381">
        <v>0</v>
      </c>
      <c r="J24" s="366"/>
      <c r="K24" s="367">
        <f t="shared" si="5"/>
        <v>0</v>
      </c>
      <c r="L24" s="105"/>
      <c r="M24" s="367">
        <f>(Q24/4)+K24</f>
        <v>0</v>
      </c>
      <c r="N24" s="105"/>
      <c r="O24" s="367">
        <f>(Q24/4)+M24</f>
        <v>0</v>
      </c>
      <c r="P24" s="105"/>
      <c r="Q24" s="368">
        <v>0</v>
      </c>
      <c r="R24" s="375"/>
      <c r="S24" s="369" t="str">
        <f t="shared" si="1"/>
        <v>0</v>
      </c>
      <c r="T24" s="372" t="str">
        <f t="shared" si="2"/>
        <v>0</v>
      </c>
    </row>
    <row r="25" spans="1:22" ht="21.75" customHeight="1">
      <c r="A25" s="359"/>
      <c r="B25" s="360"/>
      <c r="C25" s="362" t="s">
        <v>90</v>
      </c>
      <c r="D25" s="374" t="s">
        <v>163</v>
      </c>
      <c r="E25" s="374"/>
      <c r="F25" s="362">
        <v>13</v>
      </c>
      <c r="G25" s="364">
        <v>0</v>
      </c>
      <c r="H25" s="188"/>
      <c r="I25" s="381">
        <v>0</v>
      </c>
      <c r="J25" s="366"/>
      <c r="K25" s="367">
        <f t="shared" si="5"/>
        <v>0</v>
      </c>
      <c r="L25" s="105"/>
      <c r="M25" s="367">
        <f>(Q25/4)+K25</f>
        <v>0</v>
      </c>
      <c r="N25" s="105"/>
      <c r="O25" s="367">
        <f>(Q25/4)+M25</f>
        <v>0</v>
      </c>
      <c r="P25" s="105"/>
      <c r="Q25" s="368">
        <v>0</v>
      </c>
      <c r="R25" s="375"/>
      <c r="S25" s="369" t="str">
        <f t="shared" si="1"/>
        <v>0</v>
      </c>
      <c r="T25" s="372" t="str">
        <f t="shared" si="2"/>
        <v>0</v>
      </c>
    </row>
    <row r="26" spans="1:22" s="361" customFormat="1" ht="25.5" customHeight="1">
      <c r="A26" s="359"/>
      <c r="B26" s="360"/>
      <c r="C26" s="353" t="s">
        <v>164</v>
      </c>
      <c r="D26" s="354" t="s">
        <v>165</v>
      </c>
      <c r="E26" s="354"/>
      <c r="F26" s="353">
        <v>14</v>
      </c>
      <c r="G26" s="382">
        <v>114.21</v>
      </c>
      <c r="H26" s="383"/>
      <c r="I26" s="382">
        <f>I27+I28+I31+I32+I33</f>
        <v>86.755958944</v>
      </c>
      <c r="J26" s="382">
        <f>J27+J28+J31+J32+J33</f>
        <v>60.243000000000002</v>
      </c>
      <c r="K26" s="384">
        <f t="shared" ref="K26:R26" si="7">K27+K28+K31+K32+K33</f>
        <v>15.690951859999998</v>
      </c>
      <c r="L26" s="384">
        <f t="shared" si="7"/>
        <v>0</v>
      </c>
      <c r="M26" s="384">
        <f t="shared" si="7"/>
        <v>31.381903719999997</v>
      </c>
      <c r="N26" s="384">
        <f t="shared" si="7"/>
        <v>0</v>
      </c>
      <c r="O26" s="384">
        <f t="shared" si="7"/>
        <v>47.072855579999995</v>
      </c>
      <c r="P26" s="384">
        <f>P27+P28+P31+P32+P33</f>
        <v>0</v>
      </c>
      <c r="Q26" s="382">
        <f t="shared" si="7"/>
        <v>62.763807439999994</v>
      </c>
      <c r="R26" s="385">
        <f t="shared" si="7"/>
        <v>1.893</v>
      </c>
      <c r="S26" s="386">
        <f t="shared" si="1"/>
        <v>1.0418439891771656</v>
      </c>
      <c r="T26" s="387">
        <f t="shared" si="2"/>
        <v>0.52747570265300769</v>
      </c>
      <c r="U26" s="388"/>
    </row>
    <row r="27" spans="1:22" ht="15.75">
      <c r="A27" s="359"/>
      <c r="B27" s="360"/>
      <c r="C27" s="360"/>
      <c r="D27" s="362" t="s">
        <v>166</v>
      </c>
      <c r="E27" s="363" t="s">
        <v>167</v>
      </c>
      <c r="F27" s="362">
        <v>15</v>
      </c>
      <c r="G27" s="370">
        <v>1.83</v>
      </c>
      <c r="H27" s="188"/>
      <c r="I27" s="365">
        <v>3.2</v>
      </c>
      <c r="J27" s="371">
        <f>0.175+1.718</f>
        <v>1.893</v>
      </c>
      <c r="K27" s="367">
        <f t="shared" si="5"/>
        <v>0.875</v>
      </c>
      <c r="L27" s="105">
        <v>0</v>
      </c>
      <c r="M27" s="367">
        <f>(Q27/4)+K27</f>
        <v>1.75</v>
      </c>
      <c r="N27" s="105">
        <v>0</v>
      </c>
      <c r="O27" s="367">
        <f>(Q27/4)+M27</f>
        <v>2.625</v>
      </c>
      <c r="P27" s="105"/>
      <c r="Q27" s="368">
        <f>[1]BALANTA!F10/1000</f>
        <v>3.5</v>
      </c>
      <c r="R27" s="375">
        <f>0.175+1.718</f>
        <v>1.893</v>
      </c>
      <c r="S27" s="369">
        <f t="shared" si="1"/>
        <v>1.8489170628631801</v>
      </c>
      <c r="T27" s="372">
        <f t="shared" si="2"/>
        <v>1.0344262295081967</v>
      </c>
    </row>
    <row r="28" spans="1:22" s="399" customFormat="1" ht="21" customHeight="1">
      <c r="A28" s="359"/>
      <c r="B28" s="360"/>
      <c r="C28" s="360"/>
      <c r="D28" s="389" t="s">
        <v>168</v>
      </c>
      <c r="E28" s="390" t="s">
        <v>169</v>
      </c>
      <c r="F28" s="389">
        <v>16</v>
      </c>
      <c r="G28" s="391">
        <f>G29+G30</f>
        <v>0</v>
      </c>
      <c r="H28" s="392"/>
      <c r="I28" s="393">
        <f>I29+I30</f>
        <v>0</v>
      </c>
      <c r="J28" s="391">
        <f>J29+J30</f>
        <v>0</v>
      </c>
      <c r="K28" s="391">
        <f>Q28/4</f>
        <v>0</v>
      </c>
      <c r="L28" s="391"/>
      <c r="M28" s="391">
        <f>(Q28/4)+K28</f>
        <v>0</v>
      </c>
      <c r="N28" s="394">
        <f>(S28/4)+L28</f>
        <v>0</v>
      </c>
      <c r="O28" s="391">
        <f>(Q28/4)+M28</f>
        <v>0</v>
      </c>
      <c r="P28" s="394">
        <f>(U28/4)+N28</f>
        <v>0</v>
      </c>
      <c r="Q28" s="395">
        <f>Q29+Q30</f>
        <v>0</v>
      </c>
      <c r="R28" s="396">
        <f>R29+R30</f>
        <v>0</v>
      </c>
      <c r="S28" s="397" t="str">
        <f t="shared" si="1"/>
        <v>0</v>
      </c>
      <c r="T28" s="398" t="str">
        <f t="shared" si="2"/>
        <v>0</v>
      </c>
    </row>
    <row r="29" spans="1:22" ht="15.75">
      <c r="A29" s="359"/>
      <c r="B29" s="360"/>
      <c r="C29" s="360"/>
      <c r="D29" s="362"/>
      <c r="E29" s="363" t="s">
        <v>170</v>
      </c>
      <c r="F29" s="362">
        <v>17</v>
      </c>
      <c r="G29" s="364"/>
      <c r="H29" s="188"/>
      <c r="I29" s="381"/>
      <c r="J29" s="366"/>
      <c r="K29" s="367"/>
      <c r="L29" s="105"/>
      <c r="M29" s="367"/>
      <c r="N29" s="105"/>
      <c r="O29" s="367"/>
      <c r="P29" s="105"/>
      <c r="Q29" s="379"/>
      <c r="R29" s="375"/>
      <c r="S29" s="369" t="str">
        <f t="shared" si="1"/>
        <v>0</v>
      </c>
      <c r="T29" s="372" t="str">
        <f t="shared" si="2"/>
        <v>0</v>
      </c>
    </row>
    <row r="30" spans="1:22" ht="15.75">
      <c r="A30" s="359"/>
      <c r="B30" s="360"/>
      <c r="C30" s="360"/>
      <c r="D30" s="362"/>
      <c r="E30" s="363" t="s">
        <v>171</v>
      </c>
      <c r="F30" s="362">
        <v>18</v>
      </c>
      <c r="G30" s="400"/>
      <c r="H30" s="362"/>
      <c r="I30" s="401"/>
      <c r="J30" s="402"/>
      <c r="K30" s="403"/>
      <c r="L30" s="404"/>
      <c r="M30" s="403"/>
      <c r="N30" s="404"/>
      <c r="O30" s="403"/>
      <c r="P30" s="404"/>
      <c r="Q30" s="368"/>
      <c r="R30" s="405"/>
      <c r="S30" s="369" t="str">
        <f t="shared" si="1"/>
        <v>0</v>
      </c>
      <c r="T30" s="372" t="str">
        <f t="shared" si="2"/>
        <v>0</v>
      </c>
    </row>
    <row r="31" spans="1:22" ht="15.75">
      <c r="A31" s="359"/>
      <c r="B31" s="360"/>
      <c r="C31" s="360"/>
      <c r="D31" s="362" t="s">
        <v>172</v>
      </c>
      <c r="E31" s="363" t="s">
        <v>173</v>
      </c>
      <c r="F31" s="362">
        <v>19</v>
      </c>
      <c r="G31" s="400"/>
      <c r="H31" s="362"/>
      <c r="I31" s="401"/>
      <c r="J31" s="402"/>
      <c r="K31" s="403"/>
      <c r="L31" s="404"/>
      <c r="M31" s="403"/>
      <c r="N31" s="404"/>
      <c r="O31" s="403"/>
      <c r="P31" s="404"/>
      <c r="Q31" s="368"/>
      <c r="R31" s="405"/>
      <c r="S31" s="369" t="str">
        <f t="shared" si="1"/>
        <v>0</v>
      </c>
      <c r="T31" s="372" t="str">
        <f t="shared" si="2"/>
        <v>0</v>
      </c>
    </row>
    <row r="32" spans="1:22" ht="15.75">
      <c r="A32" s="359"/>
      <c r="B32" s="360"/>
      <c r="C32" s="360"/>
      <c r="D32" s="362" t="s">
        <v>174</v>
      </c>
      <c r="E32" s="363" t="s">
        <v>175</v>
      </c>
      <c r="F32" s="362">
        <v>20</v>
      </c>
      <c r="G32" s="400"/>
      <c r="H32" s="362"/>
      <c r="I32" s="401"/>
      <c r="J32" s="402"/>
      <c r="K32" s="403"/>
      <c r="L32" s="404"/>
      <c r="M32" s="403"/>
      <c r="N32" s="404"/>
      <c r="O32" s="403"/>
      <c r="P32" s="404"/>
      <c r="Q32" s="368"/>
      <c r="R32" s="405"/>
      <c r="S32" s="369" t="str">
        <f t="shared" si="1"/>
        <v>0</v>
      </c>
      <c r="T32" s="372" t="str">
        <f t="shared" si="2"/>
        <v>0</v>
      </c>
    </row>
    <row r="33" spans="1:20" ht="15.75">
      <c r="A33" s="359"/>
      <c r="B33" s="360"/>
      <c r="C33" s="360"/>
      <c r="D33" s="362" t="s">
        <v>176</v>
      </c>
      <c r="E33" s="363" t="s">
        <v>177</v>
      </c>
      <c r="F33" s="362">
        <v>21</v>
      </c>
      <c r="G33" s="406">
        <v>112.38</v>
      </c>
      <c r="H33" s="362"/>
      <c r="I33" s="365">
        <v>83.555958943999997</v>
      </c>
      <c r="J33" s="371">
        <f>7.92+50.43</f>
        <v>58.35</v>
      </c>
      <c r="K33" s="367">
        <f>Q33/4</f>
        <v>14.815951859999998</v>
      </c>
      <c r="L33" s="105">
        <v>0</v>
      </c>
      <c r="M33" s="367">
        <f>(Q33/4)+K33</f>
        <v>29.631903719999997</v>
      </c>
      <c r="N33" s="105">
        <v>0</v>
      </c>
      <c r="O33" s="367">
        <f>(Q33/4)+M33</f>
        <v>44.447855579999995</v>
      </c>
      <c r="P33" s="404">
        <v>0</v>
      </c>
      <c r="Q33" s="368">
        <f>'[1]C.REG'!F14/1000</f>
        <v>59.263807439999994</v>
      </c>
      <c r="R33" s="405">
        <v>0</v>
      </c>
      <c r="S33" s="369">
        <f t="shared" si="1"/>
        <v>1.0156607958868893</v>
      </c>
      <c r="T33" s="372">
        <f t="shared" si="2"/>
        <v>0.51922050186865998</v>
      </c>
    </row>
    <row r="34" spans="1:20" ht="23.25" customHeight="1">
      <c r="A34" s="359"/>
      <c r="B34" s="353">
        <v>2</v>
      </c>
      <c r="C34" s="353"/>
      <c r="D34" s="354" t="s">
        <v>178</v>
      </c>
      <c r="E34" s="354"/>
      <c r="F34" s="353">
        <v>22</v>
      </c>
      <c r="G34" s="407">
        <f>G35+G36+G37+G38+G39</f>
        <v>0</v>
      </c>
      <c r="H34" s="408"/>
      <c r="I34" s="382">
        <f>I35+I36+I37+I38+I39</f>
        <v>0</v>
      </c>
      <c r="J34" s="382">
        <f>J35+J36+J37+J38+J39</f>
        <v>0.03</v>
      </c>
      <c r="K34" s="382">
        <f t="shared" ref="K34:R34" si="8">K35+K36+K37+K38+K39</f>
        <v>0.01</v>
      </c>
      <c r="L34" s="382">
        <f t="shared" si="8"/>
        <v>0</v>
      </c>
      <c r="M34" s="382">
        <f t="shared" si="8"/>
        <v>0.02</v>
      </c>
      <c r="N34" s="364">
        <f t="shared" si="8"/>
        <v>0.02</v>
      </c>
      <c r="O34" s="382">
        <f t="shared" si="8"/>
        <v>0.03</v>
      </c>
      <c r="P34" s="400">
        <f>P35+P36+P37+P38+P39</f>
        <v>0</v>
      </c>
      <c r="Q34" s="368">
        <f t="shared" si="8"/>
        <v>0.04</v>
      </c>
      <c r="R34" s="409">
        <f t="shared" si="8"/>
        <v>0</v>
      </c>
      <c r="S34" s="358">
        <f t="shared" si="1"/>
        <v>1.3333333333333335</v>
      </c>
      <c r="T34" s="387" t="str">
        <f t="shared" si="2"/>
        <v>0</v>
      </c>
    </row>
    <row r="35" spans="1:20" ht="15.75" customHeight="1">
      <c r="A35" s="359"/>
      <c r="B35" s="360"/>
      <c r="C35" s="362" t="s">
        <v>28</v>
      </c>
      <c r="D35" s="374" t="s">
        <v>179</v>
      </c>
      <c r="E35" s="374"/>
      <c r="F35" s="362">
        <v>23</v>
      </c>
      <c r="G35" s="400"/>
      <c r="H35" s="362"/>
      <c r="I35" s="401"/>
      <c r="J35" s="402"/>
      <c r="K35" s="403"/>
      <c r="L35" s="404"/>
      <c r="M35" s="403"/>
      <c r="N35" s="404"/>
      <c r="O35" s="403"/>
      <c r="P35" s="404"/>
      <c r="Q35" s="368"/>
      <c r="R35" s="405"/>
      <c r="S35" s="369" t="str">
        <f t="shared" si="1"/>
        <v>0</v>
      </c>
      <c r="T35" s="410" t="str">
        <f t="shared" si="2"/>
        <v>0</v>
      </c>
    </row>
    <row r="36" spans="1:20" ht="15.75" customHeight="1">
      <c r="A36" s="359"/>
      <c r="B36" s="360"/>
      <c r="C36" s="362" t="s">
        <v>30</v>
      </c>
      <c r="D36" s="374" t="s">
        <v>180</v>
      </c>
      <c r="E36" s="374"/>
      <c r="F36" s="362">
        <v>24</v>
      </c>
      <c r="G36" s="400"/>
      <c r="H36" s="362"/>
      <c r="I36" s="401"/>
      <c r="J36" s="402"/>
      <c r="K36" s="403"/>
      <c r="L36" s="404"/>
      <c r="M36" s="403"/>
      <c r="N36" s="404"/>
      <c r="O36" s="403"/>
      <c r="P36" s="404"/>
      <c r="Q36" s="368"/>
      <c r="R36" s="405"/>
      <c r="S36" s="369" t="str">
        <f t="shared" si="1"/>
        <v>0</v>
      </c>
      <c r="T36" s="410" t="str">
        <f t="shared" si="2"/>
        <v>0</v>
      </c>
    </row>
    <row r="37" spans="1:20" ht="15.75" customHeight="1">
      <c r="A37" s="359"/>
      <c r="B37" s="360"/>
      <c r="C37" s="362" t="s">
        <v>78</v>
      </c>
      <c r="D37" s="374" t="s">
        <v>181</v>
      </c>
      <c r="E37" s="374"/>
      <c r="F37" s="362">
        <v>25</v>
      </c>
      <c r="G37" s="400">
        <v>0</v>
      </c>
      <c r="H37" s="362"/>
      <c r="I37" s="401">
        <v>0</v>
      </c>
      <c r="J37" s="402"/>
      <c r="K37" s="403"/>
      <c r="L37" s="404">
        <v>0</v>
      </c>
      <c r="M37" s="403"/>
      <c r="N37" s="404"/>
      <c r="O37" s="403"/>
      <c r="P37" s="404">
        <v>0</v>
      </c>
      <c r="Q37" s="368">
        <v>0</v>
      </c>
      <c r="R37" s="405"/>
      <c r="S37" s="369" t="str">
        <f t="shared" si="1"/>
        <v>0</v>
      </c>
      <c r="T37" s="410" t="str">
        <f t="shared" si="2"/>
        <v>0</v>
      </c>
    </row>
    <row r="38" spans="1:20" ht="15.75" customHeight="1">
      <c r="A38" s="359"/>
      <c r="B38" s="360"/>
      <c r="C38" s="362" t="s">
        <v>88</v>
      </c>
      <c r="D38" s="374" t="s">
        <v>182</v>
      </c>
      <c r="E38" s="374"/>
      <c r="F38" s="362">
        <v>26</v>
      </c>
      <c r="G38" s="406">
        <v>0</v>
      </c>
      <c r="H38" s="362"/>
      <c r="I38" s="411">
        <v>0</v>
      </c>
      <c r="J38" s="412">
        <v>0.03</v>
      </c>
      <c r="K38" s="403">
        <f>Q38/4</f>
        <v>0.01</v>
      </c>
      <c r="L38" s="404">
        <v>0</v>
      </c>
      <c r="M38" s="403">
        <f>(Q38/4)+K38</f>
        <v>0.02</v>
      </c>
      <c r="N38" s="404">
        <v>0.02</v>
      </c>
      <c r="O38" s="403">
        <f>(Q38/4)+M38</f>
        <v>0.03</v>
      </c>
      <c r="P38" s="404">
        <v>0</v>
      </c>
      <c r="Q38" s="368">
        <v>0.04</v>
      </c>
      <c r="R38" s="405">
        <v>0</v>
      </c>
      <c r="S38" s="369">
        <f t="shared" si="1"/>
        <v>1.3333333333333335</v>
      </c>
      <c r="T38" s="410" t="str">
        <f t="shared" si="2"/>
        <v>0</v>
      </c>
    </row>
    <row r="39" spans="1:20" ht="15.75" customHeight="1" thickBot="1">
      <c r="A39" s="413"/>
      <c r="B39" s="414"/>
      <c r="C39" s="415" t="s">
        <v>90</v>
      </c>
      <c r="D39" s="416" t="s">
        <v>183</v>
      </c>
      <c r="E39" s="416"/>
      <c r="F39" s="415">
        <v>27</v>
      </c>
      <c r="G39" s="417"/>
      <c r="H39" s="415"/>
      <c r="I39" s="418"/>
      <c r="J39" s="419"/>
      <c r="K39" s="420"/>
      <c r="L39" s="421"/>
      <c r="M39" s="420"/>
      <c r="N39" s="421"/>
      <c r="O39" s="420"/>
      <c r="P39" s="421">
        <v>0</v>
      </c>
      <c r="Q39" s="422"/>
      <c r="R39" s="423"/>
      <c r="S39" s="424" t="str">
        <f t="shared" si="1"/>
        <v>0</v>
      </c>
      <c r="T39" s="425" t="str">
        <f t="shared" si="2"/>
        <v>0</v>
      </c>
    </row>
    <row r="40" spans="1:20" s="122" customFormat="1" ht="24" customHeight="1" thickBot="1">
      <c r="A40" s="426" t="s">
        <v>184</v>
      </c>
      <c r="B40" s="427" t="s">
        <v>185</v>
      </c>
      <c r="C40" s="427"/>
      <c r="D40" s="427"/>
      <c r="E40" s="427"/>
      <c r="F40" s="428">
        <v>28</v>
      </c>
      <c r="G40" s="61">
        <f>G41+G142</f>
        <v>1479.5300000000002</v>
      </c>
      <c r="H40" s="61">
        <f t="shared" ref="H40:Q40" si="9">H41+H142</f>
        <v>0</v>
      </c>
      <c r="I40" s="61">
        <f>I41+I142</f>
        <v>1592.4180372184874</v>
      </c>
      <c r="J40" s="61">
        <f>J41+J142</f>
        <v>1543.634</v>
      </c>
      <c r="K40" s="61">
        <f t="shared" si="9"/>
        <v>455.63633899999996</v>
      </c>
      <c r="L40" s="61">
        <f t="shared" si="9"/>
        <v>0</v>
      </c>
      <c r="M40" s="61">
        <f t="shared" si="9"/>
        <v>911.27267799999993</v>
      </c>
      <c r="N40" s="61">
        <f t="shared" si="9"/>
        <v>0</v>
      </c>
      <c r="O40" s="61">
        <f t="shared" si="9"/>
        <v>1366.1590169999997</v>
      </c>
      <c r="P40" s="61">
        <f t="shared" si="9"/>
        <v>0</v>
      </c>
      <c r="Q40" s="66">
        <f t="shared" si="9"/>
        <v>1814.7453559999999</v>
      </c>
      <c r="R40" s="429">
        <f>R41+R142</f>
        <v>0</v>
      </c>
      <c r="S40" s="177">
        <f t="shared" si="1"/>
        <v>1.1756318894245656</v>
      </c>
      <c r="T40" s="430">
        <f t="shared" si="2"/>
        <v>1.0433272728501617</v>
      </c>
    </row>
    <row r="41" spans="1:20" s="388" customFormat="1" ht="27" customHeight="1">
      <c r="A41" s="431"/>
      <c r="B41" s="432">
        <v>1</v>
      </c>
      <c r="C41" s="433" t="s">
        <v>186</v>
      </c>
      <c r="D41" s="433"/>
      <c r="E41" s="433"/>
      <c r="F41" s="432">
        <v>29</v>
      </c>
      <c r="G41" s="434">
        <f>G42+G90+G97+G125</f>
        <v>1479.3600000000001</v>
      </c>
      <c r="H41" s="435"/>
      <c r="I41" s="434">
        <f>I42+I90+I97+I125</f>
        <v>1592.2180372184873</v>
      </c>
      <c r="J41" s="436">
        <f>J42+J90+J97+J125</f>
        <v>1543.434</v>
      </c>
      <c r="K41" s="434">
        <f t="shared" ref="K41:R41" si="10">K42+K90+K97+K125</f>
        <v>455.63633899999996</v>
      </c>
      <c r="L41" s="434">
        <f t="shared" si="10"/>
        <v>0</v>
      </c>
      <c r="M41" s="434">
        <f t="shared" si="10"/>
        <v>911.27267799999993</v>
      </c>
      <c r="N41" s="434">
        <f t="shared" si="10"/>
        <v>0</v>
      </c>
      <c r="O41" s="434">
        <f t="shared" si="10"/>
        <v>1366.1590169999997</v>
      </c>
      <c r="P41" s="434">
        <f t="shared" si="10"/>
        <v>0</v>
      </c>
      <c r="Q41" s="434">
        <f t="shared" si="10"/>
        <v>1814.5453559999999</v>
      </c>
      <c r="R41" s="437">
        <f t="shared" si="10"/>
        <v>0</v>
      </c>
      <c r="S41" s="438">
        <f t="shared" si="1"/>
        <v>1.1756546480121599</v>
      </c>
      <c r="T41" s="439">
        <f t="shared" si="2"/>
        <v>1.0433119727449707</v>
      </c>
    </row>
    <row r="42" spans="1:20" s="388" customFormat="1" ht="28.5" customHeight="1">
      <c r="A42" s="440"/>
      <c r="B42" s="360"/>
      <c r="C42" s="441" t="s">
        <v>187</v>
      </c>
      <c r="D42" s="441"/>
      <c r="E42" s="441"/>
      <c r="F42" s="408">
        <v>30</v>
      </c>
      <c r="G42" s="382">
        <f>G43+G51+G57</f>
        <v>624.39</v>
      </c>
      <c r="H42" s="442"/>
      <c r="I42" s="382">
        <f>I43+I51+I57</f>
        <v>769.274</v>
      </c>
      <c r="J42" s="443">
        <f>J43+J51+J57</f>
        <v>689.4670000000001</v>
      </c>
      <c r="K42" s="382">
        <f t="shared" ref="K42:R42" si="11">K43+K51+K57</f>
        <v>214.49654399999997</v>
      </c>
      <c r="L42" s="382">
        <f t="shared" si="11"/>
        <v>0</v>
      </c>
      <c r="M42" s="382">
        <f t="shared" si="11"/>
        <v>428.99308799999994</v>
      </c>
      <c r="N42" s="382">
        <f t="shared" si="11"/>
        <v>0</v>
      </c>
      <c r="O42" s="382">
        <f t="shared" si="11"/>
        <v>642.73963199999992</v>
      </c>
      <c r="P42" s="382">
        <f t="shared" si="11"/>
        <v>0</v>
      </c>
      <c r="Q42" s="382">
        <f t="shared" si="11"/>
        <v>849.98617599999989</v>
      </c>
      <c r="R42" s="385">
        <f t="shared" si="11"/>
        <v>0</v>
      </c>
      <c r="S42" s="386">
        <f t="shared" si="1"/>
        <v>1.2328163291354042</v>
      </c>
      <c r="T42" s="387">
        <f t="shared" si="2"/>
        <v>1.1042249235253609</v>
      </c>
    </row>
    <row r="43" spans="1:20" s="361" customFormat="1" ht="29.25" customHeight="1">
      <c r="A43" s="440"/>
      <c r="B43" s="360"/>
      <c r="C43" s="408" t="s">
        <v>188</v>
      </c>
      <c r="D43" s="444" t="s">
        <v>189</v>
      </c>
      <c r="E43" s="444"/>
      <c r="F43" s="408">
        <v>31</v>
      </c>
      <c r="G43" s="382">
        <f>G44+G45+G48+G49+G50</f>
        <v>84.42</v>
      </c>
      <c r="H43" s="442"/>
      <c r="I43" s="445">
        <f t="shared" ref="I43:R43" si="12">I44+I45+I48+I49+I50</f>
        <v>90.04</v>
      </c>
      <c r="J43" s="382">
        <f t="shared" si="12"/>
        <v>58.912000000000006</v>
      </c>
      <c r="K43" s="445">
        <f t="shared" si="12"/>
        <v>28.793931499999999</v>
      </c>
      <c r="L43" s="445">
        <f t="shared" si="12"/>
        <v>0</v>
      </c>
      <c r="M43" s="445">
        <f t="shared" si="12"/>
        <v>57.587862999999999</v>
      </c>
      <c r="N43" s="446">
        <f t="shared" si="12"/>
        <v>0</v>
      </c>
      <c r="O43" s="445">
        <f t="shared" si="12"/>
        <v>86.381794499999984</v>
      </c>
      <c r="P43" s="382">
        <f t="shared" si="12"/>
        <v>0</v>
      </c>
      <c r="Q43" s="382">
        <f t="shared" si="12"/>
        <v>115.175726</v>
      </c>
      <c r="R43" s="385">
        <f t="shared" si="12"/>
        <v>0</v>
      </c>
      <c r="S43" s="386">
        <f t="shared" si="1"/>
        <v>1.9550469513851165</v>
      </c>
      <c r="T43" s="387">
        <f t="shared" si="2"/>
        <v>0.69784411276948599</v>
      </c>
    </row>
    <row r="44" spans="1:20" ht="18" customHeight="1">
      <c r="A44" s="440"/>
      <c r="B44" s="360"/>
      <c r="C44" s="362" t="s">
        <v>28</v>
      </c>
      <c r="D44" s="374" t="s">
        <v>190</v>
      </c>
      <c r="E44" s="374"/>
      <c r="F44" s="362">
        <v>32</v>
      </c>
      <c r="G44" s="406">
        <v>0</v>
      </c>
      <c r="H44" s="362"/>
      <c r="I44" s="411">
        <v>0</v>
      </c>
      <c r="J44" s="412"/>
      <c r="K44" s="403">
        <v>0</v>
      </c>
      <c r="L44" s="404"/>
      <c r="M44" s="403">
        <v>0</v>
      </c>
      <c r="N44" s="404"/>
      <c r="O44" s="403">
        <v>0</v>
      </c>
      <c r="P44" s="404">
        <v>0</v>
      </c>
      <c r="Q44" s="368">
        <v>0</v>
      </c>
      <c r="R44" s="405"/>
      <c r="S44" s="369" t="str">
        <f t="shared" si="1"/>
        <v>0</v>
      </c>
      <c r="T44" s="410" t="str">
        <f t="shared" si="2"/>
        <v>0</v>
      </c>
    </row>
    <row r="45" spans="1:20" ht="26.25" customHeight="1">
      <c r="A45" s="440"/>
      <c r="B45" s="360"/>
      <c r="C45" s="362" t="s">
        <v>30</v>
      </c>
      <c r="D45" s="374" t="s">
        <v>191</v>
      </c>
      <c r="E45" s="374"/>
      <c r="F45" s="362">
        <v>33</v>
      </c>
      <c r="G45" s="406">
        <v>65.5</v>
      </c>
      <c r="H45" s="362"/>
      <c r="I45" s="411">
        <v>65.040000000000006</v>
      </c>
      <c r="J45" s="412">
        <f>1.05+0.01+19.087+5.89+1.53+0.558+0.975+0.88+6.249+1.77-0.21</f>
        <v>37.789000000000001</v>
      </c>
      <c r="K45" s="403">
        <f t="shared" ref="K45:K52" si="13">Q45/4</f>
        <v>19.900181499999999</v>
      </c>
      <c r="L45" s="404">
        <v>0</v>
      </c>
      <c r="M45" s="403">
        <f>(Q45/4)+K45</f>
        <v>39.800362999999997</v>
      </c>
      <c r="N45" s="404">
        <v>0</v>
      </c>
      <c r="O45" s="403">
        <f>(Q45/4)+M45</f>
        <v>59.700544499999992</v>
      </c>
      <c r="P45" s="404">
        <v>0</v>
      </c>
      <c r="Q45" s="368">
        <f>[1]MATERIALE!H61/1000</f>
        <v>79.600725999999995</v>
      </c>
      <c r="R45" s="405">
        <v>0</v>
      </c>
      <c r="S45" s="369">
        <f t="shared" si="1"/>
        <v>2.106452300934134</v>
      </c>
      <c r="T45" s="410">
        <f t="shared" si="2"/>
        <v>0.57693129770992368</v>
      </c>
    </row>
    <row r="46" spans="1:20" ht="17.25" customHeight="1">
      <c r="A46" s="440"/>
      <c r="B46" s="360"/>
      <c r="C46" s="360"/>
      <c r="D46" s="362" t="s">
        <v>192</v>
      </c>
      <c r="E46" s="363" t="s">
        <v>193</v>
      </c>
      <c r="F46" s="362">
        <v>34</v>
      </c>
      <c r="G46" s="406">
        <v>2.5499999999999998</v>
      </c>
      <c r="H46" s="362"/>
      <c r="I46" s="411">
        <v>6</v>
      </c>
      <c r="J46" s="412">
        <f>1.53+0.56</f>
        <v>2.09</v>
      </c>
      <c r="K46" s="403">
        <f t="shared" si="13"/>
        <v>0.875</v>
      </c>
      <c r="L46" s="404">
        <v>0</v>
      </c>
      <c r="M46" s="403">
        <f>(Q46/4)+K46</f>
        <v>1.75</v>
      </c>
      <c r="N46" s="404">
        <v>0</v>
      </c>
      <c r="O46" s="403">
        <f>(Q46/4)+M46</f>
        <v>2.625</v>
      </c>
      <c r="P46" s="404">
        <v>0</v>
      </c>
      <c r="Q46" s="368">
        <f>[1]MATERIALE!H25/1000</f>
        <v>3.5</v>
      </c>
      <c r="R46" s="405">
        <v>0</v>
      </c>
      <c r="S46" s="369">
        <f t="shared" si="1"/>
        <v>1.6746411483253589</v>
      </c>
      <c r="T46" s="410">
        <f t="shared" si="2"/>
        <v>0.81960784313725488</v>
      </c>
    </row>
    <row r="47" spans="1:20" ht="15.75">
      <c r="A47" s="440"/>
      <c r="B47" s="360"/>
      <c r="C47" s="360"/>
      <c r="D47" s="362" t="s">
        <v>194</v>
      </c>
      <c r="E47" s="363" t="s">
        <v>195</v>
      </c>
      <c r="F47" s="362">
        <v>35</v>
      </c>
      <c r="G47" s="406">
        <v>27.22</v>
      </c>
      <c r="H47" s="362"/>
      <c r="I47" s="411">
        <v>34.43</v>
      </c>
      <c r="J47" s="412">
        <f>19.09+5.9</f>
        <v>24.990000000000002</v>
      </c>
      <c r="K47" s="403">
        <f t="shared" si="13"/>
        <v>10.5451815</v>
      </c>
      <c r="L47" s="404">
        <v>0</v>
      </c>
      <c r="M47" s="403">
        <f>(Q47/4)+K47</f>
        <v>21.090363</v>
      </c>
      <c r="N47" s="404">
        <v>0</v>
      </c>
      <c r="O47" s="403">
        <f>(Q47/4)+M47</f>
        <v>31.635544500000002</v>
      </c>
      <c r="P47" s="404">
        <v>0</v>
      </c>
      <c r="Q47" s="368">
        <f>[1]MATERIALE!H15/1000</f>
        <v>42.180726</v>
      </c>
      <c r="R47" s="405">
        <v>0</v>
      </c>
      <c r="S47" s="369">
        <f t="shared" si="1"/>
        <v>1.6879042016806722</v>
      </c>
      <c r="T47" s="410">
        <f t="shared" si="2"/>
        <v>0.91807494489346075</v>
      </c>
    </row>
    <row r="48" spans="1:20" ht="26.25" customHeight="1">
      <c r="A48" s="440"/>
      <c r="B48" s="360"/>
      <c r="C48" s="362" t="s">
        <v>78</v>
      </c>
      <c r="D48" s="374" t="s">
        <v>196</v>
      </c>
      <c r="E48" s="374"/>
      <c r="F48" s="362">
        <v>36</v>
      </c>
      <c r="G48" s="406">
        <v>18.2</v>
      </c>
      <c r="H48" s="362"/>
      <c r="I48" s="411">
        <v>17.8</v>
      </c>
      <c r="J48" s="412">
        <f>14.63+1.597</f>
        <v>16.227</v>
      </c>
      <c r="K48" s="403">
        <f t="shared" si="13"/>
        <v>5.6437499999999998</v>
      </c>
      <c r="L48" s="404">
        <v>0</v>
      </c>
      <c r="M48" s="403">
        <f>(Q48/4)+K48</f>
        <v>11.2875</v>
      </c>
      <c r="N48" s="404">
        <v>0</v>
      </c>
      <c r="O48" s="403">
        <f>(Q48/4)+M48</f>
        <v>16.931249999999999</v>
      </c>
      <c r="P48" s="404">
        <v>0</v>
      </c>
      <c r="Q48" s="368">
        <f>'[1]ob inv+'!D15/1000</f>
        <v>22.574999999999999</v>
      </c>
      <c r="R48" s="405">
        <v>0</v>
      </c>
      <c r="S48" s="369">
        <f t="shared" si="1"/>
        <v>1.3911998520983546</v>
      </c>
      <c r="T48" s="410">
        <f t="shared" si="2"/>
        <v>0.89159340659340669</v>
      </c>
    </row>
    <row r="49" spans="1:20" ht="18" customHeight="1">
      <c r="A49" s="440"/>
      <c r="B49" s="360"/>
      <c r="C49" s="362" t="s">
        <v>88</v>
      </c>
      <c r="D49" s="374" t="s">
        <v>197</v>
      </c>
      <c r="E49" s="374"/>
      <c r="F49" s="362">
        <v>37</v>
      </c>
      <c r="G49" s="406">
        <v>0.72</v>
      </c>
      <c r="H49" s="362"/>
      <c r="I49" s="411">
        <v>7.2</v>
      </c>
      <c r="J49" s="412">
        <f>4.896</f>
        <v>4.8959999999999999</v>
      </c>
      <c r="K49" s="403">
        <f t="shared" si="13"/>
        <v>3.25</v>
      </c>
      <c r="L49" s="404">
        <v>0</v>
      </c>
      <c r="M49" s="403">
        <f>(Q49/4)+K49</f>
        <v>6.5</v>
      </c>
      <c r="N49" s="404">
        <v>0</v>
      </c>
      <c r="O49" s="403">
        <f>(Q49/4)+M49</f>
        <v>9.75</v>
      </c>
      <c r="P49" s="404">
        <v>0</v>
      </c>
      <c r="Q49" s="368">
        <f>'[1]ob inv+'!I41/1000</f>
        <v>13</v>
      </c>
      <c r="R49" s="405">
        <v>0</v>
      </c>
      <c r="S49" s="369">
        <f t="shared" si="1"/>
        <v>2.6552287581699345</v>
      </c>
      <c r="T49" s="410">
        <f t="shared" si="2"/>
        <v>6.8</v>
      </c>
    </row>
    <row r="50" spans="1:20" ht="18" customHeight="1">
      <c r="A50" s="440"/>
      <c r="B50" s="360"/>
      <c r="C50" s="362" t="s">
        <v>90</v>
      </c>
      <c r="D50" s="374" t="s">
        <v>198</v>
      </c>
      <c r="E50" s="374"/>
      <c r="F50" s="362">
        <v>38</v>
      </c>
      <c r="G50" s="406">
        <v>0</v>
      </c>
      <c r="H50" s="362"/>
      <c r="I50" s="447">
        <v>0</v>
      </c>
      <c r="J50" s="412">
        <v>0</v>
      </c>
      <c r="K50" s="403"/>
      <c r="L50" s="404">
        <v>0</v>
      </c>
      <c r="M50" s="403"/>
      <c r="N50" s="404">
        <v>0</v>
      </c>
      <c r="O50" s="403"/>
      <c r="P50" s="404">
        <v>0</v>
      </c>
      <c r="Q50" s="368">
        <v>0</v>
      </c>
      <c r="R50" s="405">
        <v>0</v>
      </c>
      <c r="S50" s="369" t="str">
        <f t="shared" si="1"/>
        <v>0</v>
      </c>
      <c r="T50" s="410" t="str">
        <f t="shared" si="2"/>
        <v>0</v>
      </c>
    </row>
    <row r="51" spans="1:20" s="361" customFormat="1" ht="26.25" customHeight="1">
      <c r="A51" s="440"/>
      <c r="B51" s="360"/>
      <c r="C51" s="408" t="s">
        <v>199</v>
      </c>
      <c r="D51" s="444" t="s">
        <v>200</v>
      </c>
      <c r="E51" s="444"/>
      <c r="F51" s="408">
        <v>39</v>
      </c>
      <c r="G51" s="382">
        <f>G52+G53+G56</f>
        <v>5.84</v>
      </c>
      <c r="H51" s="383"/>
      <c r="I51" s="382">
        <f>I52+I53+I56</f>
        <v>8.6999999999999993</v>
      </c>
      <c r="J51" s="382">
        <f>J52+J53+J56</f>
        <v>3.7450000000000001</v>
      </c>
      <c r="K51" s="384">
        <f t="shared" ref="K51:R51" si="14">K52+K53+K56</f>
        <v>1.75</v>
      </c>
      <c r="L51" s="384">
        <f t="shared" si="14"/>
        <v>0</v>
      </c>
      <c r="M51" s="384">
        <f t="shared" si="14"/>
        <v>3.5</v>
      </c>
      <c r="N51" s="448">
        <f t="shared" si="14"/>
        <v>0</v>
      </c>
      <c r="O51" s="384">
        <f t="shared" si="14"/>
        <v>5.25</v>
      </c>
      <c r="P51" s="384">
        <f>P52+P53+P56</f>
        <v>0</v>
      </c>
      <c r="Q51" s="382">
        <f t="shared" si="14"/>
        <v>7</v>
      </c>
      <c r="R51" s="385">
        <f t="shared" si="14"/>
        <v>0</v>
      </c>
      <c r="S51" s="386">
        <f t="shared" si="1"/>
        <v>1.8691588785046729</v>
      </c>
      <c r="T51" s="387">
        <f t="shared" si="2"/>
        <v>0.64126712328767121</v>
      </c>
    </row>
    <row r="52" spans="1:20" ht="24" customHeight="1">
      <c r="A52" s="440"/>
      <c r="B52" s="360"/>
      <c r="C52" s="362" t="s">
        <v>28</v>
      </c>
      <c r="D52" s="374" t="s">
        <v>201</v>
      </c>
      <c r="E52" s="374"/>
      <c r="F52" s="362">
        <v>40</v>
      </c>
      <c r="G52" s="406">
        <v>3.74</v>
      </c>
      <c r="H52" s="362"/>
      <c r="I52" s="411">
        <v>5.7</v>
      </c>
      <c r="J52" s="412">
        <f>0.875+0.28</f>
        <v>1.155</v>
      </c>
      <c r="K52" s="403">
        <f t="shared" si="13"/>
        <v>0.875</v>
      </c>
      <c r="L52" s="404">
        <v>0</v>
      </c>
      <c r="M52" s="403">
        <f>(Q52/4)+K52</f>
        <v>1.75</v>
      </c>
      <c r="N52" s="404">
        <v>0</v>
      </c>
      <c r="O52" s="403">
        <f>(Q52/4)+M52</f>
        <v>2.625</v>
      </c>
      <c r="P52" s="404">
        <v>0</v>
      </c>
      <c r="Q52" s="368">
        <f>'[1]ob inv+'!D28/1000</f>
        <v>3.5</v>
      </c>
      <c r="R52" s="405">
        <v>0</v>
      </c>
      <c r="S52" s="369">
        <f t="shared" si="1"/>
        <v>3.0303030303030303</v>
      </c>
      <c r="T52" s="410">
        <f t="shared" si="2"/>
        <v>0.30882352941176472</v>
      </c>
    </row>
    <row r="53" spans="1:20" s="453" customFormat="1" ht="24.75" customHeight="1">
      <c r="A53" s="440"/>
      <c r="B53" s="360"/>
      <c r="C53" s="389" t="s">
        <v>30</v>
      </c>
      <c r="D53" s="449" t="s">
        <v>202</v>
      </c>
      <c r="E53" s="449"/>
      <c r="F53" s="389">
        <v>41</v>
      </c>
      <c r="G53" s="355">
        <v>0</v>
      </c>
      <c r="H53" s="376"/>
      <c r="I53" s="355">
        <f>I54+I55</f>
        <v>0</v>
      </c>
      <c r="J53" s="355">
        <f>J54+J55</f>
        <v>0</v>
      </c>
      <c r="K53" s="450"/>
      <c r="L53" s="105">
        <f>L54+L55</f>
        <v>0</v>
      </c>
      <c r="M53" s="450">
        <f>M54+M55</f>
        <v>0</v>
      </c>
      <c r="N53" s="105">
        <f>N54+N55</f>
        <v>0</v>
      </c>
      <c r="O53" s="450"/>
      <c r="P53" s="105">
        <f>P54+P55</f>
        <v>0</v>
      </c>
      <c r="Q53" s="451">
        <f>Q54+Q55</f>
        <v>0</v>
      </c>
      <c r="R53" s="452">
        <f>R54+R55</f>
        <v>0</v>
      </c>
      <c r="S53" s="358" t="str">
        <f t="shared" si="1"/>
        <v>0</v>
      </c>
      <c r="T53" s="380" t="str">
        <f t="shared" si="2"/>
        <v>0</v>
      </c>
    </row>
    <row r="54" spans="1:20" ht="25.5" customHeight="1">
      <c r="A54" s="440"/>
      <c r="B54" s="360"/>
      <c r="C54" s="360"/>
      <c r="D54" s="362" t="s">
        <v>192</v>
      </c>
      <c r="E54" s="363" t="s">
        <v>203</v>
      </c>
      <c r="F54" s="362">
        <v>42</v>
      </c>
      <c r="G54" s="400"/>
      <c r="H54" s="362"/>
      <c r="I54" s="411">
        <v>0</v>
      </c>
      <c r="J54" s="402"/>
      <c r="K54" s="403"/>
      <c r="L54" s="404"/>
      <c r="M54" s="403"/>
      <c r="N54" s="404"/>
      <c r="O54" s="403"/>
      <c r="P54" s="404"/>
      <c r="Q54" s="368">
        <v>0</v>
      </c>
      <c r="R54" s="405"/>
      <c r="S54" s="369" t="str">
        <f t="shared" si="1"/>
        <v>0</v>
      </c>
      <c r="T54" s="410" t="str">
        <f t="shared" si="2"/>
        <v>0</v>
      </c>
    </row>
    <row r="55" spans="1:20" ht="20.25" customHeight="1">
      <c r="A55" s="440"/>
      <c r="B55" s="360"/>
      <c r="C55" s="360"/>
      <c r="D55" s="362" t="s">
        <v>194</v>
      </c>
      <c r="E55" s="363" t="s">
        <v>204</v>
      </c>
      <c r="F55" s="362">
        <v>43</v>
      </c>
      <c r="G55" s="400"/>
      <c r="H55" s="362"/>
      <c r="I55" s="411">
        <v>0</v>
      </c>
      <c r="J55" s="402"/>
      <c r="K55" s="403"/>
      <c r="L55" s="404"/>
      <c r="M55" s="403"/>
      <c r="N55" s="404"/>
      <c r="O55" s="403"/>
      <c r="P55" s="404"/>
      <c r="Q55" s="368">
        <v>0</v>
      </c>
      <c r="R55" s="405"/>
      <c r="S55" s="369" t="str">
        <f t="shared" si="1"/>
        <v>0</v>
      </c>
      <c r="T55" s="410" t="str">
        <f t="shared" si="2"/>
        <v>0</v>
      </c>
    </row>
    <row r="56" spans="1:20" ht="18" customHeight="1">
      <c r="A56" s="440"/>
      <c r="B56" s="360"/>
      <c r="C56" s="362" t="s">
        <v>78</v>
      </c>
      <c r="D56" s="374" t="s">
        <v>205</v>
      </c>
      <c r="E56" s="374"/>
      <c r="F56" s="362">
        <v>44</v>
      </c>
      <c r="G56" s="406">
        <v>2.1</v>
      </c>
      <c r="H56" s="362"/>
      <c r="I56" s="411">
        <v>3</v>
      </c>
      <c r="J56" s="412">
        <f>2.11+0.48</f>
        <v>2.59</v>
      </c>
      <c r="K56" s="403">
        <f>Q56/4</f>
        <v>0.875</v>
      </c>
      <c r="L56" s="404">
        <v>0</v>
      </c>
      <c r="M56" s="403">
        <f>(Q56/4)+K56</f>
        <v>1.75</v>
      </c>
      <c r="N56" s="404">
        <v>0</v>
      </c>
      <c r="O56" s="403">
        <f>(Q56/4)+M56</f>
        <v>2.625</v>
      </c>
      <c r="P56" s="404">
        <v>0</v>
      </c>
      <c r="Q56" s="368">
        <f>'[1]ob inv+'!D41/1000</f>
        <v>3.5</v>
      </c>
      <c r="R56" s="405">
        <v>0</v>
      </c>
      <c r="S56" s="369">
        <f t="shared" si="1"/>
        <v>1.3513513513513513</v>
      </c>
      <c r="T56" s="410">
        <f t="shared" si="2"/>
        <v>1.2333333333333332</v>
      </c>
    </row>
    <row r="57" spans="1:20" s="361" customFormat="1" ht="42.75" customHeight="1">
      <c r="A57" s="440"/>
      <c r="B57" s="360"/>
      <c r="C57" s="408" t="s">
        <v>206</v>
      </c>
      <c r="D57" s="444" t="s">
        <v>207</v>
      </c>
      <c r="E57" s="444"/>
      <c r="F57" s="408">
        <v>45</v>
      </c>
      <c r="G57" s="407">
        <f>G58+G59+G61+G68+G73+G74++G78+G79+G80+G89</f>
        <v>534.13</v>
      </c>
      <c r="H57" s="454"/>
      <c r="I57" s="407">
        <f>I58+I59+I61+I68+I73+I74++I78+I79+I80+I89</f>
        <v>670.53399999999999</v>
      </c>
      <c r="J57" s="455">
        <f>J58+J59+J61+J68+J73+J74++J78+J79+J80+J89</f>
        <v>626.81000000000006</v>
      </c>
      <c r="K57" s="456">
        <f t="shared" ref="K57:R57" si="15">K58+K59+K61+K68+K73+K74++K78+K79+K80+K89</f>
        <v>183.95261249999999</v>
      </c>
      <c r="L57" s="456">
        <f t="shared" si="15"/>
        <v>0</v>
      </c>
      <c r="M57" s="456">
        <f t="shared" si="15"/>
        <v>367.90522499999997</v>
      </c>
      <c r="N57" s="457">
        <f t="shared" si="15"/>
        <v>0</v>
      </c>
      <c r="O57" s="456">
        <f t="shared" si="15"/>
        <v>551.10783749999996</v>
      </c>
      <c r="P57" s="456">
        <f>P58+P59+P61+P68+P73+P74++P78+P79+P80+P89</f>
        <v>0</v>
      </c>
      <c r="Q57" s="407">
        <f t="shared" si="15"/>
        <v>727.81044999999995</v>
      </c>
      <c r="R57" s="409">
        <f t="shared" si="15"/>
        <v>0</v>
      </c>
      <c r="S57" s="386">
        <f t="shared" si="1"/>
        <v>1.1611340757167241</v>
      </c>
      <c r="T57" s="387">
        <f t="shared" si="2"/>
        <v>1.1735158107576809</v>
      </c>
    </row>
    <row r="58" spans="1:20" ht="18" customHeight="1">
      <c r="A58" s="440"/>
      <c r="B58" s="360"/>
      <c r="C58" s="362" t="s">
        <v>28</v>
      </c>
      <c r="D58" s="374" t="s">
        <v>208</v>
      </c>
      <c r="E58" s="374"/>
      <c r="F58" s="362">
        <v>46</v>
      </c>
      <c r="G58" s="406">
        <v>47.35</v>
      </c>
      <c r="H58" s="362"/>
      <c r="I58" s="411">
        <v>53.94</v>
      </c>
      <c r="J58" s="412">
        <v>45.628</v>
      </c>
      <c r="K58" s="458">
        <f>Q58/4</f>
        <v>17.927212500000003</v>
      </c>
      <c r="L58" s="404">
        <v>0</v>
      </c>
      <c r="M58" s="458">
        <f>(Q58/4)+K58</f>
        <v>35.854425000000006</v>
      </c>
      <c r="N58" s="404">
        <v>0</v>
      </c>
      <c r="O58" s="458">
        <f>(Q58/4)+M58</f>
        <v>53.781637500000009</v>
      </c>
      <c r="P58" s="404">
        <v>0</v>
      </c>
      <c r="Q58" s="368">
        <f>[1]zilieri!G39/1000</f>
        <v>71.708850000000012</v>
      </c>
      <c r="R58" s="405">
        <v>0</v>
      </c>
      <c r="S58" s="369">
        <f t="shared" si="1"/>
        <v>1.5715974840010523</v>
      </c>
      <c r="T58" s="410">
        <f t="shared" si="2"/>
        <v>0.96363252375923969</v>
      </c>
    </row>
    <row r="59" spans="1:20" ht="24.75" customHeight="1">
      <c r="A59" s="440"/>
      <c r="B59" s="360"/>
      <c r="C59" s="362" t="s">
        <v>30</v>
      </c>
      <c r="D59" s="374" t="s">
        <v>209</v>
      </c>
      <c r="E59" s="374"/>
      <c r="F59" s="362">
        <v>47</v>
      </c>
      <c r="G59" s="459">
        <f>G60</f>
        <v>9.4</v>
      </c>
      <c r="H59" s="460"/>
      <c r="I59" s="461">
        <v>9.6</v>
      </c>
      <c r="J59" s="462">
        <f t="shared" ref="J59:P59" si="16">J60</f>
        <v>9.6</v>
      </c>
      <c r="K59" s="463">
        <f t="shared" si="16"/>
        <v>2.4</v>
      </c>
      <c r="L59" s="464">
        <f t="shared" si="16"/>
        <v>0</v>
      </c>
      <c r="M59" s="463">
        <f t="shared" si="16"/>
        <v>4.8</v>
      </c>
      <c r="N59" s="464">
        <f t="shared" si="16"/>
        <v>0</v>
      </c>
      <c r="O59" s="463">
        <f t="shared" si="16"/>
        <v>7.1999999999999993</v>
      </c>
      <c r="P59" s="400">
        <f t="shared" si="16"/>
        <v>0</v>
      </c>
      <c r="Q59" s="465">
        <f>Q60</f>
        <v>9.6</v>
      </c>
      <c r="R59" s="405">
        <v>0</v>
      </c>
      <c r="S59" s="369">
        <f t="shared" si="1"/>
        <v>1</v>
      </c>
      <c r="T59" s="410">
        <f t="shared" si="2"/>
        <v>1.0212765957446808</v>
      </c>
    </row>
    <row r="60" spans="1:20" ht="17.25" customHeight="1">
      <c r="A60" s="440"/>
      <c r="B60" s="360"/>
      <c r="C60" s="362"/>
      <c r="D60" s="363" t="s">
        <v>192</v>
      </c>
      <c r="E60" s="363" t="s">
        <v>210</v>
      </c>
      <c r="F60" s="362">
        <v>48</v>
      </c>
      <c r="G60" s="466">
        <v>9.4</v>
      </c>
      <c r="H60" s="467"/>
      <c r="I60" s="468">
        <v>9.6</v>
      </c>
      <c r="J60" s="469">
        <v>9.6</v>
      </c>
      <c r="K60" s="458">
        <f>Q60/4</f>
        <v>2.4</v>
      </c>
      <c r="L60" s="470">
        <v>0</v>
      </c>
      <c r="M60" s="458">
        <f>(Q60/4)+K60</f>
        <v>4.8</v>
      </c>
      <c r="N60" s="470">
        <v>0</v>
      </c>
      <c r="O60" s="458">
        <f>(Q60/4)+M60</f>
        <v>7.1999999999999993</v>
      </c>
      <c r="P60" s="404">
        <v>0</v>
      </c>
      <c r="Q60" s="471">
        <v>9.6</v>
      </c>
      <c r="R60" s="405">
        <v>0</v>
      </c>
      <c r="S60" s="369">
        <f t="shared" si="1"/>
        <v>1</v>
      </c>
      <c r="T60" s="410">
        <f t="shared" si="2"/>
        <v>1.0212765957446808</v>
      </c>
    </row>
    <row r="61" spans="1:20" ht="27.75" customHeight="1">
      <c r="A61" s="440"/>
      <c r="B61" s="360"/>
      <c r="C61" s="353" t="s">
        <v>78</v>
      </c>
      <c r="D61" s="354" t="s">
        <v>211</v>
      </c>
      <c r="E61" s="354"/>
      <c r="F61" s="353">
        <v>49</v>
      </c>
      <c r="G61" s="472">
        <f>G62+G64</f>
        <v>0</v>
      </c>
      <c r="H61" s="473"/>
      <c r="I61" s="472">
        <f>I62+I64</f>
        <v>0.5</v>
      </c>
      <c r="J61" s="472">
        <f>J62+J64</f>
        <v>0.33</v>
      </c>
      <c r="K61" s="474">
        <f t="shared" ref="K61:R61" si="17">K62+K64</f>
        <v>0.125</v>
      </c>
      <c r="L61" s="456">
        <f t="shared" si="17"/>
        <v>0</v>
      </c>
      <c r="M61" s="474">
        <f t="shared" si="17"/>
        <v>0.25</v>
      </c>
      <c r="N61" s="404">
        <f t="shared" si="17"/>
        <v>0</v>
      </c>
      <c r="O61" s="474">
        <f t="shared" si="17"/>
        <v>0.375</v>
      </c>
      <c r="P61" s="404">
        <f>P62+P64</f>
        <v>0</v>
      </c>
      <c r="Q61" s="368">
        <f t="shared" si="17"/>
        <v>0.5</v>
      </c>
      <c r="R61" s="475">
        <f t="shared" si="17"/>
        <v>0</v>
      </c>
      <c r="S61" s="358">
        <f t="shared" si="1"/>
        <v>1.5151515151515151</v>
      </c>
      <c r="T61" s="380" t="str">
        <f t="shared" si="2"/>
        <v>0</v>
      </c>
    </row>
    <row r="62" spans="1:20" ht="31.5" customHeight="1">
      <c r="A62" s="440"/>
      <c r="B62" s="360"/>
      <c r="C62" s="476"/>
      <c r="D62" s="477" t="s">
        <v>158</v>
      </c>
      <c r="E62" s="478" t="s">
        <v>212</v>
      </c>
      <c r="F62" s="477">
        <v>50</v>
      </c>
      <c r="G62" s="406">
        <v>0</v>
      </c>
      <c r="H62" s="362"/>
      <c r="I62" s="411">
        <v>0.5</v>
      </c>
      <c r="J62" s="412">
        <v>0.33</v>
      </c>
      <c r="K62" s="403">
        <f>Q62/4</f>
        <v>0.125</v>
      </c>
      <c r="L62" s="404">
        <v>0</v>
      </c>
      <c r="M62" s="403">
        <f>(Q62/4)+K62</f>
        <v>0.25</v>
      </c>
      <c r="N62" s="404">
        <v>0</v>
      </c>
      <c r="O62" s="403">
        <f>(Q62/4)+M62</f>
        <v>0.375</v>
      </c>
      <c r="P62" s="404"/>
      <c r="Q62" s="368">
        <v>0.5</v>
      </c>
      <c r="R62" s="405">
        <v>0</v>
      </c>
      <c r="S62" s="369">
        <f t="shared" si="1"/>
        <v>1.5151515151515151</v>
      </c>
      <c r="T62" s="410" t="str">
        <f t="shared" si="2"/>
        <v>0</v>
      </c>
    </row>
    <row r="63" spans="1:20" ht="23.25" customHeight="1">
      <c r="A63" s="440"/>
      <c r="B63" s="360"/>
      <c r="C63" s="476"/>
      <c r="D63" s="477"/>
      <c r="E63" s="478" t="s">
        <v>213</v>
      </c>
      <c r="F63" s="477">
        <v>51</v>
      </c>
      <c r="G63" s="406">
        <v>0</v>
      </c>
      <c r="H63" s="362"/>
      <c r="I63" s="411">
        <v>0</v>
      </c>
      <c r="J63" s="412"/>
      <c r="K63" s="403">
        <v>0</v>
      </c>
      <c r="L63" s="404"/>
      <c r="M63" s="403">
        <v>0</v>
      </c>
      <c r="N63" s="404"/>
      <c r="O63" s="403">
        <v>0</v>
      </c>
      <c r="P63" s="404"/>
      <c r="Q63" s="368">
        <v>0</v>
      </c>
      <c r="R63" s="405"/>
      <c r="S63" s="369" t="str">
        <f t="shared" si="1"/>
        <v>0</v>
      </c>
      <c r="T63" s="410" t="str">
        <f t="shared" si="2"/>
        <v>0</v>
      </c>
    </row>
    <row r="64" spans="1:20" ht="21" customHeight="1">
      <c r="A64" s="440"/>
      <c r="B64" s="360"/>
      <c r="C64" s="476"/>
      <c r="D64" s="477" t="s">
        <v>160</v>
      </c>
      <c r="E64" s="478" t="s">
        <v>214</v>
      </c>
      <c r="F64" s="477">
        <v>52</v>
      </c>
      <c r="G64" s="406">
        <v>0</v>
      </c>
      <c r="H64" s="362"/>
      <c r="I64" s="411">
        <v>0</v>
      </c>
      <c r="J64" s="412"/>
      <c r="K64" s="403">
        <v>0</v>
      </c>
      <c r="L64" s="404"/>
      <c r="M64" s="403">
        <v>0</v>
      </c>
      <c r="N64" s="404"/>
      <c r="O64" s="403">
        <v>0</v>
      </c>
      <c r="P64" s="404"/>
      <c r="Q64" s="368">
        <v>0</v>
      </c>
      <c r="R64" s="405"/>
      <c r="S64" s="369" t="str">
        <f t="shared" si="1"/>
        <v>0</v>
      </c>
      <c r="T64" s="410" t="str">
        <f t="shared" si="2"/>
        <v>0</v>
      </c>
    </row>
    <row r="65" spans="1:20" ht="39.75" customHeight="1">
      <c r="A65" s="440"/>
      <c r="B65" s="360"/>
      <c r="C65" s="476"/>
      <c r="D65" s="479"/>
      <c r="E65" s="478" t="s">
        <v>215</v>
      </c>
      <c r="F65" s="477">
        <v>53</v>
      </c>
      <c r="G65" s="406">
        <v>0</v>
      </c>
      <c r="H65" s="362"/>
      <c r="I65" s="411">
        <v>0</v>
      </c>
      <c r="J65" s="412"/>
      <c r="K65" s="403">
        <v>0</v>
      </c>
      <c r="L65" s="404"/>
      <c r="M65" s="403">
        <v>0</v>
      </c>
      <c r="N65" s="404"/>
      <c r="O65" s="403">
        <v>0</v>
      </c>
      <c r="P65" s="404"/>
      <c r="Q65" s="368">
        <v>0</v>
      </c>
      <c r="R65" s="405"/>
      <c r="S65" s="369" t="str">
        <f t="shared" si="1"/>
        <v>0</v>
      </c>
      <c r="T65" s="410" t="str">
        <f t="shared" si="2"/>
        <v>0</v>
      </c>
    </row>
    <row r="66" spans="1:20" ht="36.75" customHeight="1">
      <c r="A66" s="440"/>
      <c r="B66" s="360"/>
      <c r="C66" s="476"/>
      <c r="D66" s="479"/>
      <c r="E66" s="478" t="s">
        <v>216</v>
      </c>
      <c r="F66" s="477">
        <v>54</v>
      </c>
      <c r="G66" s="406">
        <v>0</v>
      </c>
      <c r="H66" s="362"/>
      <c r="I66" s="411">
        <v>0</v>
      </c>
      <c r="J66" s="412"/>
      <c r="K66" s="403">
        <v>0</v>
      </c>
      <c r="L66" s="404"/>
      <c r="M66" s="403">
        <v>0</v>
      </c>
      <c r="N66" s="404"/>
      <c r="O66" s="403">
        <v>0</v>
      </c>
      <c r="P66" s="404"/>
      <c r="Q66" s="368">
        <v>0</v>
      </c>
      <c r="R66" s="405"/>
      <c r="S66" s="369" t="str">
        <f t="shared" si="1"/>
        <v>0</v>
      </c>
      <c r="T66" s="410" t="str">
        <f t="shared" si="2"/>
        <v>0</v>
      </c>
    </row>
    <row r="67" spans="1:20" ht="15.75">
      <c r="A67" s="440"/>
      <c r="B67" s="360"/>
      <c r="C67" s="476"/>
      <c r="D67" s="479"/>
      <c r="E67" s="478" t="s">
        <v>217</v>
      </c>
      <c r="F67" s="477">
        <v>55</v>
      </c>
      <c r="G67" s="406">
        <v>0</v>
      </c>
      <c r="H67" s="362"/>
      <c r="I67" s="411">
        <v>0</v>
      </c>
      <c r="J67" s="412"/>
      <c r="K67" s="403">
        <v>0</v>
      </c>
      <c r="L67" s="404"/>
      <c r="M67" s="403">
        <v>0</v>
      </c>
      <c r="N67" s="404"/>
      <c r="O67" s="403">
        <v>0</v>
      </c>
      <c r="P67" s="404"/>
      <c r="Q67" s="368">
        <v>0</v>
      </c>
      <c r="R67" s="405"/>
      <c r="S67" s="369" t="str">
        <f t="shared" si="1"/>
        <v>0</v>
      </c>
      <c r="T67" s="410" t="str">
        <f t="shared" si="2"/>
        <v>0</v>
      </c>
    </row>
    <row r="68" spans="1:20" ht="27" customHeight="1">
      <c r="A68" s="440"/>
      <c r="B68" s="360"/>
      <c r="C68" s="353" t="s">
        <v>88</v>
      </c>
      <c r="D68" s="354" t="s">
        <v>218</v>
      </c>
      <c r="E68" s="354"/>
      <c r="F68" s="353">
        <v>56</v>
      </c>
      <c r="G68" s="472">
        <f>G69+G70+G71+G72</f>
        <v>0</v>
      </c>
      <c r="H68" s="473"/>
      <c r="I68" s="472">
        <f>I69+I70+I71+I72</f>
        <v>0</v>
      </c>
      <c r="J68" s="472">
        <f>J69+J70+J71+J72</f>
        <v>0</v>
      </c>
      <c r="K68" s="472">
        <f t="shared" ref="K68:R68" si="18">K69+K70+K71+K72</f>
        <v>0</v>
      </c>
      <c r="L68" s="407">
        <f t="shared" si="18"/>
        <v>0</v>
      </c>
      <c r="M68" s="472">
        <f t="shared" si="18"/>
        <v>0</v>
      </c>
      <c r="N68" s="400"/>
      <c r="O68" s="472">
        <f t="shared" si="18"/>
        <v>0</v>
      </c>
      <c r="P68" s="400"/>
      <c r="Q68" s="368">
        <f t="shared" si="18"/>
        <v>0</v>
      </c>
      <c r="R68" s="475">
        <f t="shared" si="18"/>
        <v>0</v>
      </c>
      <c r="S68" s="358" t="str">
        <f t="shared" si="1"/>
        <v>0</v>
      </c>
      <c r="T68" s="380" t="str">
        <f t="shared" si="2"/>
        <v>0</v>
      </c>
    </row>
    <row r="69" spans="1:20" ht="20.25" customHeight="1">
      <c r="A69" s="440"/>
      <c r="B69" s="360"/>
      <c r="C69" s="476"/>
      <c r="D69" s="477" t="s">
        <v>219</v>
      </c>
      <c r="E69" s="478" t="s">
        <v>220</v>
      </c>
      <c r="F69" s="477">
        <v>57</v>
      </c>
      <c r="G69" s="406">
        <v>0</v>
      </c>
      <c r="H69" s="362"/>
      <c r="I69" s="411">
        <v>0</v>
      </c>
      <c r="J69" s="412"/>
      <c r="K69" s="403">
        <v>0</v>
      </c>
      <c r="L69" s="404"/>
      <c r="M69" s="403">
        <v>0</v>
      </c>
      <c r="N69" s="404"/>
      <c r="O69" s="403">
        <v>0</v>
      </c>
      <c r="P69" s="404"/>
      <c r="Q69" s="368">
        <v>0</v>
      </c>
      <c r="R69" s="405"/>
      <c r="S69" s="369" t="str">
        <f t="shared" si="1"/>
        <v>0</v>
      </c>
      <c r="T69" s="410" t="str">
        <f t="shared" si="2"/>
        <v>0</v>
      </c>
    </row>
    <row r="70" spans="1:20" ht="21" customHeight="1">
      <c r="A70" s="440"/>
      <c r="B70" s="360"/>
      <c r="C70" s="476"/>
      <c r="D70" s="477" t="s">
        <v>221</v>
      </c>
      <c r="E70" s="478" t="s">
        <v>222</v>
      </c>
      <c r="F70" s="477">
        <v>58</v>
      </c>
      <c r="G70" s="406">
        <v>0</v>
      </c>
      <c r="H70" s="362"/>
      <c r="I70" s="411">
        <v>0</v>
      </c>
      <c r="J70" s="412"/>
      <c r="K70" s="403">
        <v>0</v>
      </c>
      <c r="L70" s="404"/>
      <c r="M70" s="403">
        <v>0</v>
      </c>
      <c r="N70" s="404"/>
      <c r="O70" s="403">
        <v>0</v>
      </c>
      <c r="P70" s="404"/>
      <c r="Q70" s="368">
        <v>0</v>
      </c>
      <c r="R70" s="405"/>
      <c r="S70" s="369" t="str">
        <f t="shared" si="1"/>
        <v>0</v>
      </c>
      <c r="T70" s="410" t="str">
        <f t="shared" si="2"/>
        <v>0</v>
      </c>
    </row>
    <row r="71" spans="1:20" ht="25.5" customHeight="1">
      <c r="A71" s="440"/>
      <c r="B71" s="360"/>
      <c r="C71" s="476"/>
      <c r="D71" s="477"/>
      <c r="E71" s="478" t="s">
        <v>223</v>
      </c>
      <c r="F71" s="477">
        <v>59</v>
      </c>
      <c r="G71" s="406">
        <v>0</v>
      </c>
      <c r="H71" s="362"/>
      <c r="I71" s="411">
        <v>0</v>
      </c>
      <c r="J71" s="412"/>
      <c r="K71" s="403">
        <v>0</v>
      </c>
      <c r="L71" s="404"/>
      <c r="M71" s="403">
        <v>0</v>
      </c>
      <c r="N71" s="404"/>
      <c r="O71" s="403">
        <v>0</v>
      </c>
      <c r="P71" s="404"/>
      <c r="Q71" s="368">
        <v>0</v>
      </c>
      <c r="R71" s="405"/>
      <c r="S71" s="369" t="str">
        <f t="shared" si="1"/>
        <v>0</v>
      </c>
      <c r="T71" s="410" t="str">
        <f t="shared" si="2"/>
        <v>0</v>
      </c>
    </row>
    <row r="72" spans="1:20" ht="20.25" customHeight="1">
      <c r="A72" s="440"/>
      <c r="B72" s="360"/>
      <c r="C72" s="476"/>
      <c r="D72" s="477" t="s">
        <v>224</v>
      </c>
      <c r="E72" s="478" t="s">
        <v>225</v>
      </c>
      <c r="F72" s="477">
        <v>60</v>
      </c>
      <c r="G72" s="406">
        <v>0</v>
      </c>
      <c r="H72" s="362"/>
      <c r="I72" s="411">
        <v>0</v>
      </c>
      <c r="J72" s="412"/>
      <c r="K72" s="403">
        <v>0</v>
      </c>
      <c r="L72" s="404"/>
      <c r="M72" s="403">
        <v>0</v>
      </c>
      <c r="N72" s="404"/>
      <c r="O72" s="403">
        <v>0</v>
      </c>
      <c r="P72" s="404"/>
      <c r="Q72" s="368">
        <v>0</v>
      </c>
      <c r="R72" s="405"/>
      <c r="S72" s="369" t="str">
        <f t="shared" si="1"/>
        <v>0</v>
      </c>
      <c r="T72" s="410" t="str">
        <f t="shared" si="2"/>
        <v>0</v>
      </c>
    </row>
    <row r="73" spans="1:20" ht="20.25" customHeight="1">
      <c r="A73" s="440"/>
      <c r="B73" s="360"/>
      <c r="C73" s="473" t="s">
        <v>90</v>
      </c>
      <c r="D73" s="480" t="s">
        <v>226</v>
      </c>
      <c r="E73" s="480"/>
      <c r="F73" s="473">
        <v>61</v>
      </c>
      <c r="G73" s="472"/>
      <c r="H73" s="473"/>
      <c r="I73" s="472">
        <v>0</v>
      </c>
      <c r="J73" s="472"/>
      <c r="K73" s="474"/>
      <c r="L73" s="456"/>
      <c r="M73" s="474"/>
      <c r="N73" s="404"/>
      <c r="O73" s="474"/>
      <c r="P73" s="404"/>
      <c r="Q73" s="472">
        <v>0</v>
      </c>
      <c r="R73" s="475"/>
      <c r="S73" s="358" t="str">
        <f t="shared" si="1"/>
        <v>0</v>
      </c>
      <c r="T73" s="380" t="str">
        <f t="shared" si="2"/>
        <v>0</v>
      </c>
    </row>
    <row r="74" spans="1:20" ht="26.25" customHeight="1">
      <c r="A74" s="440"/>
      <c r="B74" s="360"/>
      <c r="C74" s="473" t="s">
        <v>164</v>
      </c>
      <c r="D74" s="480" t="s">
        <v>227</v>
      </c>
      <c r="E74" s="480"/>
      <c r="F74" s="473">
        <v>62</v>
      </c>
      <c r="G74" s="472">
        <f t="shared" ref="G74:R74" si="19">G75</f>
        <v>0</v>
      </c>
      <c r="H74" s="473"/>
      <c r="I74" s="472">
        <f t="shared" si="19"/>
        <v>1</v>
      </c>
      <c r="J74" s="472">
        <f t="shared" si="19"/>
        <v>0</v>
      </c>
      <c r="K74" s="474">
        <f t="shared" si="19"/>
        <v>0.25</v>
      </c>
      <c r="L74" s="456">
        <f t="shared" si="19"/>
        <v>0</v>
      </c>
      <c r="M74" s="474">
        <f t="shared" si="19"/>
        <v>0.5</v>
      </c>
      <c r="N74" s="404">
        <f t="shared" si="19"/>
        <v>0</v>
      </c>
      <c r="O74" s="474">
        <f t="shared" si="19"/>
        <v>0</v>
      </c>
      <c r="P74" s="404">
        <f t="shared" si="19"/>
        <v>0</v>
      </c>
      <c r="Q74" s="472">
        <f t="shared" si="19"/>
        <v>1</v>
      </c>
      <c r="R74" s="475">
        <f t="shared" si="19"/>
        <v>0</v>
      </c>
      <c r="S74" s="358" t="e">
        <f t="shared" si="1"/>
        <v>#DIV/0!</v>
      </c>
      <c r="T74" s="380" t="str">
        <f t="shared" si="2"/>
        <v>0</v>
      </c>
    </row>
    <row r="75" spans="1:20" s="453" customFormat="1" ht="18" customHeight="1">
      <c r="A75" s="440"/>
      <c r="B75" s="360"/>
      <c r="C75" s="360"/>
      <c r="D75" s="481" t="s">
        <v>228</v>
      </c>
      <c r="E75" s="481"/>
      <c r="F75" s="482">
        <v>63</v>
      </c>
      <c r="G75" s="483">
        <f>G76+G77</f>
        <v>0</v>
      </c>
      <c r="H75" s="477"/>
      <c r="I75" s="401">
        <f>I76+I77</f>
        <v>1</v>
      </c>
      <c r="J75" s="484">
        <f>J76+J77</f>
        <v>0</v>
      </c>
      <c r="K75" s="485">
        <f t="shared" ref="K75:R75" si="20">K76+K77</f>
        <v>0.25</v>
      </c>
      <c r="L75" s="486">
        <f t="shared" si="20"/>
        <v>0</v>
      </c>
      <c r="M75" s="485">
        <f t="shared" si="20"/>
        <v>0.5</v>
      </c>
      <c r="N75" s="486">
        <f t="shared" si="20"/>
        <v>0</v>
      </c>
      <c r="O75" s="485">
        <f t="shared" si="20"/>
        <v>0</v>
      </c>
      <c r="P75" s="404">
        <f t="shared" si="20"/>
        <v>0</v>
      </c>
      <c r="Q75" s="368">
        <f t="shared" si="20"/>
        <v>1</v>
      </c>
      <c r="R75" s="487">
        <f t="shared" si="20"/>
        <v>0</v>
      </c>
      <c r="S75" s="369" t="e">
        <f t="shared" si="1"/>
        <v>#DIV/0!</v>
      </c>
      <c r="T75" s="410" t="str">
        <f t="shared" si="2"/>
        <v>0</v>
      </c>
    </row>
    <row r="76" spans="1:20" ht="18" customHeight="1">
      <c r="A76" s="440"/>
      <c r="B76" s="360"/>
      <c r="C76" s="360"/>
      <c r="D76" s="374" t="s">
        <v>229</v>
      </c>
      <c r="E76" s="374"/>
      <c r="F76" s="362">
        <v>64</v>
      </c>
      <c r="G76" s="488">
        <v>0</v>
      </c>
      <c r="H76" s="362"/>
      <c r="I76" s="411">
        <v>1</v>
      </c>
      <c r="J76" s="489">
        <v>0</v>
      </c>
      <c r="K76" s="403">
        <f t="shared" ref="K76:K84" si="21">Q76/4</f>
        <v>0.25</v>
      </c>
      <c r="L76" s="404">
        <v>0</v>
      </c>
      <c r="M76" s="403">
        <f>(Q76/4)+K76</f>
        <v>0.5</v>
      </c>
      <c r="N76" s="404">
        <v>0</v>
      </c>
      <c r="O76" s="403">
        <v>0</v>
      </c>
      <c r="P76" s="404"/>
      <c r="Q76" s="368">
        <v>1</v>
      </c>
      <c r="R76" s="490">
        <v>0</v>
      </c>
      <c r="S76" s="369" t="e">
        <f t="shared" si="1"/>
        <v>#DIV/0!</v>
      </c>
      <c r="T76" s="410" t="str">
        <f t="shared" si="2"/>
        <v>0</v>
      </c>
    </row>
    <row r="77" spans="1:20" ht="18" customHeight="1">
      <c r="A77" s="440"/>
      <c r="B77" s="360"/>
      <c r="C77" s="360"/>
      <c r="D77" s="374" t="s">
        <v>230</v>
      </c>
      <c r="E77" s="374"/>
      <c r="F77" s="362">
        <v>65</v>
      </c>
      <c r="G77" s="406">
        <v>0</v>
      </c>
      <c r="H77" s="362"/>
      <c r="I77" s="411">
        <v>0</v>
      </c>
      <c r="J77" s="412">
        <v>0</v>
      </c>
      <c r="K77" s="403">
        <v>0</v>
      </c>
      <c r="L77" s="404"/>
      <c r="M77" s="403">
        <v>0</v>
      </c>
      <c r="N77" s="404"/>
      <c r="O77" s="403">
        <v>0</v>
      </c>
      <c r="P77" s="404"/>
      <c r="Q77" s="368">
        <v>0</v>
      </c>
      <c r="R77" s="405">
        <v>0</v>
      </c>
      <c r="S77" s="369" t="str">
        <f t="shared" ref="S77:S83" si="22">IF(Q77=0,"0",Q77/J77)</f>
        <v>0</v>
      </c>
      <c r="T77" s="410" t="str">
        <f t="shared" ref="T77:T140" si="23">IF(G77=0,"0",J77/G77)</f>
        <v>0</v>
      </c>
    </row>
    <row r="78" spans="1:20" ht="18" customHeight="1">
      <c r="A78" s="440"/>
      <c r="B78" s="360"/>
      <c r="C78" s="473" t="s">
        <v>231</v>
      </c>
      <c r="D78" s="480" t="s">
        <v>232</v>
      </c>
      <c r="E78" s="480"/>
      <c r="F78" s="473">
        <v>66</v>
      </c>
      <c r="G78" s="472">
        <v>4.59</v>
      </c>
      <c r="H78" s="473"/>
      <c r="I78" s="472">
        <v>5.55</v>
      </c>
      <c r="J78" s="472">
        <f>6.1+0.02</f>
        <v>6.1199999999999992</v>
      </c>
      <c r="K78" s="474">
        <f t="shared" si="21"/>
        <v>1.6375</v>
      </c>
      <c r="L78" s="456">
        <v>0</v>
      </c>
      <c r="M78" s="474">
        <f>(Q78/4)+K78</f>
        <v>3.2749999999999999</v>
      </c>
      <c r="N78" s="404">
        <v>0</v>
      </c>
      <c r="O78" s="474">
        <f>(Q78/4)+M78</f>
        <v>4.9124999999999996</v>
      </c>
      <c r="P78" s="404">
        <v>0</v>
      </c>
      <c r="Q78" s="472">
        <f>'[1]ob inv+'!I15/1000</f>
        <v>6.55</v>
      </c>
      <c r="R78" s="475">
        <v>0</v>
      </c>
      <c r="S78" s="358">
        <f t="shared" si="22"/>
        <v>1.0702614379084969</v>
      </c>
      <c r="T78" s="380">
        <f t="shared" si="23"/>
        <v>1.3333333333333333</v>
      </c>
    </row>
    <row r="79" spans="1:20" ht="18" customHeight="1">
      <c r="A79" s="440"/>
      <c r="B79" s="360"/>
      <c r="C79" s="473" t="s">
        <v>233</v>
      </c>
      <c r="D79" s="480" t="s">
        <v>234</v>
      </c>
      <c r="E79" s="480"/>
      <c r="F79" s="473">
        <v>67</v>
      </c>
      <c r="G79" s="472">
        <v>0.49</v>
      </c>
      <c r="H79" s="473"/>
      <c r="I79" s="472">
        <v>0.6</v>
      </c>
      <c r="J79" s="491">
        <f>0.52+0.04</f>
        <v>0.56000000000000005</v>
      </c>
      <c r="K79" s="474">
        <f t="shared" si="21"/>
        <v>0.17499999999999999</v>
      </c>
      <c r="L79" s="456">
        <v>0</v>
      </c>
      <c r="M79" s="474">
        <f>(Q79/4)+K79</f>
        <v>0.35</v>
      </c>
      <c r="N79" s="404">
        <v>0</v>
      </c>
      <c r="O79" s="474">
        <f>(Q79/4)+M79</f>
        <v>0.52499999999999991</v>
      </c>
      <c r="P79" s="404">
        <v>0</v>
      </c>
      <c r="Q79" s="472">
        <f>'[1]ob inv+'!I28/1000</f>
        <v>0.7</v>
      </c>
      <c r="R79" s="475">
        <v>0</v>
      </c>
      <c r="S79" s="358">
        <f t="shared" si="22"/>
        <v>1.2499999999999998</v>
      </c>
      <c r="T79" s="380">
        <f t="shared" si="23"/>
        <v>1.142857142857143</v>
      </c>
    </row>
    <row r="80" spans="1:20" s="453" customFormat="1" ht="24" customHeight="1">
      <c r="A80" s="440"/>
      <c r="B80" s="360"/>
      <c r="C80" s="473" t="s">
        <v>235</v>
      </c>
      <c r="D80" s="480" t="s">
        <v>236</v>
      </c>
      <c r="E80" s="480"/>
      <c r="F80" s="473">
        <v>68</v>
      </c>
      <c r="G80" s="472">
        <f>G81+G82+G83+G84+G86+G87+G88</f>
        <v>3.83</v>
      </c>
      <c r="H80" s="473"/>
      <c r="I80" s="472">
        <f>I81+I82+I83+I84+I86+I87+I88</f>
        <v>5.2</v>
      </c>
      <c r="J80" s="472">
        <f>J81+J82+J83+J84+J86+J87+J88</f>
        <v>6.04</v>
      </c>
      <c r="K80" s="474">
        <f t="shared" ref="K80:P80" si="24">K81+K82+K83+K84+K86+K87+K88</f>
        <v>2</v>
      </c>
      <c r="L80" s="456">
        <f t="shared" si="24"/>
        <v>0</v>
      </c>
      <c r="M80" s="474">
        <f t="shared" si="24"/>
        <v>4</v>
      </c>
      <c r="N80" s="404">
        <v>0</v>
      </c>
      <c r="O80" s="474">
        <f t="shared" si="24"/>
        <v>6</v>
      </c>
      <c r="P80" s="404">
        <f t="shared" si="24"/>
        <v>0</v>
      </c>
      <c r="Q80" s="474">
        <v>0</v>
      </c>
      <c r="R80" s="475">
        <v>0</v>
      </c>
      <c r="S80" s="358" t="str">
        <f t="shared" si="22"/>
        <v>0</v>
      </c>
      <c r="T80" s="380">
        <f t="shared" si="23"/>
        <v>1.5770234986945169</v>
      </c>
    </row>
    <row r="81" spans="1:20" ht="23.25" customHeight="1">
      <c r="A81" s="440"/>
      <c r="B81" s="360"/>
      <c r="C81" s="360"/>
      <c r="D81" s="362" t="s">
        <v>237</v>
      </c>
      <c r="E81" s="363" t="s">
        <v>238</v>
      </c>
      <c r="F81" s="362">
        <v>69</v>
      </c>
      <c r="G81" s="406">
        <v>1.45</v>
      </c>
      <c r="H81" s="362"/>
      <c r="I81" s="411">
        <v>1.7</v>
      </c>
      <c r="J81" s="412">
        <v>2</v>
      </c>
      <c r="K81" s="403">
        <f t="shared" si="21"/>
        <v>0.52500000000000002</v>
      </c>
      <c r="L81" s="404">
        <v>0</v>
      </c>
      <c r="M81" s="403">
        <f>(Q81/4)+K81</f>
        <v>1.05</v>
      </c>
      <c r="N81" s="404">
        <v>0</v>
      </c>
      <c r="O81" s="403">
        <f>(Q81/4)+M81</f>
        <v>1.5750000000000002</v>
      </c>
      <c r="P81" s="404">
        <v>0</v>
      </c>
      <c r="Q81" s="368">
        <v>2.1</v>
      </c>
      <c r="R81" s="405">
        <v>0</v>
      </c>
      <c r="S81" s="369">
        <f t="shared" si="22"/>
        <v>1.05</v>
      </c>
      <c r="T81" s="410">
        <f t="shared" si="23"/>
        <v>1.3793103448275863</v>
      </c>
    </row>
    <row r="82" spans="1:20" ht="26.25" customHeight="1">
      <c r="A82" s="440"/>
      <c r="B82" s="360"/>
      <c r="C82" s="360"/>
      <c r="D82" s="362" t="s">
        <v>239</v>
      </c>
      <c r="E82" s="363" t="s">
        <v>240</v>
      </c>
      <c r="F82" s="362">
        <v>70</v>
      </c>
      <c r="G82" s="406">
        <v>1.3</v>
      </c>
      <c r="H82" s="362"/>
      <c r="I82" s="411">
        <v>1.3</v>
      </c>
      <c r="J82" s="412">
        <v>1.83</v>
      </c>
      <c r="K82" s="403">
        <f t="shared" si="21"/>
        <v>0.5</v>
      </c>
      <c r="L82" s="404">
        <v>0</v>
      </c>
      <c r="M82" s="403">
        <f>(Q82/4)+K82</f>
        <v>1</v>
      </c>
      <c r="N82" s="404">
        <v>0</v>
      </c>
      <c r="O82" s="403">
        <f>(Q82/4)+M82</f>
        <v>1.5</v>
      </c>
      <c r="P82" s="404">
        <v>0</v>
      </c>
      <c r="Q82" s="368">
        <v>2</v>
      </c>
      <c r="R82" s="405">
        <v>0</v>
      </c>
      <c r="S82" s="369">
        <f t="shared" si="22"/>
        <v>1.0928961748633879</v>
      </c>
      <c r="T82" s="410">
        <f t="shared" si="23"/>
        <v>1.4076923076923078</v>
      </c>
    </row>
    <row r="83" spans="1:20" ht="23.25" customHeight="1">
      <c r="A83" s="440"/>
      <c r="B83" s="360"/>
      <c r="C83" s="360"/>
      <c r="D83" s="362" t="s">
        <v>241</v>
      </c>
      <c r="E83" s="363" t="s">
        <v>242</v>
      </c>
      <c r="F83" s="362">
        <v>71</v>
      </c>
      <c r="G83" s="406">
        <v>0</v>
      </c>
      <c r="H83" s="362"/>
      <c r="I83" s="411">
        <v>0.7</v>
      </c>
      <c r="J83" s="412">
        <v>0</v>
      </c>
      <c r="K83" s="403">
        <f t="shared" si="21"/>
        <v>0.35</v>
      </c>
      <c r="L83" s="404">
        <v>0</v>
      </c>
      <c r="M83" s="403">
        <f>(Q83/4)+K83</f>
        <v>0.7</v>
      </c>
      <c r="N83" s="404">
        <v>0</v>
      </c>
      <c r="O83" s="403">
        <f>(Q83/4)+M83</f>
        <v>1.0499999999999998</v>
      </c>
      <c r="P83" s="404"/>
      <c r="Q83" s="368">
        <f>'[1]ob inv+'!D54/1000</f>
        <v>1.4</v>
      </c>
      <c r="R83" s="405">
        <v>0</v>
      </c>
      <c r="S83" s="369" t="e">
        <f t="shared" si="22"/>
        <v>#DIV/0!</v>
      </c>
      <c r="T83" s="410" t="str">
        <f t="shared" si="23"/>
        <v>0</v>
      </c>
    </row>
    <row r="84" spans="1:20" ht="27" customHeight="1">
      <c r="A84" s="440"/>
      <c r="B84" s="360"/>
      <c r="C84" s="360"/>
      <c r="D84" s="362" t="s">
        <v>243</v>
      </c>
      <c r="E84" s="363" t="s">
        <v>244</v>
      </c>
      <c r="F84" s="362">
        <v>72</v>
      </c>
      <c r="G84" s="406">
        <v>0</v>
      </c>
      <c r="H84" s="362"/>
      <c r="I84" s="411">
        <v>0</v>
      </c>
      <c r="J84" s="412"/>
      <c r="K84" s="403">
        <f t="shared" si="21"/>
        <v>0</v>
      </c>
      <c r="L84" s="404">
        <v>0</v>
      </c>
      <c r="M84" s="403">
        <f>(Q84/4)+K84</f>
        <v>0</v>
      </c>
      <c r="N84" s="404">
        <v>0</v>
      </c>
      <c r="O84" s="403">
        <f>(Q84/4)+M84</f>
        <v>0</v>
      </c>
      <c r="P84" s="404"/>
      <c r="Q84" s="368">
        <v>0</v>
      </c>
      <c r="R84" s="405"/>
      <c r="S84" s="369">
        <v>0</v>
      </c>
      <c r="T84" s="410" t="str">
        <f t="shared" si="23"/>
        <v>0</v>
      </c>
    </row>
    <row r="85" spans="1:20" ht="26.25" customHeight="1">
      <c r="A85" s="440"/>
      <c r="B85" s="360"/>
      <c r="C85" s="360"/>
      <c r="D85" s="362"/>
      <c r="E85" s="363" t="s">
        <v>245</v>
      </c>
      <c r="F85" s="362">
        <v>73</v>
      </c>
      <c r="G85" s="406">
        <v>0</v>
      </c>
      <c r="H85" s="362"/>
      <c r="I85" s="411">
        <v>0</v>
      </c>
      <c r="J85" s="412"/>
      <c r="K85" s="403">
        <v>0</v>
      </c>
      <c r="L85" s="404">
        <v>0</v>
      </c>
      <c r="M85" s="403">
        <v>0</v>
      </c>
      <c r="N85" s="404"/>
      <c r="O85" s="403">
        <v>0</v>
      </c>
      <c r="P85" s="404"/>
      <c r="Q85" s="368">
        <v>0</v>
      </c>
      <c r="R85" s="405"/>
      <c r="S85" s="369" t="str">
        <f t="shared" ref="S85:S145" si="25">IF(Q85=0,"0",Q85/J85)</f>
        <v>0</v>
      </c>
      <c r="T85" s="410" t="str">
        <f t="shared" si="23"/>
        <v>0</v>
      </c>
    </row>
    <row r="86" spans="1:20" ht="21" customHeight="1">
      <c r="A86" s="440"/>
      <c r="B86" s="360"/>
      <c r="C86" s="360"/>
      <c r="D86" s="362" t="s">
        <v>246</v>
      </c>
      <c r="E86" s="363" t="s">
        <v>247</v>
      </c>
      <c r="F86" s="362">
        <v>74</v>
      </c>
      <c r="G86" s="406">
        <v>0</v>
      </c>
      <c r="H86" s="362"/>
      <c r="I86" s="411">
        <v>0</v>
      </c>
      <c r="J86" s="412"/>
      <c r="K86" s="403">
        <v>0</v>
      </c>
      <c r="L86" s="404">
        <v>0</v>
      </c>
      <c r="M86" s="403">
        <v>0</v>
      </c>
      <c r="N86" s="404"/>
      <c r="O86" s="403">
        <v>0</v>
      </c>
      <c r="P86" s="404"/>
      <c r="Q86" s="368">
        <v>0</v>
      </c>
      <c r="R86" s="405"/>
      <c r="S86" s="369" t="str">
        <f t="shared" si="25"/>
        <v>0</v>
      </c>
      <c r="T86" s="410" t="str">
        <f t="shared" si="23"/>
        <v>0</v>
      </c>
    </row>
    <row r="87" spans="1:20" ht="42" customHeight="1">
      <c r="A87" s="440"/>
      <c r="B87" s="360"/>
      <c r="C87" s="360"/>
      <c r="D87" s="362" t="s">
        <v>248</v>
      </c>
      <c r="E87" s="363" t="s">
        <v>249</v>
      </c>
      <c r="F87" s="362">
        <v>75</v>
      </c>
      <c r="G87" s="406">
        <v>0</v>
      </c>
      <c r="H87" s="362"/>
      <c r="I87" s="411">
        <v>0</v>
      </c>
      <c r="J87" s="412">
        <v>0</v>
      </c>
      <c r="K87" s="403">
        <v>0</v>
      </c>
      <c r="L87" s="404">
        <v>0</v>
      </c>
      <c r="M87" s="403">
        <v>0</v>
      </c>
      <c r="N87" s="404"/>
      <c r="O87" s="403">
        <v>0</v>
      </c>
      <c r="P87" s="404"/>
      <c r="Q87" s="368">
        <v>0</v>
      </c>
      <c r="R87" s="405">
        <v>0</v>
      </c>
      <c r="S87" s="369" t="str">
        <f t="shared" si="25"/>
        <v>0</v>
      </c>
      <c r="T87" s="410" t="str">
        <f t="shared" si="23"/>
        <v>0</v>
      </c>
    </row>
    <row r="88" spans="1:20" ht="24.75" customHeight="1">
      <c r="A88" s="440"/>
      <c r="B88" s="360"/>
      <c r="C88" s="360"/>
      <c r="D88" s="362" t="s">
        <v>250</v>
      </c>
      <c r="E88" s="363" t="s">
        <v>251</v>
      </c>
      <c r="F88" s="362">
        <v>76</v>
      </c>
      <c r="G88" s="406">
        <v>1.08</v>
      </c>
      <c r="H88" s="362"/>
      <c r="I88" s="411">
        <v>1.5</v>
      </c>
      <c r="J88" s="412">
        <v>2.21</v>
      </c>
      <c r="K88" s="403">
        <f>Q88/4</f>
        <v>0.625</v>
      </c>
      <c r="L88" s="404">
        <v>0</v>
      </c>
      <c r="M88" s="403">
        <f>(Q88/4)+K88</f>
        <v>1.25</v>
      </c>
      <c r="N88" s="404">
        <v>0</v>
      </c>
      <c r="O88" s="403">
        <f>(Q88/4)+M88</f>
        <v>1.875</v>
      </c>
      <c r="P88" s="404">
        <v>0</v>
      </c>
      <c r="Q88" s="368">
        <v>2.5</v>
      </c>
      <c r="R88" s="405">
        <v>0</v>
      </c>
      <c r="S88" s="369">
        <f t="shared" si="25"/>
        <v>1.1312217194570136</v>
      </c>
      <c r="T88" s="410">
        <f t="shared" si="23"/>
        <v>2.0462962962962963</v>
      </c>
    </row>
    <row r="89" spans="1:20" ht="24.75" customHeight="1">
      <c r="A89" s="440"/>
      <c r="B89" s="360"/>
      <c r="C89" s="362" t="s">
        <v>252</v>
      </c>
      <c r="D89" s="374" t="s">
        <v>91</v>
      </c>
      <c r="E89" s="374"/>
      <c r="F89" s="362">
        <v>77</v>
      </c>
      <c r="G89" s="406">
        <v>468.47</v>
      </c>
      <c r="H89" s="362"/>
      <c r="I89" s="411">
        <v>594.14400000000001</v>
      </c>
      <c r="J89" s="412">
        <f>43.249+7.679+472.8+18.64+12.5+0.307+3.357</f>
        <v>558.53200000000004</v>
      </c>
      <c r="K89" s="403">
        <f>Q89/4</f>
        <v>159.43789999999998</v>
      </c>
      <c r="L89" s="404">
        <v>0</v>
      </c>
      <c r="M89" s="403">
        <f>(Q89/4)+K89</f>
        <v>318.87579999999997</v>
      </c>
      <c r="N89" s="404">
        <v>0</v>
      </c>
      <c r="O89" s="403">
        <f>(Q89/4)+M89</f>
        <v>478.31369999999993</v>
      </c>
      <c r="P89" s="404">
        <v>0</v>
      </c>
      <c r="Q89" s="368">
        <f>[1]j!H36/1000</f>
        <v>637.75159999999994</v>
      </c>
      <c r="R89" s="405">
        <v>0</v>
      </c>
      <c r="S89" s="369">
        <f t="shared" si="25"/>
        <v>1.1418353827533605</v>
      </c>
      <c r="T89" s="410">
        <f t="shared" si="23"/>
        <v>1.1922471022690888</v>
      </c>
    </row>
    <row r="90" spans="1:20" s="388" customFormat="1" ht="41.25" customHeight="1">
      <c r="A90" s="440"/>
      <c r="B90" s="360"/>
      <c r="C90" s="441" t="s">
        <v>253</v>
      </c>
      <c r="D90" s="441"/>
      <c r="E90" s="441"/>
      <c r="F90" s="408">
        <v>78</v>
      </c>
      <c r="G90" s="472">
        <f>G91+G92+G93+G94+G95+G96</f>
        <v>25.07</v>
      </c>
      <c r="H90" s="353"/>
      <c r="I90" s="472">
        <f>I91+I92+I93+I94+I95+I96</f>
        <v>28.144999999999996</v>
      </c>
      <c r="J90" s="472">
        <f>J91+J92+J93+J94+J95+J96</f>
        <v>28.9</v>
      </c>
      <c r="K90" s="472">
        <f t="shared" ref="K90:R90" si="26">K91+K92+K93+K94+K95+K96</f>
        <v>9.1956225000000007</v>
      </c>
      <c r="L90" s="407">
        <f>L91+L92+L93+L94+L95+L96</f>
        <v>0</v>
      </c>
      <c r="M90" s="472">
        <f t="shared" si="26"/>
        <v>18.391245000000001</v>
      </c>
      <c r="N90" s="492">
        <f t="shared" si="26"/>
        <v>0</v>
      </c>
      <c r="O90" s="472">
        <f t="shared" si="26"/>
        <v>27.586867499999997</v>
      </c>
      <c r="P90" s="400">
        <f>P91+P92+P93+P94+P95+P96</f>
        <v>0</v>
      </c>
      <c r="Q90" s="368">
        <f t="shared" si="26"/>
        <v>36.782490000000003</v>
      </c>
      <c r="R90" s="475">
        <f t="shared" si="26"/>
        <v>0</v>
      </c>
      <c r="S90" s="358">
        <f t="shared" si="25"/>
        <v>1.2727505190311421</v>
      </c>
      <c r="T90" s="380">
        <f t="shared" si="23"/>
        <v>1.1527722377343437</v>
      </c>
    </row>
    <row r="91" spans="1:20" ht="22.5" customHeight="1">
      <c r="A91" s="440"/>
      <c r="B91" s="360"/>
      <c r="C91" s="362" t="s">
        <v>28</v>
      </c>
      <c r="D91" s="374" t="s">
        <v>254</v>
      </c>
      <c r="E91" s="374"/>
      <c r="F91" s="362">
        <v>79</v>
      </c>
      <c r="G91" s="406">
        <v>7.48</v>
      </c>
      <c r="H91" s="362"/>
      <c r="I91" s="411">
        <v>7.89</v>
      </c>
      <c r="J91" s="412">
        <v>7.74</v>
      </c>
      <c r="K91" s="403">
        <f>Q91/4</f>
        <v>2.3193725000000001</v>
      </c>
      <c r="L91" s="404">
        <v>0</v>
      </c>
      <c r="M91" s="403">
        <f>(Q91/4)+K91</f>
        <v>4.6387450000000001</v>
      </c>
      <c r="N91" s="404">
        <v>0</v>
      </c>
      <c r="O91" s="403">
        <f>(Q91/4)+M91</f>
        <v>6.9581175000000002</v>
      </c>
      <c r="P91" s="404">
        <v>0</v>
      </c>
      <c r="Q91" s="368">
        <f>[1]LP!E62/1000</f>
        <v>9.2774900000000002</v>
      </c>
      <c r="R91" s="405">
        <v>0</v>
      </c>
      <c r="S91" s="369">
        <f t="shared" si="25"/>
        <v>1.1986421188630492</v>
      </c>
      <c r="T91" s="410">
        <f t="shared" si="23"/>
        <v>1.03475935828877</v>
      </c>
    </row>
    <row r="92" spans="1:20" ht="23.25" customHeight="1">
      <c r="A92" s="440"/>
      <c r="B92" s="360"/>
      <c r="C92" s="362" t="s">
        <v>30</v>
      </c>
      <c r="D92" s="374" t="s">
        <v>255</v>
      </c>
      <c r="E92" s="374"/>
      <c r="F92" s="362">
        <v>80</v>
      </c>
      <c r="G92" s="406">
        <v>0</v>
      </c>
      <c r="H92" s="362"/>
      <c r="I92" s="411">
        <v>0</v>
      </c>
      <c r="J92" s="412"/>
      <c r="K92" s="403">
        <v>0</v>
      </c>
      <c r="L92" s="404"/>
      <c r="M92" s="403">
        <v>0</v>
      </c>
      <c r="N92" s="404"/>
      <c r="O92" s="403">
        <v>0</v>
      </c>
      <c r="P92" s="404"/>
      <c r="Q92" s="368">
        <v>0</v>
      </c>
      <c r="R92" s="405"/>
      <c r="S92" s="369" t="str">
        <f t="shared" si="25"/>
        <v>0</v>
      </c>
      <c r="T92" s="410" t="str">
        <f t="shared" si="23"/>
        <v>0</v>
      </c>
    </row>
    <row r="93" spans="1:20" ht="18" customHeight="1">
      <c r="A93" s="440"/>
      <c r="B93" s="360"/>
      <c r="C93" s="362" t="s">
        <v>78</v>
      </c>
      <c r="D93" s="374" t="s">
        <v>256</v>
      </c>
      <c r="E93" s="374"/>
      <c r="F93" s="362">
        <v>81</v>
      </c>
      <c r="G93" s="406">
        <v>0</v>
      </c>
      <c r="H93" s="362"/>
      <c r="I93" s="411">
        <v>0</v>
      </c>
      <c r="J93" s="412"/>
      <c r="K93" s="403">
        <v>0</v>
      </c>
      <c r="L93" s="404"/>
      <c r="M93" s="403">
        <v>0</v>
      </c>
      <c r="N93" s="404"/>
      <c r="O93" s="403">
        <v>0</v>
      </c>
      <c r="P93" s="404"/>
      <c r="Q93" s="368">
        <v>0</v>
      </c>
      <c r="R93" s="405"/>
      <c r="S93" s="369" t="str">
        <f t="shared" si="25"/>
        <v>0</v>
      </c>
      <c r="T93" s="410" t="str">
        <f t="shared" si="23"/>
        <v>0</v>
      </c>
    </row>
    <row r="94" spans="1:20" ht="18" customHeight="1">
      <c r="A94" s="440"/>
      <c r="B94" s="360"/>
      <c r="C94" s="362" t="s">
        <v>88</v>
      </c>
      <c r="D94" s="374" t="s">
        <v>257</v>
      </c>
      <c r="E94" s="374"/>
      <c r="F94" s="362">
        <v>82</v>
      </c>
      <c r="G94" s="406">
        <v>0</v>
      </c>
      <c r="H94" s="362"/>
      <c r="I94" s="411">
        <v>0</v>
      </c>
      <c r="J94" s="412"/>
      <c r="K94" s="403">
        <v>0</v>
      </c>
      <c r="L94" s="404"/>
      <c r="M94" s="403">
        <v>0</v>
      </c>
      <c r="N94" s="404"/>
      <c r="O94" s="403">
        <v>0</v>
      </c>
      <c r="P94" s="404"/>
      <c r="Q94" s="368">
        <v>0</v>
      </c>
      <c r="R94" s="405"/>
      <c r="S94" s="369" t="str">
        <f t="shared" si="25"/>
        <v>0</v>
      </c>
      <c r="T94" s="410" t="str">
        <f t="shared" si="23"/>
        <v>0</v>
      </c>
    </row>
    <row r="95" spans="1:20" ht="18" customHeight="1">
      <c r="A95" s="440"/>
      <c r="B95" s="360"/>
      <c r="C95" s="362" t="s">
        <v>90</v>
      </c>
      <c r="D95" s="374" t="s">
        <v>258</v>
      </c>
      <c r="E95" s="374"/>
      <c r="F95" s="362">
        <v>83</v>
      </c>
      <c r="G95" s="406">
        <v>12.58</v>
      </c>
      <c r="H95" s="362"/>
      <c r="I95" s="411">
        <v>15.154999999999999</v>
      </c>
      <c r="J95" s="412">
        <f>16.49+0.24</f>
        <v>16.729999999999997</v>
      </c>
      <c r="K95" s="403">
        <f>Q95/4</f>
        <v>4.6150000000000002</v>
      </c>
      <c r="L95" s="404">
        <v>0</v>
      </c>
      <c r="M95" s="403">
        <f>(Q95/4)+K95</f>
        <v>9.23</v>
      </c>
      <c r="N95" s="404">
        <v>0</v>
      </c>
      <c r="O95" s="403">
        <f>(Q95/4)+M95</f>
        <v>13.845000000000001</v>
      </c>
      <c r="P95" s="404">
        <v>0</v>
      </c>
      <c r="Q95" s="368">
        <f>[1]LP!E63/1000+[1]LP!E64/1000</f>
        <v>18.46</v>
      </c>
      <c r="R95" s="405">
        <v>0</v>
      </c>
      <c r="S95" s="369">
        <f t="shared" si="25"/>
        <v>1.1034070531978484</v>
      </c>
      <c r="T95" s="410">
        <f t="shared" si="23"/>
        <v>1.3298887122416532</v>
      </c>
    </row>
    <row r="96" spans="1:20" ht="18.75" customHeight="1">
      <c r="A96" s="440"/>
      <c r="B96" s="360"/>
      <c r="C96" s="362" t="s">
        <v>164</v>
      </c>
      <c r="D96" s="374" t="s">
        <v>259</v>
      </c>
      <c r="E96" s="374"/>
      <c r="F96" s="362">
        <v>84</v>
      </c>
      <c r="G96" s="406">
        <v>5.01</v>
      </c>
      <c r="H96" s="362"/>
      <c r="I96" s="411">
        <v>5.0999999999999996</v>
      </c>
      <c r="J96" s="412">
        <f>1.93+2.06+0.44</f>
        <v>4.4300000000000006</v>
      </c>
      <c r="K96" s="403">
        <f>Q96/4</f>
        <v>2.26125</v>
      </c>
      <c r="L96" s="404">
        <v>0</v>
      </c>
      <c r="M96" s="403">
        <f>(Q96/4)+K96</f>
        <v>4.5225</v>
      </c>
      <c r="N96" s="404">
        <v>0</v>
      </c>
      <c r="O96" s="403">
        <f>(Q96/4)+M96</f>
        <v>6.7837499999999995</v>
      </c>
      <c r="P96" s="404">
        <v>0</v>
      </c>
      <c r="Q96" s="368">
        <f>([1]BALANTA!E21+[1]BALANTA!E28+[1]BALANTA!E29+[1]BALANTA!E30)/1000</f>
        <v>9.0449999999999999</v>
      </c>
      <c r="R96" s="405">
        <v>0</v>
      </c>
      <c r="S96" s="369">
        <f t="shared" si="25"/>
        <v>2.0417607223476293</v>
      </c>
      <c r="T96" s="410">
        <f t="shared" si="23"/>
        <v>0.88423153692614787</v>
      </c>
    </row>
    <row r="97" spans="1:20" s="388" customFormat="1" ht="22.5" customHeight="1">
      <c r="A97" s="440"/>
      <c r="B97" s="360"/>
      <c r="C97" s="441" t="s">
        <v>260</v>
      </c>
      <c r="D97" s="441"/>
      <c r="E97" s="441"/>
      <c r="F97" s="408">
        <v>85</v>
      </c>
      <c r="G97" s="407">
        <f>G99+G103+G111+G115+G124</f>
        <v>664.75</v>
      </c>
      <c r="H97" s="408"/>
      <c r="I97" s="407">
        <f t="shared" ref="I97:R97" si="27">I99+I103+I111+I115+I124</f>
        <v>770.50289100000009</v>
      </c>
      <c r="J97" s="407">
        <f t="shared" si="27"/>
        <v>724.21699999999998</v>
      </c>
      <c r="K97" s="407">
        <f t="shared" si="27"/>
        <v>220.88636750000003</v>
      </c>
      <c r="L97" s="407">
        <f t="shared" si="27"/>
        <v>0</v>
      </c>
      <c r="M97" s="407">
        <f t="shared" si="27"/>
        <v>441.77273500000007</v>
      </c>
      <c r="N97" s="493">
        <f t="shared" si="27"/>
        <v>0</v>
      </c>
      <c r="O97" s="407">
        <f t="shared" si="27"/>
        <v>662.6591024999999</v>
      </c>
      <c r="P97" s="407">
        <f t="shared" si="27"/>
        <v>0</v>
      </c>
      <c r="Q97" s="407">
        <f t="shared" si="27"/>
        <v>883.54547000000014</v>
      </c>
      <c r="R97" s="409">
        <f t="shared" si="27"/>
        <v>0</v>
      </c>
      <c r="S97" s="386">
        <f t="shared" si="25"/>
        <v>1.220001007985176</v>
      </c>
      <c r="T97" s="387">
        <f t="shared" si="23"/>
        <v>1.0894576908612259</v>
      </c>
    </row>
    <row r="98" spans="1:20" s="361" customFormat="1" ht="20.25" customHeight="1">
      <c r="A98" s="440"/>
      <c r="B98" s="360"/>
      <c r="C98" s="494" t="s">
        <v>42</v>
      </c>
      <c r="D98" s="441" t="s">
        <v>261</v>
      </c>
      <c r="E98" s="441"/>
      <c r="F98" s="408">
        <v>86</v>
      </c>
      <c r="G98" s="495">
        <f>G99+G103</f>
        <v>520.36</v>
      </c>
      <c r="H98" s="454"/>
      <c r="I98" s="495">
        <f>I99+I103</f>
        <v>619.47960000000012</v>
      </c>
      <c r="J98" s="495">
        <f>J99+J103</f>
        <v>579.06099999999992</v>
      </c>
      <c r="K98" s="496">
        <f t="shared" ref="K98:Q98" si="28">K99+K103</f>
        <v>183.03300000000002</v>
      </c>
      <c r="L98" s="496">
        <f t="shared" si="28"/>
        <v>0</v>
      </c>
      <c r="M98" s="496">
        <f t="shared" si="28"/>
        <v>366.06600000000003</v>
      </c>
      <c r="N98" s="457">
        <f>N99+N103</f>
        <v>0</v>
      </c>
      <c r="O98" s="496">
        <f t="shared" si="28"/>
        <v>549.09899999999993</v>
      </c>
      <c r="P98" s="456">
        <f>P99+P103</f>
        <v>0</v>
      </c>
      <c r="Q98" s="407">
        <f t="shared" si="28"/>
        <v>732.13200000000006</v>
      </c>
      <c r="R98" s="497">
        <f>R99+R103</f>
        <v>0</v>
      </c>
      <c r="S98" s="386">
        <f t="shared" si="25"/>
        <v>1.2643434802205642</v>
      </c>
      <c r="T98" s="387">
        <f t="shared" si="23"/>
        <v>1.112808440310554</v>
      </c>
    </row>
    <row r="99" spans="1:20" s="361" customFormat="1" ht="21.75" customHeight="1">
      <c r="A99" s="440"/>
      <c r="B99" s="360"/>
      <c r="C99" s="408" t="s">
        <v>44</v>
      </c>
      <c r="D99" s="444" t="s">
        <v>262</v>
      </c>
      <c r="E99" s="444"/>
      <c r="F99" s="408">
        <v>87</v>
      </c>
      <c r="G99" s="407">
        <f>G100+G101+G102</f>
        <v>498.24</v>
      </c>
      <c r="H99" s="454"/>
      <c r="I99" s="407">
        <f>I100+I101+I102</f>
        <v>556.94360000000006</v>
      </c>
      <c r="J99" s="407">
        <f>J100+J101+J102</f>
        <v>520.87099999999998</v>
      </c>
      <c r="K99" s="456">
        <f t="shared" ref="K99:Q99" si="29">K100+K101+K102</f>
        <v>153.333</v>
      </c>
      <c r="L99" s="456">
        <f t="shared" si="29"/>
        <v>0</v>
      </c>
      <c r="M99" s="456">
        <f t="shared" si="29"/>
        <v>306.666</v>
      </c>
      <c r="N99" s="457">
        <f>N100+N101+N102</f>
        <v>0</v>
      </c>
      <c r="O99" s="456">
        <f t="shared" si="29"/>
        <v>459.99899999999991</v>
      </c>
      <c r="P99" s="456">
        <f>P100+P101+P102</f>
        <v>0</v>
      </c>
      <c r="Q99" s="407">
        <f t="shared" si="29"/>
        <v>613.33199999999999</v>
      </c>
      <c r="R99" s="409">
        <f>R100+R101+R102</f>
        <v>0</v>
      </c>
      <c r="S99" s="386">
        <f t="shared" si="25"/>
        <v>1.1775122823117432</v>
      </c>
      <c r="T99" s="387">
        <f t="shared" si="23"/>
        <v>1.0454218850353243</v>
      </c>
    </row>
    <row r="100" spans="1:20" ht="18" customHeight="1">
      <c r="A100" s="440"/>
      <c r="B100" s="360"/>
      <c r="C100" s="362"/>
      <c r="D100" s="374" t="s">
        <v>263</v>
      </c>
      <c r="E100" s="374"/>
      <c r="F100" s="362">
        <v>88</v>
      </c>
      <c r="G100" s="406">
        <v>300.73</v>
      </c>
      <c r="H100" s="362"/>
      <c r="I100" s="411">
        <v>324.4742</v>
      </c>
      <c r="J100" s="412">
        <f>282.26+40.701</f>
        <v>322.96100000000001</v>
      </c>
      <c r="K100" s="403">
        <f>Q100/4</f>
        <v>90.443749999999994</v>
      </c>
      <c r="L100" s="404">
        <v>0</v>
      </c>
      <c r="M100" s="403">
        <f>(Q100/4)+K100</f>
        <v>180.88749999999999</v>
      </c>
      <c r="N100" s="404">
        <v>0</v>
      </c>
      <c r="O100" s="403">
        <f>(Q100/4)+M100</f>
        <v>271.33124999999995</v>
      </c>
      <c r="P100" s="404">
        <v>0</v>
      </c>
      <c r="Q100" s="368">
        <f>'[1]salarii 22'!H24/1000</f>
        <v>361.77499999999998</v>
      </c>
      <c r="R100" s="405">
        <v>0</v>
      </c>
      <c r="S100" s="369">
        <f t="shared" si="25"/>
        <v>1.1201816937648816</v>
      </c>
      <c r="T100" s="410">
        <f t="shared" si="23"/>
        <v>1.0739234529312007</v>
      </c>
    </row>
    <row r="101" spans="1:20" ht="29.25" customHeight="1">
      <c r="A101" s="440"/>
      <c r="B101" s="360"/>
      <c r="C101" s="360"/>
      <c r="D101" s="374" t="s">
        <v>264</v>
      </c>
      <c r="E101" s="374"/>
      <c r="F101" s="362">
        <v>89</v>
      </c>
      <c r="G101" s="406">
        <v>197.51</v>
      </c>
      <c r="H101" s="362"/>
      <c r="I101" s="411">
        <v>232.46940000000001</v>
      </c>
      <c r="J101" s="412">
        <v>197.91</v>
      </c>
      <c r="K101" s="403">
        <f>Q101/4</f>
        <v>62.889249999999997</v>
      </c>
      <c r="L101" s="404">
        <v>0</v>
      </c>
      <c r="M101" s="403">
        <f>(Q101/4)+K101</f>
        <v>125.77849999999999</v>
      </c>
      <c r="N101" s="404">
        <v>0</v>
      </c>
      <c r="O101" s="403">
        <f>(Q101/4)+M101</f>
        <v>188.66774999999998</v>
      </c>
      <c r="P101" s="404">
        <v>0</v>
      </c>
      <c r="Q101" s="368">
        <f>'[1]salarii 22'!P24/1000</f>
        <v>251.55699999999999</v>
      </c>
      <c r="R101" s="405">
        <v>0</v>
      </c>
      <c r="S101" s="369">
        <f t="shared" si="25"/>
        <v>1.2710676570158153</v>
      </c>
      <c r="T101" s="410">
        <f t="shared" si="23"/>
        <v>1.0020252139132195</v>
      </c>
    </row>
    <row r="102" spans="1:20" ht="21" customHeight="1">
      <c r="A102" s="440"/>
      <c r="B102" s="360"/>
      <c r="C102" s="360"/>
      <c r="D102" s="374" t="s">
        <v>265</v>
      </c>
      <c r="E102" s="374"/>
      <c r="F102" s="362">
        <v>90</v>
      </c>
      <c r="G102" s="406">
        <v>0</v>
      </c>
      <c r="H102" s="362"/>
      <c r="I102" s="411">
        <v>0</v>
      </c>
      <c r="J102" s="412"/>
      <c r="K102" s="403">
        <v>0</v>
      </c>
      <c r="L102" s="404"/>
      <c r="M102" s="403">
        <v>0</v>
      </c>
      <c r="N102" s="404"/>
      <c r="O102" s="403">
        <v>0</v>
      </c>
      <c r="P102" s="404"/>
      <c r="Q102" s="368"/>
      <c r="R102" s="405"/>
      <c r="S102" s="369" t="str">
        <f t="shared" si="25"/>
        <v>0</v>
      </c>
      <c r="T102" s="410" t="str">
        <f t="shared" si="23"/>
        <v>0</v>
      </c>
    </row>
    <row r="103" spans="1:20" s="361" customFormat="1" ht="26.25" customHeight="1">
      <c r="A103" s="440"/>
      <c r="B103" s="360"/>
      <c r="C103" s="353" t="s">
        <v>46</v>
      </c>
      <c r="D103" s="354" t="s">
        <v>266</v>
      </c>
      <c r="E103" s="354"/>
      <c r="F103" s="353">
        <v>91</v>
      </c>
      <c r="G103" s="472">
        <f>G104+G107+G108+G109+G110</f>
        <v>22.12</v>
      </c>
      <c r="H103" s="473"/>
      <c r="I103" s="472">
        <f>I104+I107+I108+I109+I110</f>
        <v>62.536000000000001</v>
      </c>
      <c r="J103" s="472">
        <f>J104+J107+J108+J109+J110</f>
        <v>58.19</v>
      </c>
      <c r="K103" s="474">
        <f t="shared" ref="K103:R103" si="30">K104+K107+K108+K109+K110</f>
        <v>29.700000000000003</v>
      </c>
      <c r="L103" s="456">
        <f t="shared" si="30"/>
        <v>0</v>
      </c>
      <c r="M103" s="474">
        <f t="shared" si="30"/>
        <v>59.400000000000006</v>
      </c>
      <c r="N103" s="498">
        <f t="shared" si="30"/>
        <v>0</v>
      </c>
      <c r="O103" s="474">
        <f t="shared" si="30"/>
        <v>89.1</v>
      </c>
      <c r="P103" s="404">
        <f>P104+P107+P108+P109+P110</f>
        <v>0</v>
      </c>
      <c r="Q103" s="407">
        <f t="shared" si="30"/>
        <v>118.80000000000001</v>
      </c>
      <c r="R103" s="475">
        <f t="shared" si="30"/>
        <v>0</v>
      </c>
      <c r="S103" s="358">
        <f t="shared" si="25"/>
        <v>2.0415879017013236</v>
      </c>
      <c r="T103" s="380">
        <f t="shared" si="23"/>
        <v>2.6306509945750451</v>
      </c>
    </row>
    <row r="104" spans="1:20" ht="39" customHeight="1">
      <c r="A104" s="440"/>
      <c r="B104" s="360"/>
      <c r="C104" s="360"/>
      <c r="D104" s="374" t="s">
        <v>267</v>
      </c>
      <c r="E104" s="374"/>
      <c r="F104" s="362">
        <v>92</v>
      </c>
      <c r="G104" s="406">
        <v>0</v>
      </c>
      <c r="H104" s="362"/>
      <c r="I104" s="411">
        <v>0</v>
      </c>
      <c r="J104" s="412"/>
      <c r="K104" s="403">
        <v>0</v>
      </c>
      <c r="L104" s="404"/>
      <c r="M104" s="403">
        <v>0</v>
      </c>
      <c r="N104" s="404"/>
      <c r="O104" s="403">
        <v>0</v>
      </c>
      <c r="P104" s="404"/>
      <c r="Q104" s="368">
        <v>0</v>
      </c>
      <c r="R104" s="405"/>
      <c r="S104" s="369" t="str">
        <f t="shared" si="25"/>
        <v>0</v>
      </c>
      <c r="T104" s="410" t="str">
        <f t="shared" si="23"/>
        <v>0</v>
      </c>
    </row>
    <row r="105" spans="1:20" ht="26.25" customHeight="1">
      <c r="A105" s="440"/>
      <c r="B105" s="360"/>
      <c r="C105" s="360"/>
      <c r="D105" s="374"/>
      <c r="E105" s="363" t="s">
        <v>268</v>
      </c>
      <c r="F105" s="362">
        <v>93</v>
      </c>
      <c r="G105" s="406">
        <v>0</v>
      </c>
      <c r="H105" s="362"/>
      <c r="I105" s="411">
        <v>0</v>
      </c>
      <c r="J105" s="412"/>
      <c r="K105" s="403">
        <v>0</v>
      </c>
      <c r="L105" s="404"/>
      <c r="M105" s="403">
        <v>0</v>
      </c>
      <c r="N105" s="404"/>
      <c r="O105" s="403">
        <v>0</v>
      </c>
      <c r="P105" s="404"/>
      <c r="Q105" s="368">
        <v>0</v>
      </c>
      <c r="R105" s="405"/>
      <c r="S105" s="369" t="str">
        <f t="shared" si="25"/>
        <v>0</v>
      </c>
      <c r="T105" s="410" t="str">
        <f t="shared" si="23"/>
        <v>0</v>
      </c>
    </row>
    <row r="106" spans="1:20" ht="38.25" customHeight="1">
      <c r="A106" s="440"/>
      <c r="B106" s="360"/>
      <c r="C106" s="360"/>
      <c r="D106" s="374"/>
      <c r="E106" s="363" t="s">
        <v>269</v>
      </c>
      <c r="F106" s="362">
        <v>94</v>
      </c>
      <c r="G106" s="406">
        <v>0</v>
      </c>
      <c r="H106" s="362"/>
      <c r="I106" s="411">
        <v>0</v>
      </c>
      <c r="J106" s="412"/>
      <c r="K106" s="403">
        <v>0</v>
      </c>
      <c r="L106" s="404"/>
      <c r="M106" s="403">
        <v>0</v>
      </c>
      <c r="N106" s="404"/>
      <c r="O106" s="403">
        <v>0</v>
      </c>
      <c r="P106" s="404"/>
      <c r="Q106" s="368">
        <v>0</v>
      </c>
      <c r="R106" s="405"/>
      <c r="S106" s="369" t="str">
        <f t="shared" si="25"/>
        <v>0</v>
      </c>
      <c r="T106" s="410" t="str">
        <f t="shared" si="23"/>
        <v>0</v>
      </c>
    </row>
    <row r="107" spans="1:20" ht="18" customHeight="1">
      <c r="A107" s="440"/>
      <c r="B107" s="360"/>
      <c r="C107" s="360"/>
      <c r="D107" s="374" t="s">
        <v>270</v>
      </c>
      <c r="E107" s="374"/>
      <c r="F107" s="362">
        <v>95</v>
      </c>
      <c r="G107" s="406">
        <v>22.12</v>
      </c>
      <c r="H107" s="362"/>
      <c r="I107" s="411">
        <v>26.536000000000001</v>
      </c>
      <c r="J107" s="412">
        <v>23.48</v>
      </c>
      <c r="K107" s="403">
        <f>Q107/4</f>
        <v>12.6</v>
      </c>
      <c r="L107" s="404">
        <v>0</v>
      </c>
      <c r="M107" s="403">
        <f>(Q107/4)+K107</f>
        <v>25.2</v>
      </c>
      <c r="N107" s="404">
        <v>0</v>
      </c>
      <c r="O107" s="403">
        <f>(Q107/4)+M107</f>
        <v>37.799999999999997</v>
      </c>
      <c r="P107" s="404">
        <v>0</v>
      </c>
      <c r="Q107" s="368">
        <f>'[1]salarii 22'!V24/1000</f>
        <v>50.4</v>
      </c>
      <c r="R107" s="405">
        <v>0</v>
      </c>
      <c r="S107" s="369">
        <f t="shared" si="25"/>
        <v>2.1465076660988074</v>
      </c>
      <c r="T107" s="410">
        <f t="shared" si="23"/>
        <v>1.0614828209764919</v>
      </c>
    </row>
    <row r="108" spans="1:20" ht="18" customHeight="1">
      <c r="A108" s="440"/>
      <c r="B108" s="360"/>
      <c r="C108" s="360"/>
      <c r="D108" s="374" t="s">
        <v>271</v>
      </c>
      <c r="E108" s="374"/>
      <c r="F108" s="362">
        <v>96</v>
      </c>
      <c r="G108" s="406">
        <v>0</v>
      </c>
      <c r="H108" s="362"/>
      <c r="I108" s="411">
        <v>0</v>
      </c>
      <c r="J108" s="412"/>
      <c r="K108" s="403">
        <v>0</v>
      </c>
      <c r="L108" s="404"/>
      <c r="M108" s="403">
        <v>0</v>
      </c>
      <c r="N108" s="404"/>
      <c r="O108" s="403">
        <v>0</v>
      </c>
      <c r="P108" s="404"/>
      <c r="Q108" s="368">
        <v>0</v>
      </c>
      <c r="R108" s="405"/>
      <c r="S108" s="369" t="str">
        <f t="shared" si="25"/>
        <v>0</v>
      </c>
      <c r="T108" s="410" t="str">
        <f t="shared" si="23"/>
        <v>0</v>
      </c>
    </row>
    <row r="109" spans="1:20" ht="24" customHeight="1">
      <c r="A109" s="440"/>
      <c r="B109" s="360"/>
      <c r="C109" s="360"/>
      <c r="D109" s="374" t="s">
        <v>272</v>
      </c>
      <c r="E109" s="374"/>
      <c r="F109" s="362">
        <v>97</v>
      </c>
      <c r="G109" s="406">
        <v>0</v>
      </c>
      <c r="H109" s="362"/>
      <c r="I109" s="411">
        <v>0</v>
      </c>
      <c r="J109" s="412"/>
      <c r="K109" s="403">
        <v>0</v>
      </c>
      <c r="L109" s="404"/>
      <c r="M109" s="403">
        <v>0</v>
      </c>
      <c r="N109" s="404"/>
      <c r="O109" s="403">
        <v>0</v>
      </c>
      <c r="P109" s="404"/>
      <c r="Q109" s="368">
        <v>0</v>
      </c>
      <c r="R109" s="405"/>
      <c r="S109" s="369" t="str">
        <f t="shared" si="25"/>
        <v>0</v>
      </c>
      <c r="T109" s="410" t="str">
        <f t="shared" si="23"/>
        <v>0</v>
      </c>
    </row>
    <row r="110" spans="1:20" ht="18" customHeight="1">
      <c r="A110" s="440"/>
      <c r="B110" s="360"/>
      <c r="C110" s="360"/>
      <c r="D110" s="374" t="s">
        <v>273</v>
      </c>
      <c r="E110" s="374"/>
      <c r="F110" s="362">
        <v>98</v>
      </c>
      <c r="G110" s="406">
        <v>0</v>
      </c>
      <c r="H110" s="362"/>
      <c r="I110" s="411">
        <v>36</v>
      </c>
      <c r="J110" s="412">
        <v>34.71</v>
      </c>
      <c r="K110" s="403">
        <f>Q110/4</f>
        <v>17.100000000000001</v>
      </c>
      <c r="L110" s="403">
        <f>R110/4</f>
        <v>0</v>
      </c>
      <c r="M110" s="403">
        <f>(Q110/4)+K110</f>
        <v>34.200000000000003</v>
      </c>
      <c r="N110" s="404">
        <f>T110/4</f>
        <v>0</v>
      </c>
      <c r="O110" s="403">
        <f>(Q110/4)+M110</f>
        <v>51.300000000000004</v>
      </c>
      <c r="P110" s="404">
        <v>0</v>
      </c>
      <c r="Q110" s="368">
        <f>'[1]salarii 22'!R47/1000</f>
        <v>68.400000000000006</v>
      </c>
      <c r="R110" s="405"/>
      <c r="S110" s="369">
        <f t="shared" si="25"/>
        <v>1.9706136560069145</v>
      </c>
      <c r="T110" s="410" t="str">
        <f t="shared" si="23"/>
        <v>0</v>
      </c>
    </row>
    <row r="111" spans="1:20" s="361" customFormat="1" ht="24.75" customHeight="1">
      <c r="A111" s="440"/>
      <c r="B111" s="360"/>
      <c r="C111" s="353" t="s">
        <v>48</v>
      </c>
      <c r="D111" s="354" t="s">
        <v>274</v>
      </c>
      <c r="E111" s="354"/>
      <c r="F111" s="353">
        <v>99</v>
      </c>
      <c r="G111" s="472">
        <f>G112+G113+G114</f>
        <v>0</v>
      </c>
      <c r="H111" s="473"/>
      <c r="I111" s="472">
        <f>I112+I113+I114</f>
        <v>0</v>
      </c>
      <c r="J111" s="472">
        <f>J112+J113+J114</f>
        <v>0</v>
      </c>
      <c r="K111" s="472">
        <f t="shared" ref="K111:R111" si="31">K112+K113+K114</f>
        <v>0</v>
      </c>
      <c r="L111" s="407">
        <f t="shared" si="31"/>
        <v>0</v>
      </c>
      <c r="M111" s="472">
        <f t="shared" si="31"/>
        <v>0</v>
      </c>
      <c r="N111" s="400">
        <f t="shared" si="31"/>
        <v>0</v>
      </c>
      <c r="O111" s="472">
        <f t="shared" si="31"/>
        <v>0</v>
      </c>
      <c r="P111" s="400">
        <f>P112+P113+P114</f>
        <v>0</v>
      </c>
      <c r="Q111" s="407">
        <f t="shared" si="31"/>
        <v>0</v>
      </c>
      <c r="R111" s="475">
        <f t="shared" si="31"/>
        <v>0</v>
      </c>
      <c r="S111" s="358" t="str">
        <f t="shared" si="25"/>
        <v>0</v>
      </c>
      <c r="T111" s="380" t="str">
        <f t="shared" si="23"/>
        <v>0</v>
      </c>
    </row>
    <row r="112" spans="1:20" ht="21.75" customHeight="1">
      <c r="A112" s="440"/>
      <c r="B112" s="360"/>
      <c r="C112" s="360"/>
      <c r="D112" s="374" t="s">
        <v>275</v>
      </c>
      <c r="E112" s="374"/>
      <c r="F112" s="362">
        <v>100</v>
      </c>
      <c r="G112" s="400">
        <v>0</v>
      </c>
      <c r="H112" s="362"/>
      <c r="I112" s="411">
        <v>0</v>
      </c>
      <c r="J112" s="402"/>
      <c r="K112" s="403">
        <v>0</v>
      </c>
      <c r="L112" s="404"/>
      <c r="M112" s="403">
        <v>0</v>
      </c>
      <c r="N112" s="404"/>
      <c r="O112" s="403">
        <v>0</v>
      </c>
      <c r="P112" s="404"/>
      <c r="Q112" s="368">
        <v>0</v>
      </c>
      <c r="R112" s="405"/>
      <c r="S112" s="369" t="str">
        <f t="shared" si="25"/>
        <v>0</v>
      </c>
      <c r="T112" s="410" t="str">
        <f t="shared" si="23"/>
        <v>0</v>
      </c>
    </row>
    <row r="113" spans="1:20" ht="23.25" customHeight="1">
      <c r="A113" s="440"/>
      <c r="B113" s="360"/>
      <c r="C113" s="360"/>
      <c r="D113" s="374" t="s">
        <v>276</v>
      </c>
      <c r="E113" s="374"/>
      <c r="F113" s="362">
        <v>101</v>
      </c>
      <c r="G113" s="400">
        <v>0</v>
      </c>
      <c r="H113" s="362"/>
      <c r="I113" s="411">
        <v>0</v>
      </c>
      <c r="J113" s="402"/>
      <c r="K113" s="403">
        <v>0</v>
      </c>
      <c r="L113" s="404"/>
      <c r="M113" s="403">
        <v>0</v>
      </c>
      <c r="N113" s="404"/>
      <c r="O113" s="403">
        <v>0</v>
      </c>
      <c r="P113" s="404"/>
      <c r="Q113" s="368">
        <v>0</v>
      </c>
      <c r="R113" s="405"/>
      <c r="S113" s="369" t="str">
        <f t="shared" si="25"/>
        <v>0</v>
      </c>
      <c r="T113" s="410" t="str">
        <f t="shared" si="23"/>
        <v>0</v>
      </c>
    </row>
    <row r="114" spans="1:20" ht="35.25" customHeight="1">
      <c r="A114" s="440"/>
      <c r="B114" s="360"/>
      <c r="C114" s="360"/>
      <c r="D114" s="374" t="s">
        <v>277</v>
      </c>
      <c r="E114" s="374"/>
      <c r="F114" s="362">
        <v>102</v>
      </c>
      <c r="G114" s="400">
        <v>0</v>
      </c>
      <c r="H114" s="362"/>
      <c r="I114" s="411">
        <v>0</v>
      </c>
      <c r="J114" s="402"/>
      <c r="K114" s="403">
        <v>0</v>
      </c>
      <c r="L114" s="404"/>
      <c r="M114" s="403">
        <v>0</v>
      </c>
      <c r="N114" s="404"/>
      <c r="O114" s="403">
        <v>0</v>
      </c>
      <c r="P114" s="404"/>
      <c r="Q114" s="368">
        <v>0</v>
      </c>
      <c r="R114" s="405"/>
      <c r="S114" s="369" t="str">
        <f t="shared" si="25"/>
        <v>0</v>
      </c>
      <c r="T114" s="410" t="str">
        <f t="shared" si="23"/>
        <v>0</v>
      </c>
    </row>
    <row r="115" spans="1:20" s="499" customFormat="1" ht="33.75" customHeight="1">
      <c r="A115" s="440"/>
      <c r="B115" s="360"/>
      <c r="C115" s="353" t="s">
        <v>51</v>
      </c>
      <c r="D115" s="354" t="s">
        <v>278</v>
      </c>
      <c r="E115" s="354"/>
      <c r="F115" s="353">
        <v>103</v>
      </c>
      <c r="G115" s="472">
        <f>G116+G119</f>
        <v>130.32999999999998</v>
      </c>
      <c r="H115" s="353"/>
      <c r="I115" s="472">
        <f>I116+I119</f>
        <v>137.76</v>
      </c>
      <c r="J115" s="472">
        <f>J116+J119</f>
        <v>130.32599999999999</v>
      </c>
      <c r="K115" s="472">
        <f t="shared" ref="K115:P115" si="32">K116+K119+K122+K123</f>
        <v>34.082750000000004</v>
      </c>
      <c r="L115" s="407">
        <f t="shared" si="32"/>
        <v>0</v>
      </c>
      <c r="M115" s="472">
        <f t="shared" si="32"/>
        <v>68.165500000000009</v>
      </c>
      <c r="N115" s="492">
        <f t="shared" si="32"/>
        <v>0</v>
      </c>
      <c r="O115" s="472">
        <f t="shared" si="32"/>
        <v>102.24825</v>
      </c>
      <c r="P115" s="400">
        <f t="shared" si="32"/>
        <v>0</v>
      </c>
      <c r="Q115" s="407">
        <f>Q116+Q119</f>
        <v>136.33100000000002</v>
      </c>
      <c r="R115" s="475">
        <f>R116+R119</f>
        <v>0</v>
      </c>
      <c r="S115" s="358">
        <f t="shared" si="25"/>
        <v>1.0460767613523014</v>
      </c>
      <c r="T115" s="380">
        <f t="shared" si="23"/>
        <v>0.9999693086779714</v>
      </c>
    </row>
    <row r="116" spans="1:20" ht="18" customHeight="1">
      <c r="A116" s="440"/>
      <c r="B116" s="360"/>
      <c r="C116" s="360"/>
      <c r="D116" s="500" t="s">
        <v>279</v>
      </c>
      <c r="E116" s="500"/>
      <c r="F116" s="460">
        <v>104</v>
      </c>
      <c r="G116" s="459">
        <f>G117+G118</f>
        <v>96.1</v>
      </c>
      <c r="H116" s="460"/>
      <c r="I116" s="461">
        <f>I117+I118</f>
        <v>96.26</v>
      </c>
      <c r="J116" s="462">
        <f>J117+J118</f>
        <v>96.096000000000004</v>
      </c>
      <c r="K116" s="463">
        <f t="shared" ref="K116:R116" si="33">K117+K118</f>
        <v>24.024000000000001</v>
      </c>
      <c r="L116" s="464">
        <f t="shared" si="33"/>
        <v>0</v>
      </c>
      <c r="M116" s="463">
        <f t="shared" si="33"/>
        <v>48.048000000000002</v>
      </c>
      <c r="N116" s="464">
        <f t="shared" si="33"/>
        <v>0</v>
      </c>
      <c r="O116" s="463">
        <f t="shared" si="33"/>
        <v>72.072000000000003</v>
      </c>
      <c r="P116" s="400">
        <f t="shared" si="33"/>
        <v>0</v>
      </c>
      <c r="Q116" s="465">
        <f t="shared" si="33"/>
        <v>96.096000000000004</v>
      </c>
      <c r="R116" s="490">
        <f t="shared" si="33"/>
        <v>0</v>
      </c>
      <c r="S116" s="369">
        <f t="shared" si="25"/>
        <v>1</v>
      </c>
      <c r="T116" s="410">
        <f t="shared" si="23"/>
        <v>0.999958376690947</v>
      </c>
    </row>
    <row r="117" spans="1:20" ht="15.75">
      <c r="A117" s="440"/>
      <c r="B117" s="360"/>
      <c r="C117" s="360"/>
      <c r="D117" s="501"/>
      <c r="E117" s="502" t="s">
        <v>280</v>
      </c>
      <c r="F117" s="467">
        <v>105</v>
      </c>
      <c r="G117" s="466">
        <v>96.1</v>
      </c>
      <c r="H117" s="467"/>
      <c r="I117" s="468">
        <v>96.26</v>
      </c>
      <c r="J117" s="469">
        <v>96.096000000000004</v>
      </c>
      <c r="K117" s="458">
        <f>Q117/4</f>
        <v>24.024000000000001</v>
      </c>
      <c r="L117" s="470">
        <v>0</v>
      </c>
      <c r="M117" s="458">
        <f>(Q117/4)+K117</f>
        <v>48.048000000000002</v>
      </c>
      <c r="N117" s="470">
        <v>0</v>
      </c>
      <c r="O117" s="458">
        <f>(Q117/4)+M117</f>
        <v>72.072000000000003</v>
      </c>
      <c r="P117" s="404">
        <v>0</v>
      </c>
      <c r="Q117" s="471">
        <f>'[1]ca+so'!P7/1000</f>
        <v>96.096000000000004</v>
      </c>
      <c r="R117" s="405">
        <v>0</v>
      </c>
      <c r="S117" s="369">
        <f t="shared" si="25"/>
        <v>1</v>
      </c>
      <c r="T117" s="410">
        <f t="shared" si="23"/>
        <v>0.999958376690947</v>
      </c>
    </row>
    <row r="118" spans="1:20" ht="15.75">
      <c r="A118" s="440"/>
      <c r="B118" s="360"/>
      <c r="C118" s="360"/>
      <c r="D118" s="363"/>
      <c r="E118" s="363" t="s">
        <v>281</v>
      </c>
      <c r="F118" s="362">
        <v>106</v>
      </c>
      <c r="G118" s="406">
        <v>0</v>
      </c>
      <c r="H118" s="362"/>
      <c r="I118" s="411">
        <v>0</v>
      </c>
      <c r="J118" s="412"/>
      <c r="K118" s="458">
        <f>Q118/4</f>
        <v>0</v>
      </c>
      <c r="L118" s="404"/>
      <c r="M118" s="458">
        <f>(Q118/4)+K118</f>
        <v>0</v>
      </c>
      <c r="N118" s="404"/>
      <c r="O118" s="458">
        <f>(Q118/4)+M118</f>
        <v>0</v>
      </c>
      <c r="P118" s="404"/>
      <c r="Q118" s="368">
        <v>0</v>
      </c>
      <c r="R118" s="405"/>
      <c r="S118" s="369" t="str">
        <f t="shared" si="25"/>
        <v>0</v>
      </c>
      <c r="T118" s="410" t="str">
        <f t="shared" si="23"/>
        <v>0</v>
      </c>
    </row>
    <row r="119" spans="1:20" ht="24.75" customHeight="1">
      <c r="A119" s="440"/>
      <c r="B119" s="360"/>
      <c r="C119" s="360"/>
      <c r="D119" s="500" t="s">
        <v>282</v>
      </c>
      <c r="E119" s="500"/>
      <c r="F119" s="460">
        <v>107</v>
      </c>
      <c r="G119" s="459">
        <f>G120+G121</f>
        <v>34.229999999999997</v>
      </c>
      <c r="H119" s="460"/>
      <c r="I119" s="461">
        <f>I120+I121</f>
        <v>41.5</v>
      </c>
      <c r="J119" s="462">
        <f>J120+J121</f>
        <v>34.229999999999997</v>
      </c>
      <c r="K119" s="463">
        <f t="shared" ref="K119:R119" si="34">K120+K121</f>
        <v>10.05875</v>
      </c>
      <c r="L119" s="464">
        <f t="shared" si="34"/>
        <v>0</v>
      </c>
      <c r="M119" s="463">
        <f t="shared" si="34"/>
        <v>20.1175</v>
      </c>
      <c r="N119" s="464">
        <f t="shared" si="34"/>
        <v>0</v>
      </c>
      <c r="O119" s="463">
        <f t="shared" si="34"/>
        <v>30.17625</v>
      </c>
      <c r="P119" s="400">
        <f t="shared" si="34"/>
        <v>0</v>
      </c>
      <c r="Q119" s="465">
        <f t="shared" si="34"/>
        <v>40.234999999999999</v>
      </c>
      <c r="R119" s="490">
        <f t="shared" si="34"/>
        <v>0</v>
      </c>
      <c r="S119" s="369">
        <f t="shared" si="25"/>
        <v>1.175430908559743</v>
      </c>
      <c r="T119" s="410">
        <f t="shared" si="23"/>
        <v>1</v>
      </c>
    </row>
    <row r="120" spans="1:20" s="506" customFormat="1">
      <c r="A120" s="440"/>
      <c r="B120" s="360"/>
      <c r="C120" s="360"/>
      <c r="D120" s="502"/>
      <c r="E120" s="502" t="s">
        <v>280</v>
      </c>
      <c r="F120" s="467">
        <v>108</v>
      </c>
      <c r="G120" s="466">
        <v>34.229999999999997</v>
      </c>
      <c r="H120" s="467"/>
      <c r="I120" s="468">
        <v>41.5</v>
      </c>
      <c r="J120" s="469">
        <v>34.229999999999997</v>
      </c>
      <c r="K120" s="458">
        <f>Q120/4</f>
        <v>10.05875</v>
      </c>
      <c r="L120" s="470">
        <v>0</v>
      </c>
      <c r="M120" s="458">
        <f>(Q120/4)+K120</f>
        <v>20.1175</v>
      </c>
      <c r="N120" s="470">
        <v>0</v>
      </c>
      <c r="O120" s="458">
        <f>(Q120/4)+M120</f>
        <v>30.17625</v>
      </c>
      <c r="P120" s="470">
        <v>0</v>
      </c>
      <c r="Q120" s="471">
        <f>'[1]ca+so'!P14/1000</f>
        <v>40.234999999999999</v>
      </c>
      <c r="R120" s="503">
        <v>0</v>
      </c>
      <c r="S120" s="504">
        <f t="shared" si="25"/>
        <v>1.175430908559743</v>
      </c>
      <c r="T120" s="505">
        <f t="shared" si="23"/>
        <v>1</v>
      </c>
    </row>
    <row r="121" spans="1:20" ht="15.75">
      <c r="A121" s="440"/>
      <c r="B121" s="360"/>
      <c r="C121" s="360"/>
      <c r="D121" s="363"/>
      <c r="E121" s="363" t="s">
        <v>281</v>
      </c>
      <c r="F121" s="362">
        <v>109</v>
      </c>
      <c r="G121" s="406">
        <v>0</v>
      </c>
      <c r="H121" s="362"/>
      <c r="I121" s="411">
        <v>0</v>
      </c>
      <c r="J121" s="412"/>
      <c r="K121" s="403">
        <f>Q121/4</f>
        <v>0</v>
      </c>
      <c r="L121" s="404"/>
      <c r="M121" s="403">
        <f>(Q121/4)+K121</f>
        <v>0</v>
      </c>
      <c r="N121" s="404"/>
      <c r="O121" s="403">
        <f>(Q121/4)+M121</f>
        <v>0</v>
      </c>
      <c r="P121" s="404">
        <v>0</v>
      </c>
      <c r="Q121" s="368">
        <v>0</v>
      </c>
      <c r="R121" s="405"/>
      <c r="S121" s="369" t="str">
        <f t="shared" si="25"/>
        <v>0</v>
      </c>
      <c r="T121" s="410" t="str">
        <f t="shared" si="23"/>
        <v>0</v>
      </c>
    </row>
    <row r="122" spans="1:20" ht="18" customHeight="1">
      <c r="A122" s="440"/>
      <c r="B122" s="360"/>
      <c r="C122" s="360"/>
      <c r="D122" s="374" t="s">
        <v>283</v>
      </c>
      <c r="E122" s="374"/>
      <c r="F122" s="362">
        <v>110</v>
      </c>
      <c r="G122" s="406">
        <v>0</v>
      </c>
      <c r="H122" s="362"/>
      <c r="I122" s="411">
        <v>0</v>
      </c>
      <c r="J122" s="412"/>
      <c r="K122" s="403">
        <f>Q122/4</f>
        <v>0</v>
      </c>
      <c r="L122" s="404"/>
      <c r="M122" s="403">
        <f>(Q122/4)+K122</f>
        <v>0</v>
      </c>
      <c r="N122" s="404"/>
      <c r="O122" s="403">
        <f>(Q122/4)+M122</f>
        <v>0</v>
      </c>
      <c r="P122" s="404"/>
      <c r="Q122" s="368">
        <v>0</v>
      </c>
      <c r="R122" s="405"/>
      <c r="S122" s="369" t="str">
        <f t="shared" si="25"/>
        <v>0</v>
      </c>
      <c r="T122" s="410" t="str">
        <f t="shared" si="23"/>
        <v>0</v>
      </c>
    </row>
    <row r="123" spans="1:20" ht="22.5" customHeight="1">
      <c r="A123" s="440"/>
      <c r="B123" s="360"/>
      <c r="C123" s="360"/>
      <c r="D123" s="374" t="s">
        <v>284</v>
      </c>
      <c r="E123" s="374"/>
      <c r="F123" s="362">
        <v>111</v>
      </c>
      <c r="G123" s="406">
        <v>0</v>
      </c>
      <c r="H123" s="362"/>
      <c r="I123" s="411">
        <v>0</v>
      </c>
      <c r="J123" s="412"/>
      <c r="K123" s="403">
        <f>Q123/4</f>
        <v>0</v>
      </c>
      <c r="L123" s="404"/>
      <c r="M123" s="403">
        <f>(Q123/4)+K123</f>
        <v>0</v>
      </c>
      <c r="N123" s="404"/>
      <c r="O123" s="403">
        <f>(Q123/4)+M123</f>
        <v>0</v>
      </c>
      <c r="P123" s="404"/>
      <c r="Q123" s="368">
        <v>0</v>
      </c>
      <c r="R123" s="405"/>
      <c r="S123" s="369" t="str">
        <f t="shared" si="25"/>
        <v>0</v>
      </c>
      <c r="T123" s="410" t="str">
        <f t="shared" si="23"/>
        <v>0</v>
      </c>
    </row>
    <row r="124" spans="1:20" s="499" customFormat="1" ht="23.25" customHeight="1">
      <c r="A124" s="440"/>
      <c r="B124" s="360"/>
      <c r="C124" s="353" t="s">
        <v>53</v>
      </c>
      <c r="D124" s="354" t="s">
        <v>285</v>
      </c>
      <c r="E124" s="354"/>
      <c r="F124" s="353">
        <v>112</v>
      </c>
      <c r="G124" s="472">
        <v>14.06</v>
      </c>
      <c r="H124" s="353"/>
      <c r="I124" s="472">
        <v>13.263291000000002</v>
      </c>
      <c r="J124" s="491">
        <v>14.83</v>
      </c>
      <c r="K124" s="472">
        <f>Q124/4</f>
        <v>3.7706175000000006</v>
      </c>
      <c r="L124" s="407">
        <v>0</v>
      </c>
      <c r="M124" s="472">
        <f>(Q124/4)+K124</f>
        <v>7.5412350000000012</v>
      </c>
      <c r="N124" s="400">
        <v>0</v>
      </c>
      <c r="O124" s="472">
        <f>(Q124/4)+M124</f>
        <v>11.311852500000002</v>
      </c>
      <c r="P124" s="472">
        <v>0</v>
      </c>
      <c r="Q124" s="472">
        <f>2.25/100*(Q98-Q110+[1]BALANTA!E32/1000)</f>
        <v>15.082470000000002</v>
      </c>
      <c r="R124" s="475">
        <v>0</v>
      </c>
      <c r="S124" s="358">
        <f t="shared" si="25"/>
        <v>1.0170242751180043</v>
      </c>
      <c r="T124" s="380">
        <f t="shared" si="23"/>
        <v>1.0547652916073968</v>
      </c>
    </row>
    <row r="125" spans="1:20" s="388" customFormat="1" ht="34.5" customHeight="1">
      <c r="A125" s="440"/>
      <c r="B125" s="360"/>
      <c r="C125" s="507" t="s">
        <v>286</v>
      </c>
      <c r="D125" s="507"/>
      <c r="E125" s="507"/>
      <c r="F125" s="508">
        <v>113</v>
      </c>
      <c r="G125" s="472">
        <f>G126+G129+G130+G131+G132+G133</f>
        <v>165.14999999999998</v>
      </c>
      <c r="H125" s="353"/>
      <c r="I125" s="472">
        <f>I126+I129+I130+I131+I132+I133</f>
        <v>24.296146218487394</v>
      </c>
      <c r="J125" s="472">
        <f>J126+J129+J130+J131+J132+J133</f>
        <v>100.85</v>
      </c>
      <c r="K125" s="472">
        <f t="shared" ref="K125:R125" si="35">K126+K129+K130+K131+K132+K133</f>
        <v>11.057805</v>
      </c>
      <c r="L125" s="407">
        <f t="shared" si="35"/>
        <v>0</v>
      </c>
      <c r="M125" s="472">
        <f t="shared" si="35"/>
        <v>22.11561</v>
      </c>
      <c r="N125" s="400">
        <f>N126+N129+N130+N131+N132+N133</f>
        <v>0</v>
      </c>
      <c r="O125" s="472">
        <f t="shared" si="35"/>
        <v>33.173414999999999</v>
      </c>
      <c r="P125" s="472">
        <f>P126+P129+P130+P131+P132+P133</f>
        <v>0</v>
      </c>
      <c r="Q125" s="472">
        <f t="shared" si="35"/>
        <v>44.23122</v>
      </c>
      <c r="R125" s="475">
        <f t="shared" si="35"/>
        <v>0</v>
      </c>
      <c r="S125" s="358">
        <f t="shared" si="25"/>
        <v>0.43858423401090729</v>
      </c>
      <c r="T125" s="380">
        <f t="shared" si="23"/>
        <v>0.61065697850439005</v>
      </c>
    </row>
    <row r="126" spans="1:20" s="361" customFormat="1" ht="25.5" customHeight="1">
      <c r="A126" s="440"/>
      <c r="B126" s="360"/>
      <c r="C126" s="353" t="s">
        <v>28</v>
      </c>
      <c r="D126" s="354" t="s">
        <v>287</v>
      </c>
      <c r="E126" s="354"/>
      <c r="F126" s="353">
        <v>114</v>
      </c>
      <c r="G126" s="472">
        <v>0</v>
      </c>
      <c r="H126" s="473"/>
      <c r="I126" s="472">
        <f>I127+I128</f>
        <v>0</v>
      </c>
      <c r="J126" s="472">
        <f>J127+J128</f>
        <v>0</v>
      </c>
      <c r="K126" s="474">
        <f t="shared" ref="K126:R126" si="36">K127+K128</f>
        <v>0</v>
      </c>
      <c r="L126" s="456">
        <f t="shared" si="36"/>
        <v>0</v>
      </c>
      <c r="M126" s="474">
        <f t="shared" si="36"/>
        <v>0</v>
      </c>
      <c r="N126" s="404">
        <f t="shared" si="36"/>
        <v>0</v>
      </c>
      <c r="O126" s="474">
        <f t="shared" si="36"/>
        <v>0</v>
      </c>
      <c r="P126" s="474">
        <f>P127+P128</f>
        <v>0</v>
      </c>
      <c r="Q126" s="472">
        <f t="shared" si="36"/>
        <v>0</v>
      </c>
      <c r="R126" s="475">
        <f t="shared" si="36"/>
        <v>0</v>
      </c>
      <c r="S126" s="358" t="str">
        <f t="shared" si="25"/>
        <v>0</v>
      </c>
      <c r="T126" s="380" t="str">
        <f t="shared" si="23"/>
        <v>0</v>
      </c>
    </row>
    <row r="127" spans="1:20" ht="18" customHeight="1">
      <c r="A127" s="440"/>
      <c r="B127" s="360"/>
      <c r="C127" s="362"/>
      <c r="D127" s="374" t="s">
        <v>288</v>
      </c>
      <c r="E127" s="374"/>
      <c r="F127" s="362">
        <v>115</v>
      </c>
      <c r="G127" s="406">
        <v>0</v>
      </c>
      <c r="H127" s="362"/>
      <c r="I127" s="411">
        <v>0</v>
      </c>
      <c r="J127" s="412"/>
      <c r="K127" s="403">
        <v>0</v>
      </c>
      <c r="L127" s="404"/>
      <c r="M127" s="403">
        <v>0</v>
      </c>
      <c r="N127" s="404"/>
      <c r="O127" s="403">
        <v>0</v>
      </c>
      <c r="P127" s="404"/>
      <c r="Q127" s="368">
        <v>0</v>
      </c>
      <c r="R127" s="405"/>
      <c r="S127" s="369" t="str">
        <f t="shared" si="25"/>
        <v>0</v>
      </c>
      <c r="T127" s="410" t="str">
        <f t="shared" si="23"/>
        <v>0</v>
      </c>
    </row>
    <row r="128" spans="1:20" ht="18" customHeight="1">
      <c r="A128" s="440"/>
      <c r="B128" s="360"/>
      <c r="C128" s="362"/>
      <c r="D128" s="374" t="s">
        <v>289</v>
      </c>
      <c r="E128" s="374"/>
      <c r="F128" s="362">
        <v>116</v>
      </c>
      <c r="G128" s="400">
        <v>0</v>
      </c>
      <c r="H128" s="362"/>
      <c r="I128" s="411">
        <v>0</v>
      </c>
      <c r="J128" s="402"/>
      <c r="K128" s="403">
        <v>0</v>
      </c>
      <c r="L128" s="404"/>
      <c r="M128" s="403">
        <v>0</v>
      </c>
      <c r="N128" s="404"/>
      <c r="O128" s="403">
        <v>0</v>
      </c>
      <c r="P128" s="404"/>
      <c r="Q128" s="368">
        <v>0</v>
      </c>
      <c r="R128" s="405"/>
      <c r="S128" s="369" t="str">
        <f t="shared" si="25"/>
        <v>0</v>
      </c>
      <c r="T128" s="410" t="str">
        <f t="shared" si="23"/>
        <v>0</v>
      </c>
    </row>
    <row r="129" spans="1:20" ht="18" customHeight="1">
      <c r="A129" s="440"/>
      <c r="B129" s="360"/>
      <c r="C129" s="362" t="s">
        <v>30</v>
      </c>
      <c r="D129" s="374" t="s">
        <v>290</v>
      </c>
      <c r="E129" s="374"/>
      <c r="F129" s="362">
        <v>117</v>
      </c>
      <c r="G129" s="406">
        <v>0</v>
      </c>
      <c r="H129" s="362"/>
      <c r="I129" s="411">
        <v>0</v>
      </c>
      <c r="J129" s="412"/>
      <c r="K129" s="403">
        <v>0</v>
      </c>
      <c r="L129" s="404"/>
      <c r="M129" s="403">
        <v>0</v>
      </c>
      <c r="N129" s="404"/>
      <c r="O129" s="403">
        <v>0</v>
      </c>
      <c r="P129" s="404"/>
      <c r="Q129" s="368">
        <v>0</v>
      </c>
      <c r="R129" s="405"/>
      <c r="S129" s="369" t="str">
        <f t="shared" si="25"/>
        <v>0</v>
      </c>
      <c r="T129" s="410" t="str">
        <f t="shared" si="23"/>
        <v>0</v>
      </c>
    </row>
    <row r="130" spans="1:20" ht="26.25" customHeight="1">
      <c r="A130" s="440"/>
      <c r="B130" s="360"/>
      <c r="C130" s="362" t="s">
        <v>78</v>
      </c>
      <c r="D130" s="374" t="s">
        <v>291</v>
      </c>
      <c r="E130" s="374"/>
      <c r="F130" s="362">
        <v>118</v>
      </c>
      <c r="G130" s="406">
        <v>0</v>
      </c>
      <c r="H130" s="362"/>
      <c r="I130" s="411">
        <v>0</v>
      </c>
      <c r="J130" s="412"/>
      <c r="K130" s="403">
        <v>0</v>
      </c>
      <c r="L130" s="404"/>
      <c r="M130" s="403">
        <v>0</v>
      </c>
      <c r="N130" s="404"/>
      <c r="O130" s="403">
        <v>0</v>
      </c>
      <c r="P130" s="404"/>
      <c r="Q130" s="368">
        <v>0</v>
      </c>
      <c r="R130" s="405"/>
      <c r="S130" s="369" t="str">
        <f t="shared" si="25"/>
        <v>0</v>
      </c>
      <c r="T130" s="410" t="str">
        <f t="shared" si="23"/>
        <v>0</v>
      </c>
    </row>
    <row r="131" spans="1:20" ht="18" customHeight="1">
      <c r="A131" s="440"/>
      <c r="B131" s="360"/>
      <c r="C131" s="362" t="s">
        <v>88</v>
      </c>
      <c r="D131" s="374" t="s">
        <v>91</v>
      </c>
      <c r="E131" s="374"/>
      <c r="F131" s="362">
        <v>119</v>
      </c>
      <c r="G131" s="406">
        <v>154.54</v>
      </c>
      <c r="H131" s="362"/>
      <c r="I131" s="411">
        <v>14.396146218487395</v>
      </c>
      <c r="J131" s="412">
        <f>65.79+15.21</f>
        <v>81</v>
      </c>
      <c r="K131" s="403">
        <f>Q131/4</f>
        <v>4.3203050000000003</v>
      </c>
      <c r="L131" s="404">
        <v>0</v>
      </c>
      <c r="M131" s="403">
        <f>(Q131/4)+K131</f>
        <v>8.6406100000000006</v>
      </c>
      <c r="N131" s="404">
        <v>0</v>
      </c>
      <c r="O131" s="403">
        <f>(Q131/4)+M131</f>
        <v>12.960915</v>
      </c>
      <c r="P131" s="404">
        <v>0</v>
      </c>
      <c r="Q131" s="368">
        <f>([1]LP!E59+[1]LP!E60)/1000</f>
        <v>17.281220000000001</v>
      </c>
      <c r="R131" s="405">
        <v>0</v>
      </c>
      <c r="S131" s="369">
        <f t="shared" si="25"/>
        <v>0.2133483950617284</v>
      </c>
      <c r="T131" s="410">
        <f t="shared" si="23"/>
        <v>0.52413614598162295</v>
      </c>
    </row>
    <row r="132" spans="1:20" ht="19.5" customHeight="1">
      <c r="A132" s="440"/>
      <c r="B132" s="360"/>
      <c r="C132" s="362" t="s">
        <v>90</v>
      </c>
      <c r="D132" s="374" t="s">
        <v>292</v>
      </c>
      <c r="E132" s="374"/>
      <c r="F132" s="362">
        <v>120</v>
      </c>
      <c r="G132" s="406">
        <v>10.61</v>
      </c>
      <c r="H132" s="362"/>
      <c r="I132" s="411">
        <v>9.9</v>
      </c>
      <c r="J132" s="412">
        <f>19.11+0.74</f>
        <v>19.849999999999998</v>
      </c>
      <c r="K132" s="403">
        <f>Q132/4</f>
        <v>6.7374999999999998</v>
      </c>
      <c r="L132" s="404">
        <v>0</v>
      </c>
      <c r="M132" s="403">
        <f>(Q132/4)+K132</f>
        <v>13.475</v>
      </c>
      <c r="N132" s="404">
        <v>0</v>
      </c>
      <c r="O132" s="403">
        <f>(Q132/4)+M132</f>
        <v>20.212499999999999</v>
      </c>
      <c r="P132" s="404">
        <v>0</v>
      </c>
      <c r="Q132" s="368">
        <f>26.2+0.75</f>
        <v>26.95</v>
      </c>
      <c r="R132" s="405">
        <v>0</v>
      </c>
      <c r="S132" s="369">
        <f t="shared" si="25"/>
        <v>1.3576826196473553</v>
      </c>
      <c r="T132" s="410">
        <f t="shared" si="23"/>
        <v>1.8708765315739868</v>
      </c>
    </row>
    <row r="133" spans="1:20" s="361" customFormat="1" ht="31.5" customHeight="1">
      <c r="A133" s="440"/>
      <c r="B133" s="360"/>
      <c r="C133" s="408" t="s">
        <v>164</v>
      </c>
      <c r="D133" s="444" t="s">
        <v>293</v>
      </c>
      <c r="E133" s="444"/>
      <c r="F133" s="408">
        <v>121</v>
      </c>
      <c r="G133" s="407">
        <f>G134-G137</f>
        <v>0</v>
      </c>
      <c r="H133" s="454"/>
      <c r="I133" s="407">
        <f>I134-I137</f>
        <v>0</v>
      </c>
      <c r="J133" s="407">
        <f>J134-J137</f>
        <v>0</v>
      </c>
      <c r="K133" s="407">
        <f t="shared" ref="K133:R133" si="37">K134-K137</f>
        <v>0</v>
      </c>
      <c r="L133" s="407">
        <f t="shared" si="37"/>
        <v>0</v>
      </c>
      <c r="M133" s="407">
        <f t="shared" si="37"/>
        <v>0</v>
      </c>
      <c r="N133" s="400">
        <f t="shared" si="37"/>
        <v>0</v>
      </c>
      <c r="O133" s="407">
        <f t="shared" si="37"/>
        <v>0</v>
      </c>
      <c r="P133" s="400">
        <f>P134-P137</f>
        <v>0</v>
      </c>
      <c r="Q133" s="407">
        <f t="shared" si="37"/>
        <v>0</v>
      </c>
      <c r="R133" s="475">
        <f t="shared" si="37"/>
        <v>0</v>
      </c>
      <c r="S133" s="358" t="str">
        <f t="shared" si="25"/>
        <v>0</v>
      </c>
      <c r="T133" s="380" t="str">
        <f t="shared" si="23"/>
        <v>0</v>
      </c>
    </row>
    <row r="134" spans="1:20" ht="27" customHeight="1">
      <c r="A134" s="440"/>
      <c r="B134" s="360"/>
      <c r="C134" s="360"/>
      <c r="D134" s="362" t="s">
        <v>166</v>
      </c>
      <c r="E134" s="363" t="s">
        <v>294</v>
      </c>
      <c r="F134" s="362">
        <v>122</v>
      </c>
      <c r="G134" s="406">
        <v>0</v>
      </c>
      <c r="H134" s="362"/>
      <c r="I134" s="411">
        <v>0</v>
      </c>
      <c r="J134" s="412"/>
      <c r="K134" s="403">
        <v>0</v>
      </c>
      <c r="L134" s="404"/>
      <c r="M134" s="403">
        <v>0</v>
      </c>
      <c r="N134" s="404"/>
      <c r="O134" s="403">
        <v>0</v>
      </c>
      <c r="P134" s="404"/>
      <c r="Q134" s="368">
        <v>0</v>
      </c>
      <c r="R134" s="405"/>
      <c r="S134" s="369" t="str">
        <f t="shared" si="25"/>
        <v>0</v>
      </c>
      <c r="T134" s="410" t="str">
        <f t="shared" si="23"/>
        <v>0</v>
      </c>
    </row>
    <row r="135" spans="1:20" ht="24" customHeight="1">
      <c r="A135" s="440"/>
      <c r="B135" s="360"/>
      <c r="C135" s="360"/>
      <c r="D135" s="362" t="s">
        <v>295</v>
      </c>
      <c r="E135" s="363" t="s">
        <v>296</v>
      </c>
      <c r="F135" s="362">
        <v>123</v>
      </c>
      <c r="G135" s="406">
        <v>0</v>
      </c>
      <c r="H135" s="362"/>
      <c r="I135" s="411">
        <v>0</v>
      </c>
      <c r="J135" s="412"/>
      <c r="K135" s="403">
        <v>0</v>
      </c>
      <c r="L135" s="404"/>
      <c r="M135" s="403">
        <v>0</v>
      </c>
      <c r="N135" s="404"/>
      <c r="O135" s="403">
        <v>0</v>
      </c>
      <c r="P135" s="404"/>
      <c r="Q135" s="368">
        <v>0</v>
      </c>
      <c r="R135" s="405"/>
      <c r="S135" s="369" t="str">
        <f t="shared" si="25"/>
        <v>0</v>
      </c>
      <c r="T135" s="410" t="str">
        <f t="shared" si="23"/>
        <v>0</v>
      </c>
    </row>
    <row r="136" spans="1:20" ht="22.5" customHeight="1">
      <c r="A136" s="440"/>
      <c r="B136" s="360"/>
      <c r="C136" s="360"/>
      <c r="D136" s="362" t="s">
        <v>297</v>
      </c>
      <c r="E136" s="363" t="s">
        <v>298</v>
      </c>
      <c r="F136" s="362">
        <v>124</v>
      </c>
      <c r="G136" s="406">
        <v>0</v>
      </c>
      <c r="H136" s="362"/>
      <c r="I136" s="411">
        <v>0</v>
      </c>
      <c r="J136" s="412"/>
      <c r="K136" s="403">
        <v>0</v>
      </c>
      <c r="L136" s="404"/>
      <c r="M136" s="403">
        <v>0</v>
      </c>
      <c r="N136" s="404"/>
      <c r="O136" s="403">
        <v>0</v>
      </c>
      <c r="P136" s="404"/>
      <c r="Q136" s="368">
        <v>0</v>
      </c>
      <c r="R136" s="405"/>
      <c r="S136" s="369" t="str">
        <f t="shared" si="25"/>
        <v>0</v>
      </c>
      <c r="T136" s="410" t="str">
        <f t="shared" si="23"/>
        <v>0</v>
      </c>
    </row>
    <row r="137" spans="1:20" ht="22.5" customHeight="1">
      <c r="A137" s="440"/>
      <c r="B137" s="360"/>
      <c r="C137" s="360"/>
      <c r="D137" s="362" t="s">
        <v>168</v>
      </c>
      <c r="E137" s="363" t="s">
        <v>299</v>
      </c>
      <c r="F137" s="362">
        <v>125</v>
      </c>
      <c r="G137" s="406">
        <v>0</v>
      </c>
      <c r="H137" s="362"/>
      <c r="I137" s="411">
        <v>0</v>
      </c>
      <c r="J137" s="412"/>
      <c r="K137" s="403">
        <v>0</v>
      </c>
      <c r="L137" s="404"/>
      <c r="M137" s="403">
        <v>0</v>
      </c>
      <c r="N137" s="404"/>
      <c r="O137" s="403">
        <v>0</v>
      </c>
      <c r="P137" s="404"/>
      <c r="Q137" s="368">
        <v>0</v>
      </c>
      <c r="R137" s="405"/>
      <c r="S137" s="369" t="str">
        <f t="shared" si="25"/>
        <v>0</v>
      </c>
      <c r="T137" s="410" t="str">
        <f t="shared" si="23"/>
        <v>0</v>
      </c>
    </row>
    <row r="138" spans="1:20" s="361" customFormat="1" ht="24.75" customHeight="1">
      <c r="A138" s="440"/>
      <c r="B138" s="360"/>
      <c r="C138" s="360"/>
      <c r="D138" s="482" t="s">
        <v>300</v>
      </c>
      <c r="E138" s="509" t="s">
        <v>301</v>
      </c>
      <c r="F138" s="482">
        <v>126</v>
      </c>
      <c r="G138" s="406">
        <f>G139+G140+G141</f>
        <v>0</v>
      </c>
      <c r="H138" s="362"/>
      <c r="I138" s="411">
        <f>I139+I140+I141</f>
        <v>0</v>
      </c>
      <c r="J138" s="412">
        <f>J139+J140+J141</f>
        <v>0</v>
      </c>
      <c r="K138" s="510">
        <f t="shared" ref="K138:R138" si="38">K139+K140+K141</f>
        <v>0</v>
      </c>
      <c r="L138" s="400">
        <f t="shared" si="38"/>
        <v>0</v>
      </c>
      <c r="M138" s="510">
        <f t="shared" si="38"/>
        <v>0</v>
      </c>
      <c r="N138" s="400">
        <f t="shared" si="38"/>
        <v>0</v>
      </c>
      <c r="O138" s="510">
        <f t="shared" si="38"/>
        <v>0</v>
      </c>
      <c r="P138" s="400">
        <f>P139+P140+P141</f>
        <v>0</v>
      </c>
      <c r="Q138" s="368">
        <f t="shared" si="38"/>
        <v>0</v>
      </c>
      <c r="R138" s="405">
        <f t="shared" si="38"/>
        <v>0</v>
      </c>
      <c r="S138" s="369" t="str">
        <f t="shared" si="25"/>
        <v>0</v>
      </c>
      <c r="T138" s="410" t="str">
        <f t="shared" si="23"/>
        <v>0</v>
      </c>
    </row>
    <row r="139" spans="1:20" ht="15.75">
      <c r="A139" s="440"/>
      <c r="B139" s="360"/>
      <c r="C139" s="360"/>
      <c r="D139" s="374"/>
      <c r="E139" s="363" t="s">
        <v>302</v>
      </c>
      <c r="F139" s="362">
        <v>127</v>
      </c>
      <c r="G139" s="406">
        <v>0</v>
      </c>
      <c r="H139" s="362"/>
      <c r="I139" s="411">
        <v>0</v>
      </c>
      <c r="J139" s="412"/>
      <c r="K139" s="403">
        <v>0</v>
      </c>
      <c r="L139" s="404"/>
      <c r="M139" s="403">
        <v>0</v>
      </c>
      <c r="N139" s="404"/>
      <c r="O139" s="403">
        <v>0</v>
      </c>
      <c r="P139" s="404"/>
      <c r="Q139" s="368">
        <v>0</v>
      </c>
      <c r="R139" s="405"/>
      <c r="S139" s="369" t="str">
        <f t="shared" si="25"/>
        <v>0</v>
      </c>
      <c r="T139" s="410" t="str">
        <f t="shared" si="23"/>
        <v>0</v>
      </c>
    </row>
    <row r="140" spans="1:20" ht="22.5" customHeight="1">
      <c r="A140" s="440"/>
      <c r="B140" s="360"/>
      <c r="C140" s="360"/>
      <c r="D140" s="374"/>
      <c r="E140" s="363" t="s">
        <v>303</v>
      </c>
      <c r="F140" s="362">
        <v>128</v>
      </c>
      <c r="G140" s="406">
        <v>0</v>
      </c>
      <c r="H140" s="362"/>
      <c r="I140" s="411">
        <v>0</v>
      </c>
      <c r="J140" s="412"/>
      <c r="K140" s="403">
        <v>0</v>
      </c>
      <c r="L140" s="404"/>
      <c r="M140" s="403">
        <v>0</v>
      </c>
      <c r="N140" s="404"/>
      <c r="O140" s="403">
        <v>0</v>
      </c>
      <c r="P140" s="404"/>
      <c r="Q140" s="368">
        <v>0</v>
      </c>
      <c r="R140" s="405"/>
      <c r="S140" s="369" t="str">
        <f t="shared" si="25"/>
        <v>0</v>
      </c>
      <c r="T140" s="410" t="str">
        <f t="shared" si="23"/>
        <v>0</v>
      </c>
    </row>
    <row r="141" spans="1:20" ht="23.25" customHeight="1">
      <c r="A141" s="440"/>
      <c r="B141" s="360"/>
      <c r="C141" s="360"/>
      <c r="D141" s="374"/>
      <c r="E141" s="363" t="s">
        <v>304</v>
      </c>
      <c r="F141" s="362">
        <v>129</v>
      </c>
      <c r="G141" s="406">
        <v>0</v>
      </c>
      <c r="H141" s="362"/>
      <c r="I141" s="411">
        <v>0</v>
      </c>
      <c r="J141" s="412"/>
      <c r="K141" s="403">
        <v>0</v>
      </c>
      <c r="L141" s="404"/>
      <c r="M141" s="403">
        <v>0</v>
      </c>
      <c r="N141" s="404"/>
      <c r="O141" s="403">
        <v>0</v>
      </c>
      <c r="P141" s="404"/>
      <c r="Q141" s="368">
        <v>0</v>
      </c>
      <c r="R141" s="405"/>
      <c r="S141" s="369" t="str">
        <f t="shared" si="25"/>
        <v>0</v>
      </c>
      <c r="T141" s="410" t="str">
        <f t="shared" ref="T141:T182" si="39">IF(G141=0,"0",J141/G141)</f>
        <v>0</v>
      </c>
    </row>
    <row r="142" spans="1:20" s="361" customFormat="1" ht="18" customHeight="1">
      <c r="A142" s="359"/>
      <c r="B142" s="353">
        <v>2</v>
      </c>
      <c r="C142" s="353"/>
      <c r="D142" s="354" t="s">
        <v>305</v>
      </c>
      <c r="E142" s="354"/>
      <c r="F142" s="353">
        <v>130</v>
      </c>
      <c r="G142" s="472">
        <f>G143+G146+G149</f>
        <v>0.17</v>
      </c>
      <c r="H142" s="473"/>
      <c r="I142" s="472">
        <f>I143+I146+I149</f>
        <v>0.2</v>
      </c>
      <c r="J142" s="472">
        <f>J143+J146+J149</f>
        <v>0.2</v>
      </c>
      <c r="K142" s="472">
        <f t="shared" ref="K142:R142" si="40">K143+K146+K149</f>
        <v>0</v>
      </c>
      <c r="L142" s="407">
        <f t="shared" si="40"/>
        <v>0</v>
      </c>
      <c r="M142" s="472">
        <f t="shared" si="40"/>
        <v>0</v>
      </c>
      <c r="N142" s="407">
        <f t="shared" si="40"/>
        <v>0</v>
      </c>
      <c r="O142" s="472">
        <f t="shared" si="40"/>
        <v>0</v>
      </c>
      <c r="P142" s="407">
        <f>P143+P146+P149</f>
        <v>0</v>
      </c>
      <c r="Q142" s="407">
        <f t="shared" si="40"/>
        <v>0.2</v>
      </c>
      <c r="R142" s="475">
        <f t="shared" si="40"/>
        <v>0</v>
      </c>
      <c r="S142" s="358">
        <f t="shared" si="25"/>
        <v>1</v>
      </c>
      <c r="T142" s="380">
        <f t="shared" si="39"/>
        <v>1.1764705882352942</v>
      </c>
    </row>
    <row r="143" spans="1:20" ht="15.75" customHeight="1">
      <c r="A143" s="359"/>
      <c r="B143" s="360"/>
      <c r="C143" s="362" t="s">
        <v>28</v>
      </c>
      <c r="D143" s="374" t="s">
        <v>306</v>
      </c>
      <c r="E143" s="374"/>
      <c r="F143" s="362">
        <v>131</v>
      </c>
      <c r="G143" s="406">
        <v>0</v>
      </c>
      <c r="H143" s="362"/>
      <c r="I143" s="411">
        <v>0</v>
      </c>
      <c r="J143" s="511">
        <v>0</v>
      </c>
      <c r="K143" s="510">
        <v>0</v>
      </c>
      <c r="L143" s="400">
        <v>0</v>
      </c>
      <c r="M143" s="510">
        <v>0</v>
      </c>
      <c r="N143" s="400">
        <v>0</v>
      </c>
      <c r="O143" s="510">
        <v>0</v>
      </c>
      <c r="P143" s="512">
        <v>0</v>
      </c>
      <c r="Q143" s="513">
        <v>0</v>
      </c>
      <c r="R143" s="405">
        <v>0</v>
      </c>
      <c r="S143" s="369" t="str">
        <f t="shared" si="25"/>
        <v>0</v>
      </c>
      <c r="T143" s="410" t="str">
        <f t="shared" si="39"/>
        <v>0</v>
      </c>
    </row>
    <row r="144" spans="1:20" ht="15.75">
      <c r="A144" s="359"/>
      <c r="B144" s="360"/>
      <c r="C144" s="360"/>
      <c r="D144" s="362" t="s">
        <v>148</v>
      </c>
      <c r="E144" s="363" t="s">
        <v>307</v>
      </c>
      <c r="F144" s="362">
        <v>132</v>
      </c>
      <c r="G144" s="406">
        <v>0</v>
      </c>
      <c r="H144" s="362"/>
      <c r="I144" s="411">
        <v>0</v>
      </c>
      <c r="J144" s="511">
        <v>0</v>
      </c>
      <c r="K144" s="403">
        <v>0</v>
      </c>
      <c r="L144" s="404">
        <v>0</v>
      </c>
      <c r="M144" s="403">
        <v>0</v>
      </c>
      <c r="N144" s="404">
        <v>0</v>
      </c>
      <c r="O144" s="403">
        <v>0</v>
      </c>
      <c r="P144" s="514">
        <v>0</v>
      </c>
      <c r="Q144" s="368">
        <v>0</v>
      </c>
      <c r="R144" s="405">
        <v>0</v>
      </c>
      <c r="S144" s="369" t="str">
        <f t="shared" si="25"/>
        <v>0</v>
      </c>
      <c r="T144" s="410" t="str">
        <f t="shared" si="39"/>
        <v>0</v>
      </c>
    </row>
    <row r="145" spans="1:20" ht="15.75">
      <c r="A145" s="359"/>
      <c r="B145" s="360"/>
      <c r="C145" s="360"/>
      <c r="D145" s="362" t="s">
        <v>150</v>
      </c>
      <c r="E145" s="363" t="s">
        <v>308</v>
      </c>
      <c r="F145" s="362">
        <v>133</v>
      </c>
      <c r="G145" s="406">
        <v>0</v>
      </c>
      <c r="H145" s="362"/>
      <c r="I145" s="411">
        <v>0</v>
      </c>
      <c r="J145" s="511">
        <v>0</v>
      </c>
      <c r="K145" s="403">
        <v>0</v>
      </c>
      <c r="L145" s="404">
        <v>0</v>
      </c>
      <c r="M145" s="403">
        <v>0</v>
      </c>
      <c r="N145" s="404">
        <v>0</v>
      </c>
      <c r="O145" s="403">
        <v>0</v>
      </c>
      <c r="P145" s="514">
        <v>0</v>
      </c>
      <c r="Q145" s="368">
        <v>0</v>
      </c>
      <c r="R145" s="405">
        <v>0</v>
      </c>
      <c r="S145" s="369" t="str">
        <f t="shared" si="25"/>
        <v>0</v>
      </c>
      <c r="T145" s="410" t="str">
        <f t="shared" si="39"/>
        <v>0</v>
      </c>
    </row>
    <row r="146" spans="1:20" ht="15.75" customHeight="1">
      <c r="A146" s="359"/>
      <c r="B146" s="360"/>
      <c r="C146" s="362" t="s">
        <v>30</v>
      </c>
      <c r="D146" s="374" t="s">
        <v>309</v>
      </c>
      <c r="E146" s="374"/>
      <c r="F146" s="362">
        <v>134</v>
      </c>
      <c r="G146" s="406">
        <f>G147+G148</f>
        <v>0</v>
      </c>
      <c r="H146" s="362"/>
      <c r="I146" s="411">
        <f>I147+I148</f>
        <v>0</v>
      </c>
      <c r="J146" s="511">
        <f>J147+J148</f>
        <v>0</v>
      </c>
      <c r="K146" s="510">
        <f t="shared" ref="K146:R146" si="41">K147+K148</f>
        <v>0</v>
      </c>
      <c r="L146" s="400">
        <f t="shared" si="41"/>
        <v>0</v>
      </c>
      <c r="M146" s="510">
        <f t="shared" si="41"/>
        <v>0</v>
      </c>
      <c r="N146" s="400">
        <f t="shared" si="41"/>
        <v>0</v>
      </c>
      <c r="O146" s="510">
        <f t="shared" si="41"/>
        <v>0</v>
      </c>
      <c r="P146" s="512">
        <f t="shared" si="41"/>
        <v>0</v>
      </c>
      <c r="Q146" s="515">
        <f t="shared" si="41"/>
        <v>0</v>
      </c>
      <c r="R146" s="512">
        <f t="shared" si="41"/>
        <v>0</v>
      </c>
      <c r="S146" s="369">
        <v>0</v>
      </c>
      <c r="T146" s="410" t="str">
        <f t="shared" si="39"/>
        <v>0</v>
      </c>
    </row>
    <row r="147" spans="1:20" ht="15.75">
      <c r="A147" s="359"/>
      <c r="B147" s="360"/>
      <c r="C147" s="360"/>
      <c r="D147" s="362" t="s">
        <v>192</v>
      </c>
      <c r="E147" s="363" t="s">
        <v>307</v>
      </c>
      <c r="F147" s="362">
        <v>135</v>
      </c>
      <c r="G147" s="406">
        <v>0</v>
      </c>
      <c r="H147" s="362"/>
      <c r="I147" s="411">
        <v>0</v>
      </c>
      <c r="J147" s="511">
        <v>0</v>
      </c>
      <c r="K147" s="403">
        <v>0</v>
      </c>
      <c r="L147" s="404">
        <v>0</v>
      </c>
      <c r="M147" s="403">
        <v>0</v>
      </c>
      <c r="N147" s="404">
        <v>0</v>
      </c>
      <c r="O147" s="403">
        <v>0</v>
      </c>
      <c r="P147" s="514">
        <v>0</v>
      </c>
      <c r="Q147" s="368">
        <v>0</v>
      </c>
      <c r="R147" s="405">
        <v>0</v>
      </c>
      <c r="S147" s="369" t="str">
        <f t="shared" ref="S147:S182" si="42">IF(Q147=0,"0",Q147/J147)</f>
        <v>0</v>
      </c>
      <c r="T147" s="410" t="str">
        <f t="shared" si="39"/>
        <v>0</v>
      </c>
    </row>
    <row r="148" spans="1:20" ht="15.75">
      <c r="A148" s="359"/>
      <c r="B148" s="360"/>
      <c r="C148" s="360"/>
      <c r="D148" s="362" t="s">
        <v>194</v>
      </c>
      <c r="E148" s="363" t="s">
        <v>308</v>
      </c>
      <c r="F148" s="362">
        <v>136</v>
      </c>
      <c r="G148" s="406">
        <v>0</v>
      </c>
      <c r="H148" s="362"/>
      <c r="I148" s="411">
        <v>0</v>
      </c>
      <c r="J148" s="412">
        <v>0</v>
      </c>
      <c r="K148" s="403">
        <v>0</v>
      </c>
      <c r="L148" s="404">
        <v>0</v>
      </c>
      <c r="M148" s="403">
        <v>0</v>
      </c>
      <c r="N148" s="404">
        <v>0</v>
      </c>
      <c r="O148" s="403">
        <v>0</v>
      </c>
      <c r="P148" s="404">
        <v>0</v>
      </c>
      <c r="Q148" s="368">
        <v>0</v>
      </c>
      <c r="R148" s="405">
        <v>0</v>
      </c>
      <c r="S148" s="369" t="str">
        <f t="shared" si="42"/>
        <v>0</v>
      </c>
      <c r="T148" s="410" t="str">
        <f t="shared" si="39"/>
        <v>0</v>
      </c>
    </row>
    <row r="149" spans="1:20" ht="18" customHeight="1" thickBot="1">
      <c r="A149" s="359"/>
      <c r="B149" s="360"/>
      <c r="C149" s="362" t="s">
        <v>78</v>
      </c>
      <c r="D149" s="374" t="s">
        <v>310</v>
      </c>
      <c r="E149" s="374"/>
      <c r="F149" s="362">
        <v>137</v>
      </c>
      <c r="G149" s="406">
        <v>0.17</v>
      </c>
      <c r="H149" s="362"/>
      <c r="I149" s="411">
        <v>0.2</v>
      </c>
      <c r="J149" s="412">
        <v>0.2</v>
      </c>
      <c r="K149" s="403">
        <v>0</v>
      </c>
      <c r="L149" s="404">
        <v>0</v>
      </c>
      <c r="M149" s="403">
        <v>0</v>
      </c>
      <c r="N149" s="404">
        <v>0</v>
      </c>
      <c r="O149" s="403">
        <v>0</v>
      </c>
      <c r="P149" s="404">
        <v>0</v>
      </c>
      <c r="Q149" s="368">
        <v>0.2</v>
      </c>
      <c r="R149" s="405">
        <v>0</v>
      </c>
      <c r="S149" s="369">
        <f t="shared" si="42"/>
        <v>1</v>
      </c>
      <c r="T149" s="410">
        <f t="shared" si="39"/>
        <v>1.1764705882352942</v>
      </c>
    </row>
    <row r="150" spans="1:20" s="114" customFormat="1" ht="24.75" customHeight="1">
      <c r="A150" s="516" t="s">
        <v>58</v>
      </c>
      <c r="B150" s="517"/>
      <c r="C150" s="517"/>
      <c r="D150" s="518" t="s">
        <v>311</v>
      </c>
      <c r="E150" s="518"/>
      <c r="F150" s="517">
        <v>138</v>
      </c>
      <c r="G150" s="519">
        <f>G13-G40</f>
        <v>127.20000000000005</v>
      </c>
      <c r="H150" s="520"/>
      <c r="I150" s="519">
        <f>I13-I40</f>
        <v>128.53318222971416</v>
      </c>
      <c r="J150" s="519">
        <f>J13-J40</f>
        <v>140.87899999999968</v>
      </c>
      <c r="K150" s="407">
        <f>Q150/4</f>
        <v>42.539112859999989</v>
      </c>
      <c r="L150" s="495">
        <f>L13-L40</f>
        <v>0</v>
      </c>
      <c r="M150" s="407">
        <f>(Q150/4)+K150</f>
        <v>85.078225719999978</v>
      </c>
      <c r="N150" s="521">
        <f>N13-N40</f>
        <v>0.02</v>
      </c>
      <c r="O150" s="407">
        <f>(Q150/4)+M150</f>
        <v>127.61733857999997</v>
      </c>
      <c r="P150" s="400">
        <f>P13-P40</f>
        <v>0</v>
      </c>
      <c r="Q150" s="407">
        <f>Q13-Q40</f>
        <v>170.15645143999996</v>
      </c>
      <c r="R150" s="522">
        <f>R13-R40</f>
        <v>1.893</v>
      </c>
      <c r="S150" s="358">
        <f t="shared" si="42"/>
        <v>1.2078198414242034</v>
      </c>
      <c r="T150" s="380">
        <f t="shared" si="39"/>
        <v>1.1075393081760978</v>
      </c>
    </row>
    <row r="151" spans="1:20" ht="22.5" customHeight="1">
      <c r="A151" s="477"/>
      <c r="B151" s="477"/>
      <c r="C151" s="477"/>
      <c r="D151" s="478"/>
      <c r="E151" s="478" t="s">
        <v>312</v>
      </c>
      <c r="F151" s="477">
        <v>139</v>
      </c>
      <c r="G151" s="400">
        <v>0</v>
      </c>
      <c r="H151" s="362"/>
      <c r="I151" s="411">
        <v>0</v>
      </c>
      <c r="J151" s="402"/>
      <c r="K151" s="523">
        <v>0</v>
      </c>
      <c r="L151" s="404"/>
      <c r="M151" s="403">
        <v>0</v>
      </c>
      <c r="N151" s="404"/>
      <c r="O151" s="403">
        <v>0</v>
      </c>
      <c r="P151" s="404"/>
      <c r="Q151" s="368">
        <v>0</v>
      </c>
      <c r="R151" s="405"/>
      <c r="S151" s="369" t="str">
        <f t="shared" si="42"/>
        <v>0</v>
      </c>
      <c r="T151" s="410" t="str">
        <f t="shared" si="39"/>
        <v>0</v>
      </c>
    </row>
    <row r="152" spans="1:20" ht="21.75" customHeight="1">
      <c r="A152" s="362"/>
      <c r="B152" s="362"/>
      <c r="C152" s="362"/>
      <c r="D152" s="363"/>
      <c r="E152" s="363" t="s">
        <v>313</v>
      </c>
      <c r="F152" s="362">
        <v>140</v>
      </c>
      <c r="G152" s="400">
        <v>0</v>
      </c>
      <c r="H152" s="362"/>
      <c r="I152" s="411">
        <v>0</v>
      </c>
      <c r="J152" s="402"/>
      <c r="K152" s="523">
        <v>0</v>
      </c>
      <c r="L152" s="404"/>
      <c r="M152" s="403">
        <v>0</v>
      </c>
      <c r="N152" s="404"/>
      <c r="O152" s="403">
        <v>0</v>
      </c>
      <c r="P152" s="404"/>
      <c r="Q152" s="368">
        <v>0</v>
      </c>
      <c r="R152" s="405"/>
      <c r="S152" s="369" t="str">
        <f t="shared" si="42"/>
        <v>0</v>
      </c>
      <c r="T152" s="410" t="str">
        <f t="shared" si="39"/>
        <v>0</v>
      </c>
    </row>
    <row r="153" spans="1:20" s="122" customFormat="1" ht="17.25" customHeight="1">
      <c r="A153" s="408" t="s">
        <v>60</v>
      </c>
      <c r="B153" s="408"/>
      <c r="C153" s="408"/>
      <c r="D153" s="444" t="s">
        <v>314</v>
      </c>
      <c r="E153" s="444"/>
      <c r="F153" s="408">
        <v>141</v>
      </c>
      <c r="G153" s="407">
        <v>19.39</v>
      </c>
      <c r="H153" s="408"/>
      <c r="I153" s="407">
        <f>I150*16%</f>
        <v>20.565309156754264</v>
      </c>
      <c r="J153" s="407">
        <v>22.547999999999998</v>
      </c>
      <c r="K153" s="524">
        <f t="shared" ref="K153:Q153" si="43">K150*16%</f>
        <v>6.8062580575999982</v>
      </c>
      <c r="L153" s="407">
        <f t="shared" si="43"/>
        <v>0</v>
      </c>
      <c r="M153" s="407">
        <f t="shared" si="43"/>
        <v>13.612516115199996</v>
      </c>
      <c r="N153" s="400">
        <f t="shared" si="43"/>
        <v>3.2000000000000002E-3</v>
      </c>
      <c r="O153" s="407">
        <f t="shared" si="43"/>
        <v>20.418774172799996</v>
      </c>
      <c r="P153" s="400">
        <f t="shared" si="43"/>
        <v>0</v>
      </c>
      <c r="Q153" s="407">
        <f t="shared" si="43"/>
        <v>27.225032230399993</v>
      </c>
      <c r="R153" s="405">
        <v>0</v>
      </c>
      <c r="S153" s="386">
        <f t="shared" si="42"/>
        <v>1.2074255912009932</v>
      </c>
      <c r="T153" s="387">
        <f t="shared" si="39"/>
        <v>1.1628674574522948</v>
      </c>
    </row>
    <row r="154" spans="1:20" s="122" customFormat="1" ht="15.75" customHeight="1">
      <c r="A154" s="408" t="s">
        <v>66</v>
      </c>
      <c r="B154" s="408"/>
      <c r="C154" s="408"/>
      <c r="D154" s="444" t="s">
        <v>99</v>
      </c>
      <c r="E154" s="444"/>
      <c r="F154" s="408"/>
      <c r="G154" s="407">
        <v>0</v>
      </c>
      <c r="H154" s="408"/>
      <c r="I154" s="407">
        <v>0</v>
      </c>
      <c r="J154" s="407"/>
      <c r="K154" s="524">
        <v>0</v>
      </c>
      <c r="L154" s="407"/>
      <c r="M154" s="407">
        <v>0</v>
      </c>
      <c r="N154" s="400"/>
      <c r="O154" s="407">
        <v>0</v>
      </c>
      <c r="P154" s="400">
        <v>0</v>
      </c>
      <c r="Q154" s="407">
        <v>0</v>
      </c>
      <c r="R154" s="405"/>
      <c r="S154" s="386" t="str">
        <f t="shared" si="42"/>
        <v>0</v>
      </c>
      <c r="T154" s="387" t="str">
        <f t="shared" si="39"/>
        <v>0</v>
      </c>
    </row>
    <row r="155" spans="1:20" ht="23.25" customHeight="1">
      <c r="A155" s="476"/>
      <c r="B155" s="525">
        <v>1</v>
      </c>
      <c r="C155" s="362"/>
      <c r="D155" s="526" t="s">
        <v>315</v>
      </c>
      <c r="E155" s="526"/>
      <c r="F155" s="362">
        <f>F153+1</f>
        <v>142</v>
      </c>
      <c r="G155" s="404">
        <f>G14</f>
        <v>1606.7300000000002</v>
      </c>
      <c r="H155" s="403">
        <f>H14</f>
        <v>0</v>
      </c>
      <c r="I155" s="527">
        <f>I14</f>
        <v>1720.9512194482015</v>
      </c>
      <c r="J155" s="528">
        <f>J14</f>
        <v>1684.4829999999997</v>
      </c>
      <c r="K155" s="523">
        <f t="shared" ref="K155:Q155" si="44">K14</f>
        <v>496.21545185999997</v>
      </c>
      <c r="L155" s="404">
        <f t="shared" si="44"/>
        <v>0</v>
      </c>
      <c r="M155" s="403">
        <f t="shared" si="44"/>
        <v>992.43090371999995</v>
      </c>
      <c r="N155" s="404">
        <f t="shared" si="44"/>
        <v>0</v>
      </c>
      <c r="O155" s="403">
        <f t="shared" si="44"/>
        <v>97.022855579999998</v>
      </c>
      <c r="P155" s="404">
        <f t="shared" si="44"/>
        <v>0</v>
      </c>
      <c r="Q155" s="529">
        <f t="shared" si="44"/>
        <v>1984.8618074399999</v>
      </c>
      <c r="R155" s="490">
        <v>0</v>
      </c>
      <c r="S155" s="369">
        <f t="shared" si="42"/>
        <v>1.178321067912232</v>
      </c>
      <c r="T155" s="410">
        <f t="shared" si="39"/>
        <v>1.0483920758310354</v>
      </c>
    </row>
    <row r="156" spans="1:20" ht="15.75">
      <c r="A156" s="476"/>
      <c r="B156" s="525"/>
      <c r="C156" s="362"/>
      <c r="D156" s="363" t="s">
        <v>28</v>
      </c>
      <c r="E156" s="363" t="s">
        <v>316</v>
      </c>
      <c r="F156" s="362">
        <f>F155+1</f>
        <v>143</v>
      </c>
      <c r="G156" s="404">
        <v>0</v>
      </c>
      <c r="H156" s="362"/>
      <c r="I156" s="527">
        <v>0</v>
      </c>
      <c r="J156" s="528"/>
      <c r="K156" s="523">
        <v>0</v>
      </c>
      <c r="L156" s="404"/>
      <c r="M156" s="403">
        <v>0</v>
      </c>
      <c r="N156" s="404"/>
      <c r="O156" s="403">
        <v>0</v>
      </c>
      <c r="P156" s="404"/>
      <c r="Q156" s="529">
        <v>0</v>
      </c>
      <c r="R156" s="490"/>
      <c r="S156" s="369" t="str">
        <f t="shared" si="42"/>
        <v>0</v>
      </c>
      <c r="T156" s="410" t="str">
        <f t="shared" si="39"/>
        <v>0</v>
      </c>
    </row>
    <row r="157" spans="1:20" ht="33.75" customHeight="1">
      <c r="A157" s="476"/>
      <c r="B157" s="530"/>
      <c r="C157" s="362"/>
      <c r="D157" s="363" t="s">
        <v>30</v>
      </c>
      <c r="E157" s="363" t="s">
        <v>317</v>
      </c>
      <c r="F157" s="362">
        <f t="shared" ref="F157:F187" si="45">F156+1</f>
        <v>144</v>
      </c>
      <c r="G157" s="404">
        <v>0</v>
      </c>
      <c r="H157" s="362"/>
      <c r="I157" s="527">
        <v>0</v>
      </c>
      <c r="J157" s="528"/>
      <c r="K157" s="523">
        <v>0</v>
      </c>
      <c r="L157" s="403"/>
      <c r="M157" s="403">
        <v>0</v>
      </c>
      <c r="N157" s="403"/>
      <c r="O157" s="403">
        <v>0</v>
      </c>
      <c r="P157" s="404"/>
      <c r="Q157" s="529">
        <v>0</v>
      </c>
      <c r="R157" s="490"/>
      <c r="S157" s="369" t="str">
        <f t="shared" si="42"/>
        <v>0</v>
      </c>
      <c r="T157" s="410" t="str">
        <f t="shared" si="39"/>
        <v>0</v>
      </c>
    </row>
    <row r="158" spans="1:20" ht="18" customHeight="1">
      <c r="A158" s="476"/>
      <c r="B158" s="530">
        <v>2</v>
      </c>
      <c r="C158" s="362"/>
      <c r="D158" s="526" t="s">
        <v>318</v>
      </c>
      <c r="E158" s="526"/>
      <c r="F158" s="362">
        <f t="shared" si="45"/>
        <v>145</v>
      </c>
      <c r="G158" s="521">
        <f>G41</f>
        <v>1479.3600000000001</v>
      </c>
      <c r="H158" s="531">
        <f>H41</f>
        <v>0</v>
      </c>
      <c r="I158" s="401">
        <f>I41</f>
        <v>1592.2180372184873</v>
      </c>
      <c r="J158" s="532">
        <f>J41</f>
        <v>1543.434</v>
      </c>
      <c r="K158" s="533">
        <f t="shared" ref="K158:P158" si="46">K98</f>
        <v>183.03300000000002</v>
      </c>
      <c r="L158" s="531">
        <f t="shared" si="46"/>
        <v>0</v>
      </c>
      <c r="M158" s="531">
        <f t="shared" si="46"/>
        <v>366.06600000000003</v>
      </c>
      <c r="N158" s="531">
        <f t="shared" si="46"/>
        <v>0</v>
      </c>
      <c r="O158" s="531">
        <f t="shared" si="46"/>
        <v>549.09899999999993</v>
      </c>
      <c r="P158" s="400">
        <f t="shared" si="46"/>
        <v>0</v>
      </c>
      <c r="Q158" s="368">
        <f>Q41</f>
        <v>1814.5453559999999</v>
      </c>
      <c r="R158" s="534">
        <f>R41</f>
        <v>0</v>
      </c>
      <c r="S158" s="369">
        <f t="shared" si="42"/>
        <v>1.1756546480121599</v>
      </c>
      <c r="T158" s="410">
        <f t="shared" si="39"/>
        <v>1.0433119727449707</v>
      </c>
    </row>
    <row r="159" spans="1:20" ht="30">
      <c r="A159" s="476"/>
      <c r="B159" s="530"/>
      <c r="C159" s="362"/>
      <c r="D159" s="535" t="s">
        <v>28</v>
      </c>
      <c r="E159" s="535" t="s">
        <v>319</v>
      </c>
      <c r="F159" s="362">
        <f t="shared" si="45"/>
        <v>146</v>
      </c>
      <c r="G159" s="521"/>
      <c r="H159" s="362"/>
      <c r="I159" s="401"/>
      <c r="J159" s="532"/>
      <c r="K159" s="523"/>
      <c r="L159" s="403"/>
      <c r="M159" s="403"/>
      <c r="N159" s="403"/>
      <c r="O159" s="403"/>
      <c r="P159" s="404"/>
      <c r="Q159" s="368"/>
      <c r="R159" s="534"/>
      <c r="S159" s="369" t="str">
        <f t="shared" si="42"/>
        <v>0</v>
      </c>
      <c r="T159" s="410" t="str">
        <f t="shared" si="39"/>
        <v>0</v>
      </c>
    </row>
    <row r="160" spans="1:20" ht="15.75">
      <c r="A160" s="476"/>
      <c r="B160" s="530">
        <v>3</v>
      </c>
      <c r="C160" s="477"/>
      <c r="D160" s="536" t="s">
        <v>320</v>
      </c>
      <c r="E160" s="536"/>
      <c r="F160" s="362">
        <f t="shared" si="45"/>
        <v>147</v>
      </c>
      <c r="G160" s="521">
        <f>G98</f>
        <v>520.36</v>
      </c>
      <c r="H160" s="531">
        <f>H98</f>
        <v>0</v>
      </c>
      <c r="I160" s="401">
        <f>I98</f>
        <v>619.47960000000012</v>
      </c>
      <c r="J160" s="532">
        <f>J98</f>
        <v>579.06099999999992</v>
      </c>
      <c r="K160" s="531">
        <f t="shared" ref="K160:R160" si="47">K98</f>
        <v>183.03300000000002</v>
      </c>
      <c r="L160" s="531">
        <f t="shared" si="47"/>
        <v>0</v>
      </c>
      <c r="M160" s="531">
        <f t="shared" si="47"/>
        <v>366.06600000000003</v>
      </c>
      <c r="N160" s="531">
        <f t="shared" si="47"/>
        <v>0</v>
      </c>
      <c r="O160" s="531">
        <f t="shared" si="47"/>
        <v>549.09899999999993</v>
      </c>
      <c r="P160" s="400">
        <f t="shared" si="47"/>
        <v>0</v>
      </c>
      <c r="Q160" s="537">
        <f t="shared" si="47"/>
        <v>732.13200000000006</v>
      </c>
      <c r="R160" s="532">
        <f t="shared" si="47"/>
        <v>0</v>
      </c>
      <c r="S160" s="369">
        <f t="shared" si="42"/>
        <v>1.2643434802205642</v>
      </c>
      <c r="T160" s="410">
        <f t="shared" si="39"/>
        <v>1.112808440310554</v>
      </c>
    </row>
    <row r="161" spans="1:22" ht="21" customHeight="1">
      <c r="A161" s="476"/>
      <c r="B161" s="362"/>
      <c r="C161" s="477"/>
      <c r="D161" s="538" t="s">
        <v>28</v>
      </c>
      <c r="E161" s="538" t="s">
        <v>321</v>
      </c>
      <c r="F161" s="362" t="s">
        <v>322</v>
      </c>
      <c r="G161" s="521"/>
      <c r="H161" s="362"/>
      <c r="I161" s="401"/>
      <c r="J161" s="532"/>
      <c r="K161" s="523"/>
      <c r="L161" s="403"/>
      <c r="M161" s="403"/>
      <c r="N161" s="403"/>
      <c r="O161" s="403"/>
      <c r="P161" s="404"/>
      <c r="Q161" s="368"/>
      <c r="R161" s="534"/>
      <c r="S161" s="369" t="str">
        <f t="shared" si="42"/>
        <v>0</v>
      </c>
      <c r="T161" s="410" t="str">
        <f t="shared" si="39"/>
        <v>0</v>
      </c>
    </row>
    <row r="162" spans="1:22" ht="20.25" customHeight="1">
      <c r="A162" s="476"/>
      <c r="B162" s="362"/>
      <c r="C162" s="477"/>
      <c r="D162" s="538" t="s">
        <v>30</v>
      </c>
      <c r="E162" s="538" t="s">
        <v>321</v>
      </c>
      <c r="F162" s="362" t="s">
        <v>323</v>
      </c>
      <c r="G162" s="521"/>
      <c r="H162" s="531"/>
      <c r="I162" s="401">
        <v>0</v>
      </c>
      <c r="J162" s="532">
        <v>0</v>
      </c>
      <c r="K162" s="533"/>
      <c r="L162" s="531"/>
      <c r="M162" s="531"/>
      <c r="N162" s="531">
        <f>N99</f>
        <v>0</v>
      </c>
      <c r="O162" s="531">
        <f>O99</f>
        <v>459.99899999999991</v>
      </c>
      <c r="P162" s="400">
        <f>P99</f>
        <v>0</v>
      </c>
      <c r="Q162" s="368">
        <v>0</v>
      </c>
      <c r="R162" s="534">
        <v>0</v>
      </c>
      <c r="S162" s="369" t="str">
        <f t="shared" si="42"/>
        <v>0</v>
      </c>
      <c r="T162" s="410" t="str">
        <f t="shared" si="39"/>
        <v>0</v>
      </c>
      <c r="V162" s="539"/>
    </row>
    <row r="163" spans="1:22" ht="19.5" customHeight="1">
      <c r="A163" s="476"/>
      <c r="B163" s="362"/>
      <c r="C163" s="477"/>
      <c r="D163" s="538" t="s">
        <v>78</v>
      </c>
      <c r="E163" s="538" t="s">
        <v>321</v>
      </c>
      <c r="F163" s="362" t="s">
        <v>324</v>
      </c>
      <c r="G163" s="400"/>
      <c r="H163" s="362"/>
      <c r="I163" s="411"/>
      <c r="J163" s="402"/>
      <c r="K163" s="523"/>
      <c r="L163" s="403"/>
      <c r="M163" s="403"/>
      <c r="N163" s="403"/>
      <c r="O163" s="403"/>
      <c r="P163" s="404"/>
      <c r="Q163" s="368"/>
      <c r="R163" s="405"/>
      <c r="S163" s="369" t="str">
        <f t="shared" si="42"/>
        <v>0</v>
      </c>
      <c r="T163" s="410" t="str">
        <f t="shared" si="39"/>
        <v>0</v>
      </c>
    </row>
    <row r="164" spans="1:22" ht="18.75" customHeight="1">
      <c r="A164" s="476"/>
      <c r="B164" s="363">
        <v>4</v>
      </c>
      <c r="C164" s="362"/>
      <c r="D164" s="374" t="s">
        <v>100</v>
      </c>
      <c r="E164" s="374"/>
      <c r="F164" s="362">
        <f>F160+1</f>
        <v>148</v>
      </c>
      <c r="G164" s="540">
        <v>9</v>
      </c>
      <c r="H164" s="541"/>
      <c r="I164" s="542">
        <v>9</v>
      </c>
      <c r="J164" s="543">
        <v>10</v>
      </c>
      <c r="K164" s="544">
        <v>0</v>
      </c>
      <c r="L164" s="545">
        <v>0</v>
      </c>
      <c r="M164" s="545">
        <v>0</v>
      </c>
      <c r="N164" s="545">
        <v>0</v>
      </c>
      <c r="O164" s="545">
        <v>0</v>
      </c>
      <c r="P164" s="546">
        <v>0</v>
      </c>
      <c r="Q164" s="547">
        <v>0</v>
      </c>
      <c r="R164" s="548">
        <v>0</v>
      </c>
      <c r="S164" s="369" t="str">
        <f t="shared" si="42"/>
        <v>0</v>
      </c>
      <c r="T164" s="410">
        <f t="shared" si="39"/>
        <v>1.1111111111111112</v>
      </c>
    </row>
    <row r="165" spans="1:22" ht="24" customHeight="1">
      <c r="A165" s="476"/>
      <c r="B165" s="363">
        <v>5</v>
      </c>
      <c r="C165" s="362"/>
      <c r="D165" s="374" t="s">
        <v>325</v>
      </c>
      <c r="E165" s="374"/>
      <c r="F165" s="362">
        <f t="shared" si="45"/>
        <v>149</v>
      </c>
      <c r="G165" s="549">
        <v>9</v>
      </c>
      <c r="H165" s="550"/>
      <c r="I165" s="551">
        <v>9</v>
      </c>
      <c r="J165" s="552">
        <v>10</v>
      </c>
      <c r="K165" s="553">
        <v>0</v>
      </c>
      <c r="L165" s="550">
        <v>0</v>
      </c>
      <c r="M165" s="550">
        <v>0</v>
      </c>
      <c r="N165" s="550">
        <v>0</v>
      </c>
      <c r="O165" s="550">
        <v>0</v>
      </c>
      <c r="P165" s="540">
        <v>0</v>
      </c>
      <c r="Q165" s="547">
        <v>0</v>
      </c>
      <c r="R165" s="554">
        <v>0</v>
      </c>
      <c r="S165" s="369" t="str">
        <f t="shared" si="42"/>
        <v>0</v>
      </c>
      <c r="T165" s="410">
        <f t="shared" si="39"/>
        <v>1.1111111111111112</v>
      </c>
    </row>
    <row r="166" spans="1:22" ht="41.25" customHeight="1">
      <c r="A166" s="476"/>
      <c r="B166" s="555">
        <v>6</v>
      </c>
      <c r="C166" s="454" t="s">
        <v>28</v>
      </c>
      <c r="D166" s="556" t="s">
        <v>326</v>
      </c>
      <c r="E166" s="557"/>
      <c r="F166" s="454">
        <f t="shared" si="45"/>
        <v>150</v>
      </c>
      <c r="G166" s="495">
        <f>(G160/G165)/12*1000</f>
        <v>4818.1481481481478</v>
      </c>
      <c r="H166" s="495"/>
      <c r="I166" s="495">
        <f>(I160/I165)/12*1000</f>
        <v>5735.9222222222243</v>
      </c>
      <c r="J166" s="495">
        <f>(J160/J165)/12*1000</f>
        <v>4825.5083333333323</v>
      </c>
      <c r="K166" s="495" t="e">
        <f t="shared" ref="K166:R166" si="48">(K160/K165)/12*1000</f>
        <v>#DIV/0!</v>
      </c>
      <c r="L166" s="495" t="e">
        <f t="shared" si="48"/>
        <v>#DIV/0!</v>
      </c>
      <c r="M166" s="495" t="e">
        <f t="shared" si="48"/>
        <v>#DIV/0!</v>
      </c>
      <c r="N166" s="495" t="e">
        <f t="shared" si="48"/>
        <v>#DIV/0!</v>
      </c>
      <c r="O166" s="495" t="e">
        <f t="shared" si="48"/>
        <v>#DIV/0!</v>
      </c>
      <c r="P166" s="407" t="e">
        <f t="shared" si="48"/>
        <v>#DIV/0!</v>
      </c>
      <c r="Q166" s="495" t="e">
        <f t="shared" si="48"/>
        <v>#DIV/0!</v>
      </c>
      <c r="R166" s="495" t="e">
        <f t="shared" si="48"/>
        <v>#DIV/0!</v>
      </c>
      <c r="S166" s="386" t="e">
        <f t="shared" si="42"/>
        <v>#DIV/0!</v>
      </c>
      <c r="T166" s="387">
        <f t="shared" si="39"/>
        <v>1.0015275962794987</v>
      </c>
    </row>
    <row r="167" spans="1:22" ht="37.5" customHeight="1">
      <c r="A167" s="476"/>
      <c r="B167" s="363"/>
      <c r="C167" s="362" t="s">
        <v>30</v>
      </c>
      <c r="D167" s="374" t="s">
        <v>327</v>
      </c>
      <c r="E167" s="558"/>
      <c r="F167" s="362">
        <f t="shared" si="45"/>
        <v>151</v>
      </c>
      <c r="G167" s="521">
        <f>(G160/G165)/12*1000</f>
        <v>4818.1481481481478</v>
      </c>
      <c r="H167" s="531"/>
      <c r="I167" s="401">
        <f>(I160/I165)/12*1000</f>
        <v>5735.9222222222243</v>
      </c>
      <c r="J167" s="532">
        <f>(J160/J165)/12*1000</f>
        <v>4825.5083333333323</v>
      </c>
      <c r="K167" s="531" t="e">
        <f t="shared" ref="K167:R167" si="49">(K160/K165)/12*1000</f>
        <v>#DIV/0!</v>
      </c>
      <c r="L167" s="531" t="e">
        <f t="shared" si="49"/>
        <v>#DIV/0!</v>
      </c>
      <c r="M167" s="531" t="e">
        <f t="shared" si="49"/>
        <v>#DIV/0!</v>
      </c>
      <c r="N167" s="531" t="e">
        <f t="shared" si="49"/>
        <v>#DIV/0!</v>
      </c>
      <c r="O167" s="531" t="e">
        <f t="shared" si="49"/>
        <v>#DIV/0!</v>
      </c>
      <c r="P167" s="400" t="e">
        <f t="shared" si="49"/>
        <v>#DIV/0!</v>
      </c>
      <c r="Q167" s="537" t="e">
        <f t="shared" si="49"/>
        <v>#DIV/0!</v>
      </c>
      <c r="R167" s="521" t="e">
        <f t="shared" si="49"/>
        <v>#DIV/0!</v>
      </c>
      <c r="S167" s="369" t="e">
        <f t="shared" si="42"/>
        <v>#DIV/0!</v>
      </c>
      <c r="T167" s="410">
        <f t="shared" si="39"/>
        <v>1.0015275962794987</v>
      </c>
    </row>
    <row r="168" spans="1:22" ht="42.75" customHeight="1">
      <c r="A168" s="476"/>
      <c r="B168" s="363"/>
      <c r="C168" s="362" t="s">
        <v>78</v>
      </c>
      <c r="D168" s="374" t="s">
        <v>328</v>
      </c>
      <c r="E168" s="558"/>
      <c r="F168" s="362">
        <f t="shared" si="45"/>
        <v>152</v>
      </c>
      <c r="G168" s="521"/>
      <c r="H168" s="362"/>
      <c r="I168" s="401"/>
      <c r="J168" s="532"/>
      <c r="K168" s="559"/>
      <c r="L168" s="560"/>
      <c r="M168" s="560"/>
      <c r="N168" s="560"/>
      <c r="O168" s="560"/>
      <c r="P168" s="404"/>
      <c r="Q168" s="368"/>
      <c r="R168" s="534"/>
      <c r="S168" s="369" t="str">
        <f t="shared" si="42"/>
        <v>0</v>
      </c>
      <c r="T168" s="410" t="str">
        <f t="shared" si="39"/>
        <v>0</v>
      </c>
    </row>
    <row r="169" spans="1:22" ht="42" customHeight="1">
      <c r="A169" s="476"/>
      <c r="B169" s="555">
        <v>7</v>
      </c>
      <c r="C169" s="454" t="s">
        <v>28</v>
      </c>
      <c r="D169" s="556" t="s">
        <v>329</v>
      </c>
      <c r="E169" s="556"/>
      <c r="F169" s="454">
        <f t="shared" si="45"/>
        <v>153</v>
      </c>
      <c r="G169" s="495">
        <f>G14/G165</f>
        <v>178.52555555555557</v>
      </c>
      <c r="H169" s="495"/>
      <c r="I169" s="495">
        <f>I14/I165</f>
        <v>191.21680216091127</v>
      </c>
      <c r="J169" s="495">
        <f>J14/J165</f>
        <v>168.44829999999996</v>
      </c>
      <c r="K169" s="495" t="e">
        <f t="shared" ref="K169:R169" si="50">K14/K165</f>
        <v>#DIV/0!</v>
      </c>
      <c r="L169" s="495" t="e">
        <f t="shared" si="50"/>
        <v>#DIV/0!</v>
      </c>
      <c r="M169" s="495" t="e">
        <f t="shared" si="50"/>
        <v>#DIV/0!</v>
      </c>
      <c r="N169" s="495" t="e">
        <f t="shared" si="50"/>
        <v>#DIV/0!</v>
      </c>
      <c r="O169" s="495" t="e">
        <f t="shared" si="50"/>
        <v>#DIV/0!</v>
      </c>
      <c r="P169" s="407" t="e">
        <f t="shared" si="50"/>
        <v>#DIV/0!</v>
      </c>
      <c r="Q169" s="495" t="e">
        <f t="shared" si="50"/>
        <v>#DIV/0!</v>
      </c>
      <c r="R169" s="495" t="e">
        <f t="shared" si="50"/>
        <v>#DIV/0!</v>
      </c>
      <c r="S169" s="386" t="e">
        <f t="shared" si="42"/>
        <v>#DIV/0!</v>
      </c>
      <c r="T169" s="387">
        <f t="shared" si="39"/>
        <v>0.94355286824793183</v>
      </c>
    </row>
    <row r="170" spans="1:22" ht="42.75" customHeight="1">
      <c r="A170" s="476"/>
      <c r="B170" s="360"/>
      <c r="C170" s="362" t="s">
        <v>30</v>
      </c>
      <c r="D170" s="374" t="s">
        <v>330</v>
      </c>
      <c r="E170" s="374"/>
      <c r="F170" s="362">
        <f t="shared" si="45"/>
        <v>154</v>
      </c>
      <c r="G170" s="521"/>
      <c r="H170" s="362"/>
      <c r="I170" s="401"/>
      <c r="J170" s="532"/>
      <c r="K170" s="559"/>
      <c r="L170" s="560"/>
      <c r="M170" s="560"/>
      <c r="N170" s="560"/>
      <c r="O170" s="560"/>
      <c r="P170" s="404"/>
      <c r="Q170" s="368"/>
      <c r="R170" s="534"/>
      <c r="S170" s="369" t="str">
        <f t="shared" si="42"/>
        <v>0</v>
      </c>
      <c r="T170" s="410" t="str">
        <f t="shared" si="39"/>
        <v>0</v>
      </c>
    </row>
    <row r="171" spans="1:22" ht="38.25" customHeight="1">
      <c r="A171" s="476"/>
      <c r="B171" s="360"/>
      <c r="C171" s="362" t="s">
        <v>78</v>
      </c>
      <c r="D171" s="526" t="s">
        <v>331</v>
      </c>
      <c r="E171" s="526"/>
      <c r="F171" s="362">
        <f t="shared" si="45"/>
        <v>155</v>
      </c>
      <c r="G171" s="521"/>
      <c r="H171" s="362"/>
      <c r="I171" s="401"/>
      <c r="J171" s="532"/>
      <c r="K171" s="559"/>
      <c r="L171" s="560"/>
      <c r="M171" s="560"/>
      <c r="N171" s="560"/>
      <c r="O171" s="560"/>
      <c r="P171" s="404"/>
      <c r="Q171" s="368"/>
      <c r="R171" s="534"/>
      <c r="S171" s="369" t="str">
        <f t="shared" si="42"/>
        <v>0</v>
      </c>
      <c r="T171" s="410" t="str">
        <f t="shared" si="39"/>
        <v>0</v>
      </c>
    </row>
    <row r="172" spans="1:22" ht="18" customHeight="1">
      <c r="A172" s="476"/>
      <c r="B172" s="360"/>
      <c r="C172" s="362" t="s">
        <v>158</v>
      </c>
      <c r="D172" s="374" t="s">
        <v>332</v>
      </c>
      <c r="E172" s="374"/>
      <c r="F172" s="362">
        <f t="shared" si="45"/>
        <v>156</v>
      </c>
      <c r="G172" s="521"/>
      <c r="H172" s="362"/>
      <c r="I172" s="401"/>
      <c r="J172" s="532"/>
      <c r="K172" s="559"/>
      <c r="L172" s="486"/>
      <c r="M172" s="560"/>
      <c r="N172" s="486"/>
      <c r="O172" s="560"/>
      <c r="P172" s="404"/>
      <c r="Q172" s="368"/>
      <c r="R172" s="534"/>
      <c r="S172" s="369" t="str">
        <f t="shared" si="42"/>
        <v>0</v>
      </c>
      <c r="T172" s="410" t="str">
        <f t="shared" si="39"/>
        <v>0</v>
      </c>
    </row>
    <row r="173" spans="1:22" ht="19.5" customHeight="1">
      <c r="A173" s="476"/>
      <c r="B173" s="360"/>
      <c r="C173" s="360"/>
      <c r="D173" s="374"/>
      <c r="E173" s="363" t="s">
        <v>333</v>
      </c>
      <c r="F173" s="362">
        <f t="shared" si="45"/>
        <v>157</v>
      </c>
      <c r="G173" s="521"/>
      <c r="H173" s="362"/>
      <c r="I173" s="401"/>
      <c r="J173" s="532"/>
      <c r="K173" s="559"/>
      <c r="L173" s="486"/>
      <c r="M173" s="560"/>
      <c r="N173" s="486"/>
      <c r="O173" s="560"/>
      <c r="P173" s="404"/>
      <c r="Q173" s="368"/>
      <c r="R173" s="534"/>
      <c r="S173" s="369" t="str">
        <f t="shared" si="42"/>
        <v>0</v>
      </c>
      <c r="T173" s="410" t="str">
        <f t="shared" si="39"/>
        <v>0</v>
      </c>
    </row>
    <row r="174" spans="1:22" ht="24.75" customHeight="1">
      <c r="A174" s="476"/>
      <c r="B174" s="360"/>
      <c r="C174" s="360"/>
      <c r="D174" s="374"/>
      <c r="E174" s="363" t="s">
        <v>334</v>
      </c>
      <c r="F174" s="362">
        <f t="shared" si="45"/>
        <v>158</v>
      </c>
      <c r="G174" s="521"/>
      <c r="H174" s="362"/>
      <c r="I174" s="401"/>
      <c r="J174" s="532"/>
      <c r="K174" s="559"/>
      <c r="L174" s="486"/>
      <c r="M174" s="560"/>
      <c r="N174" s="486"/>
      <c r="O174" s="560"/>
      <c r="P174" s="404"/>
      <c r="Q174" s="368"/>
      <c r="R174" s="534"/>
      <c r="S174" s="369" t="str">
        <f t="shared" si="42"/>
        <v>0</v>
      </c>
      <c r="T174" s="410" t="str">
        <f t="shared" si="39"/>
        <v>0</v>
      </c>
    </row>
    <row r="175" spans="1:22" ht="15.75" customHeight="1">
      <c r="A175" s="476"/>
      <c r="B175" s="360"/>
      <c r="C175" s="360"/>
      <c r="D175" s="374"/>
      <c r="E175" s="363" t="s">
        <v>335</v>
      </c>
      <c r="F175" s="362">
        <f t="shared" si="45"/>
        <v>159</v>
      </c>
      <c r="G175" s="521"/>
      <c r="H175" s="362"/>
      <c r="I175" s="401"/>
      <c r="J175" s="532"/>
      <c r="K175" s="559"/>
      <c r="L175" s="486"/>
      <c r="M175" s="560"/>
      <c r="N175" s="486"/>
      <c r="O175" s="560"/>
      <c r="P175" s="404"/>
      <c r="Q175" s="368"/>
      <c r="R175" s="534"/>
      <c r="S175" s="369" t="str">
        <f t="shared" si="42"/>
        <v>0</v>
      </c>
      <c r="T175" s="410" t="str">
        <f t="shared" si="39"/>
        <v>0</v>
      </c>
    </row>
    <row r="176" spans="1:22" ht="22.5" customHeight="1">
      <c r="A176" s="476"/>
      <c r="B176" s="360"/>
      <c r="C176" s="360"/>
      <c r="D176" s="374"/>
      <c r="E176" s="363" t="s">
        <v>336</v>
      </c>
      <c r="F176" s="362">
        <f t="shared" si="45"/>
        <v>160</v>
      </c>
      <c r="G176" s="521"/>
      <c r="H176" s="362"/>
      <c r="I176" s="401"/>
      <c r="J176" s="532"/>
      <c r="K176" s="559"/>
      <c r="L176" s="486"/>
      <c r="M176" s="560"/>
      <c r="N176" s="486"/>
      <c r="O176" s="560"/>
      <c r="P176" s="404"/>
      <c r="Q176" s="368"/>
      <c r="R176" s="534"/>
      <c r="S176" s="369" t="str">
        <f t="shared" si="42"/>
        <v>0</v>
      </c>
      <c r="T176" s="410" t="str">
        <f t="shared" si="39"/>
        <v>0</v>
      </c>
    </row>
    <row r="177" spans="1:20" ht="18" customHeight="1">
      <c r="A177" s="476"/>
      <c r="B177" s="561">
        <v>8</v>
      </c>
      <c r="C177" s="561"/>
      <c r="D177" s="562" t="s">
        <v>337</v>
      </c>
      <c r="E177" s="562"/>
      <c r="F177" s="454">
        <f t="shared" si="45"/>
        <v>161</v>
      </c>
      <c r="G177" s="495"/>
      <c r="H177" s="454"/>
      <c r="I177" s="495"/>
      <c r="J177" s="495"/>
      <c r="K177" s="563"/>
      <c r="L177" s="496"/>
      <c r="M177" s="496"/>
      <c r="N177" s="496"/>
      <c r="O177" s="496"/>
      <c r="P177" s="456"/>
      <c r="Q177" s="407"/>
      <c r="R177" s="497"/>
      <c r="S177" s="386" t="str">
        <f t="shared" si="42"/>
        <v>0</v>
      </c>
      <c r="T177" s="387" t="str">
        <f t="shared" si="39"/>
        <v>0</v>
      </c>
    </row>
    <row r="178" spans="1:20" ht="20.25" customHeight="1">
      <c r="A178" s="476"/>
      <c r="B178" s="561">
        <v>9</v>
      </c>
      <c r="C178" s="561"/>
      <c r="D178" s="562" t="s">
        <v>338</v>
      </c>
      <c r="E178" s="562"/>
      <c r="F178" s="454">
        <f t="shared" si="45"/>
        <v>162</v>
      </c>
      <c r="G178" s="495"/>
      <c r="H178" s="454"/>
      <c r="I178" s="495"/>
      <c r="J178" s="495"/>
      <c r="K178" s="563"/>
      <c r="L178" s="496"/>
      <c r="M178" s="496"/>
      <c r="N178" s="496"/>
      <c r="O178" s="496"/>
      <c r="P178" s="456"/>
      <c r="Q178" s="407"/>
      <c r="R178" s="497"/>
      <c r="S178" s="386" t="str">
        <f t="shared" si="42"/>
        <v>0</v>
      </c>
      <c r="T178" s="387" t="str">
        <f t="shared" si="39"/>
        <v>0</v>
      </c>
    </row>
    <row r="179" spans="1:20" ht="19.5" customHeight="1">
      <c r="A179" s="476"/>
      <c r="B179" s="564"/>
      <c r="C179" s="565"/>
      <c r="D179" s="363"/>
      <c r="E179" s="363" t="s">
        <v>339</v>
      </c>
      <c r="F179" s="362">
        <f t="shared" si="45"/>
        <v>163</v>
      </c>
      <c r="G179" s="521"/>
      <c r="H179" s="362"/>
      <c r="I179" s="401"/>
      <c r="J179" s="532"/>
      <c r="K179" s="559"/>
      <c r="L179" s="486"/>
      <c r="M179" s="560"/>
      <c r="N179" s="486"/>
      <c r="O179" s="560"/>
      <c r="P179" s="404"/>
      <c r="Q179" s="368"/>
      <c r="R179" s="534"/>
      <c r="S179" s="369" t="str">
        <f t="shared" si="42"/>
        <v>0</v>
      </c>
      <c r="T179" s="410" t="str">
        <f t="shared" si="39"/>
        <v>0</v>
      </c>
    </row>
    <row r="180" spans="1:20" ht="17.25" customHeight="1">
      <c r="A180" s="476"/>
      <c r="B180" s="564"/>
      <c r="C180" s="565"/>
      <c r="D180" s="363"/>
      <c r="E180" s="363" t="s">
        <v>340</v>
      </c>
      <c r="F180" s="362">
        <f t="shared" si="45"/>
        <v>164</v>
      </c>
      <c r="G180" s="521"/>
      <c r="H180" s="362"/>
      <c r="I180" s="401"/>
      <c r="J180" s="532"/>
      <c r="K180" s="559"/>
      <c r="L180" s="486"/>
      <c r="M180" s="560"/>
      <c r="N180" s="486"/>
      <c r="O180" s="560"/>
      <c r="P180" s="404"/>
      <c r="Q180" s="368"/>
      <c r="R180" s="534"/>
      <c r="S180" s="369" t="str">
        <f t="shared" si="42"/>
        <v>0</v>
      </c>
      <c r="T180" s="410" t="str">
        <f t="shared" si="39"/>
        <v>0</v>
      </c>
    </row>
    <row r="181" spans="1:20" ht="20.25" customHeight="1">
      <c r="A181" s="476"/>
      <c r="B181" s="564"/>
      <c r="C181" s="565"/>
      <c r="D181" s="363"/>
      <c r="E181" s="363" t="s">
        <v>341</v>
      </c>
      <c r="F181" s="362">
        <f t="shared" si="45"/>
        <v>165</v>
      </c>
      <c r="G181" s="521"/>
      <c r="H181" s="362"/>
      <c r="I181" s="401"/>
      <c r="J181" s="532"/>
      <c r="K181" s="559"/>
      <c r="L181" s="486"/>
      <c r="M181" s="560"/>
      <c r="N181" s="486"/>
      <c r="O181" s="560"/>
      <c r="P181" s="404"/>
      <c r="Q181" s="368"/>
      <c r="R181" s="534"/>
      <c r="S181" s="369" t="str">
        <f t="shared" si="42"/>
        <v>0</v>
      </c>
      <c r="T181" s="410" t="str">
        <f t="shared" si="39"/>
        <v>0</v>
      </c>
    </row>
    <row r="182" spans="1:20" ht="23.25" customHeight="1">
      <c r="A182" s="476"/>
      <c r="B182" s="564"/>
      <c r="C182" s="565"/>
      <c r="D182" s="363"/>
      <c r="E182" s="363" t="s">
        <v>342</v>
      </c>
      <c r="F182" s="362">
        <f t="shared" si="45"/>
        <v>166</v>
      </c>
      <c r="G182" s="521"/>
      <c r="H182" s="362"/>
      <c r="I182" s="401"/>
      <c r="J182" s="532"/>
      <c r="K182" s="566"/>
      <c r="L182" s="567"/>
      <c r="M182" s="568"/>
      <c r="N182" s="567"/>
      <c r="O182" s="568"/>
      <c r="P182" s="421"/>
      <c r="Q182" s="422"/>
      <c r="R182" s="569"/>
      <c r="S182" s="369" t="str">
        <f t="shared" si="42"/>
        <v>0</v>
      </c>
      <c r="T182" s="425" t="str">
        <f t="shared" si="39"/>
        <v>0</v>
      </c>
    </row>
    <row r="183" spans="1:20" ht="23.25" customHeight="1">
      <c r="A183" s="476"/>
      <c r="B183" s="564"/>
      <c r="C183" s="565"/>
      <c r="D183" s="363"/>
      <c r="E183" s="363" t="s">
        <v>343</v>
      </c>
      <c r="F183" s="362">
        <f t="shared" si="45"/>
        <v>167</v>
      </c>
      <c r="G183" s="521"/>
      <c r="H183" s="362"/>
      <c r="I183" s="401"/>
      <c r="J183" s="532"/>
      <c r="K183" s="559"/>
      <c r="L183" s="486"/>
      <c r="M183" s="560"/>
      <c r="N183" s="486"/>
      <c r="O183" s="560"/>
      <c r="P183" s="404"/>
      <c r="Q183" s="368"/>
      <c r="R183" s="521"/>
      <c r="S183" s="570"/>
      <c r="T183" s="571"/>
    </row>
    <row r="184" spans="1:20" ht="23.25" customHeight="1">
      <c r="A184" s="476"/>
      <c r="B184" s="561">
        <v>10</v>
      </c>
      <c r="C184" s="561"/>
      <c r="D184" s="562" t="s">
        <v>344</v>
      </c>
      <c r="E184" s="562"/>
      <c r="F184" s="454">
        <f t="shared" si="45"/>
        <v>168</v>
      </c>
      <c r="G184" s="495"/>
      <c r="H184" s="454"/>
      <c r="I184" s="495"/>
      <c r="J184" s="495"/>
      <c r="K184" s="563"/>
      <c r="L184" s="496"/>
      <c r="M184" s="496"/>
      <c r="N184" s="496"/>
      <c r="O184" s="496"/>
      <c r="P184" s="456"/>
      <c r="Q184" s="407"/>
      <c r="R184" s="495"/>
      <c r="S184" s="572"/>
      <c r="T184" s="572"/>
    </row>
    <row r="185" spans="1:20" ht="20.25" customHeight="1">
      <c r="A185" s="476"/>
      <c r="B185" s="561">
        <v>11</v>
      </c>
      <c r="C185" s="561"/>
      <c r="D185" s="573" t="s">
        <v>345</v>
      </c>
      <c r="E185" s="573"/>
      <c r="F185" s="454">
        <f t="shared" si="45"/>
        <v>169</v>
      </c>
      <c r="G185" s="495"/>
      <c r="H185" s="454"/>
      <c r="I185" s="495"/>
      <c r="J185" s="495"/>
      <c r="K185" s="563"/>
      <c r="L185" s="496"/>
      <c r="M185" s="496"/>
      <c r="N185" s="496"/>
      <c r="O185" s="496"/>
      <c r="P185" s="456"/>
      <c r="Q185" s="407"/>
      <c r="R185" s="495"/>
      <c r="S185" s="572"/>
      <c r="T185" s="572"/>
    </row>
    <row r="186" spans="1:20" ht="15.75">
      <c r="A186" s="476"/>
      <c r="B186" s="565"/>
      <c r="C186" s="565"/>
      <c r="D186" s="362"/>
      <c r="E186" s="535" t="s">
        <v>346</v>
      </c>
      <c r="F186" s="362">
        <f t="shared" si="45"/>
        <v>170</v>
      </c>
      <c r="G186" s="521"/>
      <c r="H186" s="362"/>
      <c r="I186" s="401"/>
      <c r="J186" s="532"/>
      <c r="K186" s="559"/>
      <c r="L186" s="486"/>
      <c r="M186" s="560"/>
      <c r="N186" s="486"/>
      <c r="O186" s="560"/>
      <c r="P186" s="404"/>
      <c r="Q186" s="368"/>
      <c r="R186" s="521"/>
      <c r="S186" s="570"/>
      <c r="T186" s="571"/>
    </row>
    <row r="187" spans="1:20" ht="15.75">
      <c r="A187" s="476"/>
      <c r="B187" s="565"/>
      <c r="C187" s="565"/>
      <c r="D187" s="362"/>
      <c r="E187" s="535" t="s">
        <v>347</v>
      </c>
      <c r="F187" s="362">
        <f t="shared" si="45"/>
        <v>171</v>
      </c>
      <c r="G187" s="521"/>
      <c r="H187" s="362"/>
      <c r="I187" s="401"/>
      <c r="J187" s="532"/>
      <c r="K187" s="559"/>
      <c r="L187" s="486"/>
      <c r="M187" s="560"/>
      <c r="N187" s="486"/>
      <c r="O187" s="560"/>
      <c r="P187" s="404"/>
      <c r="Q187" s="368"/>
      <c r="R187" s="521"/>
      <c r="S187" s="570"/>
      <c r="T187" s="571"/>
    </row>
    <row r="188" spans="1:20">
      <c r="A188" s="303"/>
      <c r="B188" s="303"/>
      <c r="C188" s="303"/>
      <c r="D188" s="303"/>
      <c r="E188" s="303"/>
      <c r="F188" s="303"/>
      <c r="G188" s="574" t="s">
        <v>348</v>
      </c>
      <c r="H188" s="575"/>
      <c r="I188" s="575"/>
      <c r="J188" s="575"/>
      <c r="K188" s="575"/>
      <c r="L188" s="575"/>
      <c r="M188" s="575"/>
      <c r="N188" s="575"/>
      <c r="O188" s="575"/>
      <c r="P188" s="575"/>
      <c r="Q188" s="575"/>
      <c r="R188" s="575"/>
      <c r="S188" s="575"/>
      <c r="T188" s="575"/>
    </row>
    <row r="189" spans="1:20">
      <c r="A189" s="574" t="s">
        <v>110</v>
      </c>
      <c r="B189" s="574"/>
      <c r="C189" s="574"/>
      <c r="D189" s="574"/>
      <c r="E189" s="574"/>
      <c r="F189" s="574"/>
      <c r="G189" s="574"/>
      <c r="H189" s="574"/>
      <c r="I189" s="574"/>
      <c r="J189" s="574"/>
      <c r="K189" s="574"/>
      <c r="L189" s="574"/>
      <c r="M189" s="574"/>
      <c r="N189" s="574"/>
      <c r="O189" s="574"/>
      <c r="P189" s="574"/>
      <c r="Q189" s="574"/>
      <c r="R189" s="574"/>
      <c r="S189" s="576"/>
      <c r="T189" s="577"/>
    </row>
    <row r="190" spans="1:20">
      <c r="A190" s="293" t="s">
        <v>113</v>
      </c>
      <c r="B190" s="293"/>
      <c r="C190" s="293"/>
      <c r="D190" s="293"/>
      <c r="E190" s="293"/>
      <c r="F190" s="293"/>
      <c r="G190" s="574"/>
      <c r="H190" s="574"/>
      <c r="I190" s="576"/>
      <c r="J190" s="574" t="s">
        <v>114</v>
      </c>
      <c r="K190" s="574"/>
      <c r="L190" s="574"/>
      <c r="M190" s="574"/>
      <c r="N190" s="578"/>
      <c r="O190" s="576"/>
      <c r="R190" s="303"/>
      <c r="S190" s="303"/>
      <c r="T190" s="303"/>
    </row>
    <row r="191" spans="1:20">
      <c r="A191" s="293"/>
      <c r="B191" s="293"/>
      <c r="C191" s="293"/>
      <c r="D191" s="293"/>
      <c r="E191" s="293"/>
      <c r="F191" s="293"/>
      <c r="G191" s="5"/>
      <c r="H191" s="5"/>
      <c r="I191" s="5"/>
      <c r="J191" s="293" t="s">
        <v>115</v>
      </c>
      <c r="K191" s="293"/>
      <c r="L191" s="293"/>
      <c r="M191" s="293"/>
      <c r="N191" s="581"/>
      <c r="O191" s="5"/>
      <c r="R191" s="303"/>
      <c r="S191" s="303"/>
      <c r="T191" s="303"/>
    </row>
  </sheetData>
  <mergeCells count="159">
    <mergeCell ref="A189:F189"/>
    <mergeCell ref="G189:R189"/>
    <mergeCell ref="A190:F191"/>
    <mergeCell ref="G190:H190"/>
    <mergeCell ref="J190:M190"/>
    <mergeCell ref="J191:M191"/>
    <mergeCell ref="D177:E177"/>
    <mergeCell ref="D178:E178"/>
    <mergeCell ref="B179:B183"/>
    <mergeCell ref="D184:E184"/>
    <mergeCell ref="D185:E185"/>
    <mergeCell ref="G188:T188"/>
    <mergeCell ref="D167:E167"/>
    <mergeCell ref="D168:E168"/>
    <mergeCell ref="D169:E169"/>
    <mergeCell ref="B170:B176"/>
    <mergeCell ref="D170:E170"/>
    <mergeCell ref="D171:E171"/>
    <mergeCell ref="D172:E172"/>
    <mergeCell ref="C173:C176"/>
    <mergeCell ref="D173:D176"/>
    <mergeCell ref="D150:E150"/>
    <mergeCell ref="D153:E153"/>
    <mergeCell ref="D154:E154"/>
    <mergeCell ref="A155:A187"/>
    <mergeCell ref="D155:E155"/>
    <mergeCell ref="D158:E158"/>
    <mergeCell ref="D160:E160"/>
    <mergeCell ref="D164:E164"/>
    <mergeCell ref="D165:E165"/>
    <mergeCell ref="D166:E166"/>
    <mergeCell ref="B143:B149"/>
    <mergeCell ref="D143:E143"/>
    <mergeCell ref="C144:C145"/>
    <mergeCell ref="D146:E146"/>
    <mergeCell ref="C147:C148"/>
    <mergeCell ref="D149:E149"/>
    <mergeCell ref="D131:E131"/>
    <mergeCell ref="D132:E132"/>
    <mergeCell ref="D133:E133"/>
    <mergeCell ref="C134:C141"/>
    <mergeCell ref="D139:D141"/>
    <mergeCell ref="D142:E142"/>
    <mergeCell ref="C125:E125"/>
    <mergeCell ref="D126:E126"/>
    <mergeCell ref="D127:E127"/>
    <mergeCell ref="D128:E128"/>
    <mergeCell ref="D129:E129"/>
    <mergeCell ref="D130:E130"/>
    <mergeCell ref="C116:C123"/>
    <mergeCell ref="D116:E116"/>
    <mergeCell ref="D119:E119"/>
    <mergeCell ref="D122:E122"/>
    <mergeCell ref="D123:E123"/>
    <mergeCell ref="D124:E124"/>
    <mergeCell ref="D111:E111"/>
    <mergeCell ref="C112:C114"/>
    <mergeCell ref="D112:E112"/>
    <mergeCell ref="D113:E113"/>
    <mergeCell ref="D114:E114"/>
    <mergeCell ref="D115:E115"/>
    <mergeCell ref="D103:E103"/>
    <mergeCell ref="C104:C110"/>
    <mergeCell ref="D104:E104"/>
    <mergeCell ref="D105:D106"/>
    <mergeCell ref="D107:E107"/>
    <mergeCell ref="D108:E108"/>
    <mergeCell ref="D109:E109"/>
    <mergeCell ref="D110:E110"/>
    <mergeCell ref="C97:E97"/>
    <mergeCell ref="D98:E98"/>
    <mergeCell ref="D99:E99"/>
    <mergeCell ref="D100:E100"/>
    <mergeCell ref="C101:C102"/>
    <mergeCell ref="D101:E101"/>
    <mergeCell ref="D102:E102"/>
    <mergeCell ref="D91:E91"/>
    <mergeCell ref="D92:E92"/>
    <mergeCell ref="D93:E93"/>
    <mergeCell ref="D94:E94"/>
    <mergeCell ref="D95:E95"/>
    <mergeCell ref="D96:E96"/>
    <mergeCell ref="D78:E78"/>
    <mergeCell ref="D79:E79"/>
    <mergeCell ref="D80:E80"/>
    <mergeCell ref="C81:C88"/>
    <mergeCell ref="D89:E89"/>
    <mergeCell ref="C90:E90"/>
    <mergeCell ref="D68:E68"/>
    <mergeCell ref="C69:C72"/>
    <mergeCell ref="D73:E73"/>
    <mergeCell ref="D74:E74"/>
    <mergeCell ref="C75:C77"/>
    <mergeCell ref="D75:E75"/>
    <mergeCell ref="D76:E76"/>
    <mergeCell ref="D77:E77"/>
    <mergeCell ref="D56:E56"/>
    <mergeCell ref="D57:E57"/>
    <mergeCell ref="D58:E58"/>
    <mergeCell ref="D59:E59"/>
    <mergeCell ref="D61:E61"/>
    <mergeCell ref="C62:C67"/>
    <mergeCell ref="D65:D67"/>
    <mergeCell ref="D49:E49"/>
    <mergeCell ref="D50:E50"/>
    <mergeCell ref="D51:E51"/>
    <mergeCell ref="D52:E52"/>
    <mergeCell ref="D53:E53"/>
    <mergeCell ref="C54:C55"/>
    <mergeCell ref="B40:E40"/>
    <mergeCell ref="A41:A149"/>
    <mergeCell ref="C41:E41"/>
    <mergeCell ref="B42:B141"/>
    <mergeCell ref="C42:E42"/>
    <mergeCell ref="D43:E43"/>
    <mergeCell ref="D44:E44"/>
    <mergeCell ref="D45:E45"/>
    <mergeCell ref="C46:C47"/>
    <mergeCell ref="D48:E48"/>
    <mergeCell ref="B35:B39"/>
    <mergeCell ref="D35:E35"/>
    <mergeCell ref="D36:E36"/>
    <mergeCell ref="D37:E37"/>
    <mergeCell ref="D38:E38"/>
    <mergeCell ref="D39:E39"/>
    <mergeCell ref="C22:C23"/>
    <mergeCell ref="D24:E24"/>
    <mergeCell ref="D25:E25"/>
    <mergeCell ref="D26:E26"/>
    <mergeCell ref="C27:C33"/>
    <mergeCell ref="D34:E34"/>
    <mergeCell ref="B12:C12"/>
    <mergeCell ref="D12:E12"/>
    <mergeCell ref="D13:E13"/>
    <mergeCell ref="A14:A39"/>
    <mergeCell ref="D14:E14"/>
    <mergeCell ref="B15:B33"/>
    <mergeCell ref="D15:E15"/>
    <mergeCell ref="C16:C19"/>
    <mergeCell ref="D20:E20"/>
    <mergeCell ref="D21:E21"/>
    <mergeCell ref="S9:S10"/>
    <mergeCell ref="T9:T10"/>
    <mergeCell ref="H10:I10"/>
    <mergeCell ref="J10:J11"/>
    <mergeCell ref="K10:R10"/>
    <mergeCell ref="K11:L11"/>
    <mergeCell ref="M11:N11"/>
    <mergeCell ref="O11:P11"/>
    <mergeCell ref="I1:T1"/>
    <mergeCell ref="A5:T6"/>
    <mergeCell ref="B7:Q7"/>
    <mergeCell ref="A8:T8"/>
    <mergeCell ref="A9:C11"/>
    <mergeCell ref="D9:E11"/>
    <mergeCell ref="F9:F11"/>
    <mergeCell ref="G9:G10"/>
    <mergeCell ref="H9:J9"/>
    <mergeCell ref="K9:R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sqref="A1:XFD1048576"/>
    </sheetView>
  </sheetViews>
  <sheetFormatPr defaultRowHeight="15"/>
  <cols>
    <col min="1" max="1" width="9.28515625" style="1" bestFit="1" customWidth="1"/>
    <col min="2" max="2" width="37.140625" style="1" customWidth="1"/>
    <col min="3" max="3" width="13.5703125" style="1" customWidth="1"/>
    <col min="4" max="4" width="15.42578125" style="1" customWidth="1"/>
    <col min="5" max="5" width="14.85546875" style="1" customWidth="1"/>
    <col min="6" max="6" width="16.7109375" style="1" customWidth="1"/>
    <col min="7" max="7" width="15.42578125" style="1" customWidth="1"/>
    <col min="8" max="8" width="9.28515625" style="1" bestFit="1" customWidth="1"/>
    <col min="9" max="256" width="9.140625" style="1"/>
    <col min="257" max="257" width="9.28515625" style="1" bestFit="1" customWidth="1"/>
    <col min="258" max="258" width="37.140625" style="1" customWidth="1"/>
    <col min="259" max="259" width="13.5703125" style="1" customWidth="1"/>
    <col min="260" max="260" width="15.42578125" style="1" customWidth="1"/>
    <col min="261" max="261" width="14.85546875" style="1" customWidth="1"/>
    <col min="262" max="262" width="16.7109375" style="1" customWidth="1"/>
    <col min="263" max="263" width="15.42578125" style="1" customWidth="1"/>
    <col min="264" max="264" width="9.28515625" style="1" bestFit="1" customWidth="1"/>
    <col min="265" max="512" width="9.140625" style="1"/>
    <col min="513" max="513" width="9.28515625" style="1" bestFit="1" customWidth="1"/>
    <col min="514" max="514" width="37.140625" style="1" customWidth="1"/>
    <col min="515" max="515" width="13.5703125" style="1" customWidth="1"/>
    <col min="516" max="516" width="15.42578125" style="1" customWidth="1"/>
    <col min="517" max="517" width="14.85546875" style="1" customWidth="1"/>
    <col min="518" max="518" width="16.7109375" style="1" customWidth="1"/>
    <col min="519" max="519" width="15.42578125" style="1" customWidth="1"/>
    <col min="520" max="520" width="9.28515625" style="1" bestFit="1" customWidth="1"/>
    <col min="521" max="768" width="9.140625" style="1"/>
    <col min="769" max="769" width="9.28515625" style="1" bestFit="1" customWidth="1"/>
    <col min="770" max="770" width="37.140625" style="1" customWidth="1"/>
    <col min="771" max="771" width="13.5703125" style="1" customWidth="1"/>
    <col min="772" max="772" width="15.42578125" style="1" customWidth="1"/>
    <col min="773" max="773" width="14.85546875" style="1" customWidth="1"/>
    <col min="774" max="774" width="16.7109375" style="1" customWidth="1"/>
    <col min="775" max="775" width="15.42578125" style="1" customWidth="1"/>
    <col min="776" max="776" width="9.28515625" style="1" bestFit="1" customWidth="1"/>
    <col min="777" max="1024" width="9.140625" style="1"/>
    <col min="1025" max="1025" width="9.28515625" style="1" bestFit="1" customWidth="1"/>
    <col min="1026" max="1026" width="37.140625" style="1" customWidth="1"/>
    <col min="1027" max="1027" width="13.5703125" style="1" customWidth="1"/>
    <col min="1028" max="1028" width="15.42578125" style="1" customWidth="1"/>
    <col min="1029" max="1029" width="14.85546875" style="1" customWidth="1"/>
    <col min="1030" max="1030" width="16.7109375" style="1" customWidth="1"/>
    <col min="1031" max="1031" width="15.42578125" style="1" customWidth="1"/>
    <col min="1032" max="1032" width="9.28515625" style="1" bestFit="1" customWidth="1"/>
    <col min="1033" max="1280" width="9.140625" style="1"/>
    <col min="1281" max="1281" width="9.28515625" style="1" bestFit="1" customWidth="1"/>
    <col min="1282" max="1282" width="37.140625" style="1" customWidth="1"/>
    <col min="1283" max="1283" width="13.5703125" style="1" customWidth="1"/>
    <col min="1284" max="1284" width="15.42578125" style="1" customWidth="1"/>
    <col min="1285" max="1285" width="14.85546875" style="1" customWidth="1"/>
    <col min="1286" max="1286" width="16.7109375" style="1" customWidth="1"/>
    <col min="1287" max="1287" width="15.42578125" style="1" customWidth="1"/>
    <col min="1288" max="1288" width="9.28515625" style="1" bestFit="1" customWidth="1"/>
    <col min="1289" max="1536" width="9.140625" style="1"/>
    <col min="1537" max="1537" width="9.28515625" style="1" bestFit="1" customWidth="1"/>
    <col min="1538" max="1538" width="37.140625" style="1" customWidth="1"/>
    <col min="1539" max="1539" width="13.5703125" style="1" customWidth="1"/>
    <col min="1540" max="1540" width="15.42578125" style="1" customWidth="1"/>
    <col min="1541" max="1541" width="14.85546875" style="1" customWidth="1"/>
    <col min="1542" max="1542" width="16.7109375" style="1" customWidth="1"/>
    <col min="1543" max="1543" width="15.42578125" style="1" customWidth="1"/>
    <col min="1544" max="1544" width="9.28515625" style="1" bestFit="1" customWidth="1"/>
    <col min="1545" max="1792" width="9.140625" style="1"/>
    <col min="1793" max="1793" width="9.28515625" style="1" bestFit="1" customWidth="1"/>
    <col min="1794" max="1794" width="37.140625" style="1" customWidth="1"/>
    <col min="1795" max="1795" width="13.5703125" style="1" customWidth="1"/>
    <col min="1796" max="1796" width="15.42578125" style="1" customWidth="1"/>
    <col min="1797" max="1797" width="14.85546875" style="1" customWidth="1"/>
    <col min="1798" max="1798" width="16.7109375" style="1" customWidth="1"/>
    <col min="1799" max="1799" width="15.42578125" style="1" customWidth="1"/>
    <col min="1800" max="1800" width="9.28515625" style="1" bestFit="1" customWidth="1"/>
    <col min="1801" max="2048" width="9.140625" style="1"/>
    <col min="2049" max="2049" width="9.28515625" style="1" bestFit="1" customWidth="1"/>
    <col min="2050" max="2050" width="37.140625" style="1" customWidth="1"/>
    <col min="2051" max="2051" width="13.5703125" style="1" customWidth="1"/>
    <col min="2052" max="2052" width="15.42578125" style="1" customWidth="1"/>
    <col min="2053" max="2053" width="14.85546875" style="1" customWidth="1"/>
    <col min="2054" max="2054" width="16.7109375" style="1" customWidth="1"/>
    <col min="2055" max="2055" width="15.42578125" style="1" customWidth="1"/>
    <col min="2056" max="2056" width="9.28515625" style="1" bestFit="1" customWidth="1"/>
    <col min="2057" max="2304" width="9.140625" style="1"/>
    <col min="2305" max="2305" width="9.28515625" style="1" bestFit="1" customWidth="1"/>
    <col min="2306" max="2306" width="37.140625" style="1" customWidth="1"/>
    <col min="2307" max="2307" width="13.5703125" style="1" customWidth="1"/>
    <col min="2308" max="2308" width="15.42578125" style="1" customWidth="1"/>
    <col min="2309" max="2309" width="14.85546875" style="1" customWidth="1"/>
    <col min="2310" max="2310" width="16.7109375" style="1" customWidth="1"/>
    <col min="2311" max="2311" width="15.42578125" style="1" customWidth="1"/>
    <col min="2312" max="2312" width="9.28515625" style="1" bestFit="1" customWidth="1"/>
    <col min="2313" max="2560" width="9.140625" style="1"/>
    <col min="2561" max="2561" width="9.28515625" style="1" bestFit="1" customWidth="1"/>
    <col min="2562" max="2562" width="37.140625" style="1" customWidth="1"/>
    <col min="2563" max="2563" width="13.5703125" style="1" customWidth="1"/>
    <col min="2564" max="2564" width="15.42578125" style="1" customWidth="1"/>
    <col min="2565" max="2565" width="14.85546875" style="1" customWidth="1"/>
    <col min="2566" max="2566" width="16.7109375" style="1" customWidth="1"/>
    <col min="2567" max="2567" width="15.42578125" style="1" customWidth="1"/>
    <col min="2568" max="2568" width="9.28515625" style="1" bestFit="1" customWidth="1"/>
    <col min="2569" max="2816" width="9.140625" style="1"/>
    <col min="2817" max="2817" width="9.28515625" style="1" bestFit="1" customWidth="1"/>
    <col min="2818" max="2818" width="37.140625" style="1" customWidth="1"/>
    <col min="2819" max="2819" width="13.5703125" style="1" customWidth="1"/>
    <col min="2820" max="2820" width="15.42578125" style="1" customWidth="1"/>
    <col min="2821" max="2821" width="14.85546875" style="1" customWidth="1"/>
    <col min="2822" max="2822" width="16.7109375" style="1" customWidth="1"/>
    <col min="2823" max="2823" width="15.42578125" style="1" customWidth="1"/>
    <col min="2824" max="2824" width="9.28515625" style="1" bestFit="1" customWidth="1"/>
    <col min="2825" max="3072" width="9.140625" style="1"/>
    <col min="3073" max="3073" width="9.28515625" style="1" bestFit="1" customWidth="1"/>
    <col min="3074" max="3074" width="37.140625" style="1" customWidth="1"/>
    <col min="3075" max="3075" width="13.5703125" style="1" customWidth="1"/>
    <col min="3076" max="3076" width="15.42578125" style="1" customWidth="1"/>
    <col min="3077" max="3077" width="14.85546875" style="1" customWidth="1"/>
    <col min="3078" max="3078" width="16.7109375" style="1" customWidth="1"/>
    <col min="3079" max="3079" width="15.42578125" style="1" customWidth="1"/>
    <col min="3080" max="3080" width="9.28515625" style="1" bestFit="1" customWidth="1"/>
    <col min="3081" max="3328" width="9.140625" style="1"/>
    <col min="3329" max="3329" width="9.28515625" style="1" bestFit="1" customWidth="1"/>
    <col min="3330" max="3330" width="37.140625" style="1" customWidth="1"/>
    <col min="3331" max="3331" width="13.5703125" style="1" customWidth="1"/>
    <col min="3332" max="3332" width="15.42578125" style="1" customWidth="1"/>
    <col min="3333" max="3333" width="14.85546875" style="1" customWidth="1"/>
    <col min="3334" max="3334" width="16.7109375" style="1" customWidth="1"/>
    <col min="3335" max="3335" width="15.42578125" style="1" customWidth="1"/>
    <col min="3336" max="3336" width="9.28515625" style="1" bestFit="1" customWidth="1"/>
    <col min="3337" max="3584" width="9.140625" style="1"/>
    <col min="3585" max="3585" width="9.28515625" style="1" bestFit="1" customWidth="1"/>
    <col min="3586" max="3586" width="37.140625" style="1" customWidth="1"/>
    <col min="3587" max="3587" width="13.5703125" style="1" customWidth="1"/>
    <col min="3588" max="3588" width="15.42578125" style="1" customWidth="1"/>
    <col min="3589" max="3589" width="14.85546875" style="1" customWidth="1"/>
    <col min="3590" max="3590" width="16.7109375" style="1" customWidth="1"/>
    <col min="3591" max="3591" width="15.42578125" style="1" customWidth="1"/>
    <col min="3592" max="3592" width="9.28515625" style="1" bestFit="1" customWidth="1"/>
    <col min="3593" max="3840" width="9.140625" style="1"/>
    <col min="3841" max="3841" width="9.28515625" style="1" bestFit="1" customWidth="1"/>
    <col min="3842" max="3842" width="37.140625" style="1" customWidth="1"/>
    <col min="3843" max="3843" width="13.5703125" style="1" customWidth="1"/>
    <col min="3844" max="3844" width="15.42578125" style="1" customWidth="1"/>
    <col min="3845" max="3845" width="14.85546875" style="1" customWidth="1"/>
    <col min="3846" max="3846" width="16.7109375" style="1" customWidth="1"/>
    <col min="3847" max="3847" width="15.42578125" style="1" customWidth="1"/>
    <col min="3848" max="3848" width="9.28515625" style="1" bestFit="1" customWidth="1"/>
    <col min="3849" max="4096" width="9.140625" style="1"/>
    <col min="4097" max="4097" width="9.28515625" style="1" bestFit="1" customWidth="1"/>
    <col min="4098" max="4098" width="37.140625" style="1" customWidth="1"/>
    <col min="4099" max="4099" width="13.5703125" style="1" customWidth="1"/>
    <col min="4100" max="4100" width="15.42578125" style="1" customWidth="1"/>
    <col min="4101" max="4101" width="14.85546875" style="1" customWidth="1"/>
    <col min="4102" max="4102" width="16.7109375" style="1" customWidth="1"/>
    <col min="4103" max="4103" width="15.42578125" style="1" customWidth="1"/>
    <col min="4104" max="4104" width="9.28515625" style="1" bestFit="1" customWidth="1"/>
    <col min="4105" max="4352" width="9.140625" style="1"/>
    <col min="4353" max="4353" width="9.28515625" style="1" bestFit="1" customWidth="1"/>
    <col min="4354" max="4354" width="37.140625" style="1" customWidth="1"/>
    <col min="4355" max="4355" width="13.5703125" style="1" customWidth="1"/>
    <col min="4356" max="4356" width="15.42578125" style="1" customWidth="1"/>
    <col min="4357" max="4357" width="14.85546875" style="1" customWidth="1"/>
    <col min="4358" max="4358" width="16.7109375" style="1" customWidth="1"/>
    <col min="4359" max="4359" width="15.42578125" style="1" customWidth="1"/>
    <col min="4360" max="4360" width="9.28515625" style="1" bestFit="1" customWidth="1"/>
    <col min="4361" max="4608" width="9.140625" style="1"/>
    <col min="4609" max="4609" width="9.28515625" style="1" bestFit="1" customWidth="1"/>
    <col min="4610" max="4610" width="37.140625" style="1" customWidth="1"/>
    <col min="4611" max="4611" width="13.5703125" style="1" customWidth="1"/>
    <col min="4612" max="4612" width="15.42578125" style="1" customWidth="1"/>
    <col min="4613" max="4613" width="14.85546875" style="1" customWidth="1"/>
    <col min="4614" max="4614" width="16.7109375" style="1" customWidth="1"/>
    <col min="4615" max="4615" width="15.42578125" style="1" customWidth="1"/>
    <col min="4616" max="4616" width="9.28515625" style="1" bestFit="1" customWidth="1"/>
    <col min="4617" max="4864" width="9.140625" style="1"/>
    <col min="4865" max="4865" width="9.28515625" style="1" bestFit="1" customWidth="1"/>
    <col min="4866" max="4866" width="37.140625" style="1" customWidth="1"/>
    <col min="4867" max="4867" width="13.5703125" style="1" customWidth="1"/>
    <col min="4868" max="4868" width="15.42578125" style="1" customWidth="1"/>
    <col min="4869" max="4869" width="14.85546875" style="1" customWidth="1"/>
    <col min="4870" max="4870" width="16.7109375" style="1" customWidth="1"/>
    <col min="4871" max="4871" width="15.42578125" style="1" customWidth="1"/>
    <col min="4872" max="4872" width="9.28515625" style="1" bestFit="1" customWidth="1"/>
    <col min="4873" max="5120" width="9.140625" style="1"/>
    <col min="5121" max="5121" width="9.28515625" style="1" bestFit="1" customWidth="1"/>
    <col min="5122" max="5122" width="37.140625" style="1" customWidth="1"/>
    <col min="5123" max="5123" width="13.5703125" style="1" customWidth="1"/>
    <col min="5124" max="5124" width="15.42578125" style="1" customWidth="1"/>
    <col min="5125" max="5125" width="14.85546875" style="1" customWidth="1"/>
    <col min="5126" max="5126" width="16.7109375" style="1" customWidth="1"/>
    <col min="5127" max="5127" width="15.42578125" style="1" customWidth="1"/>
    <col min="5128" max="5128" width="9.28515625" style="1" bestFit="1" customWidth="1"/>
    <col min="5129" max="5376" width="9.140625" style="1"/>
    <col min="5377" max="5377" width="9.28515625" style="1" bestFit="1" customWidth="1"/>
    <col min="5378" max="5378" width="37.140625" style="1" customWidth="1"/>
    <col min="5379" max="5379" width="13.5703125" style="1" customWidth="1"/>
    <col min="5380" max="5380" width="15.42578125" style="1" customWidth="1"/>
    <col min="5381" max="5381" width="14.85546875" style="1" customWidth="1"/>
    <col min="5382" max="5382" width="16.7109375" style="1" customWidth="1"/>
    <col min="5383" max="5383" width="15.42578125" style="1" customWidth="1"/>
    <col min="5384" max="5384" width="9.28515625" style="1" bestFit="1" customWidth="1"/>
    <col min="5385" max="5632" width="9.140625" style="1"/>
    <col min="5633" max="5633" width="9.28515625" style="1" bestFit="1" customWidth="1"/>
    <col min="5634" max="5634" width="37.140625" style="1" customWidth="1"/>
    <col min="5635" max="5635" width="13.5703125" style="1" customWidth="1"/>
    <col min="5636" max="5636" width="15.42578125" style="1" customWidth="1"/>
    <col min="5637" max="5637" width="14.85546875" style="1" customWidth="1"/>
    <col min="5638" max="5638" width="16.7109375" style="1" customWidth="1"/>
    <col min="5639" max="5639" width="15.42578125" style="1" customWidth="1"/>
    <col min="5640" max="5640" width="9.28515625" style="1" bestFit="1" customWidth="1"/>
    <col min="5641" max="5888" width="9.140625" style="1"/>
    <col min="5889" max="5889" width="9.28515625" style="1" bestFit="1" customWidth="1"/>
    <col min="5890" max="5890" width="37.140625" style="1" customWidth="1"/>
    <col min="5891" max="5891" width="13.5703125" style="1" customWidth="1"/>
    <col min="5892" max="5892" width="15.42578125" style="1" customWidth="1"/>
    <col min="5893" max="5893" width="14.85546875" style="1" customWidth="1"/>
    <col min="5894" max="5894" width="16.7109375" style="1" customWidth="1"/>
    <col min="5895" max="5895" width="15.42578125" style="1" customWidth="1"/>
    <col min="5896" max="5896" width="9.28515625" style="1" bestFit="1" customWidth="1"/>
    <col min="5897" max="6144" width="9.140625" style="1"/>
    <col min="6145" max="6145" width="9.28515625" style="1" bestFit="1" customWidth="1"/>
    <col min="6146" max="6146" width="37.140625" style="1" customWidth="1"/>
    <col min="6147" max="6147" width="13.5703125" style="1" customWidth="1"/>
    <col min="6148" max="6148" width="15.42578125" style="1" customWidth="1"/>
    <col min="6149" max="6149" width="14.85546875" style="1" customWidth="1"/>
    <col min="6150" max="6150" width="16.7109375" style="1" customWidth="1"/>
    <col min="6151" max="6151" width="15.42578125" style="1" customWidth="1"/>
    <col min="6152" max="6152" width="9.28515625" style="1" bestFit="1" customWidth="1"/>
    <col min="6153" max="6400" width="9.140625" style="1"/>
    <col min="6401" max="6401" width="9.28515625" style="1" bestFit="1" customWidth="1"/>
    <col min="6402" max="6402" width="37.140625" style="1" customWidth="1"/>
    <col min="6403" max="6403" width="13.5703125" style="1" customWidth="1"/>
    <col min="6404" max="6404" width="15.42578125" style="1" customWidth="1"/>
    <col min="6405" max="6405" width="14.85546875" style="1" customWidth="1"/>
    <col min="6406" max="6406" width="16.7109375" style="1" customWidth="1"/>
    <col min="6407" max="6407" width="15.42578125" style="1" customWidth="1"/>
    <col min="6408" max="6408" width="9.28515625" style="1" bestFit="1" customWidth="1"/>
    <col min="6409" max="6656" width="9.140625" style="1"/>
    <col min="6657" max="6657" width="9.28515625" style="1" bestFit="1" customWidth="1"/>
    <col min="6658" max="6658" width="37.140625" style="1" customWidth="1"/>
    <col min="6659" max="6659" width="13.5703125" style="1" customWidth="1"/>
    <col min="6660" max="6660" width="15.42578125" style="1" customWidth="1"/>
    <col min="6661" max="6661" width="14.85546875" style="1" customWidth="1"/>
    <col min="6662" max="6662" width="16.7109375" style="1" customWidth="1"/>
    <col min="6663" max="6663" width="15.42578125" style="1" customWidth="1"/>
    <col min="6664" max="6664" width="9.28515625" style="1" bestFit="1" customWidth="1"/>
    <col min="6665" max="6912" width="9.140625" style="1"/>
    <col min="6913" max="6913" width="9.28515625" style="1" bestFit="1" customWidth="1"/>
    <col min="6914" max="6914" width="37.140625" style="1" customWidth="1"/>
    <col min="6915" max="6915" width="13.5703125" style="1" customWidth="1"/>
    <col min="6916" max="6916" width="15.42578125" style="1" customWidth="1"/>
    <col min="6917" max="6917" width="14.85546875" style="1" customWidth="1"/>
    <col min="6918" max="6918" width="16.7109375" style="1" customWidth="1"/>
    <col min="6919" max="6919" width="15.42578125" style="1" customWidth="1"/>
    <col min="6920" max="6920" width="9.28515625" style="1" bestFit="1" customWidth="1"/>
    <col min="6921" max="7168" width="9.140625" style="1"/>
    <col min="7169" max="7169" width="9.28515625" style="1" bestFit="1" customWidth="1"/>
    <col min="7170" max="7170" width="37.140625" style="1" customWidth="1"/>
    <col min="7171" max="7171" width="13.5703125" style="1" customWidth="1"/>
    <col min="7172" max="7172" width="15.42578125" style="1" customWidth="1"/>
    <col min="7173" max="7173" width="14.85546875" style="1" customWidth="1"/>
    <col min="7174" max="7174" width="16.7109375" style="1" customWidth="1"/>
    <col min="7175" max="7175" width="15.42578125" style="1" customWidth="1"/>
    <col min="7176" max="7176" width="9.28515625" style="1" bestFit="1" customWidth="1"/>
    <col min="7177" max="7424" width="9.140625" style="1"/>
    <col min="7425" max="7425" width="9.28515625" style="1" bestFit="1" customWidth="1"/>
    <col min="7426" max="7426" width="37.140625" style="1" customWidth="1"/>
    <col min="7427" max="7427" width="13.5703125" style="1" customWidth="1"/>
    <col min="7428" max="7428" width="15.42578125" style="1" customWidth="1"/>
    <col min="7429" max="7429" width="14.85546875" style="1" customWidth="1"/>
    <col min="7430" max="7430" width="16.7109375" style="1" customWidth="1"/>
    <col min="7431" max="7431" width="15.42578125" style="1" customWidth="1"/>
    <col min="7432" max="7432" width="9.28515625" style="1" bestFit="1" customWidth="1"/>
    <col min="7433" max="7680" width="9.140625" style="1"/>
    <col min="7681" max="7681" width="9.28515625" style="1" bestFit="1" customWidth="1"/>
    <col min="7682" max="7682" width="37.140625" style="1" customWidth="1"/>
    <col min="7683" max="7683" width="13.5703125" style="1" customWidth="1"/>
    <col min="7684" max="7684" width="15.42578125" style="1" customWidth="1"/>
    <col min="7685" max="7685" width="14.85546875" style="1" customWidth="1"/>
    <col min="7686" max="7686" width="16.7109375" style="1" customWidth="1"/>
    <col min="7687" max="7687" width="15.42578125" style="1" customWidth="1"/>
    <col min="7688" max="7688" width="9.28515625" style="1" bestFit="1" customWidth="1"/>
    <col min="7689" max="7936" width="9.140625" style="1"/>
    <col min="7937" max="7937" width="9.28515625" style="1" bestFit="1" customWidth="1"/>
    <col min="7938" max="7938" width="37.140625" style="1" customWidth="1"/>
    <col min="7939" max="7939" width="13.5703125" style="1" customWidth="1"/>
    <col min="7940" max="7940" width="15.42578125" style="1" customWidth="1"/>
    <col min="7941" max="7941" width="14.85546875" style="1" customWidth="1"/>
    <col min="7942" max="7942" width="16.7109375" style="1" customWidth="1"/>
    <col min="7943" max="7943" width="15.42578125" style="1" customWidth="1"/>
    <col min="7944" max="7944" width="9.28515625" style="1" bestFit="1" customWidth="1"/>
    <col min="7945" max="8192" width="9.140625" style="1"/>
    <col min="8193" max="8193" width="9.28515625" style="1" bestFit="1" customWidth="1"/>
    <col min="8194" max="8194" width="37.140625" style="1" customWidth="1"/>
    <col min="8195" max="8195" width="13.5703125" style="1" customWidth="1"/>
    <col min="8196" max="8196" width="15.42578125" style="1" customWidth="1"/>
    <col min="8197" max="8197" width="14.85546875" style="1" customWidth="1"/>
    <col min="8198" max="8198" width="16.7109375" style="1" customWidth="1"/>
    <col min="8199" max="8199" width="15.42578125" style="1" customWidth="1"/>
    <col min="8200" max="8200" width="9.28515625" style="1" bestFit="1" customWidth="1"/>
    <col min="8201" max="8448" width="9.140625" style="1"/>
    <col min="8449" max="8449" width="9.28515625" style="1" bestFit="1" customWidth="1"/>
    <col min="8450" max="8450" width="37.140625" style="1" customWidth="1"/>
    <col min="8451" max="8451" width="13.5703125" style="1" customWidth="1"/>
    <col min="8452" max="8452" width="15.42578125" style="1" customWidth="1"/>
    <col min="8453" max="8453" width="14.85546875" style="1" customWidth="1"/>
    <col min="8454" max="8454" width="16.7109375" style="1" customWidth="1"/>
    <col min="8455" max="8455" width="15.42578125" style="1" customWidth="1"/>
    <col min="8456" max="8456" width="9.28515625" style="1" bestFit="1" customWidth="1"/>
    <col min="8457" max="8704" width="9.140625" style="1"/>
    <col min="8705" max="8705" width="9.28515625" style="1" bestFit="1" customWidth="1"/>
    <col min="8706" max="8706" width="37.140625" style="1" customWidth="1"/>
    <col min="8707" max="8707" width="13.5703125" style="1" customWidth="1"/>
    <col min="8708" max="8708" width="15.42578125" style="1" customWidth="1"/>
    <col min="8709" max="8709" width="14.85546875" style="1" customWidth="1"/>
    <col min="8710" max="8710" width="16.7109375" style="1" customWidth="1"/>
    <col min="8711" max="8711" width="15.42578125" style="1" customWidth="1"/>
    <col min="8712" max="8712" width="9.28515625" style="1" bestFit="1" customWidth="1"/>
    <col min="8713" max="8960" width="9.140625" style="1"/>
    <col min="8961" max="8961" width="9.28515625" style="1" bestFit="1" customWidth="1"/>
    <col min="8962" max="8962" width="37.140625" style="1" customWidth="1"/>
    <col min="8963" max="8963" width="13.5703125" style="1" customWidth="1"/>
    <col min="8964" max="8964" width="15.42578125" style="1" customWidth="1"/>
    <col min="8965" max="8965" width="14.85546875" style="1" customWidth="1"/>
    <col min="8966" max="8966" width="16.7109375" style="1" customWidth="1"/>
    <col min="8967" max="8967" width="15.42578125" style="1" customWidth="1"/>
    <col min="8968" max="8968" width="9.28515625" style="1" bestFit="1" customWidth="1"/>
    <col min="8969" max="9216" width="9.140625" style="1"/>
    <col min="9217" max="9217" width="9.28515625" style="1" bestFit="1" customWidth="1"/>
    <col min="9218" max="9218" width="37.140625" style="1" customWidth="1"/>
    <col min="9219" max="9219" width="13.5703125" style="1" customWidth="1"/>
    <col min="9220" max="9220" width="15.42578125" style="1" customWidth="1"/>
    <col min="9221" max="9221" width="14.85546875" style="1" customWidth="1"/>
    <col min="9222" max="9222" width="16.7109375" style="1" customWidth="1"/>
    <col min="9223" max="9223" width="15.42578125" style="1" customWidth="1"/>
    <col min="9224" max="9224" width="9.28515625" style="1" bestFit="1" customWidth="1"/>
    <col min="9225" max="9472" width="9.140625" style="1"/>
    <col min="9473" max="9473" width="9.28515625" style="1" bestFit="1" customWidth="1"/>
    <col min="9474" max="9474" width="37.140625" style="1" customWidth="1"/>
    <col min="9475" max="9475" width="13.5703125" style="1" customWidth="1"/>
    <col min="9476" max="9476" width="15.42578125" style="1" customWidth="1"/>
    <col min="9477" max="9477" width="14.85546875" style="1" customWidth="1"/>
    <col min="9478" max="9478" width="16.7109375" style="1" customWidth="1"/>
    <col min="9479" max="9479" width="15.42578125" style="1" customWidth="1"/>
    <col min="9480" max="9480" width="9.28515625" style="1" bestFit="1" customWidth="1"/>
    <col min="9481" max="9728" width="9.140625" style="1"/>
    <col min="9729" max="9729" width="9.28515625" style="1" bestFit="1" customWidth="1"/>
    <col min="9730" max="9730" width="37.140625" style="1" customWidth="1"/>
    <col min="9731" max="9731" width="13.5703125" style="1" customWidth="1"/>
    <col min="9732" max="9732" width="15.42578125" style="1" customWidth="1"/>
    <col min="9733" max="9733" width="14.85546875" style="1" customWidth="1"/>
    <col min="9734" max="9734" width="16.7109375" style="1" customWidth="1"/>
    <col min="9735" max="9735" width="15.42578125" style="1" customWidth="1"/>
    <col min="9736" max="9736" width="9.28515625" style="1" bestFit="1" customWidth="1"/>
    <col min="9737" max="9984" width="9.140625" style="1"/>
    <col min="9985" max="9985" width="9.28515625" style="1" bestFit="1" customWidth="1"/>
    <col min="9986" max="9986" width="37.140625" style="1" customWidth="1"/>
    <col min="9987" max="9987" width="13.5703125" style="1" customWidth="1"/>
    <col min="9988" max="9988" width="15.42578125" style="1" customWidth="1"/>
    <col min="9989" max="9989" width="14.85546875" style="1" customWidth="1"/>
    <col min="9990" max="9990" width="16.7109375" style="1" customWidth="1"/>
    <col min="9991" max="9991" width="15.42578125" style="1" customWidth="1"/>
    <col min="9992" max="9992" width="9.28515625" style="1" bestFit="1" customWidth="1"/>
    <col min="9993" max="10240" width="9.140625" style="1"/>
    <col min="10241" max="10241" width="9.28515625" style="1" bestFit="1" customWidth="1"/>
    <col min="10242" max="10242" width="37.140625" style="1" customWidth="1"/>
    <col min="10243" max="10243" width="13.5703125" style="1" customWidth="1"/>
    <col min="10244" max="10244" width="15.42578125" style="1" customWidth="1"/>
    <col min="10245" max="10245" width="14.85546875" style="1" customWidth="1"/>
    <col min="10246" max="10246" width="16.7109375" style="1" customWidth="1"/>
    <col min="10247" max="10247" width="15.42578125" style="1" customWidth="1"/>
    <col min="10248" max="10248" width="9.28515625" style="1" bestFit="1" customWidth="1"/>
    <col min="10249" max="10496" width="9.140625" style="1"/>
    <col min="10497" max="10497" width="9.28515625" style="1" bestFit="1" customWidth="1"/>
    <col min="10498" max="10498" width="37.140625" style="1" customWidth="1"/>
    <col min="10499" max="10499" width="13.5703125" style="1" customWidth="1"/>
    <col min="10500" max="10500" width="15.42578125" style="1" customWidth="1"/>
    <col min="10501" max="10501" width="14.85546875" style="1" customWidth="1"/>
    <col min="10502" max="10502" width="16.7109375" style="1" customWidth="1"/>
    <col min="10503" max="10503" width="15.42578125" style="1" customWidth="1"/>
    <col min="10504" max="10504" width="9.28515625" style="1" bestFit="1" customWidth="1"/>
    <col min="10505" max="10752" width="9.140625" style="1"/>
    <col min="10753" max="10753" width="9.28515625" style="1" bestFit="1" customWidth="1"/>
    <col min="10754" max="10754" width="37.140625" style="1" customWidth="1"/>
    <col min="10755" max="10755" width="13.5703125" style="1" customWidth="1"/>
    <col min="10756" max="10756" width="15.42578125" style="1" customWidth="1"/>
    <col min="10757" max="10757" width="14.85546875" style="1" customWidth="1"/>
    <col min="10758" max="10758" width="16.7109375" style="1" customWidth="1"/>
    <col min="10759" max="10759" width="15.42578125" style="1" customWidth="1"/>
    <col min="10760" max="10760" width="9.28515625" style="1" bestFit="1" customWidth="1"/>
    <col min="10761" max="11008" width="9.140625" style="1"/>
    <col min="11009" max="11009" width="9.28515625" style="1" bestFit="1" customWidth="1"/>
    <col min="11010" max="11010" width="37.140625" style="1" customWidth="1"/>
    <col min="11011" max="11011" width="13.5703125" style="1" customWidth="1"/>
    <col min="11012" max="11012" width="15.42578125" style="1" customWidth="1"/>
    <col min="11013" max="11013" width="14.85546875" style="1" customWidth="1"/>
    <col min="11014" max="11014" width="16.7109375" style="1" customWidth="1"/>
    <col min="11015" max="11015" width="15.42578125" style="1" customWidth="1"/>
    <col min="11016" max="11016" width="9.28515625" style="1" bestFit="1" customWidth="1"/>
    <col min="11017" max="11264" width="9.140625" style="1"/>
    <col min="11265" max="11265" width="9.28515625" style="1" bestFit="1" customWidth="1"/>
    <col min="11266" max="11266" width="37.140625" style="1" customWidth="1"/>
    <col min="11267" max="11267" width="13.5703125" style="1" customWidth="1"/>
    <col min="11268" max="11268" width="15.42578125" style="1" customWidth="1"/>
    <col min="11269" max="11269" width="14.85546875" style="1" customWidth="1"/>
    <col min="11270" max="11270" width="16.7109375" style="1" customWidth="1"/>
    <col min="11271" max="11271" width="15.42578125" style="1" customWidth="1"/>
    <col min="11272" max="11272" width="9.28515625" style="1" bestFit="1" customWidth="1"/>
    <col min="11273" max="11520" width="9.140625" style="1"/>
    <col min="11521" max="11521" width="9.28515625" style="1" bestFit="1" customWidth="1"/>
    <col min="11522" max="11522" width="37.140625" style="1" customWidth="1"/>
    <col min="11523" max="11523" width="13.5703125" style="1" customWidth="1"/>
    <col min="11524" max="11524" width="15.42578125" style="1" customWidth="1"/>
    <col min="11525" max="11525" width="14.85546875" style="1" customWidth="1"/>
    <col min="11526" max="11526" width="16.7109375" style="1" customWidth="1"/>
    <col min="11527" max="11527" width="15.42578125" style="1" customWidth="1"/>
    <col min="11528" max="11528" width="9.28515625" style="1" bestFit="1" customWidth="1"/>
    <col min="11529" max="11776" width="9.140625" style="1"/>
    <col min="11777" max="11777" width="9.28515625" style="1" bestFit="1" customWidth="1"/>
    <col min="11778" max="11778" width="37.140625" style="1" customWidth="1"/>
    <col min="11779" max="11779" width="13.5703125" style="1" customWidth="1"/>
    <col min="11780" max="11780" width="15.42578125" style="1" customWidth="1"/>
    <col min="11781" max="11781" width="14.85546875" style="1" customWidth="1"/>
    <col min="11782" max="11782" width="16.7109375" style="1" customWidth="1"/>
    <col min="11783" max="11783" width="15.42578125" style="1" customWidth="1"/>
    <col min="11784" max="11784" width="9.28515625" style="1" bestFit="1" customWidth="1"/>
    <col min="11785" max="12032" width="9.140625" style="1"/>
    <col min="12033" max="12033" width="9.28515625" style="1" bestFit="1" customWidth="1"/>
    <col min="12034" max="12034" width="37.140625" style="1" customWidth="1"/>
    <col min="12035" max="12035" width="13.5703125" style="1" customWidth="1"/>
    <col min="12036" max="12036" width="15.42578125" style="1" customWidth="1"/>
    <col min="12037" max="12037" width="14.85546875" style="1" customWidth="1"/>
    <col min="12038" max="12038" width="16.7109375" style="1" customWidth="1"/>
    <col min="12039" max="12039" width="15.42578125" style="1" customWidth="1"/>
    <col min="12040" max="12040" width="9.28515625" style="1" bestFit="1" customWidth="1"/>
    <col min="12041" max="12288" width="9.140625" style="1"/>
    <col min="12289" max="12289" width="9.28515625" style="1" bestFit="1" customWidth="1"/>
    <col min="12290" max="12290" width="37.140625" style="1" customWidth="1"/>
    <col min="12291" max="12291" width="13.5703125" style="1" customWidth="1"/>
    <col min="12292" max="12292" width="15.42578125" style="1" customWidth="1"/>
    <col min="12293" max="12293" width="14.85546875" style="1" customWidth="1"/>
    <col min="12294" max="12294" width="16.7109375" style="1" customWidth="1"/>
    <col min="12295" max="12295" width="15.42578125" style="1" customWidth="1"/>
    <col min="12296" max="12296" width="9.28515625" style="1" bestFit="1" customWidth="1"/>
    <col min="12297" max="12544" width="9.140625" style="1"/>
    <col min="12545" max="12545" width="9.28515625" style="1" bestFit="1" customWidth="1"/>
    <col min="12546" max="12546" width="37.140625" style="1" customWidth="1"/>
    <col min="12547" max="12547" width="13.5703125" style="1" customWidth="1"/>
    <col min="12548" max="12548" width="15.42578125" style="1" customWidth="1"/>
    <col min="12549" max="12549" width="14.85546875" style="1" customWidth="1"/>
    <col min="12550" max="12550" width="16.7109375" style="1" customWidth="1"/>
    <col min="12551" max="12551" width="15.42578125" style="1" customWidth="1"/>
    <col min="12552" max="12552" width="9.28515625" style="1" bestFit="1" customWidth="1"/>
    <col min="12553" max="12800" width="9.140625" style="1"/>
    <col min="12801" max="12801" width="9.28515625" style="1" bestFit="1" customWidth="1"/>
    <col min="12802" max="12802" width="37.140625" style="1" customWidth="1"/>
    <col min="12803" max="12803" width="13.5703125" style="1" customWidth="1"/>
    <col min="12804" max="12804" width="15.42578125" style="1" customWidth="1"/>
    <col min="12805" max="12805" width="14.85546875" style="1" customWidth="1"/>
    <col min="12806" max="12806" width="16.7109375" style="1" customWidth="1"/>
    <col min="12807" max="12807" width="15.42578125" style="1" customWidth="1"/>
    <col min="12808" max="12808" width="9.28515625" style="1" bestFit="1" customWidth="1"/>
    <col min="12809" max="13056" width="9.140625" style="1"/>
    <col min="13057" max="13057" width="9.28515625" style="1" bestFit="1" customWidth="1"/>
    <col min="13058" max="13058" width="37.140625" style="1" customWidth="1"/>
    <col min="13059" max="13059" width="13.5703125" style="1" customWidth="1"/>
    <col min="13060" max="13060" width="15.42578125" style="1" customWidth="1"/>
    <col min="13061" max="13061" width="14.85546875" style="1" customWidth="1"/>
    <col min="13062" max="13062" width="16.7109375" style="1" customWidth="1"/>
    <col min="13063" max="13063" width="15.42578125" style="1" customWidth="1"/>
    <col min="13064" max="13064" width="9.28515625" style="1" bestFit="1" customWidth="1"/>
    <col min="13065" max="13312" width="9.140625" style="1"/>
    <col min="13313" max="13313" width="9.28515625" style="1" bestFit="1" customWidth="1"/>
    <col min="13314" max="13314" width="37.140625" style="1" customWidth="1"/>
    <col min="13315" max="13315" width="13.5703125" style="1" customWidth="1"/>
    <col min="13316" max="13316" width="15.42578125" style="1" customWidth="1"/>
    <col min="13317" max="13317" width="14.85546875" style="1" customWidth="1"/>
    <col min="13318" max="13318" width="16.7109375" style="1" customWidth="1"/>
    <col min="13319" max="13319" width="15.42578125" style="1" customWidth="1"/>
    <col min="13320" max="13320" width="9.28515625" style="1" bestFit="1" customWidth="1"/>
    <col min="13321" max="13568" width="9.140625" style="1"/>
    <col min="13569" max="13569" width="9.28515625" style="1" bestFit="1" customWidth="1"/>
    <col min="13570" max="13570" width="37.140625" style="1" customWidth="1"/>
    <col min="13571" max="13571" width="13.5703125" style="1" customWidth="1"/>
    <col min="13572" max="13572" width="15.42578125" style="1" customWidth="1"/>
    <col min="13573" max="13573" width="14.85546875" style="1" customWidth="1"/>
    <col min="13574" max="13574" width="16.7109375" style="1" customWidth="1"/>
    <col min="13575" max="13575" width="15.42578125" style="1" customWidth="1"/>
    <col min="13576" max="13576" width="9.28515625" style="1" bestFit="1" customWidth="1"/>
    <col min="13577" max="13824" width="9.140625" style="1"/>
    <col min="13825" max="13825" width="9.28515625" style="1" bestFit="1" customWidth="1"/>
    <col min="13826" max="13826" width="37.140625" style="1" customWidth="1"/>
    <col min="13827" max="13827" width="13.5703125" style="1" customWidth="1"/>
    <col min="13828" max="13828" width="15.42578125" style="1" customWidth="1"/>
    <col min="13829" max="13829" width="14.85546875" style="1" customWidth="1"/>
    <col min="13830" max="13830" width="16.7109375" style="1" customWidth="1"/>
    <col min="13831" max="13831" width="15.42578125" style="1" customWidth="1"/>
    <col min="13832" max="13832" width="9.28515625" style="1" bestFit="1" customWidth="1"/>
    <col min="13833" max="14080" width="9.140625" style="1"/>
    <col min="14081" max="14081" width="9.28515625" style="1" bestFit="1" customWidth="1"/>
    <col min="14082" max="14082" width="37.140625" style="1" customWidth="1"/>
    <col min="14083" max="14083" width="13.5703125" style="1" customWidth="1"/>
    <col min="14084" max="14084" width="15.42578125" style="1" customWidth="1"/>
    <col min="14085" max="14085" width="14.85546875" style="1" customWidth="1"/>
    <col min="14086" max="14086" width="16.7109375" style="1" customWidth="1"/>
    <col min="14087" max="14087" width="15.42578125" style="1" customWidth="1"/>
    <col min="14088" max="14088" width="9.28515625" style="1" bestFit="1" customWidth="1"/>
    <col min="14089" max="14336" width="9.140625" style="1"/>
    <col min="14337" max="14337" width="9.28515625" style="1" bestFit="1" customWidth="1"/>
    <col min="14338" max="14338" width="37.140625" style="1" customWidth="1"/>
    <col min="14339" max="14339" width="13.5703125" style="1" customWidth="1"/>
    <col min="14340" max="14340" width="15.42578125" style="1" customWidth="1"/>
    <col min="14341" max="14341" width="14.85546875" style="1" customWidth="1"/>
    <col min="14342" max="14342" width="16.7109375" style="1" customWidth="1"/>
    <col min="14343" max="14343" width="15.42578125" style="1" customWidth="1"/>
    <col min="14344" max="14344" width="9.28515625" style="1" bestFit="1" customWidth="1"/>
    <col min="14345" max="14592" width="9.140625" style="1"/>
    <col min="14593" max="14593" width="9.28515625" style="1" bestFit="1" customWidth="1"/>
    <col min="14594" max="14594" width="37.140625" style="1" customWidth="1"/>
    <col min="14595" max="14595" width="13.5703125" style="1" customWidth="1"/>
    <col min="14596" max="14596" width="15.42578125" style="1" customWidth="1"/>
    <col min="14597" max="14597" width="14.85546875" style="1" customWidth="1"/>
    <col min="14598" max="14598" width="16.7109375" style="1" customWidth="1"/>
    <col min="14599" max="14599" width="15.42578125" style="1" customWidth="1"/>
    <col min="14600" max="14600" width="9.28515625" style="1" bestFit="1" customWidth="1"/>
    <col min="14601" max="14848" width="9.140625" style="1"/>
    <col min="14849" max="14849" width="9.28515625" style="1" bestFit="1" customWidth="1"/>
    <col min="14850" max="14850" width="37.140625" style="1" customWidth="1"/>
    <col min="14851" max="14851" width="13.5703125" style="1" customWidth="1"/>
    <col min="14852" max="14852" width="15.42578125" style="1" customWidth="1"/>
    <col min="14853" max="14853" width="14.85546875" style="1" customWidth="1"/>
    <col min="14854" max="14854" width="16.7109375" style="1" customWidth="1"/>
    <col min="14855" max="14855" width="15.42578125" style="1" customWidth="1"/>
    <col min="14856" max="14856" width="9.28515625" style="1" bestFit="1" customWidth="1"/>
    <col min="14857" max="15104" width="9.140625" style="1"/>
    <col min="15105" max="15105" width="9.28515625" style="1" bestFit="1" customWidth="1"/>
    <col min="15106" max="15106" width="37.140625" style="1" customWidth="1"/>
    <col min="15107" max="15107" width="13.5703125" style="1" customWidth="1"/>
    <col min="15108" max="15108" width="15.42578125" style="1" customWidth="1"/>
    <col min="15109" max="15109" width="14.85546875" style="1" customWidth="1"/>
    <col min="15110" max="15110" width="16.7109375" style="1" customWidth="1"/>
    <col min="15111" max="15111" width="15.42578125" style="1" customWidth="1"/>
    <col min="15112" max="15112" width="9.28515625" style="1" bestFit="1" customWidth="1"/>
    <col min="15113" max="15360" width="9.140625" style="1"/>
    <col min="15361" max="15361" width="9.28515625" style="1" bestFit="1" customWidth="1"/>
    <col min="15362" max="15362" width="37.140625" style="1" customWidth="1"/>
    <col min="15363" max="15363" width="13.5703125" style="1" customWidth="1"/>
    <col min="15364" max="15364" width="15.42578125" style="1" customWidth="1"/>
    <col min="15365" max="15365" width="14.85546875" style="1" customWidth="1"/>
    <col min="15366" max="15366" width="16.7109375" style="1" customWidth="1"/>
    <col min="15367" max="15367" width="15.42578125" style="1" customWidth="1"/>
    <col min="15368" max="15368" width="9.28515625" style="1" bestFit="1" customWidth="1"/>
    <col min="15369" max="15616" width="9.140625" style="1"/>
    <col min="15617" max="15617" width="9.28515625" style="1" bestFit="1" customWidth="1"/>
    <col min="15618" max="15618" width="37.140625" style="1" customWidth="1"/>
    <col min="15619" max="15619" width="13.5703125" style="1" customWidth="1"/>
    <col min="15620" max="15620" width="15.42578125" style="1" customWidth="1"/>
    <col min="15621" max="15621" width="14.85546875" style="1" customWidth="1"/>
    <col min="15622" max="15622" width="16.7109375" style="1" customWidth="1"/>
    <col min="15623" max="15623" width="15.42578125" style="1" customWidth="1"/>
    <col min="15624" max="15624" width="9.28515625" style="1" bestFit="1" customWidth="1"/>
    <col min="15625" max="15872" width="9.140625" style="1"/>
    <col min="15873" max="15873" width="9.28515625" style="1" bestFit="1" customWidth="1"/>
    <col min="15874" max="15874" width="37.140625" style="1" customWidth="1"/>
    <col min="15875" max="15875" width="13.5703125" style="1" customWidth="1"/>
    <col min="15876" max="15876" width="15.42578125" style="1" customWidth="1"/>
    <col min="15877" max="15877" width="14.85546875" style="1" customWidth="1"/>
    <col min="15878" max="15878" width="16.7109375" style="1" customWidth="1"/>
    <col min="15879" max="15879" width="15.42578125" style="1" customWidth="1"/>
    <col min="15880" max="15880" width="9.28515625" style="1" bestFit="1" customWidth="1"/>
    <col min="15881" max="16128" width="9.140625" style="1"/>
    <col min="16129" max="16129" width="9.28515625" style="1" bestFit="1" customWidth="1"/>
    <col min="16130" max="16130" width="37.140625" style="1" customWidth="1"/>
    <col min="16131" max="16131" width="13.5703125" style="1" customWidth="1"/>
    <col min="16132" max="16132" width="15.42578125" style="1" customWidth="1"/>
    <col min="16133" max="16133" width="14.85546875" style="1" customWidth="1"/>
    <col min="16134" max="16134" width="16.7109375" style="1" customWidth="1"/>
    <col min="16135" max="16135" width="15.42578125" style="1" customWidth="1"/>
    <col min="16136" max="16136" width="9.28515625" style="1" bestFit="1" customWidth="1"/>
    <col min="16137" max="16384" width="9.140625" style="1"/>
  </cols>
  <sheetData>
    <row r="1" spans="1:8">
      <c r="A1" s="586" t="s">
        <v>0</v>
      </c>
      <c r="F1" s="587" t="s">
        <v>349</v>
      </c>
      <c r="G1" s="587"/>
      <c r="H1" s="587"/>
    </row>
    <row r="2" spans="1:8">
      <c r="A2" s="586" t="s">
        <v>2</v>
      </c>
      <c r="F2" s="587" t="s">
        <v>350</v>
      </c>
      <c r="G2" s="587"/>
      <c r="H2" s="587"/>
    </row>
    <row r="3" spans="1:8">
      <c r="A3" s="586" t="s">
        <v>118</v>
      </c>
      <c r="F3" s="587" t="s">
        <v>351</v>
      </c>
      <c r="G3" s="587"/>
      <c r="H3" s="587"/>
    </row>
    <row r="4" spans="1:8">
      <c r="A4" s="586" t="s">
        <v>6</v>
      </c>
    </row>
    <row r="5" spans="1:8">
      <c r="A5" s="586"/>
    </row>
    <row r="6" spans="1:8" ht="15.75">
      <c r="B6" s="15" t="s">
        <v>352</v>
      </c>
      <c r="C6" s="15"/>
      <c r="D6" s="15"/>
      <c r="E6" s="15"/>
      <c r="F6" s="15"/>
      <c r="G6" s="15"/>
      <c r="H6" s="15"/>
    </row>
    <row r="8" spans="1:8" ht="16.5" thickBot="1">
      <c r="H8" s="588" t="s">
        <v>353</v>
      </c>
    </row>
    <row r="9" spans="1:8" ht="15.75">
      <c r="A9" s="589" t="s">
        <v>354</v>
      </c>
      <c r="B9" s="590" t="s">
        <v>355</v>
      </c>
      <c r="C9" s="591" t="s">
        <v>356</v>
      </c>
      <c r="D9" s="591"/>
      <c r="E9" s="592" t="s">
        <v>357</v>
      </c>
      <c r="F9" s="591" t="s">
        <v>358</v>
      </c>
      <c r="G9" s="591"/>
      <c r="H9" s="593" t="s">
        <v>359</v>
      </c>
    </row>
    <row r="10" spans="1:8" ht="15.75">
      <c r="A10" s="594" t="s">
        <v>360</v>
      </c>
      <c r="B10" s="595"/>
      <c r="C10" s="596" t="s">
        <v>361</v>
      </c>
      <c r="D10" s="596" t="s">
        <v>362</v>
      </c>
      <c r="E10" s="597"/>
      <c r="F10" s="596" t="s">
        <v>361</v>
      </c>
      <c r="G10" s="596" t="s">
        <v>362</v>
      </c>
      <c r="H10" s="598"/>
    </row>
    <row r="11" spans="1:8" ht="15.75">
      <c r="A11" s="599">
        <v>0</v>
      </c>
      <c r="B11" s="596">
        <v>1</v>
      </c>
      <c r="C11" s="596">
        <v>2</v>
      </c>
      <c r="D11" s="596">
        <v>3</v>
      </c>
      <c r="E11" s="596">
        <v>4</v>
      </c>
      <c r="F11" s="596">
        <v>5</v>
      </c>
      <c r="G11" s="596">
        <v>6</v>
      </c>
      <c r="H11" s="600">
        <v>7</v>
      </c>
    </row>
    <row r="12" spans="1:8" ht="30">
      <c r="A12" s="601" t="s">
        <v>363</v>
      </c>
      <c r="B12" s="602" t="s">
        <v>364</v>
      </c>
      <c r="C12" s="603">
        <v>1682.94</v>
      </c>
      <c r="D12" s="603">
        <v>1606.7</v>
      </c>
      <c r="E12" s="604">
        <f>IF(C12=0,"",D12/C12)</f>
        <v>0.95469832554933631</v>
      </c>
      <c r="F12" s="603">
        <f>F13+F14</f>
        <v>1720.95</v>
      </c>
      <c r="G12" s="603">
        <f>G13+G14</f>
        <v>1684.51</v>
      </c>
      <c r="H12" s="605">
        <f>IF(F12=0,"",G12/F12)</f>
        <v>0.97882564862430632</v>
      </c>
    </row>
    <row r="13" spans="1:8">
      <c r="A13" s="601">
        <v>1</v>
      </c>
      <c r="B13" s="606" t="s">
        <v>365</v>
      </c>
      <c r="C13" s="607">
        <v>1682.94</v>
      </c>
      <c r="D13" s="607">
        <v>1606.69</v>
      </c>
      <c r="E13" s="604">
        <f>IF(C13=0,"",D13/C13)</f>
        <v>0.95469238356685326</v>
      </c>
      <c r="F13" s="607">
        <v>1720.95</v>
      </c>
      <c r="G13" s="607">
        <v>1684.48</v>
      </c>
      <c r="H13" s="605">
        <f>IF(F13=0,"",G13/F13)</f>
        <v>0.97880821639210902</v>
      </c>
    </row>
    <row r="14" spans="1:8" ht="15.75" thickBot="1">
      <c r="A14" s="608" t="s">
        <v>366</v>
      </c>
      <c r="B14" s="609" t="s">
        <v>32</v>
      </c>
      <c r="C14" s="610">
        <v>0</v>
      </c>
      <c r="D14" s="610">
        <v>0.01</v>
      </c>
      <c r="E14" s="611" t="str">
        <f>IF(C14=0,"",D14/C14)</f>
        <v/>
      </c>
      <c r="F14" s="610">
        <v>0</v>
      </c>
      <c r="G14" s="610">
        <v>0.03</v>
      </c>
      <c r="H14" s="612" t="str">
        <f>IF(F14=0,"",G14/F14)</f>
        <v/>
      </c>
    </row>
    <row r="19" spans="2:8">
      <c r="B19" s="613" t="s">
        <v>367</v>
      </c>
      <c r="C19" s="613"/>
      <c r="E19" s="291" t="s">
        <v>368</v>
      </c>
      <c r="F19" s="291"/>
      <c r="G19" s="291"/>
      <c r="H19" s="614"/>
    </row>
    <row r="20" spans="2:8">
      <c r="B20" s="615" t="s">
        <v>113</v>
      </c>
      <c r="C20" s="615"/>
      <c r="E20" s="291" t="s">
        <v>369</v>
      </c>
      <c r="F20" s="291"/>
      <c r="G20" s="291"/>
      <c r="H20" s="614"/>
    </row>
    <row r="21" spans="2:8">
      <c r="E21" s="615" t="s">
        <v>370</v>
      </c>
      <c r="F21" s="615"/>
      <c r="G21" s="615"/>
    </row>
  </sheetData>
  <mergeCells count="14">
    <mergeCell ref="B19:C19"/>
    <mergeCell ref="E19:G19"/>
    <mergeCell ref="B20:C20"/>
    <mergeCell ref="E20:G20"/>
    <mergeCell ref="E21:G21"/>
    <mergeCell ref="F1:H1"/>
    <mergeCell ref="F2:H2"/>
    <mergeCell ref="F3:H3"/>
    <mergeCell ref="B6:H6"/>
    <mergeCell ref="B9:B10"/>
    <mergeCell ref="C9:D9"/>
    <mergeCell ref="E9:E10"/>
    <mergeCell ref="F9:G9"/>
    <mergeCell ref="H9:H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workbookViewId="0">
      <selection sqref="A1:XFD1048576"/>
    </sheetView>
  </sheetViews>
  <sheetFormatPr defaultRowHeight="15"/>
  <cols>
    <col min="1" max="1" width="5" style="1" customWidth="1"/>
    <col min="2" max="2" width="5.7109375" style="1" customWidth="1"/>
    <col min="3" max="3" width="64.5703125" style="1" customWidth="1"/>
    <col min="4" max="4" width="10.5703125" style="1" customWidth="1"/>
    <col min="5" max="5" width="11.85546875" style="1" customWidth="1"/>
    <col min="6" max="6" width="13" style="1" customWidth="1"/>
    <col min="7" max="7" width="11.85546875" style="664" customWidth="1"/>
    <col min="8" max="8" width="10.85546875" style="1" hidden="1" customWidth="1"/>
    <col min="9" max="11" width="10.42578125" style="1" hidden="1" customWidth="1"/>
    <col min="12" max="12" width="10.42578125" style="12" hidden="1" customWidth="1"/>
    <col min="13" max="13" width="9.140625" style="1" customWidth="1"/>
    <col min="14" max="14" width="10.140625" style="1" customWidth="1"/>
    <col min="15" max="256" width="9.140625" style="1"/>
    <col min="257" max="257" width="5" style="1" customWidth="1"/>
    <col min="258" max="258" width="5.7109375" style="1" customWidth="1"/>
    <col min="259" max="259" width="64.5703125" style="1" customWidth="1"/>
    <col min="260" max="260" width="10.5703125" style="1" customWidth="1"/>
    <col min="261" max="261" width="11.85546875" style="1" customWidth="1"/>
    <col min="262" max="262" width="13" style="1" customWidth="1"/>
    <col min="263" max="263" width="11.85546875" style="1" customWidth="1"/>
    <col min="264" max="268" width="0" style="1" hidden="1" customWidth="1"/>
    <col min="269" max="269" width="9.140625" style="1"/>
    <col min="270" max="270" width="10.140625" style="1" customWidth="1"/>
    <col min="271" max="512" width="9.140625" style="1"/>
    <col min="513" max="513" width="5" style="1" customWidth="1"/>
    <col min="514" max="514" width="5.7109375" style="1" customWidth="1"/>
    <col min="515" max="515" width="64.5703125" style="1" customWidth="1"/>
    <col min="516" max="516" width="10.5703125" style="1" customWidth="1"/>
    <col min="517" max="517" width="11.85546875" style="1" customWidth="1"/>
    <col min="518" max="518" width="13" style="1" customWidth="1"/>
    <col min="519" max="519" width="11.85546875" style="1" customWidth="1"/>
    <col min="520" max="524" width="0" style="1" hidden="1" customWidth="1"/>
    <col min="525" max="525" width="9.140625" style="1"/>
    <col min="526" max="526" width="10.140625" style="1" customWidth="1"/>
    <col min="527" max="768" width="9.140625" style="1"/>
    <col min="769" max="769" width="5" style="1" customWidth="1"/>
    <col min="770" max="770" width="5.7109375" style="1" customWidth="1"/>
    <col min="771" max="771" width="64.5703125" style="1" customWidth="1"/>
    <col min="772" max="772" width="10.5703125" style="1" customWidth="1"/>
    <col min="773" max="773" width="11.85546875" style="1" customWidth="1"/>
    <col min="774" max="774" width="13" style="1" customWidth="1"/>
    <col min="775" max="775" width="11.85546875" style="1" customWidth="1"/>
    <col min="776" max="780" width="0" style="1" hidden="1" customWidth="1"/>
    <col min="781" max="781" width="9.140625" style="1"/>
    <col min="782" max="782" width="10.140625" style="1" customWidth="1"/>
    <col min="783" max="1024" width="9.140625" style="1"/>
    <col min="1025" max="1025" width="5" style="1" customWidth="1"/>
    <col min="1026" max="1026" width="5.7109375" style="1" customWidth="1"/>
    <col min="1027" max="1027" width="64.5703125" style="1" customWidth="1"/>
    <col min="1028" max="1028" width="10.5703125" style="1" customWidth="1"/>
    <col min="1029" max="1029" width="11.85546875" style="1" customWidth="1"/>
    <col min="1030" max="1030" width="13" style="1" customWidth="1"/>
    <col min="1031" max="1031" width="11.85546875" style="1" customWidth="1"/>
    <col min="1032" max="1036" width="0" style="1" hidden="1" customWidth="1"/>
    <col min="1037" max="1037" width="9.140625" style="1"/>
    <col min="1038" max="1038" width="10.140625" style="1" customWidth="1"/>
    <col min="1039" max="1280" width="9.140625" style="1"/>
    <col min="1281" max="1281" width="5" style="1" customWidth="1"/>
    <col min="1282" max="1282" width="5.7109375" style="1" customWidth="1"/>
    <col min="1283" max="1283" width="64.5703125" style="1" customWidth="1"/>
    <col min="1284" max="1284" width="10.5703125" style="1" customWidth="1"/>
    <col min="1285" max="1285" width="11.85546875" style="1" customWidth="1"/>
    <col min="1286" max="1286" width="13" style="1" customWidth="1"/>
    <col min="1287" max="1287" width="11.85546875" style="1" customWidth="1"/>
    <col min="1288" max="1292" width="0" style="1" hidden="1" customWidth="1"/>
    <col min="1293" max="1293" width="9.140625" style="1"/>
    <col min="1294" max="1294" width="10.140625" style="1" customWidth="1"/>
    <col min="1295" max="1536" width="9.140625" style="1"/>
    <col min="1537" max="1537" width="5" style="1" customWidth="1"/>
    <col min="1538" max="1538" width="5.7109375" style="1" customWidth="1"/>
    <col min="1539" max="1539" width="64.5703125" style="1" customWidth="1"/>
    <col min="1540" max="1540" width="10.5703125" style="1" customWidth="1"/>
    <col min="1541" max="1541" width="11.85546875" style="1" customWidth="1"/>
    <col min="1542" max="1542" width="13" style="1" customWidth="1"/>
    <col min="1543" max="1543" width="11.85546875" style="1" customWidth="1"/>
    <col min="1544" max="1548" width="0" style="1" hidden="1" customWidth="1"/>
    <col min="1549" max="1549" width="9.140625" style="1"/>
    <col min="1550" max="1550" width="10.140625" style="1" customWidth="1"/>
    <col min="1551" max="1792" width="9.140625" style="1"/>
    <col min="1793" max="1793" width="5" style="1" customWidth="1"/>
    <col min="1794" max="1794" width="5.7109375" style="1" customWidth="1"/>
    <col min="1795" max="1795" width="64.5703125" style="1" customWidth="1"/>
    <col min="1796" max="1796" width="10.5703125" style="1" customWidth="1"/>
    <col min="1797" max="1797" width="11.85546875" style="1" customWidth="1"/>
    <col min="1798" max="1798" width="13" style="1" customWidth="1"/>
    <col min="1799" max="1799" width="11.85546875" style="1" customWidth="1"/>
    <col min="1800" max="1804" width="0" style="1" hidden="1" customWidth="1"/>
    <col min="1805" max="1805" width="9.140625" style="1"/>
    <col min="1806" max="1806" width="10.140625" style="1" customWidth="1"/>
    <col min="1807" max="2048" width="9.140625" style="1"/>
    <col min="2049" max="2049" width="5" style="1" customWidth="1"/>
    <col min="2050" max="2050" width="5.7109375" style="1" customWidth="1"/>
    <col min="2051" max="2051" width="64.5703125" style="1" customWidth="1"/>
    <col min="2052" max="2052" width="10.5703125" style="1" customWidth="1"/>
    <col min="2053" max="2053" width="11.85546875" style="1" customWidth="1"/>
    <col min="2054" max="2054" width="13" style="1" customWidth="1"/>
    <col min="2055" max="2055" width="11.85546875" style="1" customWidth="1"/>
    <col min="2056" max="2060" width="0" style="1" hidden="1" customWidth="1"/>
    <col min="2061" max="2061" width="9.140625" style="1"/>
    <col min="2062" max="2062" width="10.140625" style="1" customWidth="1"/>
    <col min="2063" max="2304" width="9.140625" style="1"/>
    <col min="2305" max="2305" width="5" style="1" customWidth="1"/>
    <col min="2306" max="2306" width="5.7109375" style="1" customWidth="1"/>
    <col min="2307" max="2307" width="64.5703125" style="1" customWidth="1"/>
    <col min="2308" max="2308" width="10.5703125" style="1" customWidth="1"/>
    <col min="2309" max="2309" width="11.85546875" style="1" customWidth="1"/>
    <col min="2310" max="2310" width="13" style="1" customWidth="1"/>
    <col min="2311" max="2311" width="11.85546875" style="1" customWidth="1"/>
    <col min="2312" max="2316" width="0" style="1" hidden="1" customWidth="1"/>
    <col min="2317" max="2317" width="9.140625" style="1"/>
    <col min="2318" max="2318" width="10.140625" style="1" customWidth="1"/>
    <col min="2319" max="2560" width="9.140625" style="1"/>
    <col min="2561" max="2561" width="5" style="1" customWidth="1"/>
    <col min="2562" max="2562" width="5.7109375" style="1" customWidth="1"/>
    <col min="2563" max="2563" width="64.5703125" style="1" customWidth="1"/>
    <col min="2564" max="2564" width="10.5703125" style="1" customWidth="1"/>
    <col min="2565" max="2565" width="11.85546875" style="1" customWidth="1"/>
    <col min="2566" max="2566" width="13" style="1" customWidth="1"/>
    <col min="2567" max="2567" width="11.85546875" style="1" customWidth="1"/>
    <col min="2568" max="2572" width="0" style="1" hidden="1" customWidth="1"/>
    <col min="2573" max="2573" width="9.140625" style="1"/>
    <col min="2574" max="2574" width="10.140625" style="1" customWidth="1"/>
    <col min="2575" max="2816" width="9.140625" style="1"/>
    <col min="2817" max="2817" width="5" style="1" customWidth="1"/>
    <col min="2818" max="2818" width="5.7109375" style="1" customWidth="1"/>
    <col min="2819" max="2819" width="64.5703125" style="1" customWidth="1"/>
    <col min="2820" max="2820" width="10.5703125" style="1" customWidth="1"/>
    <col min="2821" max="2821" width="11.85546875" style="1" customWidth="1"/>
    <col min="2822" max="2822" width="13" style="1" customWidth="1"/>
    <col min="2823" max="2823" width="11.85546875" style="1" customWidth="1"/>
    <col min="2824" max="2828" width="0" style="1" hidden="1" customWidth="1"/>
    <col min="2829" max="2829" width="9.140625" style="1"/>
    <col min="2830" max="2830" width="10.140625" style="1" customWidth="1"/>
    <col min="2831" max="3072" width="9.140625" style="1"/>
    <col min="3073" max="3073" width="5" style="1" customWidth="1"/>
    <col min="3074" max="3074" width="5.7109375" style="1" customWidth="1"/>
    <col min="3075" max="3075" width="64.5703125" style="1" customWidth="1"/>
    <col min="3076" max="3076" width="10.5703125" style="1" customWidth="1"/>
    <col min="3077" max="3077" width="11.85546875" style="1" customWidth="1"/>
    <col min="3078" max="3078" width="13" style="1" customWidth="1"/>
    <col min="3079" max="3079" width="11.85546875" style="1" customWidth="1"/>
    <col min="3080" max="3084" width="0" style="1" hidden="1" customWidth="1"/>
    <col min="3085" max="3085" width="9.140625" style="1"/>
    <col min="3086" max="3086" width="10.140625" style="1" customWidth="1"/>
    <col min="3087" max="3328" width="9.140625" style="1"/>
    <col min="3329" max="3329" width="5" style="1" customWidth="1"/>
    <col min="3330" max="3330" width="5.7109375" style="1" customWidth="1"/>
    <col min="3331" max="3331" width="64.5703125" style="1" customWidth="1"/>
    <col min="3332" max="3332" width="10.5703125" style="1" customWidth="1"/>
    <col min="3333" max="3333" width="11.85546875" style="1" customWidth="1"/>
    <col min="3334" max="3334" width="13" style="1" customWidth="1"/>
    <col min="3335" max="3335" width="11.85546875" style="1" customWidth="1"/>
    <col min="3336" max="3340" width="0" style="1" hidden="1" customWidth="1"/>
    <col min="3341" max="3341" width="9.140625" style="1"/>
    <col min="3342" max="3342" width="10.140625" style="1" customWidth="1"/>
    <col min="3343" max="3584" width="9.140625" style="1"/>
    <col min="3585" max="3585" width="5" style="1" customWidth="1"/>
    <col min="3586" max="3586" width="5.7109375" style="1" customWidth="1"/>
    <col min="3587" max="3587" width="64.5703125" style="1" customWidth="1"/>
    <col min="3588" max="3588" width="10.5703125" style="1" customWidth="1"/>
    <col min="3589" max="3589" width="11.85546875" style="1" customWidth="1"/>
    <col min="3590" max="3590" width="13" style="1" customWidth="1"/>
    <col min="3591" max="3591" width="11.85546875" style="1" customWidth="1"/>
    <col min="3592" max="3596" width="0" style="1" hidden="1" customWidth="1"/>
    <col min="3597" max="3597" width="9.140625" style="1"/>
    <col min="3598" max="3598" width="10.140625" style="1" customWidth="1"/>
    <col min="3599" max="3840" width="9.140625" style="1"/>
    <col min="3841" max="3841" width="5" style="1" customWidth="1"/>
    <col min="3842" max="3842" width="5.7109375" style="1" customWidth="1"/>
    <col min="3843" max="3843" width="64.5703125" style="1" customWidth="1"/>
    <col min="3844" max="3844" width="10.5703125" style="1" customWidth="1"/>
    <col min="3845" max="3845" width="11.85546875" style="1" customWidth="1"/>
    <col min="3846" max="3846" width="13" style="1" customWidth="1"/>
    <col min="3847" max="3847" width="11.85546875" style="1" customWidth="1"/>
    <col min="3848" max="3852" width="0" style="1" hidden="1" customWidth="1"/>
    <col min="3853" max="3853" width="9.140625" style="1"/>
    <col min="3854" max="3854" width="10.140625" style="1" customWidth="1"/>
    <col min="3855" max="4096" width="9.140625" style="1"/>
    <col min="4097" max="4097" width="5" style="1" customWidth="1"/>
    <col min="4098" max="4098" width="5.7109375" style="1" customWidth="1"/>
    <col min="4099" max="4099" width="64.5703125" style="1" customWidth="1"/>
    <col min="4100" max="4100" width="10.5703125" style="1" customWidth="1"/>
    <col min="4101" max="4101" width="11.85546875" style="1" customWidth="1"/>
    <col min="4102" max="4102" width="13" style="1" customWidth="1"/>
    <col min="4103" max="4103" width="11.85546875" style="1" customWidth="1"/>
    <col min="4104" max="4108" width="0" style="1" hidden="1" customWidth="1"/>
    <col min="4109" max="4109" width="9.140625" style="1"/>
    <col min="4110" max="4110" width="10.140625" style="1" customWidth="1"/>
    <col min="4111" max="4352" width="9.140625" style="1"/>
    <col min="4353" max="4353" width="5" style="1" customWidth="1"/>
    <col min="4354" max="4354" width="5.7109375" style="1" customWidth="1"/>
    <col min="4355" max="4355" width="64.5703125" style="1" customWidth="1"/>
    <col min="4356" max="4356" width="10.5703125" style="1" customWidth="1"/>
    <col min="4357" max="4357" width="11.85546875" style="1" customWidth="1"/>
    <col min="4358" max="4358" width="13" style="1" customWidth="1"/>
    <col min="4359" max="4359" width="11.85546875" style="1" customWidth="1"/>
    <col min="4360" max="4364" width="0" style="1" hidden="1" customWidth="1"/>
    <col min="4365" max="4365" width="9.140625" style="1"/>
    <col min="4366" max="4366" width="10.140625" style="1" customWidth="1"/>
    <col min="4367" max="4608" width="9.140625" style="1"/>
    <col min="4609" max="4609" width="5" style="1" customWidth="1"/>
    <col min="4610" max="4610" width="5.7109375" style="1" customWidth="1"/>
    <col min="4611" max="4611" width="64.5703125" style="1" customWidth="1"/>
    <col min="4612" max="4612" width="10.5703125" style="1" customWidth="1"/>
    <col min="4613" max="4613" width="11.85546875" style="1" customWidth="1"/>
    <col min="4614" max="4614" width="13" style="1" customWidth="1"/>
    <col min="4615" max="4615" width="11.85546875" style="1" customWidth="1"/>
    <col min="4616" max="4620" width="0" style="1" hidden="1" customWidth="1"/>
    <col min="4621" max="4621" width="9.140625" style="1"/>
    <col min="4622" max="4622" width="10.140625" style="1" customWidth="1"/>
    <col min="4623" max="4864" width="9.140625" style="1"/>
    <col min="4865" max="4865" width="5" style="1" customWidth="1"/>
    <col min="4866" max="4866" width="5.7109375" style="1" customWidth="1"/>
    <col min="4867" max="4867" width="64.5703125" style="1" customWidth="1"/>
    <col min="4868" max="4868" width="10.5703125" style="1" customWidth="1"/>
    <col min="4869" max="4869" width="11.85546875" style="1" customWidth="1"/>
    <col min="4870" max="4870" width="13" style="1" customWidth="1"/>
    <col min="4871" max="4871" width="11.85546875" style="1" customWidth="1"/>
    <col min="4872" max="4876" width="0" style="1" hidden="1" customWidth="1"/>
    <col min="4877" max="4877" width="9.140625" style="1"/>
    <col min="4878" max="4878" width="10.140625" style="1" customWidth="1"/>
    <col min="4879" max="5120" width="9.140625" style="1"/>
    <col min="5121" max="5121" width="5" style="1" customWidth="1"/>
    <col min="5122" max="5122" width="5.7109375" style="1" customWidth="1"/>
    <col min="5123" max="5123" width="64.5703125" style="1" customWidth="1"/>
    <col min="5124" max="5124" width="10.5703125" style="1" customWidth="1"/>
    <col min="5125" max="5125" width="11.85546875" style="1" customWidth="1"/>
    <col min="5126" max="5126" width="13" style="1" customWidth="1"/>
    <col min="5127" max="5127" width="11.85546875" style="1" customWidth="1"/>
    <col min="5128" max="5132" width="0" style="1" hidden="1" customWidth="1"/>
    <col min="5133" max="5133" width="9.140625" style="1"/>
    <col min="5134" max="5134" width="10.140625" style="1" customWidth="1"/>
    <col min="5135" max="5376" width="9.140625" style="1"/>
    <col min="5377" max="5377" width="5" style="1" customWidth="1"/>
    <col min="5378" max="5378" width="5.7109375" style="1" customWidth="1"/>
    <col min="5379" max="5379" width="64.5703125" style="1" customWidth="1"/>
    <col min="5380" max="5380" width="10.5703125" style="1" customWidth="1"/>
    <col min="5381" max="5381" width="11.85546875" style="1" customWidth="1"/>
    <col min="5382" max="5382" width="13" style="1" customWidth="1"/>
    <col min="5383" max="5383" width="11.85546875" style="1" customWidth="1"/>
    <col min="5384" max="5388" width="0" style="1" hidden="1" customWidth="1"/>
    <col min="5389" max="5389" width="9.140625" style="1"/>
    <col min="5390" max="5390" width="10.140625" style="1" customWidth="1"/>
    <col min="5391" max="5632" width="9.140625" style="1"/>
    <col min="5633" max="5633" width="5" style="1" customWidth="1"/>
    <col min="5634" max="5634" width="5.7109375" style="1" customWidth="1"/>
    <col min="5635" max="5635" width="64.5703125" style="1" customWidth="1"/>
    <col min="5636" max="5636" width="10.5703125" style="1" customWidth="1"/>
    <col min="5637" max="5637" width="11.85546875" style="1" customWidth="1"/>
    <col min="5638" max="5638" width="13" style="1" customWidth="1"/>
    <col min="5639" max="5639" width="11.85546875" style="1" customWidth="1"/>
    <col min="5640" max="5644" width="0" style="1" hidden="1" customWidth="1"/>
    <col min="5645" max="5645" width="9.140625" style="1"/>
    <col min="5646" max="5646" width="10.140625" style="1" customWidth="1"/>
    <col min="5647" max="5888" width="9.140625" style="1"/>
    <col min="5889" max="5889" width="5" style="1" customWidth="1"/>
    <col min="5890" max="5890" width="5.7109375" style="1" customWidth="1"/>
    <col min="5891" max="5891" width="64.5703125" style="1" customWidth="1"/>
    <col min="5892" max="5892" width="10.5703125" style="1" customWidth="1"/>
    <col min="5893" max="5893" width="11.85546875" style="1" customWidth="1"/>
    <col min="5894" max="5894" width="13" style="1" customWidth="1"/>
    <col min="5895" max="5895" width="11.85546875" style="1" customWidth="1"/>
    <col min="5896" max="5900" width="0" style="1" hidden="1" customWidth="1"/>
    <col min="5901" max="5901" width="9.140625" style="1"/>
    <col min="5902" max="5902" width="10.140625" style="1" customWidth="1"/>
    <col min="5903" max="6144" width="9.140625" style="1"/>
    <col min="6145" max="6145" width="5" style="1" customWidth="1"/>
    <col min="6146" max="6146" width="5.7109375" style="1" customWidth="1"/>
    <col min="6147" max="6147" width="64.5703125" style="1" customWidth="1"/>
    <col min="6148" max="6148" width="10.5703125" style="1" customWidth="1"/>
    <col min="6149" max="6149" width="11.85546875" style="1" customWidth="1"/>
    <col min="6150" max="6150" width="13" style="1" customWidth="1"/>
    <col min="6151" max="6151" width="11.85546875" style="1" customWidth="1"/>
    <col min="6152" max="6156" width="0" style="1" hidden="1" customWidth="1"/>
    <col min="6157" max="6157" width="9.140625" style="1"/>
    <col min="6158" max="6158" width="10.140625" style="1" customWidth="1"/>
    <col min="6159" max="6400" width="9.140625" style="1"/>
    <col min="6401" max="6401" width="5" style="1" customWidth="1"/>
    <col min="6402" max="6402" width="5.7109375" style="1" customWidth="1"/>
    <col min="6403" max="6403" width="64.5703125" style="1" customWidth="1"/>
    <col min="6404" max="6404" width="10.5703125" style="1" customWidth="1"/>
    <col min="6405" max="6405" width="11.85546875" style="1" customWidth="1"/>
    <col min="6406" max="6406" width="13" style="1" customWidth="1"/>
    <col min="6407" max="6407" width="11.85546875" style="1" customWidth="1"/>
    <col min="6408" max="6412" width="0" style="1" hidden="1" customWidth="1"/>
    <col min="6413" max="6413" width="9.140625" style="1"/>
    <col min="6414" max="6414" width="10.140625" style="1" customWidth="1"/>
    <col min="6415" max="6656" width="9.140625" style="1"/>
    <col min="6657" max="6657" width="5" style="1" customWidth="1"/>
    <col min="6658" max="6658" width="5.7109375" style="1" customWidth="1"/>
    <col min="6659" max="6659" width="64.5703125" style="1" customWidth="1"/>
    <col min="6660" max="6660" width="10.5703125" style="1" customWidth="1"/>
    <col min="6661" max="6661" width="11.85546875" style="1" customWidth="1"/>
    <col min="6662" max="6662" width="13" style="1" customWidth="1"/>
    <col min="6663" max="6663" width="11.85546875" style="1" customWidth="1"/>
    <col min="6664" max="6668" width="0" style="1" hidden="1" customWidth="1"/>
    <col min="6669" max="6669" width="9.140625" style="1"/>
    <col min="6670" max="6670" width="10.140625" style="1" customWidth="1"/>
    <col min="6671" max="6912" width="9.140625" style="1"/>
    <col min="6913" max="6913" width="5" style="1" customWidth="1"/>
    <col min="6914" max="6914" width="5.7109375" style="1" customWidth="1"/>
    <col min="6915" max="6915" width="64.5703125" style="1" customWidth="1"/>
    <col min="6916" max="6916" width="10.5703125" style="1" customWidth="1"/>
    <col min="6917" max="6917" width="11.85546875" style="1" customWidth="1"/>
    <col min="6918" max="6918" width="13" style="1" customWidth="1"/>
    <col min="6919" max="6919" width="11.85546875" style="1" customWidth="1"/>
    <col min="6920" max="6924" width="0" style="1" hidden="1" customWidth="1"/>
    <col min="6925" max="6925" width="9.140625" style="1"/>
    <col min="6926" max="6926" width="10.140625" style="1" customWidth="1"/>
    <col min="6927" max="7168" width="9.140625" style="1"/>
    <col min="7169" max="7169" width="5" style="1" customWidth="1"/>
    <col min="7170" max="7170" width="5.7109375" style="1" customWidth="1"/>
    <col min="7171" max="7171" width="64.5703125" style="1" customWidth="1"/>
    <col min="7172" max="7172" width="10.5703125" style="1" customWidth="1"/>
    <col min="7173" max="7173" width="11.85546875" style="1" customWidth="1"/>
    <col min="7174" max="7174" width="13" style="1" customWidth="1"/>
    <col min="7175" max="7175" width="11.85546875" style="1" customWidth="1"/>
    <col min="7176" max="7180" width="0" style="1" hidden="1" customWidth="1"/>
    <col min="7181" max="7181" width="9.140625" style="1"/>
    <col min="7182" max="7182" width="10.140625" style="1" customWidth="1"/>
    <col min="7183" max="7424" width="9.140625" style="1"/>
    <col min="7425" max="7425" width="5" style="1" customWidth="1"/>
    <col min="7426" max="7426" width="5.7109375" style="1" customWidth="1"/>
    <col min="7427" max="7427" width="64.5703125" style="1" customWidth="1"/>
    <col min="7428" max="7428" width="10.5703125" style="1" customWidth="1"/>
    <col min="7429" max="7429" width="11.85546875" style="1" customWidth="1"/>
    <col min="7430" max="7430" width="13" style="1" customWidth="1"/>
    <col min="7431" max="7431" width="11.85546875" style="1" customWidth="1"/>
    <col min="7432" max="7436" width="0" style="1" hidden="1" customWidth="1"/>
    <col min="7437" max="7437" width="9.140625" style="1"/>
    <col min="7438" max="7438" width="10.140625" style="1" customWidth="1"/>
    <col min="7439" max="7680" width="9.140625" style="1"/>
    <col min="7681" max="7681" width="5" style="1" customWidth="1"/>
    <col min="7682" max="7682" width="5.7109375" style="1" customWidth="1"/>
    <col min="7683" max="7683" width="64.5703125" style="1" customWidth="1"/>
    <col min="7684" max="7684" width="10.5703125" style="1" customWidth="1"/>
    <col min="7685" max="7685" width="11.85546875" style="1" customWidth="1"/>
    <col min="7686" max="7686" width="13" style="1" customWidth="1"/>
    <col min="7687" max="7687" width="11.85546875" style="1" customWidth="1"/>
    <col min="7688" max="7692" width="0" style="1" hidden="1" customWidth="1"/>
    <col min="7693" max="7693" width="9.140625" style="1"/>
    <col min="7694" max="7694" width="10.140625" style="1" customWidth="1"/>
    <col min="7695" max="7936" width="9.140625" style="1"/>
    <col min="7937" max="7937" width="5" style="1" customWidth="1"/>
    <col min="7938" max="7938" width="5.7109375" style="1" customWidth="1"/>
    <col min="7939" max="7939" width="64.5703125" style="1" customWidth="1"/>
    <col min="7940" max="7940" width="10.5703125" style="1" customWidth="1"/>
    <col min="7941" max="7941" width="11.85546875" style="1" customWidth="1"/>
    <col min="7942" max="7942" width="13" style="1" customWidth="1"/>
    <col min="7943" max="7943" width="11.85546875" style="1" customWidth="1"/>
    <col min="7944" max="7948" width="0" style="1" hidden="1" customWidth="1"/>
    <col min="7949" max="7949" width="9.140625" style="1"/>
    <col min="7950" max="7950" width="10.140625" style="1" customWidth="1"/>
    <col min="7951" max="8192" width="9.140625" style="1"/>
    <col min="8193" max="8193" width="5" style="1" customWidth="1"/>
    <col min="8194" max="8194" width="5.7109375" style="1" customWidth="1"/>
    <col min="8195" max="8195" width="64.5703125" style="1" customWidth="1"/>
    <col min="8196" max="8196" width="10.5703125" style="1" customWidth="1"/>
    <col min="8197" max="8197" width="11.85546875" style="1" customWidth="1"/>
    <col min="8198" max="8198" width="13" style="1" customWidth="1"/>
    <col min="8199" max="8199" width="11.85546875" style="1" customWidth="1"/>
    <col min="8200" max="8204" width="0" style="1" hidden="1" customWidth="1"/>
    <col min="8205" max="8205" width="9.140625" style="1"/>
    <col min="8206" max="8206" width="10.140625" style="1" customWidth="1"/>
    <col min="8207" max="8448" width="9.140625" style="1"/>
    <col min="8449" max="8449" width="5" style="1" customWidth="1"/>
    <col min="8450" max="8450" width="5.7109375" style="1" customWidth="1"/>
    <col min="8451" max="8451" width="64.5703125" style="1" customWidth="1"/>
    <col min="8452" max="8452" width="10.5703125" style="1" customWidth="1"/>
    <col min="8453" max="8453" width="11.85546875" style="1" customWidth="1"/>
    <col min="8454" max="8454" width="13" style="1" customWidth="1"/>
    <col min="8455" max="8455" width="11.85546875" style="1" customWidth="1"/>
    <col min="8456" max="8460" width="0" style="1" hidden="1" customWidth="1"/>
    <col min="8461" max="8461" width="9.140625" style="1"/>
    <col min="8462" max="8462" width="10.140625" style="1" customWidth="1"/>
    <col min="8463" max="8704" width="9.140625" style="1"/>
    <col min="8705" max="8705" width="5" style="1" customWidth="1"/>
    <col min="8706" max="8706" width="5.7109375" style="1" customWidth="1"/>
    <col min="8707" max="8707" width="64.5703125" style="1" customWidth="1"/>
    <col min="8708" max="8708" width="10.5703125" style="1" customWidth="1"/>
    <col min="8709" max="8709" width="11.85546875" style="1" customWidth="1"/>
    <col min="8710" max="8710" width="13" style="1" customWidth="1"/>
    <col min="8711" max="8711" width="11.85546875" style="1" customWidth="1"/>
    <col min="8712" max="8716" width="0" style="1" hidden="1" customWidth="1"/>
    <col min="8717" max="8717" width="9.140625" style="1"/>
    <col min="8718" max="8718" width="10.140625" style="1" customWidth="1"/>
    <col min="8719" max="8960" width="9.140625" style="1"/>
    <col min="8961" max="8961" width="5" style="1" customWidth="1"/>
    <col min="8962" max="8962" width="5.7109375" style="1" customWidth="1"/>
    <col min="8963" max="8963" width="64.5703125" style="1" customWidth="1"/>
    <col min="8964" max="8964" width="10.5703125" style="1" customWidth="1"/>
    <col min="8965" max="8965" width="11.85546875" style="1" customWidth="1"/>
    <col min="8966" max="8966" width="13" style="1" customWidth="1"/>
    <col min="8967" max="8967" width="11.85546875" style="1" customWidth="1"/>
    <col min="8968" max="8972" width="0" style="1" hidden="1" customWidth="1"/>
    <col min="8973" max="8973" width="9.140625" style="1"/>
    <col min="8974" max="8974" width="10.140625" style="1" customWidth="1"/>
    <col min="8975" max="9216" width="9.140625" style="1"/>
    <col min="9217" max="9217" width="5" style="1" customWidth="1"/>
    <col min="9218" max="9218" width="5.7109375" style="1" customWidth="1"/>
    <col min="9219" max="9219" width="64.5703125" style="1" customWidth="1"/>
    <col min="9220" max="9220" width="10.5703125" style="1" customWidth="1"/>
    <col min="9221" max="9221" width="11.85546875" style="1" customWidth="1"/>
    <col min="9222" max="9222" width="13" style="1" customWidth="1"/>
    <col min="9223" max="9223" width="11.85546875" style="1" customWidth="1"/>
    <col min="9224" max="9228" width="0" style="1" hidden="1" customWidth="1"/>
    <col min="9229" max="9229" width="9.140625" style="1"/>
    <col min="9230" max="9230" width="10.140625" style="1" customWidth="1"/>
    <col min="9231" max="9472" width="9.140625" style="1"/>
    <col min="9473" max="9473" width="5" style="1" customWidth="1"/>
    <col min="9474" max="9474" width="5.7109375" style="1" customWidth="1"/>
    <col min="9475" max="9475" width="64.5703125" style="1" customWidth="1"/>
    <col min="9476" max="9476" width="10.5703125" style="1" customWidth="1"/>
    <col min="9477" max="9477" width="11.85546875" style="1" customWidth="1"/>
    <col min="9478" max="9478" width="13" style="1" customWidth="1"/>
    <col min="9479" max="9479" width="11.85546875" style="1" customWidth="1"/>
    <col min="9480" max="9484" width="0" style="1" hidden="1" customWidth="1"/>
    <col min="9485" max="9485" width="9.140625" style="1"/>
    <col min="9486" max="9486" width="10.140625" style="1" customWidth="1"/>
    <col min="9487" max="9728" width="9.140625" style="1"/>
    <col min="9729" max="9729" width="5" style="1" customWidth="1"/>
    <col min="9730" max="9730" width="5.7109375" style="1" customWidth="1"/>
    <col min="9731" max="9731" width="64.5703125" style="1" customWidth="1"/>
    <col min="9732" max="9732" width="10.5703125" style="1" customWidth="1"/>
    <col min="9733" max="9733" width="11.85546875" style="1" customWidth="1"/>
    <col min="9734" max="9734" width="13" style="1" customWidth="1"/>
    <col min="9735" max="9735" width="11.85546875" style="1" customWidth="1"/>
    <col min="9736" max="9740" width="0" style="1" hidden="1" customWidth="1"/>
    <col min="9741" max="9741" width="9.140625" style="1"/>
    <col min="9742" max="9742" width="10.140625" style="1" customWidth="1"/>
    <col min="9743" max="9984" width="9.140625" style="1"/>
    <col min="9985" max="9985" width="5" style="1" customWidth="1"/>
    <col min="9986" max="9986" width="5.7109375" style="1" customWidth="1"/>
    <col min="9987" max="9987" width="64.5703125" style="1" customWidth="1"/>
    <col min="9988" max="9988" width="10.5703125" style="1" customWidth="1"/>
    <col min="9989" max="9989" width="11.85546875" style="1" customWidth="1"/>
    <col min="9990" max="9990" width="13" style="1" customWidth="1"/>
    <col min="9991" max="9991" width="11.85546875" style="1" customWidth="1"/>
    <col min="9992" max="9996" width="0" style="1" hidden="1" customWidth="1"/>
    <col min="9997" max="9997" width="9.140625" style="1"/>
    <col min="9998" max="9998" width="10.140625" style="1" customWidth="1"/>
    <col min="9999" max="10240" width="9.140625" style="1"/>
    <col min="10241" max="10241" width="5" style="1" customWidth="1"/>
    <col min="10242" max="10242" width="5.7109375" style="1" customWidth="1"/>
    <col min="10243" max="10243" width="64.5703125" style="1" customWidth="1"/>
    <col min="10244" max="10244" width="10.5703125" style="1" customWidth="1"/>
    <col min="10245" max="10245" width="11.85546875" style="1" customWidth="1"/>
    <col min="10246" max="10246" width="13" style="1" customWidth="1"/>
    <col min="10247" max="10247" width="11.85546875" style="1" customWidth="1"/>
    <col min="10248" max="10252" width="0" style="1" hidden="1" customWidth="1"/>
    <col min="10253" max="10253" width="9.140625" style="1"/>
    <col min="10254" max="10254" width="10.140625" style="1" customWidth="1"/>
    <col min="10255" max="10496" width="9.140625" style="1"/>
    <col min="10497" max="10497" width="5" style="1" customWidth="1"/>
    <col min="10498" max="10498" width="5.7109375" style="1" customWidth="1"/>
    <col min="10499" max="10499" width="64.5703125" style="1" customWidth="1"/>
    <col min="10500" max="10500" width="10.5703125" style="1" customWidth="1"/>
    <col min="10501" max="10501" width="11.85546875" style="1" customWidth="1"/>
    <col min="10502" max="10502" width="13" style="1" customWidth="1"/>
    <col min="10503" max="10503" width="11.85546875" style="1" customWidth="1"/>
    <col min="10504" max="10508" width="0" style="1" hidden="1" customWidth="1"/>
    <col min="10509" max="10509" width="9.140625" style="1"/>
    <col min="10510" max="10510" width="10.140625" style="1" customWidth="1"/>
    <col min="10511" max="10752" width="9.140625" style="1"/>
    <col min="10753" max="10753" width="5" style="1" customWidth="1"/>
    <col min="10754" max="10754" width="5.7109375" style="1" customWidth="1"/>
    <col min="10755" max="10755" width="64.5703125" style="1" customWidth="1"/>
    <col min="10756" max="10756" width="10.5703125" style="1" customWidth="1"/>
    <col min="10757" max="10757" width="11.85546875" style="1" customWidth="1"/>
    <col min="10758" max="10758" width="13" style="1" customWidth="1"/>
    <col min="10759" max="10759" width="11.85546875" style="1" customWidth="1"/>
    <col min="10760" max="10764" width="0" style="1" hidden="1" customWidth="1"/>
    <col min="10765" max="10765" width="9.140625" style="1"/>
    <col min="10766" max="10766" width="10.140625" style="1" customWidth="1"/>
    <col min="10767" max="11008" width="9.140625" style="1"/>
    <col min="11009" max="11009" width="5" style="1" customWidth="1"/>
    <col min="11010" max="11010" width="5.7109375" style="1" customWidth="1"/>
    <col min="11011" max="11011" width="64.5703125" style="1" customWidth="1"/>
    <col min="11012" max="11012" width="10.5703125" style="1" customWidth="1"/>
    <col min="11013" max="11013" width="11.85546875" style="1" customWidth="1"/>
    <col min="11014" max="11014" width="13" style="1" customWidth="1"/>
    <col min="11015" max="11015" width="11.85546875" style="1" customWidth="1"/>
    <col min="11016" max="11020" width="0" style="1" hidden="1" customWidth="1"/>
    <col min="11021" max="11021" width="9.140625" style="1"/>
    <col min="11022" max="11022" width="10.140625" style="1" customWidth="1"/>
    <col min="11023" max="11264" width="9.140625" style="1"/>
    <col min="11265" max="11265" width="5" style="1" customWidth="1"/>
    <col min="11266" max="11266" width="5.7109375" style="1" customWidth="1"/>
    <col min="11267" max="11267" width="64.5703125" style="1" customWidth="1"/>
    <col min="11268" max="11268" width="10.5703125" style="1" customWidth="1"/>
    <col min="11269" max="11269" width="11.85546875" style="1" customWidth="1"/>
    <col min="11270" max="11270" width="13" style="1" customWidth="1"/>
    <col min="11271" max="11271" width="11.85546875" style="1" customWidth="1"/>
    <col min="11272" max="11276" width="0" style="1" hidden="1" customWidth="1"/>
    <col min="11277" max="11277" width="9.140625" style="1"/>
    <col min="11278" max="11278" width="10.140625" style="1" customWidth="1"/>
    <col min="11279" max="11520" width="9.140625" style="1"/>
    <col min="11521" max="11521" width="5" style="1" customWidth="1"/>
    <col min="11522" max="11522" width="5.7109375" style="1" customWidth="1"/>
    <col min="11523" max="11523" width="64.5703125" style="1" customWidth="1"/>
    <col min="11524" max="11524" width="10.5703125" style="1" customWidth="1"/>
    <col min="11525" max="11525" width="11.85546875" style="1" customWidth="1"/>
    <col min="11526" max="11526" width="13" style="1" customWidth="1"/>
    <col min="11527" max="11527" width="11.85546875" style="1" customWidth="1"/>
    <col min="11528" max="11532" width="0" style="1" hidden="1" customWidth="1"/>
    <col min="11533" max="11533" width="9.140625" style="1"/>
    <col min="11534" max="11534" width="10.140625" style="1" customWidth="1"/>
    <col min="11535" max="11776" width="9.140625" style="1"/>
    <col min="11777" max="11777" width="5" style="1" customWidth="1"/>
    <col min="11778" max="11778" width="5.7109375" style="1" customWidth="1"/>
    <col min="11779" max="11779" width="64.5703125" style="1" customWidth="1"/>
    <col min="11780" max="11780" width="10.5703125" style="1" customWidth="1"/>
    <col min="11781" max="11781" width="11.85546875" style="1" customWidth="1"/>
    <col min="11782" max="11782" width="13" style="1" customWidth="1"/>
    <col min="11783" max="11783" width="11.85546875" style="1" customWidth="1"/>
    <col min="11784" max="11788" width="0" style="1" hidden="1" customWidth="1"/>
    <col min="11789" max="11789" width="9.140625" style="1"/>
    <col min="11790" max="11790" width="10.140625" style="1" customWidth="1"/>
    <col min="11791" max="12032" width="9.140625" style="1"/>
    <col min="12033" max="12033" width="5" style="1" customWidth="1"/>
    <col min="12034" max="12034" width="5.7109375" style="1" customWidth="1"/>
    <col min="12035" max="12035" width="64.5703125" style="1" customWidth="1"/>
    <col min="12036" max="12036" width="10.5703125" style="1" customWidth="1"/>
    <col min="12037" max="12037" width="11.85546875" style="1" customWidth="1"/>
    <col min="12038" max="12038" width="13" style="1" customWidth="1"/>
    <col min="12039" max="12039" width="11.85546875" style="1" customWidth="1"/>
    <col min="12040" max="12044" width="0" style="1" hidden="1" customWidth="1"/>
    <col min="12045" max="12045" width="9.140625" style="1"/>
    <col min="12046" max="12046" width="10.140625" style="1" customWidth="1"/>
    <col min="12047" max="12288" width="9.140625" style="1"/>
    <col min="12289" max="12289" width="5" style="1" customWidth="1"/>
    <col min="12290" max="12290" width="5.7109375" style="1" customWidth="1"/>
    <col min="12291" max="12291" width="64.5703125" style="1" customWidth="1"/>
    <col min="12292" max="12292" width="10.5703125" style="1" customWidth="1"/>
    <col min="12293" max="12293" width="11.85546875" style="1" customWidth="1"/>
    <col min="12294" max="12294" width="13" style="1" customWidth="1"/>
    <col min="12295" max="12295" width="11.85546875" style="1" customWidth="1"/>
    <col min="12296" max="12300" width="0" style="1" hidden="1" customWidth="1"/>
    <col min="12301" max="12301" width="9.140625" style="1"/>
    <col min="12302" max="12302" width="10.140625" style="1" customWidth="1"/>
    <col min="12303" max="12544" width="9.140625" style="1"/>
    <col min="12545" max="12545" width="5" style="1" customWidth="1"/>
    <col min="12546" max="12546" width="5.7109375" style="1" customWidth="1"/>
    <col min="12547" max="12547" width="64.5703125" style="1" customWidth="1"/>
    <col min="12548" max="12548" width="10.5703125" style="1" customWidth="1"/>
    <col min="12549" max="12549" width="11.85546875" style="1" customWidth="1"/>
    <col min="12550" max="12550" width="13" style="1" customWidth="1"/>
    <col min="12551" max="12551" width="11.85546875" style="1" customWidth="1"/>
    <col min="12552" max="12556" width="0" style="1" hidden="1" customWidth="1"/>
    <col min="12557" max="12557" width="9.140625" style="1"/>
    <col min="12558" max="12558" width="10.140625" style="1" customWidth="1"/>
    <col min="12559" max="12800" width="9.140625" style="1"/>
    <col min="12801" max="12801" width="5" style="1" customWidth="1"/>
    <col min="12802" max="12802" width="5.7109375" style="1" customWidth="1"/>
    <col min="12803" max="12803" width="64.5703125" style="1" customWidth="1"/>
    <col min="12804" max="12804" width="10.5703125" style="1" customWidth="1"/>
    <col min="12805" max="12805" width="11.85546875" style="1" customWidth="1"/>
    <col min="12806" max="12806" width="13" style="1" customWidth="1"/>
    <col min="12807" max="12807" width="11.85546875" style="1" customWidth="1"/>
    <col min="12808" max="12812" width="0" style="1" hidden="1" customWidth="1"/>
    <col min="12813" max="12813" width="9.140625" style="1"/>
    <col min="12814" max="12814" width="10.140625" style="1" customWidth="1"/>
    <col min="12815" max="13056" width="9.140625" style="1"/>
    <col min="13057" max="13057" width="5" style="1" customWidth="1"/>
    <col min="13058" max="13058" width="5.7109375" style="1" customWidth="1"/>
    <col min="13059" max="13059" width="64.5703125" style="1" customWidth="1"/>
    <col min="13060" max="13060" width="10.5703125" style="1" customWidth="1"/>
    <col min="13061" max="13061" width="11.85546875" style="1" customWidth="1"/>
    <col min="13062" max="13062" width="13" style="1" customWidth="1"/>
    <col min="13063" max="13063" width="11.85546875" style="1" customWidth="1"/>
    <col min="13064" max="13068" width="0" style="1" hidden="1" customWidth="1"/>
    <col min="13069" max="13069" width="9.140625" style="1"/>
    <col min="13070" max="13070" width="10.140625" style="1" customWidth="1"/>
    <col min="13071" max="13312" width="9.140625" style="1"/>
    <col min="13313" max="13313" width="5" style="1" customWidth="1"/>
    <col min="13314" max="13314" width="5.7109375" style="1" customWidth="1"/>
    <col min="13315" max="13315" width="64.5703125" style="1" customWidth="1"/>
    <col min="13316" max="13316" width="10.5703125" style="1" customWidth="1"/>
    <col min="13317" max="13317" width="11.85546875" style="1" customWidth="1"/>
    <col min="13318" max="13318" width="13" style="1" customWidth="1"/>
    <col min="13319" max="13319" width="11.85546875" style="1" customWidth="1"/>
    <col min="13320" max="13324" width="0" style="1" hidden="1" customWidth="1"/>
    <col min="13325" max="13325" width="9.140625" style="1"/>
    <col min="13326" max="13326" width="10.140625" style="1" customWidth="1"/>
    <col min="13327" max="13568" width="9.140625" style="1"/>
    <col min="13569" max="13569" width="5" style="1" customWidth="1"/>
    <col min="13570" max="13570" width="5.7109375" style="1" customWidth="1"/>
    <col min="13571" max="13571" width="64.5703125" style="1" customWidth="1"/>
    <col min="13572" max="13572" width="10.5703125" style="1" customWidth="1"/>
    <col min="13573" max="13573" width="11.85546875" style="1" customWidth="1"/>
    <col min="13574" max="13574" width="13" style="1" customWidth="1"/>
    <col min="13575" max="13575" width="11.85546875" style="1" customWidth="1"/>
    <col min="13576" max="13580" width="0" style="1" hidden="1" customWidth="1"/>
    <col min="13581" max="13581" width="9.140625" style="1"/>
    <col min="13582" max="13582" width="10.140625" style="1" customWidth="1"/>
    <col min="13583" max="13824" width="9.140625" style="1"/>
    <col min="13825" max="13825" width="5" style="1" customWidth="1"/>
    <col min="13826" max="13826" width="5.7109375" style="1" customWidth="1"/>
    <col min="13827" max="13827" width="64.5703125" style="1" customWidth="1"/>
    <col min="13828" max="13828" width="10.5703125" style="1" customWidth="1"/>
    <col min="13829" max="13829" width="11.85546875" style="1" customWidth="1"/>
    <col min="13830" max="13830" width="13" style="1" customWidth="1"/>
    <col min="13831" max="13831" width="11.85546875" style="1" customWidth="1"/>
    <col min="13832" max="13836" width="0" style="1" hidden="1" customWidth="1"/>
    <col min="13837" max="13837" width="9.140625" style="1"/>
    <col min="13838" max="13838" width="10.140625" style="1" customWidth="1"/>
    <col min="13839" max="14080" width="9.140625" style="1"/>
    <col min="14081" max="14081" width="5" style="1" customWidth="1"/>
    <col min="14082" max="14082" width="5.7109375" style="1" customWidth="1"/>
    <col min="14083" max="14083" width="64.5703125" style="1" customWidth="1"/>
    <col min="14084" max="14084" width="10.5703125" style="1" customWidth="1"/>
    <col min="14085" max="14085" width="11.85546875" style="1" customWidth="1"/>
    <col min="14086" max="14086" width="13" style="1" customWidth="1"/>
    <col min="14087" max="14087" width="11.85546875" style="1" customWidth="1"/>
    <col min="14088" max="14092" width="0" style="1" hidden="1" customWidth="1"/>
    <col min="14093" max="14093" width="9.140625" style="1"/>
    <col min="14094" max="14094" width="10.140625" style="1" customWidth="1"/>
    <col min="14095" max="14336" width="9.140625" style="1"/>
    <col min="14337" max="14337" width="5" style="1" customWidth="1"/>
    <col min="14338" max="14338" width="5.7109375" style="1" customWidth="1"/>
    <col min="14339" max="14339" width="64.5703125" style="1" customWidth="1"/>
    <col min="14340" max="14340" width="10.5703125" style="1" customWidth="1"/>
    <col min="14341" max="14341" width="11.85546875" style="1" customWidth="1"/>
    <col min="14342" max="14342" width="13" style="1" customWidth="1"/>
    <col min="14343" max="14343" width="11.85546875" style="1" customWidth="1"/>
    <col min="14344" max="14348" width="0" style="1" hidden="1" customWidth="1"/>
    <col min="14349" max="14349" width="9.140625" style="1"/>
    <col min="14350" max="14350" width="10.140625" style="1" customWidth="1"/>
    <col min="14351" max="14592" width="9.140625" style="1"/>
    <col min="14593" max="14593" width="5" style="1" customWidth="1"/>
    <col min="14594" max="14594" width="5.7109375" style="1" customWidth="1"/>
    <col min="14595" max="14595" width="64.5703125" style="1" customWidth="1"/>
    <col min="14596" max="14596" width="10.5703125" style="1" customWidth="1"/>
    <col min="14597" max="14597" width="11.85546875" style="1" customWidth="1"/>
    <col min="14598" max="14598" width="13" style="1" customWidth="1"/>
    <col min="14599" max="14599" width="11.85546875" style="1" customWidth="1"/>
    <col min="14600" max="14604" width="0" style="1" hidden="1" customWidth="1"/>
    <col min="14605" max="14605" width="9.140625" style="1"/>
    <col min="14606" max="14606" width="10.140625" style="1" customWidth="1"/>
    <col min="14607" max="14848" width="9.140625" style="1"/>
    <col min="14849" max="14849" width="5" style="1" customWidth="1"/>
    <col min="14850" max="14850" width="5.7109375" style="1" customWidth="1"/>
    <col min="14851" max="14851" width="64.5703125" style="1" customWidth="1"/>
    <col min="14852" max="14852" width="10.5703125" style="1" customWidth="1"/>
    <col min="14853" max="14853" width="11.85546875" style="1" customWidth="1"/>
    <col min="14854" max="14854" width="13" style="1" customWidth="1"/>
    <col min="14855" max="14855" width="11.85546875" style="1" customWidth="1"/>
    <col min="14856" max="14860" width="0" style="1" hidden="1" customWidth="1"/>
    <col min="14861" max="14861" width="9.140625" style="1"/>
    <col min="14862" max="14862" width="10.140625" style="1" customWidth="1"/>
    <col min="14863" max="15104" width="9.140625" style="1"/>
    <col min="15105" max="15105" width="5" style="1" customWidth="1"/>
    <col min="15106" max="15106" width="5.7109375" style="1" customWidth="1"/>
    <col min="15107" max="15107" width="64.5703125" style="1" customWidth="1"/>
    <col min="15108" max="15108" width="10.5703125" style="1" customWidth="1"/>
    <col min="15109" max="15109" width="11.85546875" style="1" customWidth="1"/>
    <col min="15110" max="15110" width="13" style="1" customWidth="1"/>
    <col min="15111" max="15111" width="11.85546875" style="1" customWidth="1"/>
    <col min="15112" max="15116" width="0" style="1" hidden="1" customWidth="1"/>
    <col min="15117" max="15117" width="9.140625" style="1"/>
    <col min="15118" max="15118" width="10.140625" style="1" customWidth="1"/>
    <col min="15119" max="15360" width="9.140625" style="1"/>
    <col min="15361" max="15361" width="5" style="1" customWidth="1"/>
    <col min="15362" max="15362" width="5.7109375" style="1" customWidth="1"/>
    <col min="15363" max="15363" width="64.5703125" style="1" customWidth="1"/>
    <col min="15364" max="15364" width="10.5703125" style="1" customWidth="1"/>
    <col min="15365" max="15365" width="11.85546875" style="1" customWidth="1"/>
    <col min="15366" max="15366" width="13" style="1" customWidth="1"/>
    <col min="15367" max="15367" width="11.85546875" style="1" customWidth="1"/>
    <col min="15368" max="15372" width="0" style="1" hidden="1" customWidth="1"/>
    <col min="15373" max="15373" width="9.140625" style="1"/>
    <col min="15374" max="15374" width="10.140625" style="1" customWidth="1"/>
    <col min="15375" max="15616" width="9.140625" style="1"/>
    <col min="15617" max="15617" width="5" style="1" customWidth="1"/>
    <col min="15618" max="15618" width="5.7109375" style="1" customWidth="1"/>
    <col min="15619" max="15619" width="64.5703125" style="1" customWidth="1"/>
    <col min="15620" max="15620" width="10.5703125" style="1" customWidth="1"/>
    <col min="15621" max="15621" width="11.85546875" style="1" customWidth="1"/>
    <col min="15622" max="15622" width="13" style="1" customWidth="1"/>
    <col min="15623" max="15623" width="11.85546875" style="1" customWidth="1"/>
    <col min="15624" max="15628" width="0" style="1" hidden="1" customWidth="1"/>
    <col min="15629" max="15629" width="9.140625" style="1"/>
    <col min="15630" max="15630" width="10.140625" style="1" customWidth="1"/>
    <col min="15631" max="15872" width="9.140625" style="1"/>
    <col min="15873" max="15873" width="5" style="1" customWidth="1"/>
    <col min="15874" max="15874" width="5.7109375" style="1" customWidth="1"/>
    <col min="15875" max="15875" width="64.5703125" style="1" customWidth="1"/>
    <col min="15876" max="15876" width="10.5703125" style="1" customWidth="1"/>
    <col min="15877" max="15877" width="11.85546875" style="1" customWidth="1"/>
    <col min="15878" max="15878" width="13" style="1" customWidth="1"/>
    <col min="15879" max="15879" width="11.85546875" style="1" customWidth="1"/>
    <col min="15880" max="15884" width="0" style="1" hidden="1" customWidth="1"/>
    <col min="15885" max="15885" width="9.140625" style="1"/>
    <col min="15886" max="15886" width="10.140625" style="1" customWidth="1"/>
    <col min="15887" max="16128" width="9.140625" style="1"/>
    <col min="16129" max="16129" width="5" style="1" customWidth="1"/>
    <col min="16130" max="16130" width="5.7109375" style="1" customWidth="1"/>
    <col min="16131" max="16131" width="64.5703125" style="1" customWidth="1"/>
    <col min="16132" max="16132" width="10.5703125" style="1" customWidth="1"/>
    <col min="16133" max="16133" width="11.85546875" style="1" customWidth="1"/>
    <col min="16134" max="16134" width="13" style="1" customWidth="1"/>
    <col min="16135" max="16135" width="11.85546875" style="1" customWidth="1"/>
    <col min="16136" max="16140" width="0" style="1" hidden="1" customWidth="1"/>
    <col min="16141" max="16141" width="9.140625" style="1"/>
    <col min="16142" max="16142" width="10.140625" style="1" customWidth="1"/>
    <col min="16143" max="16384" width="9.140625" style="1"/>
  </cols>
  <sheetData>
    <row r="1" spans="1:14">
      <c r="A1" s="586" t="s">
        <v>0</v>
      </c>
      <c r="E1" s="587" t="s">
        <v>371</v>
      </c>
      <c r="F1" s="587"/>
      <c r="G1" s="587"/>
      <c r="H1" s="587"/>
      <c r="I1" s="587"/>
      <c r="J1" s="587"/>
      <c r="K1" s="587"/>
      <c r="L1" s="587"/>
      <c r="M1" s="587"/>
      <c r="N1" s="587"/>
    </row>
    <row r="2" spans="1:14">
      <c r="A2" s="586" t="s">
        <v>2</v>
      </c>
      <c r="E2" s="587" t="s">
        <v>372</v>
      </c>
      <c r="F2" s="587"/>
      <c r="G2" s="587"/>
      <c r="H2" s="587"/>
      <c r="I2" s="587"/>
      <c r="J2" s="587"/>
      <c r="K2" s="587"/>
      <c r="L2" s="587"/>
      <c r="M2" s="587"/>
      <c r="N2" s="587"/>
    </row>
    <row r="3" spans="1:14">
      <c r="A3" s="586" t="s">
        <v>118</v>
      </c>
      <c r="E3" s="587" t="s">
        <v>351</v>
      </c>
      <c r="F3" s="587"/>
      <c r="G3" s="587"/>
      <c r="H3" s="616"/>
      <c r="I3" s="616"/>
      <c r="J3" s="616"/>
      <c r="K3" s="616"/>
      <c r="L3" s="617"/>
      <c r="M3" s="616"/>
      <c r="N3" s="616"/>
    </row>
    <row r="4" spans="1:14">
      <c r="A4" s="586" t="s">
        <v>6</v>
      </c>
      <c r="G4" s="1"/>
      <c r="H4" s="12"/>
      <c r="I4" s="12"/>
      <c r="J4" s="12"/>
      <c r="K4" s="12"/>
    </row>
    <row r="5" spans="1:14" ht="15.75">
      <c r="A5" s="618" t="s">
        <v>373</v>
      </c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</row>
    <row r="6" spans="1:14" ht="15" customHeight="1">
      <c r="A6" s="619" t="s">
        <v>374</v>
      </c>
      <c r="B6" s="619"/>
      <c r="C6" s="619"/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</row>
    <row r="7" spans="1:14">
      <c r="A7" s="620" t="s">
        <v>9</v>
      </c>
      <c r="B7" s="620"/>
      <c r="C7" s="620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</row>
    <row r="8" spans="1:14" s="622" customFormat="1">
      <c r="A8" s="621"/>
      <c r="B8" s="621"/>
      <c r="C8" s="621" t="s">
        <v>10</v>
      </c>
      <c r="D8" s="621" t="s">
        <v>375</v>
      </c>
      <c r="E8" s="621" t="s">
        <v>376</v>
      </c>
      <c r="F8" s="621"/>
      <c r="G8" s="621" t="s">
        <v>377</v>
      </c>
      <c r="H8" s="621"/>
      <c r="I8" s="621"/>
      <c r="J8" s="621"/>
      <c r="K8" s="621"/>
      <c r="L8" s="621"/>
      <c r="M8" s="621"/>
      <c r="N8" s="621"/>
    </row>
    <row r="9" spans="1:14" s="622" customFormat="1" ht="33" customHeight="1">
      <c r="A9" s="621"/>
      <c r="B9" s="621"/>
      <c r="C9" s="621"/>
      <c r="D9" s="621"/>
      <c r="E9" s="621" t="s">
        <v>126</v>
      </c>
      <c r="F9" s="621" t="s">
        <v>378</v>
      </c>
      <c r="G9" s="623" t="s">
        <v>379</v>
      </c>
      <c r="H9" s="623" t="s">
        <v>142</v>
      </c>
      <c r="I9" s="624"/>
      <c r="J9" s="624"/>
      <c r="K9" s="624"/>
      <c r="L9" s="625"/>
      <c r="M9" s="626" t="s">
        <v>380</v>
      </c>
      <c r="N9" s="626" t="s">
        <v>381</v>
      </c>
    </row>
    <row r="10" spans="1:14" s="622" customFormat="1" ht="20.25" customHeight="1">
      <c r="A10" s="621"/>
      <c r="B10" s="621"/>
      <c r="C10" s="621"/>
      <c r="D10" s="621"/>
      <c r="E10" s="621"/>
      <c r="F10" s="621"/>
      <c r="G10" s="627"/>
      <c r="H10" s="627"/>
      <c r="I10" s="628"/>
      <c r="J10" s="628"/>
      <c r="K10" s="628"/>
      <c r="L10" s="629"/>
      <c r="M10" s="626" t="s">
        <v>382</v>
      </c>
      <c r="N10" s="626" t="s">
        <v>383</v>
      </c>
    </row>
    <row r="11" spans="1:14">
      <c r="A11" s="630">
        <v>0</v>
      </c>
      <c r="B11" s="630">
        <v>1</v>
      </c>
      <c r="C11" s="630">
        <v>2</v>
      </c>
      <c r="D11" s="630">
        <v>3</v>
      </c>
      <c r="E11" s="630">
        <v>4</v>
      </c>
      <c r="F11" s="630">
        <v>5</v>
      </c>
      <c r="G11" s="631">
        <v>6</v>
      </c>
      <c r="H11" s="632" t="s">
        <v>18</v>
      </c>
      <c r="I11" s="632" t="s">
        <v>19</v>
      </c>
      <c r="J11" s="632"/>
      <c r="K11" s="632" t="s">
        <v>20</v>
      </c>
      <c r="L11" s="631" t="s">
        <v>21</v>
      </c>
      <c r="M11" s="630">
        <v>7</v>
      </c>
      <c r="N11" s="630">
        <v>8</v>
      </c>
    </row>
    <row r="12" spans="1:14" ht="15.75">
      <c r="A12" s="633" t="s">
        <v>25</v>
      </c>
      <c r="B12" s="634"/>
      <c r="C12" s="635" t="s">
        <v>93</v>
      </c>
      <c r="D12" s="635"/>
      <c r="E12" s="636">
        <v>296.48115481701672</v>
      </c>
      <c r="F12" s="636">
        <f>F13+F17+F18+F21</f>
        <v>296.48</v>
      </c>
      <c r="G12" s="637">
        <f t="shared" ref="G12:N12" si="0">G13+G17+G18+G21</f>
        <v>383.95</v>
      </c>
      <c r="H12" s="636">
        <f t="shared" si="0"/>
        <v>0</v>
      </c>
      <c r="I12" s="636">
        <f t="shared" si="0"/>
        <v>49.48</v>
      </c>
      <c r="J12" s="636">
        <f>J13+J17+J18+J21</f>
        <v>0</v>
      </c>
      <c r="K12" s="636">
        <f>K13+K17+K18+K21</f>
        <v>0</v>
      </c>
      <c r="L12" s="637">
        <f>L13+L17+L18+L21</f>
        <v>0</v>
      </c>
      <c r="M12" s="636">
        <f t="shared" si="0"/>
        <v>90</v>
      </c>
      <c r="N12" s="636">
        <f t="shared" si="0"/>
        <v>90</v>
      </c>
    </row>
    <row r="13" spans="1:14" ht="15.75">
      <c r="A13" s="630"/>
      <c r="B13" s="638">
        <v>1</v>
      </c>
      <c r="C13" s="639" t="s">
        <v>384</v>
      </c>
      <c r="D13" s="639"/>
      <c r="E13" s="640">
        <v>49.481154817016701</v>
      </c>
      <c r="F13" s="640">
        <f>F14+F15+F16</f>
        <v>69.33</v>
      </c>
      <c r="G13" s="640">
        <f t="shared" ref="G13:N13" si="1">G14+G15</f>
        <v>86.12</v>
      </c>
      <c r="H13" s="641">
        <f t="shared" si="1"/>
        <v>0</v>
      </c>
      <c r="I13" s="641">
        <f t="shared" si="1"/>
        <v>49.48</v>
      </c>
      <c r="J13" s="641">
        <f>J14+J15</f>
        <v>0</v>
      </c>
      <c r="K13" s="641">
        <f>K14+K15</f>
        <v>0</v>
      </c>
      <c r="L13" s="641">
        <f>L14+L15</f>
        <v>0</v>
      </c>
      <c r="M13" s="642">
        <f t="shared" si="1"/>
        <v>90</v>
      </c>
      <c r="N13" s="642">
        <f t="shared" si="1"/>
        <v>90</v>
      </c>
    </row>
    <row r="14" spans="1:14" ht="15.75">
      <c r="A14" s="630"/>
      <c r="B14" s="638"/>
      <c r="C14" s="643" t="s">
        <v>385</v>
      </c>
      <c r="D14" s="643"/>
      <c r="E14" s="644">
        <v>0</v>
      </c>
      <c r="F14" s="644">
        <v>19.850000000000001</v>
      </c>
      <c r="G14" s="644">
        <v>26.95</v>
      </c>
      <c r="H14" s="645">
        <v>0</v>
      </c>
      <c r="I14" s="645">
        <v>0</v>
      </c>
      <c r="J14" s="645">
        <v>0</v>
      </c>
      <c r="K14" s="645">
        <v>0</v>
      </c>
      <c r="L14" s="645">
        <v>0</v>
      </c>
      <c r="M14" s="646">
        <v>0</v>
      </c>
      <c r="N14" s="646">
        <f>M14</f>
        <v>0</v>
      </c>
    </row>
    <row r="15" spans="1:14" ht="15.75">
      <c r="A15" s="630"/>
      <c r="B15" s="638"/>
      <c r="C15" s="643" t="s">
        <v>386</v>
      </c>
      <c r="D15" s="643"/>
      <c r="E15" s="644">
        <v>49.481154817016701</v>
      </c>
      <c r="F15" s="644">
        <v>49.48</v>
      </c>
      <c r="G15" s="644">
        <v>59.17</v>
      </c>
      <c r="H15" s="645">
        <v>0</v>
      </c>
      <c r="I15" s="645">
        <v>49.48</v>
      </c>
      <c r="J15" s="645">
        <v>0</v>
      </c>
      <c r="K15" s="645">
        <v>0</v>
      </c>
      <c r="L15" s="645">
        <v>0</v>
      </c>
      <c r="M15" s="646">
        <v>90</v>
      </c>
      <c r="N15" s="646">
        <v>90</v>
      </c>
    </row>
    <row r="16" spans="1:14" ht="15.75">
      <c r="A16" s="630"/>
      <c r="B16" s="638"/>
      <c r="C16" s="643" t="s">
        <v>387</v>
      </c>
      <c r="D16" s="643"/>
      <c r="E16" s="644">
        <v>0</v>
      </c>
      <c r="F16" s="644">
        <v>0</v>
      </c>
      <c r="G16" s="644">
        <v>0</v>
      </c>
      <c r="H16" s="645">
        <v>0</v>
      </c>
      <c r="I16" s="645">
        <v>0</v>
      </c>
      <c r="J16" s="645">
        <v>0</v>
      </c>
      <c r="K16" s="645">
        <v>0</v>
      </c>
      <c r="L16" s="645">
        <v>0</v>
      </c>
      <c r="M16" s="646">
        <v>0</v>
      </c>
      <c r="N16" s="646">
        <v>0</v>
      </c>
    </row>
    <row r="17" spans="1:17" s="647" customFormat="1" ht="17.25" customHeight="1">
      <c r="A17" s="638"/>
      <c r="B17" s="638">
        <v>2</v>
      </c>
      <c r="C17" s="639" t="s">
        <v>94</v>
      </c>
      <c r="D17" s="639"/>
      <c r="E17" s="640">
        <v>0</v>
      </c>
      <c r="F17" s="640">
        <v>0</v>
      </c>
      <c r="G17" s="640">
        <v>0</v>
      </c>
      <c r="H17" s="641">
        <v>0</v>
      </c>
      <c r="I17" s="641">
        <v>0</v>
      </c>
      <c r="J17" s="641">
        <v>0</v>
      </c>
      <c r="K17" s="641">
        <v>0</v>
      </c>
      <c r="L17" s="641">
        <v>0</v>
      </c>
      <c r="M17" s="642">
        <v>0</v>
      </c>
      <c r="N17" s="642">
        <v>0</v>
      </c>
    </row>
    <row r="18" spans="1:17" s="647" customFormat="1" ht="15.75">
      <c r="A18" s="638"/>
      <c r="B18" s="638">
        <v>3</v>
      </c>
      <c r="C18" s="639" t="s">
        <v>388</v>
      </c>
      <c r="D18" s="639"/>
      <c r="E18" s="640">
        <v>0</v>
      </c>
      <c r="F18" s="640">
        <v>0</v>
      </c>
      <c r="G18" s="640">
        <v>0</v>
      </c>
      <c r="H18" s="641">
        <v>0</v>
      </c>
      <c r="I18" s="641">
        <v>0</v>
      </c>
      <c r="J18" s="641">
        <v>0</v>
      </c>
      <c r="K18" s="641">
        <v>0</v>
      </c>
      <c r="L18" s="641">
        <v>0</v>
      </c>
      <c r="M18" s="642">
        <v>0</v>
      </c>
      <c r="N18" s="642">
        <f>SUM(N19:N20)</f>
        <v>0</v>
      </c>
    </row>
    <row r="19" spans="1:17">
      <c r="A19" s="630"/>
      <c r="B19" s="630"/>
      <c r="C19" s="643" t="s">
        <v>389</v>
      </c>
      <c r="D19" s="643"/>
      <c r="E19" s="644">
        <v>0</v>
      </c>
      <c r="F19" s="644">
        <v>0</v>
      </c>
      <c r="G19" s="644">
        <v>0</v>
      </c>
      <c r="H19" s="645">
        <v>0</v>
      </c>
      <c r="I19" s="645">
        <v>0</v>
      </c>
      <c r="J19" s="645">
        <v>0</v>
      </c>
      <c r="K19" s="645">
        <v>0</v>
      </c>
      <c r="L19" s="645">
        <v>0</v>
      </c>
      <c r="M19" s="646">
        <v>0</v>
      </c>
      <c r="N19" s="646">
        <v>0</v>
      </c>
    </row>
    <row r="20" spans="1:17">
      <c r="A20" s="630"/>
      <c r="B20" s="630"/>
      <c r="C20" s="643" t="s">
        <v>390</v>
      </c>
      <c r="D20" s="643"/>
      <c r="E20" s="644">
        <v>0</v>
      </c>
      <c r="F20" s="644">
        <v>0</v>
      </c>
      <c r="G20" s="644">
        <v>0</v>
      </c>
      <c r="H20" s="645">
        <v>0</v>
      </c>
      <c r="I20" s="645">
        <v>0</v>
      </c>
      <c r="J20" s="645">
        <v>0</v>
      </c>
      <c r="K20" s="645">
        <v>0</v>
      </c>
      <c r="L20" s="645">
        <v>0</v>
      </c>
      <c r="M20" s="646">
        <v>0</v>
      </c>
      <c r="N20" s="646">
        <v>0</v>
      </c>
    </row>
    <row r="21" spans="1:17" s="647" customFormat="1" ht="15.75">
      <c r="A21" s="638"/>
      <c r="B21" s="638">
        <v>4</v>
      </c>
      <c r="C21" s="639" t="s">
        <v>391</v>
      </c>
      <c r="D21" s="639"/>
      <c r="E21" s="640">
        <v>247</v>
      </c>
      <c r="F21" s="640">
        <f>F22+F23</f>
        <v>227.15</v>
      </c>
      <c r="G21" s="640">
        <f>SUM(G22:G23)</f>
        <v>297.83</v>
      </c>
      <c r="H21" s="641">
        <f t="shared" ref="H21:N21" si="2">SUM(H22:H23)</f>
        <v>0</v>
      </c>
      <c r="I21" s="641">
        <f t="shared" si="2"/>
        <v>0</v>
      </c>
      <c r="J21" s="641">
        <f>SUM(J22:J23)</f>
        <v>0</v>
      </c>
      <c r="K21" s="641">
        <f>SUM(K22:K23)</f>
        <v>0</v>
      </c>
      <c r="L21" s="641">
        <f>SUM(L22:L23)</f>
        <v>0</v>
      </c>
      <c r="M21" s="642">
        <f t="shared" si="2"/>
        <v>0</v>
      </c>
      <c r="N21" s="642">
        <f t="shared" si="2"/>
        <v>0</v>
      </c>
    </row>
    <row r="22" spans="1:17">
      <c r="A22" s="630"/>
      <c r="B22" s="630"/>
      <c r="C22" s="643" t="s">
        <v>392</v>
      </c>
      <c r="D22" s="643"/>
      <c r="E22" s="644">
        <v>189</v>
      </c>
      <c r="F22" s="644">
        <v>169.15</v>
      </c>
      <c r="G22" s="644">
        <v>223.84</v>
      </c>
      <c r="H22" s="645">
        <v>0</v>
      </c>
      <c r="I22" s="645">
        <v>0</v>
      </c>
      <c r="J22" s="645">
        <v>0</v>
      </c>
      <c r="K22" s="645">
        <v>0</v>
      </c>
      <c r="L22" s="645">
        <v>0</v>
      </c>
      <c r="M22" s="646">
        <v>0</v>
      </c>
      <c r="N22" s="646">
        <v>0</v>
      </c>
    </row>
    <row r="23" spans="1:17">
      <c r="A23" s="630"/>
      <c r="B23" s="630"/>
      <c r="C23" s="643" t="s">
        <v>393</v>
      </c>
      <c r="D23" s="643"/>
      <c r="E23" s="644">
        <v>58</v>
      </c>
      <c r="F23" s="644">
        <v>58</v>
      </c>
      <c r="G23" s="644">
        <v>73.989999999999995</v>
      </c>
      <c r="H23" s="645">
        <v>0</v>
      </c>
      <c r="I23" s="645">
        <v>0</v>
      </c>
      <c r="J23" s="645">
        <v>0</v>
      </c>
      <c r="K23" s="645">
        <v>0</v>
      </c>
      <c r="L23" s="645">
        <v>0</v>
      </c>
      <c r="M23" s="646">
        <v>0</v>
      </c>
      <c r="N23" s="646">
        <v>0</v>
      </c>
    </row>
    <row r="24" spans="1:17" ht="15.75">
      <c r="A24" s="634" t="s">
        <v>33</v>
      </c>
      <c r="B24" s="634"/>
      <c r="C24" s="635" t="s">
        <v>394</v>
      </c>
      <c r="D24" s="635">
        <f t="shared" ref="D24:N24" si="3">D25+D37+D58+D72+D73</f>
        <v>0</v>
      </c>
      <c r="E24" s="636">
        <v>296.48</v>
      </c>
      <c r="F24" s="636">
        <v>82.67</v>
      </c>
      <c r="G24" s="637">
        <f t="shared" si="3"/>
        <v>383.95000000000005</v>
      </c>
      <c r="H24" s="636">
        <f t="shared" si="3"/>
        <v>0</v>
      </c>
      <c r="I24" s="636">
        <f t="shared" si="3"/>
        <v>0</v>
      </c>
      <c r="J24" s="636">
        <f>J25+J37+J58+J72+J73</f>
        <v>0</v>
      </c>
      <c r="K24" s="636">
        <f t="shared" si="3"/>
        <v>0</v>
      </c>
      <c r="L24" s="637">
        <f t="shared" si="3"/>
        <v>0</v>
      </c>
      <c r="M24" s="636">
        <f t="shared" si="3"/>
        <v>90</v>
      </c>
      <c r="N24" s="636">
        <f t="shared" si="3"/>
        <v>90</v>
      </c>
    </row>
    <row r="25" spans="1:17" s="13" customFormat="1" ht="25.5" customHeight="1">
      <c r="A25" s="648"/>
      <c r="B25" s="648">
        <v>1</v>
      </c>
      <c r="C25" s="649" t="s">
        <v>395</v>
      </c>
      <c r="D25" s="649">
        <f t="shared" ref="D25:N25" si="4">D26+D28+D30+D33</f>
        <v>0</v>
      </c>
      <c r="E25" s="650">
        <v>121.48</v>
      </c>
      <c r="F25" s="650">
        <v>0</v>
      </c>
      <c r="G25" s="651">
        <f t="shared" si="4"/>
        <v>84.66</v>
      </c>
      <c r="H25" s="650">
        <f t="shared" si="4"/>
        <v>0</v>
      </c>
      <c r="I25" s="650">
        <f t="shared" si="4"/>
        <v>0</v>
      </c>
      <c r="J25" s="650">
        <f>J26+J28+J30+J33</f>
        <v>0</v>
      </c>
      <c r="K25" s="650">
        <f>K26+K28+K30+K33</f>
        <v>0</v>
      </c>
      <c r="L25" s="651">
        <f>L26+L28+L30+L33</f>
        <v>0</v>
      </c>
      <c r="M25" s="650">
        <f t="shared" si="4"/>
        <v>90</v>
      </c>
      <c r="N25" s="650">
        <f t="shared" si="4"/>
        <v>90</v>
      </c>
    </row>
    <row r="26" spans="1:17" s="13" customFormat="1" ht="32.25" customHeight="1">
      <c r="A26" s="652"/>
      <c r="B26" s="652"/>
      <c r="C26" s="653" t="s">
        <v>396</v>
      </c>
      <c r="D26" s="653"/>
      <c r="E26" s="651">
        <v>121.48</v>
      </c>
      <c r="F26" s="651">
        <v>0</v>
      </c>
      <c r="G26" s="651">
        <f t="shared" ref="G26:N26" si="5">SUM(G27:G27)</f>
        <v>84.66</v>
      </c>
      <c r="H26" s="651">
        <f t="shared" si="5"/>
        <v>0</v>
      </c>
      <c r="I26" s="651">
        <f t="shared" si="5"/>
        <v>0</v>
      </c>
      <c r="J26" s="651">
        <f t="shared" si="5"/>
        <v>0</v>
      </c>
      <c r="K26" s="651">
        <f t="shared" si="5"/>
        <v>0</v>
      </c>
      <c r="L26" s="651">
        <f t="shared" si="5"/>
        <v>0</v>
      </c>
      <c r="M26" s="651">
        <f t="shared" si="5"/>
        <v>90</v>
      </c>
      <c r="N26" s="651">
        <f t="shared" si="5"/>
        <v>90</v>
      </c>
      <c r="Q26" s="654"/>
    </row>
    <row r="27" spans="1:17" ht="15.75">
      <c r="A27" s="630"/>
      <c r="B27" s="630"/>
      <c r="C27" s="639" t="s">
        <v>397</v>
      </c>
      <c r="D27" s="643"/>
      <c r="E27" s="644">
        <v>121.48</v>
      </c>
      <c r="F27" s="644">
        <v>0</v>
      </c>
      <c r="G27" s="644">
        <v>84.66</v>
      </c>
      <c r="H27" s="645">
        <v>0</v>
      </c>
      <c r="I27" s="645">
        <v>0</v>
      </c>
      <c r="J27" s="645">
        <v>0</v>
      </c>
      <c r="K27" s="645">
        <v>0</v>
      </c>
      <c r="L27" s="645">
        <v>0</v>
      </c>
      <c r="M27" s="646">
        <v>90</v>
      </c>
      <c r="N27" s="646">
        <v>90</v>
      </c>
    </row>
    <row r="28" spans="1:17" ht="30">
      <c r="A28" s="630"/>
      <c r="B28" s="630"/>
      <c r="C28" s="643" t="s">
        <v>398</v>
      </c>
      <c r="D28" s="643"/>
      <c r="E28" s="644">
        <v>0</v>
      </c>
      <c r="F28" s="644">
        <v>0</v>
      </c>
      <c r="G28" s="644">
        <v>0</v>
      </c>
      <c r="H28" s="645">
        <v>0</v>
      </c>
      <c r="I28" s="645">
        <v>0</v>
      </c>
      <c r="J28" s="645">
        <v>0</v>
      </c>
      <c r="K28" s="645">
        <v>0</v>
      </c>
      <c r="L28" s="645">
        <v>0</v>
      </c>
      <c r="M28" s="646">
        <f>M29</f>
        <v>0</v>
      </c>
      <c r="N28" s="646">
        <f>N29</f>
        <v>0</v>
      </c>
    </row>
    <row r="29" spans="1:17">
      <c r="A29" s="630"/>
      <c r="B29" s="630"/>
      <c r="C29" s="643" t="s">
        <v>399</v>
      </c>
      <c r="D29" s="643"/>
      <c r="E29" s="644">
        <v>0</v>
      </c>
      <c r="F29" s="644">
        <v>0</v>
      </c>
      <c r="G29" s="644">
        <v>0</v>
      </c>
      <c r="H29" s="645">
        <v>0</v>
      </c>
      <c r="I29" s="645">
        <v>0</v>
      </c>
      <c r="J29" s="645">
        <v>0</v>
      </c>
      <c r="K29" s="645">
        <v>0</v>
      </c>
      <c r="L29" s="645">
        <v>0</v>
      </c>
      <c r="M29" s="646">
        <v>0</v>
      </c>
      <c r="N29" s="646">
        <v>0</v>
      </c>
    </row>
    <row r="30" spans="1:17" ht="30.75">
      <c r="A30" s="630"/>
      <c r="B30" s="630"/>
      <c r="C30" s="643" t="s">
        <v>400</v>
      </c>
      <c r="D30" s="655"/>
      <c r="E30" s="644">
        <v>0</v>
      </c>
      <c r="F30" s="644">
        <v>0</v>
      </c>
      <c r="G30" s="644">
        <f t="shared" ref="G30:N30" si="6">SUM(G31:G32)</f>
        <v>0</v>
      </c>
      <c r="H30" s="645">
        <f t="shared" si="6"/>
        <v>0</v>
      </c>
      <c r="I30" s="645">
        <f t="shared" si="6"/>
        <v>0</v>
      </c>
      <c r="J30" s="645">
        <f>SUM(J31:J32)</f>
        <v>0</v>
      </c>
      <c r="K30" s="645">
        <f>SUM(K31:K32)</f>
        <v>0</v>
      </c>
      <c r="L30" s="645">
        <f>SUM(L31:L32)</f>
        <v>0</v>
      </c>
      <c r="M30" s="646">
        <f t="shared" si="6"/>
        <v>0</v>
      </c>
      <c r="N30" s="646">
        <f t="shared" si="6"/>
        <v>0</v>
      </c>
    </row>
    <row r="31" spans="1:17">
      <c r="A31" s="630"/>
      <c r="B31" s="630"/>
      <c r="C31" s="643" t="s">
        <v>399</v>
      </c>
      <c r="D31" s="643"/>
      <c r="E31" s="644">
        <v>0</v>
      </c>
      <c r="F31" s="644">
        <v>0</v>
      </c>
      <c r="G31" s="644">
        <v>0</v>
      </c>
      <c r="H31" s="645">
        <v>0</v>
      </c>
      <c r="I31" s="645">
        <v>0</v>
      </c>
      <c r="J31" s="645">
        <v>0</v>
      </c>
      <c r="K31" s="645">
        <v>0</v>
      </c>
      <c r="L31" s="645">
        <v>0</v>
      </c>
      <c r="M31" s="646">
        <v>0</v>
      </c>
      <c r="N31" s="646">
        <v>0</v>
      </c>
    </row>
    <row r="32" spans="1:17">
      <c r="A32" s="630"/>
      <c r="B32" s="630"/>
      <c r="C32" s="643" t="s">
        <v>399</v>
      </c>
      <c r="D32" s="643"/>
      <c r="E32" s="644">
        <v>0</v>
      </c>
      <c r="F32" s="644">
        <v>0</v>
      </c>
      <c r="G32" s="644">
        <v>0</v>
      </c>
      <c r="H32" s="645">
        <v>0</v>
      </c>
      <c r="I32" s="645">
        <v>0</v>
      </c>
      <c r="J32" s="645">
        <v>0</v>
      </c>
      <c r="K32" s="645">
        <v>0</v>
      </c>
      <c r="L32" s="645">
        <v>0</v>
      </c>
      <c r="M32" s="646">
        <v>0</v>
      </c>
      <c r="N32" s="646">
        <v>0</v>
      </c>
    </row>
    <row r="33" spans="1:14" ht="45">
      <c r="A33" s="630"/>
      <c r="B33" s="630"/>
      <c r="C33" s="643" t="s">
        <v>401</v>
      </c>
      <c r="D33" s="643"/>
      <c r="E33" s="644">
        <v>0</v>
      </c>
      <c r="F33" s="644">
        <v>0</v>
      </c>
      <c r="G33" s="644">
        <f>SUM(G34:G36)</f>
        <v>0</v>
      </c>
      <c r="H33" s="645">
        <v>0</v>
      </c>
      <c r="I33" s="645">
        <v>0</v>
      </c>
      <c r="J33" s="645">
        <v>0</v>
      </c>
      <c r="K33" s="645">
        <v>0</v>
      </c>
      <c r="L33" s="645">
        <v>0</v>
      </c>
      <c r="M33" s="646">
        <v>0</v>
      </c>
      <c r="N33" s="646">
        <f>SUM(N34:N36)</f>
        <v>0</v>
      </c>
    </row>
    <row r="34" spans="1:14">
      <c r="A34" s="630"/>
      <c r="B34" s="630"/>
      <c r="C34" s="643" t="s">
        <v>399</v>
      </c>
      <c r="D34" s="643"/>
      <c r="E34" s="644"/>
      <c r="F34" s="644"/>
      <c r="G34" s="644"/>
      <c r="H34" s="645"/>
      <c r="I34" s="645"/>
      <c r="J34" s="645"/>
      <c r="K34" s="645"/>
      <c r="L34" s="645"/>
      <c r="M34" s="646"/>
      <c r="N34" s="646"/>
    </row>
    <row r="35" spans="1:14">
      <c r="A35" s="630"/>
      <c r="B35" s="630"/>
      <c r="C35" s="643"/>
      <c r="D35" s="643"/>
      <c r="E35" s="644"/>
      <c r="F35" s="644"/>
      <c r="G35" s="644"/>
      <c r="H35" s="645"/>
      <c r="I35" s="645"/>
      <c r="J35" s="645"/>
      <c r="K35" s="645"/>
      <c r="L35" s="645"/>
      <c r="M35" s="646"/>
      <c r="N35" s="646"/>
    </row>
    <row r="36" spans="1:14">
      <c r="A36" s="630"/>
      <c r="B36" s="630"/>
      <c r="C36" s="643" t="s">
        <v>399</v>
      </c>
      <c r="D36" s="643"/>
      <c r="E36" s="644"/>
      <c r="F36" s="644"/>
      <c r="G36" s="644"/>
      <c r="H36" s="645"/>
      <c r="I36" s="645"/>
      <c r="J36" s="645"/>
      <c r="K36" s="645"/>
      <c r="L36" s="645"/>
      <c r="M36" s="646"/>
      <c r="N36" s="646"/>
    </row>
    <row r="37" spans="1:14" ht="15.75">
      <c r="A37" s="634"/>
      <c r="B37" s="634">
        <v>2</v>
      </c>
      <c r="C37" s="635" t="s">
        <v>402</v>
      </c>
      <c r="D37" s="635">
        <v>0</v>
      </c>
      <c r="E37" s="636">
        <v>82</v>
      </c>
      <c r="F37" s="636">
        <v>82.67</v>
      </c>
      <c r="G37" s="637">
        <f t="shared" ref="G37:N37" si="7">G38+G47+G52+G55</f>
        <v>170.3</v>
      </c>
      <c r="H37" s="636">
        <f t="shared" si="7"/>
        <v>0</v>
      </c>
      <c r="I37" s="636">
        <f t="shared" si="7"/>
        <v>0</v>
      </c>
      <c r="J37" s="636">
        <f>J38+J47+J52+J55</f>
        <v>0</v>
      </c>
      <c r="K37" s="636">
        <f t="shared" si="7"/>
        <v>0</v>
      </c>
      <c r="L37" s="637">
        <f t="shared" si="7"/>
        <v>0</v>
      </c>
      <c r="M37" s="636">
        <v>0</v>
      </c>
      <c r="N37" s="636">
        <f t="shared" si="7"/>
        <v>0</v>
      </c>
    </row>
    <row r="38" spans="1:14" ht="31.5">
      <c r="A38" s="630"/>
      <c r="B38" s="630"/>
      <c r="C38" s="639" t="s">
        <v>403</v>
      </c>
      <c r="D38" s="639"/>
      <c r="E38" s="640">
        <v>0</v>
      </c>
      <c r="F38" s="640">
        <v>82.67</v>
      </c>
      <c r="G38" s="640">
        <f>G39+G40+G41+G42+G43+G44</f>
        <v>0</v>
      </c>
      <c r="H38" s="641">
        <f t="shared" ref="H38:N38" si="8">H39+H40+H41+H42</f>
        <v>0</v>
      </c>
      <c r="I38" s="641">
        <f>I39+I40+I41+I42+I43+I44+I45+I46</f>
        <v>0</v>
      </c>
      <c r="J38" s="641">
        <f>J39+J40+J41+J42+J43+J44+J45+J46</f>
        <v>0</v>
      </c>
      <c r="K38" s="641">
        <f>K39+K40+K41+K42+K43+K44+K45+K46</f>
        <v>0</v>
      </c>
      <c r="L38" s="641">
        <f>L39+L40+L41+L42+L43+L44+L45+L46</f>
        <v>0</v>
      </c>
      <c r="M38" s="640">
        <f t="shared" si="8"/>
        <v>0</v>
      </c>
      <c r="N38" s="640">
        <f t="shared" si="8"/>
        <v>0</v>
      </c>
    </row>
    <row r="39" spans="1:14">
      <c r="A39" s="630"/>
      <c r="B39" s="630"/>
      <c r="C39" s="643"/>
      <c r="D39" s="643"/>
      <c r="E39" s="644"/>
      <c r="F39" s="644"/>
      <c r="G39" s="644"/>
      <c r="H39" s="645"/>
      <c r="I39" s="645"/>
      <c r="J39" s="645"/>
      <c r="K39" s="645"/>
      <c r="L39" s="645"/>
      <c r="M39" s="646"/>
      <c r="N39" s="646"/>
    </row>
    <row r="40" spans="1:14" ht="15.75">
      <c r="A40" s="630"/>
      <c r="B40" s="630"/>
      <c r="C40" s="639"/>
      <c r="D40" s="643"/>
      <c r="E40" s="644">
        <v>0</v>
      </c>
      <c r="F40" s="644"/>
      <c r="G40" s="644">
        <v>0</v>
      </c>
      <c r="H40" s="645"/>
      <c r="I40" s="645"/>
      <c r="J40" s="645"/>
      <c r="K40" s="645"/>
      <c r="L40" s="645"/>
      <c r="M40" s="646"/>
      <c r="N40" s="646"/>
    </row>
    <row r="41" spans="1:14" ht="15.75">
      <c r="A41" s="630"/>
      <c r="B41" s="630"/>
      <c r="C41" s="639" t="s">
        <v>404</v>
      </c>
      <c r="D41" s="643"/>
      <c r="E41" s="644">
        <v>0</v>
      </c>
      <c r="F41" s="644">
        <v>0</v>
      </c>
      <c r="G41" s="644">
        <v>0</v>
      </c>
      <c r="H41" s="645">
        <v>0</v>
      </c>
      <c r="I41" s="645">
        <v>0</v>
      </c>
      <c r="J41" s="645">
        <v>0</v>
      </c>
      <c r="K41" s="645">
        <v>0</v>
      </c>
      <c r="L41" s="645">
        <v>0</v>
      </c>
      <c r="M41" s="646">
        <v>0</v>
      </c>
      <c r="N41" s="646">
        <v>0</v>
      </c>
    </row>
    <row r="42" spans="1:14" ht="15.75">
      <c r="A42" s="630"/>
      <c r="B42" s="630"/>
      <c r="C42" s="656"/>
      <c r="D42" s="643"/>
      <c r="E42" s="644">
        <v>0</v>
      </c>
      <c r="F42" s="644"/>
      <c r="G42" s="644">
        <v>0</v>
      </c>
      <c r="H42" s="645"/>
      <c r="I42" s="645"/>
      <c r="J42" s="645"/>
      <c r="K42" s="645"/>
      <c r="L42" s="645"/>
      <c r="M42" s="646"/>
      <c r="N42" s="646"/>
    </row>
    <row r="43" spans="1:14" ht="15.75">
      <c r="A43" s="630"/>
      <c r="B43" s="630"/>
      <c r="C43" s="656"/>
      <c r="D43" s="643"/>
      <c r="E43" s="644"/>
      <c r="F43" s="644"/>
      <c r="G43" s="644"/>
      <c r="H43" s="645"/>
      <c r="I43" s="645"/>
      <c r="J43" s="645"/>
      <c r="K43" s="645"/>
      <c r="L43" s="645"/>
      <c r="M43" s="646"/>
      <c r="N43" s="646"/>
    </row>
    <row r="44" spans="1:14" ht="15.75">
      <c r="A44" s="630"/>
      <c r="B44" s="630"/>
      <c r="C44" s="656" t="s">
        <v>405</v>
      </c>
      <c r="D44" s="643"/>
      <c r="E44" s="644">
        <v>0</v>
      </c>
      <c r="F44" s="644"/>
      <c r="G44" s="644">
        <v>0</v>
      </c>
      <c r="H44" s="645"/>
      <c r="I44" s="645"/>
      <c r="J44" s="645"/>
      <c r="K44" s="645"/>
      <c r="L44" s="645"/>
      <c r="M44" s="646"/>
      <c r="N44" s="646"/>
    </row>
    <row r="45" spans="1:14" ht="15.75">
      <c r="A45" s="630"/>
      <c r="B45" s="630"/>
      <c r="C45" s="656" t="s">
        <v>406</v>
      </c>
      <c r="D45" s="643"/>
      <c r="E45" s="644">
        <v>75</v>
      </c>
      <c r="F45" s="644">
        <v>75</v>
      </c>
      <c r="G45" s="644">
        <v>0</v>
      </c>
      <c r="H45" s="645"/>
      <c r="I45" s="645">
        <v>0</v>
      </c>
      <c r="J45" s="645">
        <v>0</v>
      </c>
      <c r="K45" s="645">
        <v>0</v>
      </c>
      <c r="L45" s="645">
        <v>0</v>
      </c>
      <c r="M45" s="646"/>
      <c r="N45" s="646"/>
    </row>
    <row r="46" spans="1:14" ht="15.75">
      <c r="A46" s="630"/>
      <c r="B46" s="630"/>
      <c r="C46" s="656" t="s">
        <v>407</v>
      </c>
      <c r="D46" s="643"/>
      <c r="E46" s="644">
        <v>7</v>
      </c>
      <c r="F46" s="644">
        <v>7.67</v>
      </c>
      <c r="G46" s="644">
        <v>0</v>
      </c>
      <c r="H46" s="645"/>
      <c r="I46" s="645">
        <v>0</v>
      </c>
      <c r="J46" s="645">
        <v>0</v>
      </c>
      <c r="K46" s="645">
        <v>0</v>
      </c>
      <c r="L46" s="645">
        <v>0</v>
      </c>
      <c r="M46" s="646"/>
      <c r="N46" s="646"/>
    </row>
    <row r="47" spans="1:14" ht="31.5">
      <c r="A47" s="630"/>
      <c r="B47" s="630"/>
      <c r="C47" s="639" t="s">
        <v>398</v>
      </c>
      <c r="D47" s="639"/>
      <c r="E47" s="640">
        <v>0</v>
      </c>
      <c r="F47" s="640">
        <v>0</v>
      </c>
      <c r="G47" s="640">
        <f>G48+G49+G50+G51</f>
        <v>170.3</v>
      </c>
      <c r="H47" s="641">
        <v>0</v>
      </c>
      <c r="I47" s="641">
        <v>0</v>
      </c>
      <c r="J47" s="641">
        <v>0</v>
      </c>
      <c r="K47" s="641">
        <v>0</v>
      </c>
      <c r="L47" s="641">
        <v>0</v>
      </c>
      <c r="M47" s="642">
        <v>0</v>
      </c>
      <c r="N47" s="642">
        <f>SUM(N52:N52)</f>
        <v>0</v>
      </c>
    </row>
    <row r="48" spans="1:14" ht="15.75">
      <c r="A48" s="630"/>
      <c r="B48" s="630"/>
      <c r="C48" s="657" t="s">
        <v>408</v>
      </c>
      <c r="D48" s="639"/>
      <c r="E48" s="640"/>
      <c r="F48" s="640"/>
      <c r="G48" s="640">
        <v>35</v>
      </c>
      <c r="H48" s="641"/>
      <c r="I48" s="641"/>
      <c r="J48" s="641"/>
      <c r="K48" s="641"/>
      <c r="L48" s="641"/>
      <c r="M48" s="642"/>
      <c r="N48" s="642"/>
    </row>
    <row r="49" spans="1:14" ht="30.75">
      <c r="A49" s="630"/>
      <c r="B49" s="630"/>
      <c r="C49" s="657" t="s">
        <v>409</v>
      </c>
      <c r="D49" s="639"/>
      <c r="E49" s="640"/>
      <c r="F49" s="640"/>
      <c r="G49" s="640">
        <v>15</v>
      </c>
      <c r="H49" s="641"/>
      <c r="I49" s="641"/>
      <c r="J49" s="641"/>
      <c r="K49" s="641"/>
      <c r="L49" s="641"/>
      <c r="M49" s="642"/>
      <c r="N49" s="642"/>
    </row>
    <row r="50" spans="1:14" ht="15.75">
      <c r="A50" s="630"/>
      <c r="B50" s="630"/>
      <c r="C50" s="1" t="s">
        <v>410</v>
      </c>
      <c r="D50" s="639"/>
      <c r="E50" s="640"/>
      <c r="F50" s="640"/>
      <c r="G50" s="640">
        <v>120.3</v>
      </c>
      <c r="H50" s="641"/>
      <c r="I50" s="641"/>
      <c r="J50" s="641"/>
      <c r="K50" s="641"/>
      <c r="L50" s="641"/>
      <c r="M50" s="642"/>
      <c r="N50" s="642"/>
    </row>
    <row r="51" spans="1:14" ht="15.75">
      <c r="A51" s="630"/>
      <c r="B51" s="630"/>
      <c r="C51" s="639"/>
      <c r="D51" s="639"/>
      <c r="E51" s="640"/>
      <c r="F51" s="640"/>
      <c r="G51" s="640"/>
      <c r="H51" s="641"/>
      <c r="I51" s="641"/>
      <c r="J51" s="641"/>
      <c r="K51" s="641"/>
      <c r="L51" s="641"/>
      <c r="M51" s="642"/>
      <c r="N51" s="642"/>
    </row>
    <row r="52" spans="1:14" ht="31.5">
      <c r="A52" s="638"/>
      <c r="B52" s="638"/>
      <c r="C52" s="639" t="s">
        <v>400</v>
      </c>
      <c r="D52" s="639"/>
      <c r="E52" s="640">
        <v>0</v>
      </c>
      <c r="F52" s="640">
        <v>0</v>
      </c>
      <c r="G52" s="640">
        <f>G53+G54</f>
        <v>0</v>
      </c>
      <c r="H52" s="641">
        <f t="shared" ref="H52:N52" si="9">H53</f>
        <v>0</v>
      </c>
      <c r="I52" s="641">
        <f t="shared" si="9"/>
        <v>0</v>
      </c>
      <c r="J52" s="641">
        <f t="shared" si="9"/>
        <v>0</v>
      </c>
      <c r="K52" s="641">
        <f t="shared" si="9"/>
        <v>0</v>
      </c>
      <c r="L52" s="641">
        <f t="shared" si="9"/>
        <v>0</v>
      </c>
      <c r="M52" s="658">
        <v>0</v>
      </c>
      <c r="N52" s="658">
        <f t="shared" si="9"/>
        <v>0</v>
      </c>
    </row>
    <row r="53" spans="1:14" ht="15.75">
      <c r="A53" s="630"/>
      <c r="B53" s="630"/>
      <c r="C53" s="639" t="s">
        <v>411</v>
      </c>
      <c r="D53" s="643"/>
      <c r="E53" s="644">
        <v>0</v>
      </c>
      <c r="F53" s="644">
        <v>0</v>
      </c>
      <c r="G53" s="644">
        <v>0</v>
      </c>
      <c r="H53" s="645">
        <v>0</v>
      </c>
      <c r="I53" s="645">
        <v>0</v>
      </c>
      <c r="J53" s="645">
        <v>0</v>
      </c>
      <c r="K53" s="645">
        <v>0</v>
      </c>
      <c r="L53" s="645">
        <v>0</v>
      </c>
      <c r="M53" s="646">
        <v>0</v>
      </c>
      <c r="N53" s="646">
        <v>0</v>
      </c>
    </row>
    <row r="54" spans="1:14">
      <c r="A54" s="630"/>
      <c r="B54" s="630"/>
      <c r="C54" s="643" t="s">
        <v>399</v>
      </c>
      <c r="D54" s="643"/>
      <c r="E54" s="644">
        <v>0</v>
      </c>
      <c r="F54" s="644">
        <v>0</v>
      </c>
      <c r="G54" s="644">
        <v>0</v>
      </c>
      <c r="H54" s="645">
        <v>0</v>
      </c>
      <c r="I54" s="645">
        <v>0</v>
      </c>
      <c r="J54" s="645">
        <v>0</v>
      </c>
      <c r="K54" s="645">
        <v>0</v>
      </c>
      <c r="L54" s="645">
        <v>0</v>
      </c>
      <c r="M54" s="646">
        <v>0</v>
      </c>
      <c r="N54" s="646">
        <v>0</v>
      </c>
    </row>
    <row r="55" spans="1:14" ht="51.75" customHeight="1">
      <c r="A55" s="630"/>
      <c r="B55" s="630"/>
      <c r="C55" s="639" t="s">
        <v>412</v>
      </c>
      <c r="D55" s="639"/>
      <c r="E55" s="640">
        <v>0</v>
      </c>
      <c r="F55" s="640">
        <v>0</v>
      </c>
      <c r="G55" s="640">
        <f t="shared" ref="G55:N55" si="10">G56</f>
        <v>0</v>
      </c>
      <c r="H55" s="641">
        <f t="shared" si="10"/>
        <v>0</v>
      </c>
      <c r="I55" s="641">
        <f t="shared" si="10"/>
        <v>0</v>
      </c>
      <c r="J55" s="641">
        <f t="shared" si="10"/>
        <v>0</v>
      </c>
      <c r="K55" s="641">
        <f t="shared" si="10"/>
        <v>0</v>
      </c>
      <c r="L55" s="641">
        <f t="shared" si="10"/>
        <v>0</v>
      </c>
      <c r="M55" s="658">
        <v>0</v>
      </c>
      <c r="N55" s="658">
        <f t="shared" si="10"/>
        <v>0</v>
      </c>
    </row>
    <row r="56" spans="1:14">
      <c r="A56" s="630"/>
      <c r="B56" s="630"/>
      <c r="C56" s="643" t="s">
        <v>413</v>
      </c>
      <c r="D56" s="643"/>
      <c r="E56" s="644">
        <v>0</v>
      </c>
      <c r="F56" s="644">
        <v>0</v>
      </c>
      <c r="G56" s="644">
        <v>0</v>
      </c>
      <c r="H56" s="645">
        <v>0</v>
      </c>
      <c r="I56" s="645">
        <v>0</v>
      </c>
      <c r="J56" s="645">
        <v>0</v>
      </c>
      <c r="K56" s="645">
        <v>0</v>
      </c>
      <c r="L56" s="645">
        <v>0</v>
      </c>
      <c r="M56" s="646">
        <v>0</v>
      </c>
      <c r="N56" s="646">
        <v>0</v>
      </c>
    </row>
    <row r="57" spans="1:14">
      <c r="A57" s="630"/>
      <c r="B57" s="630"/>
      <c r="C57" s="643"/>
      <c r="D57" s="643"/>
      <c r="E57" s="644"/>
      <c r="F57" s="644"/>
      <c r="G57" s="644"/>
      <c r="H57" s="645"/>
      <c r="I57" s="645"/>
      <c r="J57" s="645"/>
      <c r="K57" s="645"/>
      <c r="L57" s="645"/>
      <c r="M57" s="646"/>
      <c r="N57" s="646"/>
    </row>
    <row r="58" spans="1:14" ht="31.5">
      <c r="A58" s="634"/>
      <c r="B58" s="634">
        <v>3</v>
      </c>
      <c r="C58" s="635" t="s">
        <v>414</v>
      </c>
      <c r="D58" s="635"/>
      <c r="E58" s="637">
        <v>93</v>
      </c>
      <c r="F58" s="637">
        <v>0</v>
      </c>
      <c r="G58" s="637">
        <f t="shared" ref="G58:N58" si="11">G59+G63+G66+G69+G73</f>
        <v>128.99</v>
      </c>
      <c r="H58" s="636">
        <f t="shared" si="11"/>
        <v>0</v>
      </c>
      <c r="I58" s="636">
        <f t="shared" si="11"/>
        <v>0</v>
      </c>
      <c r="J58" s="636">
        <f>J59+J63+J66+J69+J73</f>
        <v>0</v>
      </c>
      <c r="K58" s="636">
        <f t="shared" si="11"/>
        <v>0</v>
      </c>
      <c r="L58" s="637">
        <f t="shared" si="11"/>
        <v>0</v>
      </c>
      <c r="M58" s="636">
        <f t="shared" si="11"/>
        <v>0</v>
      </c>
      <c r="N58" s="636">
        <f t="shared" si="11"/>
        <v>0</v>
      </c>
    </row>
    <row r="59" spans="1:14" s="647" customFormat="1" ht="31.5">
      <c r="A59" s="638"/>
      <c r="B59" s="638"/>
      <c r="C59" s="639" t="s">
        <v>403</v>
      </c>
      <c r="D59" s="639"/>
      <c r="E59" s="640">
        <v>0</v>
      </c>
      <c r="F59" s="640">
        <v>0</v>
      </c>
      <c r="G59" s="640">
        <f>SUM(G60:G62)</f>
        <v>0</v>
      </c>
      <c r="H59" s="641">
        <f t="shared" ref="H59:N59" si="12">SUM(H60:H61)</f>
        <v>0</v>
      </c>
      <c r="I59" s="641">
        <f t="shared" si="12"/>
        <v>0</v>
      </c>
      <c r="J59" s="641">
        <f>SUM(J60:J61)</f>
        <v>0</v>
      </c>
      <c r="K59" s="641">
        <f>SUM(K60:K61)</f>
        <v>0</v>
      </c>
      <c r="L59" s="641">
        <f>SUM(L60:L61)</f>
        <v>0</v>
      </c>
      <c r="M59" s="642">
        <f t="shared" si="12"/>
        <v>0</v>
      </c>
      <c r="N59" s="642">
        <f t="shared" si="12"/>
        <v>0</v>
      </c>
    </row>
    <row r="60" spans="1:14">
      <c r="A60" s="630"/>
      <c r="B60" s="630"/>
      <c r="C60" s="643" t="s">
        <v>415</v>
      </c>
      <c r="D60" s="643"/>
      <c r="E60" s="644">
        <v>0</v>
      </c>
      <c r="F60" s="644">
        <v>0</v>
      </c>
      <c r="G60" s="644">
        <v>0</v>
      </c>
      <c r="H60" s="645">
        <v>0</v>
      </c>
      <c r="I60" s="645">
        <v>0</v>
      </c>
      <c r="J60" s="645">
        <v>0</v>
      </c>
      <c r="K60" s="645">
        <v>0</v>
      </c>
      <c r="L60" s="645">
        <v>0</v>
      </c>
      <c r="M60" s="646">
        <v>0</v>
      </c>
      <c r="N60" s="646">
        <f>SUM(N61:N63)</f>
        <v>0</v>
      </c>
    </row>
    <row r="61" spans="1:14">
      <c r="A61" s="630"/>
      <c r="B61" s="630"/>
      <c r="C61" s="643" t="s">
        <v>399</v>
      </c>
      <c r="D61" s="643"/>
      <c r="E61" s="644">
        <v>0</v>
      </c>
      <c r="F61" s="644">
        <v>0</v>
      </c>
      <c r="G61" s="644">
        <v>0</v>
      </c>
      <c r="H61" s="645">
        <v>0</v>
      </c>
      <c r="I61" s="645">
        <v>0</v>
      </c>
      <c r="J61" s="645">
        <v>0</v>
      </c>
      <c r="K61" s="645">
        <v>0</v>
      </c>
      <c r="L61" s="645">
        <v>0</v>
      </c>
      <c r="M61" s="646">
        <v>0</v>
      </c>
      <c r="N61" s="646">
        <f>SUM(N63:N64)</f>
        <v>0</v>
      </c>
    </row>
    <row r="62" spans="1:14">
      <c r="A62" s="630"/>
      <c r="B62" s="630"/>
      <c r="C62" s="643"/>
      <c r="D62" s="643"/>
      <c r="E62" s="644"/>
      <c r="F62" s="644"/>
      <c r="G62" s="644"/>
      <c r="H62" s="645"/>
      <c r="I62" s="645"/>
      <c r="J62" s="645"/>
      <c r="K62" s="645"/>
      <c r="L62" s="645"/>
      <c r="M62" s="646"/>
      <c r="N62" s="646"/>
    </row>
    <row r="63" spans="1:14" s="647" customFormat="1" ht="31.5">
      <c r="A63" s="638"/>
      <c r="B63" s="638"/>
      <c r="C63" s="639" t="s">
        <v>398</v>
      </c>
      <c r="D63" s="639"/>
      <c r="E63" s="640">
        <v>35</v>
      </c>
      <c r="F63" s="640">
        <v>0</v>
      </c>
      <c r="G63" s="640">
        <f t="shared" ref="G63:M63" si="13">SUM(G64:G65)</f>
        <v>55</v>
      </c>
      <c r="H63" s="641">
        <f t="shared" si="13"/>
        <v>0</v>
      </c>
      <c r="I63" s="641">
        <f t="shared" si="13"/>
        <v>0</v>
      </c>
      <c r="J63" s="641">
        <f>SUM(J64:J65)</f>
        <v>0</v>
      </c>
      <c r="K63" s="641">
        <f>SUM(K64:K65)</f>
        <v>0</v>
      </c>
      <c r="L63" s="641">
        <f>SUM(L64:L65)</f>
        <v>0</v>
      </c>
      <c r="M63" s="642">
        <f t="shared" si="13"/>
        <v>0</v>
      </c>
      <c r="N63" s="642">
        <f>SUM(N64:N65)</f>
        <v>0</v>
      </c>
    </row>
    <row r="64" spans="1:14">
      <c r="A64" s="630"/>
      <c r="B64" s="630"/>
      <c r="C64" s="643" t="s">
        <v>416</v>
      </c>
      <c r="D64" s="643"/>
      <c r="E64" s="644">
        <v>25</v>
      </c>
      <c r="F64" s="644">
        <v>0</v>
      </c>
      <c r="G64" s="644">
        <v>40</v>
      </c>
      <c r="H64" s="645">
        <v>0</v>
      </c>
      <c r="I64" s="645">
        <v>0</v>
      </c>
      <c r="J64" s="645">
        <v>0</v>
      </c>
      <c r="K64" s="645">
        <v>0</v>
      </c>
      <c r="L64" s="645">
        <v>0</v>
      </c>
      <c r="M64" s="646">
        <v>0</v>
      </c>
      <c r="N64" s="646">
        <v>0</v>
      </c>
    </row>
    <row r="65" spans="1:14">
      <c r="A65" s="630"/>
      <c r="B65" s="630"/>
      <c r="C65" s="643" t="s">
        <v>417</v>
      </c>
      <c r="D65" s="643"/>
      <c r="E65" s="644">
        <v>10</v>
      </c>
      <c r="F65" s="644">
        <v>0</v>
      </c>
      <c r="G65" s="644">
        <v>15</v>
      </c>
      <c r="H65" s="645">
        <v>0</v>
      </c>
      <c r="I65" s="645">
        <v>0</v>
      </c>
      <c r="J65" s="645">
        <v>0</v>
      </c>
      <c r="K65" s="645">
        <v>0</v>
      </c>
      <c r="L65" s="645">
        <v>0</v>
      </c>
      <c r="M65" s="646">
        <v>0</v>
      </c>
      <c r="N65" s="646">
        <v>0</v>
      </c>
    </row>
    <row r="66" spans="1:14" ht="31.5">
      <c r="A66" s="630"/>
      <c r="B66" s="630"/>
      <c r="C66" s="639" t="s">
        <v>400</v>
      </c>
      <c r="D66" s="639"/>
      <c r="E66" s="640">
        <v>58</v>
      </c>
      <c r="F66" s="640">
        <v>0</v>
      </c>
      <c r="G66" s="640">
        <f t="shared" ref="G66:N66" si="14">SUM(G67:G68)</f>
        <v>73.989999999999995</v>
      </c>
      <c r="H66" s="641">
        <f t="shared" si="14"/>
        <v>0</v>
      </c>
      <c r="I66" s="641">
        <f t="shared" si="14"/>
        <v>0</v>
      </c>
      <c r="J66" s="641">
        <f>SUM(J67:J68)</f>
        <v>0</v>
      </c>
      <c r="K66" s="641">
        <f>SUM(K67:K68)</f>
        <v>0</v>
      </c>
      <c r="L66" s="641">
        <f>SUM(L67:L68)</f>
        <v>0</v>
      </c>
      <c r="M66" s="658">
        <f t="shared" si="14"/>
        <v>0</v>
      </c>
      <c r="N66" s="658">
        <f t="shared" si="14"/>
        <v>0</v>
      </c>
    </row>
    <row r="67" spans="1:14">
      <c r="A67" s="630"/>
      <c r="B67" s="630"/>
      <c r="C67" s="643" t="s">
        <v>418</v>
      </c>
      <c r="D67" s="643"/>
      <c r="E67" s="644">
        <v>58</v>
      </c>
      <c r="F67" s="644">
        <v>0</v>
      </c>
      <c r="G67" s="644">
        <v>73.989999999999995</v>
      </c>
      <c r="H67" s="645">
        <v>0</v>
      </c>
      <c r="I67" s="645">
        <v>0</v>
      </c>
      <c r="J67" s="645">
        <v>0</v>
      </c>
      <c r="K67" s="645">
        <v>0</v>
      </c>
      <c r="L67" s="645">
        <v>0</v>
      </c>
      <c r="M67" s="646">
        <v>0</v>
      </c>
      <c r="N67" s="646">
        <v>0</v>
      </c>
    </row>
    <row r="68" spans="1:14">
      <c r="A68" s="630"/>
      <c r="B68" s="630"/>
      <c r="C68" s="643" t="s">
        <v>399</v>
      </c>
      <c r="D68" s="643"/>
      <c r="E68" s="644">
        <v>0</v>
      </c>
      <c r="F68" s="644">
        <v>0</v>
      </c>
      <c r="G68" s="644">
        <v>0</v>
      </c>
      <c r="H68" s="645">
        <v>0</v>
      </c>
      <c r="I68" s="645">
        <v>0</v>
      </c>
      <c r="J68" s="645">
        <v>0</v>
      </c>
      <c r="K68" s="645">
        <v>0</v>
      </c>
      <c r="L68" s="645">
        <v>0</v>
      </c>
      <c r="M68" s="646">
        <v>0</v>
      </c>
      <c r="N68" s="646">
        <f t="shared" ref="N68:N75" si="15">SUM(N69:N70)</f>
        <v>0</v>
      </c>
    </row>
    <row r="69" spans="1:14" s="647" customFormat="1" ht="51" customHeight="1">
      <c r="A69" s="638"/>
      <c r="B69" s="638"/>
      <c r="C69" s="639" t="s">
        <v>401</v>
      </c>
      <c r="D69" s="639"/>
      <c r="E69" s="640">
        <v>0</v>
      </c>
      <c r="F69" s="640">
        <v>0</v>
      </c>
      <c r="G69" s="640">
        <f t="shared" ref="G69:M69" si="16">SUM(G70:G71)</f>
        <v>0</v>
      </c>
      <c r="H69" s="641">
        <f t="shared" si="16"/>
        <v>0</v>
      </c>
      <c r="I69" s="641">
        <f t="shared" si="16"/>
        <v>0</v>
      </c>
      <c r="J69" s="641">
        <f>SUM(J70:J71)</f>
        <v>0</v>
      </c>
      <c r="K69" s="641">
        <f>SUM(K70:K71)</f>
        <v>0</v>
      </c>
      <c r="L69" s="641">
        <f>SUM(L70:L71)</f>
        <v>0</v>
      </c>
      <c r="M69" s="642">
        <f t="shared" si="16"/>
        <v>0</v>
      </c>
      <c r="N69" s="642">
        <f t="shared" si="15"/>
        <v>0</v>
      </c>
    </row>
    <row r="70" spans="1:14">
      <c r="A70" s="630"/>
      <c r="B70" s="630"/>
      <c r="C70" s="643" t="s">
        <v>399</v>
      </c>
      <c r="D70" s="643"/>
      <c r="E70" s="644">
        <v>0</v>
      </c>
      <c r="F70" s="644">
        <v>0</v>
      </c>
      <c r="G70" s="644">
        <v>0</v>
      </c>
      <c r="H70" s="645">
        <v>0</v>
      </c>
      <c r="I70" s="645">
        <v>0</v>
      </c>
      <c r="J70" s="645">
        <v>0</v>
      </c>
      <c r="K70" s="645">
        <v>0</v>
      </c>
      <c r="L70" s="645">
        <v>0</v>
      </c>
      <c r="M70" s="646">
        <v>0</v>
      </c>
      <c r="N70" s="646">
        <f t="shared" si="15"/>
        <v>0</v>
      </c>
    </row>
    <row r="71" spans="1:14">
      <c r="A71" s="630"/>
      <c r="B71" s="630"/>
      <c r="C71" s="643" t="s">
        <v>399</v>
      </c>
      <c r="D71" s="643"/>
      <c r="E71" s="644">
        <v>0</v>
      </c>
      <c r="F71" s="644">
        <v>0</v>
      </c>
      <c r="G71" s="644">
        <v>0</v>
      </c>
      <c r="H71" s="645">
        <v>0</v>
      </c>
      <c r="I71" s="645">
        <v>0</v>
      </c>
      <c r="J71" s="645">
        <v>0</v>
      </c>
      <c r="K71" s="645">
        <v>0</v>
      </c>
      <c r="L71" s="645">
        <v>0</v>
      </c>
      <c r="M71" s="646">
        <v>0</v>
      </c>
      <c r="N71" s="646">
        <f t="shared" si="15"/>
        <v>0</v>
      </c>
    </row>
    <row r="72" spans="1:14" ht="15.75">
      <c r="A72" s="633"/>
      <c r="B72" s="634">
        <v>4</v>
      </c>
      <c r="C72" s="635" t="s">
        <v>419</v>
      </c>
      <c r="D72" s="635"/>
      <c r="E72" s="637">
        <v>0</v>
      </c>
      <c r="F72" s="637">
        <v>0</v>
      </c>
      <c r="G72" s="637">
        <v>0</v>
      </c>
      <c r="H72" s="636">
        <v>0</v>
      </c>
      <c r="I72" s="636">
        <v>0</v>
      </c>
      <c r="J72" s="636">
        <v>0</v>
      </c>
      <c r="K72" s="636">
        <v>0</v>
      </c>
      <c r="L72" s="637">
        <v>0</v>
      </c>
      <c r="M72" s="636">
        <v>0</v>
      </c>
      <c r="N72" s="659">
        <f t="shared" si="15"/>
        <v>0</v>
      </c>
    </row>
    <row r="73" spans="1:14" ht="20.25" customHeight="1">
      <c r="A73" s="633"/>
      <c r="B73" s="633">
        <v>5</v>
      </c>
      <c r="C73" s="660" t="s">
        <v>420</v>
      </c>
      <c r="D73" s="660"/>
      <c r="E73" s="659">
        <v>0</v>
      </c>
      <c r="F73" s="659">
        <v>0</v>
      </c>
      <c r="G73" s="659">
        <f t="shared" ref="G73:M73" si="17">SUM(G74:G75)</f>
        <v>0</v>
      </c>
      <c r="H73" s="661">
        <f t="shared" si="17"/>
        <v>0</v>
      </c>
      <c r="I73" s="661">
        <f t="shared" si="17"/>
        <v>0</v>
      </c>
      <c r="J73" s="661">
        <f>SUM(J74:J75)</f>
        <v>0</v>
      </c>
      <c r="K73" s="661">
        <f t="shared" si="17"/>
        <v>0</v>
      </c>
      <c r="L73" s="659">
        <f t="shared" si="17"/>
        <v>0</v>
      </c>
      <c r="M73" s="661">
        <f t="shared" si="17"/>
        <v>0</v>
      </c>
      <c r="N73" s="659">
        <f t="shared" si="15"/>
        <v>0</v>
      </c>
    </row>
    <row r="74" spans="1:14">
      <c r="A74" s="630"/>
      <c r="B74" s="630"/>
      <c r="C74" s="643" t="s">
        <v>389</v>
      </c>
      <c r="D74" s="643"/>
      <c r="E74" s="644">
        <v>0</v>
      </c>
      <c r="F74" s="644">
        <v>0</v>
      </c>
      <c r="G74" s="644">
        <v>0</v>
      </c>
      <c r="H74" s="645">
        <v>0</v>
      </c>
      <c r="I74" s="645">
        <v>0</v>
      </c>
      <c r="J74" s="645">
        <v>0</v>
      </c>
      <c r="K74" s="645">
        <v>0</v>
      </c>
      <c r="L74" s="645">
        <v>0</v>
      </c>
      <c r="M74" s="646">
        <v>0</v>
      </c>
      <c r="N74" s="646">
        <f t="shared" si="15"/>
        <v>0</v>
      </c>
    </row>
    <row r="75" spans="1:14">
      <c r="A75" s="630"/>
      <c r="B75" s="630"/>
      <c r="C75" s="643" t="s">
        <v>390</v>
      </c>
      <c r="D75" s="643"/>
      <c r="E75" s="644">
        <v>0</v>
      </c>
      <c r="F75" s="644">
        <v>0</v>
      </c>
      <c r="G75" s="644">
        <v>0</v>
      </c>
      <c r="H75" s="645">
        <v>0</v>
      </c>
      <c r="I75" s="645">
        <v>0</v>
      </c>
      <c r="J75" s="645">
        <v>0</v>
      </c>
      <c r="K75" s="645">
        <v>0</v>
      </c>
      <c r="L75" s="645">
        <v>0</v>
      </c>
      <c r="M75" s="646">
        <v>0</v>
      </c>
      <c r="N75" s="646">
        <f t="shared" si="15"/>
        <v>0</v>
      </c>
    </row>
    <row r="76" spans="1:14">
      <c r="A76" s="662"/>
      <c r="B76" s="662"/>
      <c r="E76" s="12"/>
      <c r="F76" s="12"/>
      <c r="G76" s="12"/>
      <c r="H76" s="12"/>
      <c r="I76" s="12"/>
      <c r="J76" s="12"/>
      <c r="K76" s="12"/>
    </row>
    <row r="77" spans="1:14" ht="15.75" customHeight="1">
      <c r="A77" s="663" t="s">
        <v>110</v>
      </c>
      <c r="B77" s="663"/>
      <c r="C77" s="663"/>
      <c r="D77" s="663" t="s">
        <v>368</v>
      </c>
      <c r="E77" s="663"/>
      <c r="F77" s="663"/>
      <c r="G77" s="663"/>
      <c r="H77" s="663"/>
      <c r="I77" s="663"/>
      <c r="J77" s="663"/>
      <c r="K77" s="663"/>
      <c r="L77" s="663"/>
      <c r="M77" s="663"/>
      <c r="N77" s="663"/>
    </row>
    <row r="78" spans="1:14">
      <c r="A78" s="663" t="s">
        <v>112</v>
      </c>
      <c r="B78" s="663"/>
      <c r="C78" s="663"/>
      <c r="D78" s="291" t="s">
        <v>369</v>
      </c>
      <c r="E78" s="291"/>
      <c r="F78" s="291"/>
      <c r="G78" s="291"/>
      <c r="H78" s="291"/>
      <c r="I78" s="291"/>
      <c r="J78" s="291"/>
      <c r="K78" s="291"/>
      <c r="L78" s="291"/>
      <c r="M78" s="291"/>
      <c r="N78" s="291"/>
    </row>
    <row r="79" spans="1:14">
      <c r="D79" s="615" t="s">
        <v>421</v>
      </c>
      <c r="E79" s="615"/>
      <c r="F79" s="615"/>
      <c r="G79" s="615"/>
      <c r="H79" s="615"/>
      <c r="I79" s="615"/>
      <c r="J79" s="615"/>
      <c r="K79" s="615"/>
      <c r="L79" s="615"/>
      <c r="M79" s="615"/>
      <c r="N79" s="615"/>
    </row>
  </sheetData>
  <mergeCells count="21">
    <mergeCell ref="A77:C77"/>
    <mergeCell ref="D77:N77"/>
    <mergeCell ref="A78:C78"/>
    <mergeCell ref="D78:N78"/>
    <mergeCell ref="D79:N79"/>
    <mergeCell ref="A8:A10"/>
    <mergeCell ref="B8:B10"/>
    <mergeCell ref="C8:C10"/>
    <mergeCell ref="D8:D10"/>
    <mergeCell ref="E8:F8"/>
    <mergeCell ref="G8:N8"/>
    <mergeCell ref="E9:E10"/>
    <mergeCell ref="F9:F10"/>
    <mergeCell ref="G9:G10"/>
    <mergeCell ref="H9:L10"/>
    <mergeCell ref="E1:N1"/>
    <mergeCell ref="E2:N2"/>
    <mergeCell ref="E3:G3"/>
    <mergeCell ref="A5:N5"/>
    <mergeCell ref="A6:N6"/>
    <mergeCell ref="A7:N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D17" sqref="D17"/>
    </sheetView>
  </sheetViews>
  <sheetFormatPr defaultRowHeight="15"/>
  <cols>
    <col min="1" max="1" width="9.140625" style="665"/>
    <col min="2" max="2" width="33.85546875" style="665" customWidth="1"/>
    <col min="3" max="257" width="9.140625" style="665"/>
    <col min="258" max="258" width="33.85546875" style="665" customWidth="1"/>
    <col min="259" max="513" width="9.140625" style="665"/>
    <col min="514" max="514" width="33.85546875" style="665" customWidth="1"/>
    <col min="515" max="769" width="9.140625" style="665"/>
    <col min="770" max="770" width="33.85546875" style="665" customWidth="1"/>
    <col min="771" max="1025" width="9.140625" style="665"/>
    <col min="1026" max="1026" width="33.85546875" style="665" customWidth="1"/>
    <col min="1027" max="1281" width="9.140625" style="665"/>
    <col min="1282" max="1282" width="33.85546875" style="665" customWidth="1"/>
    <col min="1283" max="1537" width="9.140625" style="665"/>
    <col min="1538" max="1538" width="33.85546875" style="665" customWidth="1"/>
    <col min="1539" max="1793" width="9.140625" style="665"/>
    <col min="1794" max="1794" width="33.85546875" style="665" customWidth="1"/>
    <col min="1795" max="2049" width="9.140625" style="665"/>
    <col min="2050" max="2050" width="33.85546875" style="665" customWidth="1"/>
    <col min="2051" max="2305" width="9.140625" style="665"/>
    <col min="2306" max="2306" width="33.85546875" style="665" customWidth="1"/>
    <col min="2307" max="2561" width="9.140625" style="665"/>
    <col min="2562" max="2562" width="33.85546875" style="665" customWidth="1"/>
    <col min="2563" max="2817" width="9.140625" style="665"/>
    <col min="2818" max="2818" width="33.85546875" style="665" customWidth="1"/>
    <col min="2819" max="3073" width="9.140625" style="665"/>
    <col min="3074" max="3074" width="33.85546875" style="665" customWidth="1"/>
    <col min="3075" max="3329" width="9.140625" style="665"/>
    <col min="3330" max="3330" width="33.85546875" style="665" customWidth="1"/>
    <col min="3331" max="3585" width="9.140625" style="665"/>
    <col min="3586" max="3586" width="33.85546875" style="665" customWidth="1"/>
    <col min="3587" max="3841" width="9.140625" style="665"/>
    <col min="3842" max="3842" width="33.85546875" style="665" customWidth="1"/>
    <col min="3843" max="4097" width="9.140625" style="665"/>
    <col min="4098" max="4098" width="33.85546875" style="665" customWidth="1"/>
    <col min="4099" max="4353" width="9.140625" style="665"/>
    <col min="4354" max="4354" width="33.85546875" style="665" customWidth="1"/>
    <col min="4355" max="4609" width="9.140625" style="665"/>
    <col min="4610" max="4610" width="33.85546875" style="665" customWidth="1"/>
    <col min="4611" max="4865" width="9.140625" style="665"/>
    <col min="4866" max="4866" width="33.85546875" style="665" customWidth="1"/>
    <col min="4867" max="5121" width="9.140625" style="665"/>
    <col min="5122" max="5122" width="33.85546875" style="665" customWidth="1"/>
    <col min="5123" max="5377" width="9.140625" style="665"/>
    <col min="5378" max="5378" width="33.85546875" style="665" customWidth="1"/>
    <col min="5379" max="5633" width="9.140625" style="665"/>
    <col min="5634" max="5634" width="33.85546875" style="665" customWidth="1"/>
    <col min="5635" max="5889" width="9.140625" style="665"/>
    <col min="5890" max="5890" width="33.85546875" style="665" customWidth="1"/>
    <col min="5891" max="6145" width="9.140625" style="665"/>
    <col min="6146" max="6146" width="33.85546875" style="665" customWidth="1"/>
    <col min="6147" max="6401" width="9.140625" style="665"/>
    <col min="6402" max="6402" width="33.85546875" style="665" customWidth="1"/>
    <col min="6403" max="6657" width="9.140625" style="665"/>
    <col min="6658" max="6658" width="33.85546875" style="665" customWidth="1"/>
    <col min="6659" max="6913" width="9.140625" style="665"/>
    <col min="6914" max="6914" width="33.85546875" style="665" customWidth="1"/>
    <col min="6915" max="7169" width="9.140625" style="665"/>
    <col min="7170" max="7170" width="33.85546875" style="665" customWidth="1"/>
    <col min="7171" max="7425" width="9.140625" style="665"/>
    <col min="7426" max="7426" width="33.85546875" style="665" customWidth="1"/>
    <col min="7427" max="7681" width="9.140625" style="665"/>
    <col min="7682" max="7682" width="33.85546875" style="665" customWidth="1"/>
    <col min="7683" max="7937" width="9.140625" style="665"/>
    <col min="7938" max="7938" width="33.85546875" style="665" customWidth="1"/>
    <col min="7939" max="8193" width="9.140625" style="665"/>
    <col min="8194" max="8194" width="33.85546875" style="665" customWidth="1"/>
    <col min="8195" max="8449" width="9.140625" style="665"/>
    <col min="8450" max="8450" width="33.85546875" style="665" customWidth="1"/>
    <col min="8451" max="8705" width="9.140625" style="665"/>
    <col min="8706" max="8706" width="33.85546875" style="665" customWidth="1"/>
    <col min="8707" max="8961" width="9.140625" style="665"/>
    <col min="8962" max="8962" width="33.85546875" style="665" customWidth="1"/>
    <col min="8963" max="9217" width="9.140625" style="665"/>
    <col min="9218" max="9218" width="33.85546875" style="665" customWidth="1"/>
    <col min="9219" max="9473" width="9.140625" style="665"/>
    <col min="9474" max="9474" width="33.85546875" style="665" customWidth="1"/>
    <col min="9475" max="9729" width="9.140625" style="665"/>
    <col min="9730" max="9730" width="33.85546875" style="665" customWidth="1"/>
    <col min="9731" max="9985" width="9.140625" style="665"/>
    <col min="9986" max="9986" width="33.85546875" style="665" customWidth="1"/>
    <col min="9987" max="10241" width="9.140625" style="665"/>
    <col min="10242" max="10242" width="33.85546875" style="665" customWidth="1"/>
    <col min="10243" max="10497" width="9.140625" style="665"/>
    <col min="10498" max="10498" width="33.85546875" style="665" customWidth="1"/>
    <col min="10499" max="10753" width="9.140625" style="665"/>
    <col min="10754" max="10754" width="33.85546875" style="665" customWidth="1"/>
    <col min="10755" max="11009" width="9.140625" style="665"/>
    <col min="11010" max="11010" width="33.85546875" style="665" customWidth="1"/>
    <col min="11011" max="11265" width="9.140625" style="665"/>
    <col min="11266" max="11266" width="33.85546875" style="665" customWidth="1"/>
    <col min="11267" max="11521" width="9.140625" style="665"/>
    <col min="11522" max="11522" width="33.85546875" style="665" customWidth="1"/>
    <col min="11523" max="11777" width="9.140625" style="665"/>
    <col min="11778" max="11778" width="33.85546875" style="665" customWidth="1"/>
    <col min="11779" max="12033" width="9.140625" style="665"/>
    <col min="12034" max="12034" width="33.85546875" style="665" customWidth="1"/>
    <col min="12035" max="12289" width="9.140625" style="665"/>
    <col min="12290" max="12290" width="33.85546875" style="665" customWidth="1"/>
    <col min="12291" max="12545" width="9.140625" style="665"/>
    <col min="12546" max="12546" width="33.85546875" style="665" customWidth="1"/>
    <col min="12547" max="12801" width="9.140625" style="665"/>
    <col min="12802" max="12802" width="33.85546875" style="665" customWidth="1"/>
    <col min="12803" max="13057" width="9.140625" style="665"/>
    <col min="13058" max="13058" width="33.85546875" style="665" customWidth="1"/>
    <col min="13059" max="13313" width="9.140625" style="665"/>
    <col min="13314" max="13314" width="33.85546875" style="665" customWidth="1"/>
    <col min="13315" max="13569" width="9.140625" style="665"/>
    <col min="13570" max="13570" width="33.85546875" style="665" customWidth="1"/>
    <col min="13571" max="13825" width="9.140625" style="665"/>
    <col min="13826" max="13826" width="33.85546875" style="665" customWidth="1"/>
    <col min="13827" max="14081" width="9.140625" style="665"/>
    <col min="14082" max="14082" width="33.85546875" style="665" customWidth="1"/>
    <col min="14083" max="14337" width="9.140625" style="665"/>
    <col min="14338" max="14338" width="33.85546875" style="665" customWidth="1"/>
    <col min="14339" max="14593" width="9.140625" style="665"/>
    <col min="14594" max="14594" width="33.85546875" style="665" customWidth="1"/>
    <col min="14595" max="14849" width="9.140625" style="665"/>
    <col min="14850" max="14850" width="33.85546875" style="665" customWidth="1"/>
    <col min="14851" max="15105" width="9.140625" style="665"/>
    <col min="15106" max="15106" width="33.85546875" style="665" customWidth="1"/>
    <col min="15107" max="15361" width="9.140625" style="665"/>
    <col min="15362" max="15362" width="33.85546875" style="665" customWidth="1"/>
    <col min="15363" max="15617" width="9.140625" style="665"/>
    <col min="15618" max="15618" width="33.85546875" style="665" customWidth="1"/>
    <col min="15619" max="15873" width="9.140625" style="665"/>
    <col min="15874" max="15874" width="33.85546875" style="665" customWidth="1"/>
    <col min="15875" max="16129" width="9.140625" style="665"/>
    <col min="16130" max="16130" width="33.85546875" style="665" customWidth="1"/>
    <col min="16131" max="16384" width="9.140625" style="665"/>
  </cols>
  <sheetData>
    <row r="1" spans="1:11">
      <c r="A1" s="586" t="s">
        <v>0</v>
      </c>
      <c r="B1" s="1"/>
      <c r="C1" s="1"/>
      <c r="D1" s="1"/>
      <c r="E1" s="1"/>
      <c r="F1" s="1"/>
      <c r="G1" s="1"/>
      <c r="H1" s="587" t="s">
        <v>422</v>
      </c>
      <c r="I1" s="587"/>
      <c r="J1" s="587"/>
      <c r="K1" s="587"/>
    </row>
    <row r="2" spans="1:11">
      <c r="A2" s="586" t="s">
        <v>2</v>
      </c>
      <c r="B2" s="1"/>
      <c r="C2" s="1"/>
      <c r="D2" s="1"/>
      <c r="E2" s="1"/>
      <c r="F2" s="1"/>
      <c r="G2" s="1"/>
      <c r="H2" s="1" t="s">
        <v>423</v>
      </c>
      <c r="I2" s="1"/>
      <c r="J2" s="1"/>
      <c r="K2" s="1"/>
    </row>
    <row r="3" spans="1:11">
      <c r="A3" s="586" t="s">
        <v>424</v>
      </c>
      <c r="B3" s="1"/>
      <c r="C3" s="1"/>
      <c r="D3" s="1"/>
      <c r="E3" s="1"/>
      <c r="F3" s="1"/>
      <c r="G3" s="1"/>
      <c r="H3" s="1" t="s">
        <v>5</v>
      </c>
      <c r="I3" s="1"/>
      <c r="J3" s="1"/>
      <c r="K3" s="1"/>
    </row>
    <row r="4" spans="1:11">
      <c r="A4" s="586" t="s">
        <v>6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586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A6" s="666" t="s">
        <v>425</v>
      </c>
      <c r="B6" s="666"/>
      <c r="C6" s="666"/>
      <c r="D6" s="666"/>
      <c r="E6" s="666"/>
      <c r="F6" s="666"/>
      <c r="G6" s="666"/>
      <c r="H6" s="666"/>
      <c r="I6" s="666"/>
      <c r="J6" s="666"/>
      <c r="K6" s="666"/>
    </row>
    <row r="7" spans="1:11">
      <c r="A7" s="667"/>
      <c r="B7" s="667"/>
      <c r="C7" s="667"/>
      <c r="D7" s="667"/>
      <c r="E7" s="667"/>
      <c r="F7" s="667"/>
      <c r="G7" s="667"/>
      <c r="H7" s="667"/>
      <c r="I7" s="667"/>
      <c r="J7" s="667"/>
      <c r="K7" s="667"/>
    </row>
    <row r="8" spans="1:11">
      <c r="A8" s="620" t="s">
        <v>9</v>
      </c>
      <c r="B8" s="620"/>
      <c r="C8" s="620"/>
      <c r="D8" s="620"/>
      <c r="E8" s="620"/>
      <c r="F8" s="620"/>
      <c r="G8" s="620"/>
      <c r="H8" s="620"/>
      <c r="I8" s="620"/>
      <c r="J8" s="620"/>
      <c r="K8" s="620"/>
    </row>
    <row r="9" spans="1:11">
      <c r="A9" s="668" t="s">
        <v>426</v>
      </c>
      <c r="B9" s="668" t="s">
        <v>427</v>
      </c>
      <c r="C9" s="668" t="s">
        <v>428</v>
      </c>
      <c r="D9" s="668" t="s">
        <v>429</v>
      </c>
      <c r="E9" s="668"/>
      <c r="F9" s="668" t="s">
        <v>430</v>
      </c>
      <c r="G9" s="668"/>
      <c r="H9" s="668" t="s">
        <v>431</v>
      </c>
      <c r="I9" s="668"/>
      <c r="J9" s="668" t="s">
        <v>432</v>
      </c>
      <c r="K9" s="668"/>
    </row>
    <row r="10" spans="1:11">
      <c r="A10" s="668"/>
      <c r="B10" s="668"/>
      <c r="C10" s="668"/>
      <c r="D10" s="668" t="s">
        <v>433</v>
      </c>
      <c r="E10" s="668"/>
      <c r="F10" s="668" t="s">
        <v>434</v>
      </c>
      <c r="G10" s="668"/>
      <c r="H10" s="668" t="s">
        <v>434</v>
      </c>
      <c r="I10" s="668"/>
      <c r="J10" s="668" t="s">
        <v>434</v>
      </c>
      <c r="K10" s="668"/>
    </row>
    <row r="11" spans="1:11" ht="45">
      <c r="A11" s="668"/>
      <c r="B11" s="668"/>
      <c r="C11" s="668"/>
      <c r="D11" s="630" t="s">
        <v>435</v>
      </c>
      <c r="E11" s="630" t="s">
        <v>337</v>
      </c>
      <c r="F11" s="630" t="s">
        <v>436</v>
      </c>
      <c r="G11" s="630" t="s">
        <v>337</v>
      </c>
      <c r="H11" s="630" t="s">
        <v>436</v>
      </c>
      <c r="I11" s="630" t="s">
        <v>337</v>
      </c>
      <c r="J11" s="630" t="s">
        <v>436</v>
      </c>
      <c r="K11" s="630" t="s">
        <v>337</v>
      </c>
    </row>
    <row r="12" spans="1:11">
      <c r="A12" s="630">
        <v>0</v>
      </c>
      <c r="B12" s="630">
        <v>1</v>
      </c>
      <c r="C12" s="630">
        <v>2</v>
      </c>
      <c r="D12" s="630">
        <v>3</v>
      </c>
      <c r="E12" s="630">
        <v>4</v>
      </c>
      <c r="F12" s="630">
        <v>5</v>
      </c>
      <c r="G12" s="630">
        <v>6</v>
      </c>
      <c r="H12" s="630">
        <v>7</v>
      </c>
      <c r="I12" s="630">
        <v>8</v>
      </c>
      <c r="J12" s="630">
        <v>9</v>
      </c>
      <c r="K12" s="630">
        <v>10</v>
      </c>
    </row>
    <row r="13" spans="1:11" ht="45">
      <c r="A13" s="630" t="s">
        <v>437</v>
      </c>
      <c r="B13" s="643" t="s">
        <v>438</v>
      </c>
      <c r="C13" s="643"/>
      <c r="D13" s="630"/>
      <c r="E13" s="630"/>
      <c r="F13" s="643"/>
      <c r="G13" s="643"/>
      <c r="H13" s="643"/>
      <c r="I13" s="643"/>
      <c r="J13" s="643"/>
      <c r="K13" s="643"/>
    </row>
    <row r="14" spans="1:11" ht="30">
      <c r="A14" s="630">
        <v>1</v>
      </c>
      <c r="B14" s="643" t="s">
        <v>439</v>
      </c>
      <c r="C14" s="643"/>
      <c r="D14" s="630" t="s">
        <v>98</v>
      </c>
      <c r="E14" s="630" t="s">
        <v>98</v>
      </c>
      <c r="F14" s="643"/>
      <c r="G14" s="643"/>
      <c r="H14" s="643"/>
      <c r="I14" s="643"/>
      <c r="J14" s="643"/>
      <c r="K14" s="643"/>
    </row>
    <row r="15" spans="1:11" ht="30">
      <c r="A15" s="630">
        <v>2</v>
      </c>
      <c r="B15" s="643" t="s">
        <v>440</v>
      </c>
      <c r="C15" s="643"/>
      <c r="D15" s="630" t="s">
        <v>98</v>
      </c>
      <c r="E15" s="630" t="s">
        <v>98</v>
      </c>
      <c r="F15" s="643"/>
      <c r="G15" s="643"/>
      <c r="H15" s="643"/>
      <c r="I15" s="643"/>
      <c r="J15" s="643"/>
      <c r="K15" s="643"/>
    </row>
    <row r="16" spans="1:11" ht="30">
      <c r="A16" s="630">
        <v>3</v>
      </c>
      <c r="B16" s="643" t="s">
        <v>441</v>
      </c>
      <c r="C16" s="643"/>
      <c r="D16" s="630" t="s">
        <v>98</v>
      </c>
      <c r="E16" s="630" t="s">
        <v>98</v>
      </c>
      <c r="F16" s="643"/>
      <c r="G16" s="643"/>
      <c r="H16" s="643"/>
      <c r="I16" s="643"/>
      <c r="J16" s="643"/>
      <c r="K16" s="643"/>
    </row>
    <row r="17" spans="1:11">
      <c r="A17" s="630">
        <v>4</v>
      </c>
      <c r="B17" s="630" t="s">
        <v>442</v>
      </c>
      <c r="C17" s="643"/>
      <c r="D17" s="630" t="s">
        <v>98</v>
      </c>
      <c r="E17" s="630" t="s">
        <v>98</v>
      </c>
      <c r="F17" s="643"/>
      <c r="G17" s="643"/>
      <c r="H17" s="643"/>
      <c r="I17" s="643"/>
      <c r="J17" s="643"/>
      <c r="K17" s="643"/>
    </row>
    <row r="18" spans="1:11" ht="30">
      <c r="A18" s="630" t="s">
        <v>443</v>
      </c>
      <c r="B18" s="643" t="s">
        <v>444</v>
      </c>
      <c r="C18" s="643"/>
      <c r="D18" s="630"/>
      <c r="E18" s="630"/>
      <c r="F18" s="643"/>
      <c r="G18" s="643"/>
      <c r="H18" s="643"/>
      <c r="I18" s="643"/>
      <c r="J18" s="643"/>
      <c r="K18" s="643"/>
    </row>
    <row r="19" spans="1:11" ht="30">
      <c r="A19" s="630">
        <v>1</v>
      </c>
      <c r="B19" s="643" t="s">
        <v>445</v>
      </c>
      <c r="C19" s="643"/>
      <c r="D19" s="630" t="s">
        <v>98</v>
      </c>
      <c r="E19" s="630" t="s">
        <v>98</v>
      </c>
      <c r="F19" s="643"/>
      <c r="G19" s="643"/>
      <c r="H19" s="643"/>
      <c r="I19" s="643"/>
      <c r="J19" s="643"/>
      <c r="K19" s="643"/>
    </row>
    <row r="20" spans="1:11" ht="30">
      <c r="A20" s="630">
        <v>2</v>
      </c>
      <c r="B20" s="643" t="s">
        <v>446</v>
      </c>
      <c r="C20" s="643"/>
      <c r="D20" s="630" t="s">
        <v>98</v>
      </c>
      <c r="E20" s="630" t="s">
        <v>98</v>
      </c>
      <c r="F20" s="643"/>
      <c r="G20" s="643"/>
      <c r="H20" s="643"/>
      <c r="I20" s="643"/>
      <c r="J20" s="643"/>
      <c r="K20" s="643"/>
    </row>
    <row r="21" spans="1:11">
      <c r="A21" s="630">
        <v>3</v>
      </c>
      <c r="B21" s="643" t="s">
        <v>447</v>
      </c>
      <c r="C21" s="643"/>
      <c r="D21" s="630" t="s">
        <v>98</v>
      </c>
      <c r="E21" s="630" t="s">
        <v>98</v>
      </c>
      <c r="F21" s="643"/>
      <c r="G21" s="643"/>
      <c r="H21" s="643"/>
      <c r="I21" s="643"/>
      <c r="J21" s="643"/>
      <c r="K21" s="643"/>
    </row>
    <row r="22" spans="1:11">
      <c r="A22" s="630">
        <v>4</v>
      </c>
      <c r="B22" s="630" t="s">
        <v>448</v>
      </c>
      <c r="C22" s="643"/>
      <c r="D22" s="630" t="s">
        <v>98</v>
      </c>
      <c r="E22" s="630" t="s">
        <v>98</v>
      </c>
      <c r="F22" s="643"/>
      <c r="G22" s="643"/>
      <c r="H22" s="643"/>
      <c r="I22" s="643"/>
      <c r="J22" s="643"/>
      <c r="K22" s="643"/>
    </row>
    <row r="23" spans="1:11">
      <c r="A23" s="630" t="s">
        <v>449</v>
      </c>
      <c r="B23" s="630" t="s">
        <v>450</v>
      </c>
      <c r="C23" s="643"/>
      <c r="D23" s="630"/>
      <c r="E23" s="630"/>
      <c r="F23" s="643"/>
      <c r="G23" s="643"/>
      <c r="H23" s="643"/>
      <c r="I23" s="643"/>
      <c r="J23" s="643"/>
      <c r="K23" s="643"/>
    </row>
    <row r="24" spans="1:11">
      <c r="A24" s="667"/>
      <c r="B24" s="667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69" t="s">
        <v>110</v>
      </c>
      <c r="B25" s="669"/>
      <c r="C25" s="1"/>
      <c r="D25" s="1"/>
      <c r="E25" s="1"/>
      <c r="F25" s="669" t="s">
        <v>368</v>
      </c>
      <c r="G25" s="669"/>
      <c r="H25" s="669"/>
      <c r="I25" s="669"/>
      <c r="J25" s="669"/>
      <c r="K25" s="669"/>
    </row>
    <row r="26" spans="1:11">
      <c r="A26" s="669" t="s">
        <v>112</v>
      </c>
      <c r="B26" s="669"/>
      <c r="C26" s="1"/>
      <c r="D26" s="1"/>
      <c r="E26" s="1"/>
      <c r="F26" s="669" t="s">
        <v>369</v>
      </c>
      <c r="G26" s="669"/>
      <c r="H26" s="669"/>
      <c r="I26" s="669"/>
      <c r="J26" s="669"/>
      <c r="K26" s="669"/>
    </row>
    <row r="27" spans="1:11">
      <c r="F27" s="670" t="s">
        <v>421</v>
      </c>
      <c r="G27" s="670"/>
      <c r="H27" s="670"/>
      <c r="I27" s="670"/>
      <c r="J27" s="670"/>
      <c r="K27" s="670"/>
    </row>
  </sheetData>
  <mergeCells count="19">
    <mergeCell ref="A26:B26"/>
    <mergeCell ref="F26:K26"/>
    <mergeCell ref="F27:K27"/>
    <mergeCell ref="D10:E10"/>
    <mergeCell ref="F10:G10"/>
    <mergeCell ref="H10:I10"/>
    <mergeCell ref="J10:K10"/>
    <mergeCell ref="A25:B25"/>
    <mergeCell ref="F25:K25"/>
    <mergeCell ref="H1:K1"/>
    <mergeCell ref="A6:K6"/>
    <mergeCell ref="A8:K8"/>
    <mergeCell ref="A9:A11"/>
    <mergeCell ref="B9:B11"/>
    <mergeCell ref="C9:C11"/>
    <mergeCell ref="D9:E9"/>
    <mergeCell ref="F9:G9"/>
    <mergeCell ref="H9:I9"/>
    <mergeCell ref="J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A1</vt:lpstr>
      <vt:lpstr>A2</vt:lpstr>
      <vt:lpstr>A3</vt:lpstr>
      <vt:lpstr>A4</vt:lpstr>
      <vt:lpstr>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2022-02-04T08:49:30Z</dcterms:modified>
</cp:coreProperties>
</file>