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Z:\PUBLICI 2024\3. CLIENTI\Comuna SARMASAG\5. PNRR - C5 BLOCURI\devize\Devize _rest de executat TVA 21%\"/>
    </mc:Choice>
  </mc:AlternateContent>
  <xr:revisionPtr revIDLastSave="0" documentId="13_ncr:1_{6B7BB60B-492D-475C-BB7A-10910D64B5D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355-ELIGIBIL" sheetId="1" r:id="rId1"/>
    <sheet name="355-NEELIGIBIL" sheetId="15" r:id="rId2"/>
    <sheet name="355 DG -TOTALIZATOR" sheetId="1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8" i="15" l="1"/>
  <c r="F48" i="16" s="1"/>
  <c r="C48" i="15"/>
  <c r="F98" i="1"/>
  <c r="F88" i="1"/>
  <c r="F78" i="1"/>
  <c r="F68" i="1"/>
  <c r="F58" i="1"/>
  <c r="F48" i="1"/>
  <c r="F47" i="1" l="1"/>
  <c r="F47" i="16" s="1"/>
  <c r="I67" i="15"/>
  <c r="I69" i="15" s="1"/>
  <c r="I35" i="15"/>
  <c r="I48" i="15"/>
  <c r="I49" i="15"/>
  <c r="J49" i="15" s="1"/>
  <c r="J49" i="16" s="1"/>
  <c r="I51" i="15"/>
  <c r="I52" i="15"/>
  <c r="J52" i="15" s="1"/>
  <c r="I53" i="15"/>
  <c r="J53" i="15" s="1"/>
  <c r="I54" i="15"/>
  <c r="J54" i="15" s="1"/>
  <c r="I55" i="15"/>
  <c r="J55" i="15" s="1"/>
  <c r="I47" i="15"/>
  <c r="J139" i="1"/>
  <c r="I34" i="16"/>
  <c r="I37" i="15"/>
  <c r="G69" i="15"/>
  <c r="H69" i="15"/>
  <c r="G44" i="1"/>
  <c r="H44" i="1"/>
  <c r="I44" i="1"/>
  <c r="J44" i="1"/>
  <c r="K44" i="1"/>
  <c r="L44" i="1"/>
  <c r="M44" i="1"/>
  <c r="N44" i="1"/>
  <c r="D68" i="16"/>
  <c r="E68" i="16"/>
  <c r="F68" i="16"/>
  <c r="G68" i="16"/>
  <c r="H68" i="16"/>
  <c r="I68" i="16"/>
  <c r="J68" i="16"/>
  <c r="K68" i="16"/>
  <c r="L68" i="16"/>
  <c r="M68" i="16"/>
  <c r="N68" i="16"/>
  <c r="C68" i="16"/>
  <c r="D67" i="16"/>
  <c r="E67" i="16"/>
  <c r="F67" i="16"/>
  <c r="G67" i="16"/>
  <c r="H67" i="16"/>
  <c r="C67" i="16"/>
  <c r="D60" i="16"/>
  <c r="E60" i="16"/>
  <c r="F60" i="16"/>
  <c r="G60" i="16"/>
  <c r="H60" i="16"/>
  <c r="I60" i="16"/>
  <c r="J60" i="16"/>
  <c r="K60" i="16"/>
  <c r="L60" i="16"/>
  <c r="M60" i="16"/>
  <c r="N60" i="16"/>
  <c r="C60" i="16"/>
  <c r="D53" i="16"/>
  <c r="E53" i="16"/>
  <c r="F53" i="16"/>
  <c r="G53" i="16"/>
  <c r="H53" i="16"/>
  <c r="I53" i="16"/>
  <c r="C53" i="16"/>
  <c r="F52" i="16"/>
  <c r="C52" i="16"/>
  <c r="D49" i="16"/>
  <c r="E49" i="16"/>
  <c r="F49" i="16"/>
  <c r="G49" i="16"/>
  <c r="I49" i="16"/>
  <c r="C49" i="16"/>
  <c r="C48" i="16"/>
  <c r="D43" i="16"/>
  <c r="E43" i="16"/>
  <c r="F43" i="16"/>
  <c r="G43" i="16"/>
  <c r="H43" i="16"/>
  <c r="I43" i="16"/>
  <c r="J43" i="16"/>
  <c r="K43" i="16"/>
  <c r="L43" i="16"/>
  <c r="M43" i="16"/>
  <c r="N43" i="16"/>
  <c r="C43" i="16"/>
  <c r="D42" i="16"/>
  <c r="E42" i="16"/>
  <c r="F42" i="16"/>
  <c r="G42" i="16"/>
  <c r="H42" i="16"/>
  <c r="I42" i="16"/>
  <c r="J42" i="16"/>
  <c r="K42" i="16"/>
  <c r="L42" i="16"/>
  <c r="M42" i="16"/>
  <c r="N42" i="16"/>
  <c r="C42" i="16"/>
  <c r="D41" i="16"/>
  <c r="E41" i="16"/>
  <c r="F41" i="16"/>
  <c r="G41" i="16"/>
  <c r="H41" i="16"/>
  <c r="I41" i="16"/>
  <c r="J41" i="16"/>
  <c r="K41" i="16"/>
  <c r="L41" i="16"/>
  <c r="M41" i="16"/>
  <c r="N41" i="16"/>
  <c r="C41" i="16"/>
  <c r="D40" i="16"/>
  <c r="E40" i="16"/>
  <c r="F40" i="16"/>
  <c r="G40" i="16"/>
  <c r="H40" i="16"/>
  <c r="I40" i="16"/>
  <c r="J40" i="16"/>
  <c r="K40" i="16"/>
  <c r="L40" i="16"/>
  <c r="M40" i="16"/>
  <c r="N40" i="16"/>
  <c r="C40" i="16"/>
  <c r="D39" i="16"/>
  <c r="E39" i="16"/>
  <c r="F39" i="16"/>
  <c r="G39" i="16"/>
  <c r="H39" i="16"/>
  <c r="I39" i="16"/>
  <c r="J39" i="16"/>
  <c r="K39" i="16"/>
  <c r="L39" i="16"/>
  <c r="M39" i="16"/>
  <c r="N39" i="16"/>
  <c r="C39" i="16"/>
  <c r="D38" i="16"/>
  <c r="E38" i="16"/>
  <c r="F38" i="16"/>
  <c r="G38" i="16"/>
  <c r="H38" i="16"/>
  <c r="I38" i="16"/>
  <c r="J38" i="16"/>
  <c r="K38" i="16"/>
  <c r="L38" i="16"/>
  <c r="M38" i="16"/>
  <c r="N38" i="16"/>
  <c r="C38" i="16"/>
  <c r="D37" i="16"/>
  <c r="E37" i="16"/>
  <c r="F37" i="16"/>
  <c r="G37" i="16"/>
  <c r="H37" i="16"/>
  <c r="I37" i="16"/>
  <c r="C37" i="16"/>
  <c r="D36" i="16"/>
  <c r="E36" i="16"/>
  <c r="F36" i="16"/>
  <c r="G36" i="16"/>
  <c r="H36" i="16"/>
  <c r="C36" i="16"/>
  <c r="D35" i="16"/>
  <c r="E35" i="16"/>
  <c r="F35" i="16"/>
  <c r="C35" i="16"/>
  <c r="D34" i="16"/>
  <c r="E34" i="16"/>
  <c r="F34" i="16"/>
  <c r="C34" i="16"/>
  <c r="D33" i="16"/>
  <c r="E33" i="16"/>
  <c r="F33" i="16"/>
  <c r="G33" i="16"/>
  <c r="H33" i="16"/>
  <c r="I33" i="16"/>
  <c r="J33" i="16"/>
  <c r="K33" i="16"/>
  <c r="L33" i="16"/>
  <c r="M33" i="16"/>
  <c r="N33" i="16"/>
  <c r="C33" i="16"/>
  <c r="D32" i="16"/>
  <c r="E32" i="16"/>
  <c r="F32" i="16"/>
  <c r="G32" i="16"/>
  <c r="H32" i="16"/>
  <c r="I32" i="16"/>
  <c r="J32" i="16"/>
  <c r="K32" i="16"/>
  <c r="L32" i="16"/>
  <c r="M32" i="16"/>
  <c r="N32" i="16"/>
  <c r="C32" i="16"/>
  <c r="D31" i="16"/>
  <c r="E31" i="16"/>
  <c r="F31" i="16"/>
  <c r="G31" i="16"/>
  <c r="H31" i="16"/>
  <c r="I31" i="16"/>
  <c r="J31" i="16"/>
  <c r="K31" i="16"/>
  <c r="L31" i="16"/>
  <c r="M31" i="16"/>
  <c r="N31" i="16"/>
  <c r="C31" i="16"/>
  <c r="D28" i="16"/>
  <c r="E28" i="16"/>
  <c r="F28" i="16"/>
  <c r="G28" i="16"/>
  <c r="H28" i="16"/>
  <c r="I28" i="16"/>
  <c r="J28" i="16"/>
  <c r="K28" i="16"/>
  <c r="L28" i="16"/>
  <c r="M28" i="16"/>
  <c r="N28" i="16"/>
  <c r="C28" i="16"/>
  <c r="D27" i="16"/>
  <c r="E27" i="16"/>
  <c r="F27" i="16"/>
  <c r="G27" i="16"/>
  <c r="H27" i="16"/>
  <c r="I27" i="16"/>
  <c r="J27" i="16"/>
  <c r="K27" i="16"/>
  <c r="L27" i="16"/>
  <c r="M27" i="16"/>
  <c r="N27" i="16"/>
  <c r="C27" i="16"/>
  <c r="D26" i="16"/>
  <c r="E26" i="16"/>
  <c r="F26" i="16"/>
  <c r="G26" i="16"/>
  <c r="H26" i="16"/>
  <c r="I26" i="16"/>
  <c r="J26" i="16"/>
  <c r="K26" i="16"/>
  <c r="L26" i="16"/>
  <c r="M26" i="16"/>
  <c r="N26" i="16"/>
  <c r="C26" i="16"/>
  <c r="F131" i="1"/>
  <c r="F130" i="1"/>
  <c r="F129" i="1"/>
  <c r="F128" i="1"/>
  <c r="F127" i="1"/>
  <c r="F126" i="1"/>
  <c r="F81" i="1"/>
  <c r="J48" i="15" l="1"/>
  <c r="K48" i="15" s="1"/>
  <c r="I67" i="16"/>
  <c r="K52" i="15"/>
  <c r="K53" i="15"/>
  <c r="K53" i="16" s="1"/>
  <c r="J53" i="16"/>
  <c r="K55" i="15"/>
  <c r="N55" i="15" s="1"/>
  <c r="J51" i="15"/>
  <c r="K54" i="15"/>
  <c r="K49" i="15"/>
  <c r="K49" i="16" s="1"/>
  <c r="I35" i="16"/>
  <c r="L72" i="15"/>
  <c r="M72" i="15"/>
  <c r="N72" i="15"/>
  <c r="M71" i="15"/>
  <c r="N71" i="15"/>
  <c r="L71" i="15"/>
  <c r="L59" i="15"/>
  <c r="M59" i="15"/>
  <c r="N59" i="15"/>
  <c r="L60" i="15"/>
  <c r="M60" i="15"/>
  <c r="N60" i="15"/>
  <c r="L61" i="15"/>
  <c r="M61" i="15"/>
  <c r="N61" i="15"/>
  <c r="L62" i="15"/>
  <c r="M62" i="15"/>
  <c r="N62" i="15"/>
  <c r="L63" i="15"/>
  <c r="M63" i="15"/>
  <c r="N63" i="15"/>
  <c r="L64" i="15"/>
  <c r="M64" i="15"/>
  <c r="N64" i="15"/>
  <c r="L65" i="15"/>
  <c r="M65" i="15"/>
  <c r="N65" i="15"/>
  <c r="L66" i="15"/>
  <c r="M66" i="15"/>
  <c r="N66" i="15"/>
  <c r="L67" i="15"/>
  <c r="L68" i="15"/>
  <c r="M68" i="15"/>
  <c r="N68" i="15"/>
  <c r="M58" i="15"/>
  <c r="N58" i="15"/>
  <c r="L58" i="15"/>
  <c r="L47" i="15"/>
  <c r="L48" i="15"/>
  <c r="L49" i="15"/>
  <c r="L49" i="16" s="1"/>
  <c r="M49" i="15"/>
  <c r="M49" i="16" s="1"/>
  <c r="L51" i="15"/>
  <c r="M51" i="15"/>
  <c r="L52" i="15"/>
  <c r="L53" i="15"/>
  <c r="L53" i="16" s="1"/>
  <c r="M53" i="15"/>
  <c r="M53" i="16" s="1"/>
  <c r="N53" i="15"/>
  <c r="N53" i="16" s="1"/>
  <c r="L54" i="15"/>
  <c r="M54" i="15"/>
  <c r="N54" i="15"/>
  <c r="L55" i="15"/>
  <c r="M55" i="15"/>
  <c r="L22" i="15"/>
  <c r="M22" i="15"/>
  <c r="N22" i="15"/>
  <c r="L23" i="15"/>
  <c r="M23" i="15"/>
  <c r="N23" i="15"/>
  <c r="L24" i="15"/>
  <c r="M24" i="15"/>
  <c r="N24" i="15"/>
  <c r="L25" i="15"/>
  <c r="M25" i="15"/>
  <c r="N25" i="15"/>
  <c r="L26" i="15"/>
  <c r="M26" i="15"/>
  <c r="N26" i="15"/>
  <c r="L27" i="15"/>
  <c r="M27" i="15"/>
  <c r="N27" i="15"/>
  <c r="L28" i="15"/>
  <c r="M28" i="15"/>
  <c r="N28" i="15"/>
  <c r="L29" i="15"/>
  <c r="M29" i="15"/>
  <c r="N29" i="15"/>
  <c r="L30" i="15"/>
  <c r="M30" i="15"/>
  <c r="N30" i="15"/>
  <c r="L31" i="15"/>
  <c r="M31" i="15"/>
  <c r="N31" i="15"/>
  <c r="L32" i="15"/>
  <c r="M32" i="15"/>
  <c r="N32" i="15"/>
  <c r="L33" i="15"/>
  <c r="M33" i="15"/>
  <c r="N33" i="15"/>
  <c r="L34" i="15"/>
  <c r="M34" i="15"/>
  <c r="N34" i="15"/>
  <c r="L35" i="15"/>
  <c r="L37" i="15"/>
  <c r="L37" i="16" s="1"/>
  <c r="L38" i="15"/>
  <c r="M38" i="15"/>
  <c r="N38" i="15"/>
  <c r="L39" i="15"/>
  <c r="M39" i="15"/>
  <c r="N39" i="15"/>
  <c r="L40" i="15"/>
  <c r="M40" i="15"/>
  <c r="N40" i="15"/>
  <c r="L41" i="15"/>
  <c r="M41" i="15"/>
  <c r="N41" i="15"/>
  <c r="L42" i="15"/>
  <c r="M42" i="15"/>
  <c r="N42" i="15"/>
  <c r="L43" i="15"/>
  <c r="M43" i="15"/>
  <c r="N43" i="15"/>
  <c r="M21" i="15"/>
  <c r="N21" i="15"/>
  <c r="L21" i="15"/>
  <c r="L14" i="15"/>
  <c r="M14" i="15"/>
  <c r="N14" i="15"/>
  <c r="L15" i="15"/>
  <c r="M15" i="15"/>
  <c r="N15" i="15"/>
  <c r="L16" i="15"/>
  <c r="M16" i="15"/>
  <c r="N16" i="15"/>
  <c r="L17" i="15"/>
  <c r="M17" i="15"/>
  <c r="N17" i="15"/>
  <c r="M13" i="15"/>
  <c r="N13" i="15"/>
  <c r="L13" i="15"/>
  <c r="J72" i="15"/>
  <c r="J71" i="15"/>
  <c r="J60" i="15"/>
  <c r="J59" i="15"/>
  <c r="J47" i="15"/>
  <c r="K22" i="15"/>
  <c r="J23" i="15"/>
  <c r="J24" i="15"/>
  <c r="J25" i="15"/>
  <c r="K25" i="15" s="1"/>
  <c r="J26" i="15"/>
  <c r="J27" i="15"/>
  <c r="J28" i="15"/>
  <c r="J29" i="15"/>
  <c r="J30" i="15"/>
  <c r="J31" i="15"/>
  <c r="K31" i="15" s="1"/>
  <c r="J32" i="15"/>
  <c r="K32" i="15" s="1"/>
  <c r="J33" i="15"/>
  <c r="J34" i="15"/>
  <c r="K34" i="15" s="1"/>
  <c r="J35" i="15"/>
  <c r="J37" i="15"/>
  <c r="J37" i="16" s="1"/>
  <c r="J38" i="15"/>
  <c r="J39" i="15"/>
  <c r="J40" i="15"/>
  <c r="J41" i="15"/>
  <c r="J42" i="15"/>
  <c r="K42" i="15" s="1"/>
  <c r="J43" i="15"/>
  <c r="K43" i="15" s="1"/>
  <c r="J22" i="15"/>
  <c r="K13" i="15"/>
  <c r="J14" i="15"/>
  <c r="J15" i="15"/>
  <c r="K15" i="15" s="1"/>
  <c r="J16" i="15"/>
  <c r="K16" i="15" s="1"/>
  <c r="J17" i="15"/>
  <c r="J13" i="15"/>
  <c r="L144" i="1"/>
  <c r="M144" i="1"/>
  <c r="N144" i="1"/>
  <c r="L145" i="1"/>
  <c r="M145" i="1"/>
  <c r="N145" i="1"/>
  <c r="M143" i="1"/>
  <c r="N143" i="1"/>
  <c r="L143" i="1"/>
  <c r="L132" i="1"/>
  <c r="M132" i="1"/>
  <c r="N132" i="1"/>
  <c r="L133" i="1"/>
  <c r="M133" i="1"/>
  <c r="N133" i="1"/>
  <c r="L134" i="1"/>
  <c r="M134" i="1"/>
  <c r="N134" i="1"/>
  <c r="L135" i="1"/>
  <c r="M135" i="1"/>
  <c r="N135" i="1"/>
  <c r="L136" i="1"/>
  <c r="M136" i="1"/>
  <c r="N136" i="1"/>
  <c r="L137" i="1"/>
  <c r="M137" i="1"/>
  <c r="N137" i="1"/>
  <c r="L138" i="1"/>
  <c r="M138" i="1"/>
  <c r="N138" i="1"/>
  <c r="L139" i="1"/>
  <c r="M139" i="1"/>
  <c r="N116" i="1"/>
  <c r="L50" i="1"/>
  <c r="M50" i="1"/>
  <c r="N50" i="1"/>
  <c r="L51" i="1"/>
  <c r="M51" i="1"/>
  <c r="N51" i="1"/>
  <c r="L53" i="1"/>
  <c r="M53" i="1"/>
  <c r="N53" i="1"/>
  <c r="L54" i="1"/>
  <c r="M54" i="1"/>
  <c r="N54" i="1"/>
  <c r="L55" i="1"/>
  <c r="M55" i="1"/>
  <c r="N55" i="1"/>
  <c r="L56" i="1"/>
  <c r="M56" i="1"/>
  <c r="N56" i="1"/>
  <c r="L59" i="1"/>
  <c r="M59" i="1"/>
  <c r="N59" i="1"/>
  <c r="L61" i="1"/>
  <c r="M61" i="1"/>
  <c r="N61" i="1"/>
  <c r="L63" i="1"/>
  <c r="M63" i="1"/>
  <c r="N63" i="1"/>
  <c r="L64" i="1"/>
  <c r="M64" i="1"/>
  <c r="N64" i="1"/>
  <c r="L65" i="1"/>
  <c r="M65" i="1"/>
  <c r="N65" i="1"/>
  <c r="L66" i="1"/>
  <c r="M66" i="1"/>
  <c r="N66" i="1"/>
  <c r="L69" i="1"/>
  <c r="M69" i="1"/>
  <c r="N69" i="1"/>
  <c r="L71" i="1"/>
  <c r="M71" i="1"/>
  <c r="N71" i="1"/>
  <c r="L73" i="1"/>
  <c r="M73" i="1"/>
  <c r="N73" i="1"/>
  <c r="L74" i="1"/>
  <c r="M74" i="1"/>
  <c r="N74" i="1"/>
  <c r="L75" i="1"/>
  <c r="M75" i="1"/>
  <c r="N75" i="1"/>
  <c r="L76" i="1"/>
  <c r="M76" i="1"/>
  <c r="N76" i="1"/>
  <c r="L79" i="1"/>
  <c r="M79" i="1"/>
  <c r="N79" i="1"/>
  <c r="L83" i="1"/>
  <c r="M83" i="1"/>
  <c r="N83" i="1"/>
  <c r="L84" i="1"/>
  <c r="M84" i="1"/>
  <c r="N84" i="1"/>
  <c r="L85" i="1"/>
  <c r="M85" i="1"/>
  <c r="N85" i="1"/>
  <c r="L86" i="1"/>
  <c r="M86" i="1"/>
  <c r="N86" i="1"/>
  <c r="L89" i="1"/>
  <c r="M89" i="1"/>
  <c r="N89" i="1"/>
  <c r="L90" i="1"/>
  <c r="M90" i="1"/>
  <c r="N90" i="1"/>
  <c r="L91" i="1"/>
  <c r="M91" i="1"/>
  <c r="N91" i="1"/>
  <c r="L93" i="1"/>
  <c r="M93" i="1"/>
  <c r="N93" i="1"/>
  <c r="L94" i="1"/>
  <c r="M94" i="1"/>
  <c r="N94" i="1"/>
  <c r="L95" i="1"/>
  <c r="M95" i="1"/>
  <c r="N95" i="1"/>
  <c r="L96" i="1"/>
  <c r="M96" i="1"/>
  <c r="N96" i="1"/>
  <c r="L99" i="1"/>
  <c r="M99" i="1"/>
  <c r="N99" i="1"/>
  <c r="L101" i="1"/>
  <c r="M101" i="1"/>
  <c r="N101" i="1"/>
  <c r="L103" i="1"/>
  <c r="M103" i="1"/>
  <c r="N103" i="1"/>
  <c r="L104" i="1"/>
  <c r="M104" i="1"/>
  <c r="N104" i="1"/>
  <c r="L105" i="1"/>
  <c r="M105" i="1"/>
  <c r="N105" i="1"/>
  <c r="L106" i="1"/>
  <c r="M106" i="1"/>
  <c r="N106" i="1"/>
  <c r="L109" i="1"/>
  <c r="M109" i="1"/>
  <c r="L112" i="1"/>
  <c r="M112" i="1"/>
  <c r="N112" i="1"/>
  <c r="L113" i="1"/>
  <c r="M113" i="1"/>
  <c r="N113" i="1"/>
  <c r="L114" i="1"/>
  <c r="M114" i="1"/>
  <c r="N114" i="1"/>
  <c r="L115" i="1"/>
  <c r="M115" i="1"/>
  <c r="N115" i="1"/>
  <c r="L116" i="1"/>
  <c r="M116" i="1"/>
  <c r="L119" i="1"/>
  <c r="M119" i="1"/>
  <c r="N119" i="1"/>
  <c r="L120" i="1"/>
  <c r="M120" i="1"/>
  <c r="N120" i="1"/>
  <c r="L121" i="1"/>
  <c r="M121" i="1"/>
  <c r="N1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M21" i="1"/>
  <c r="N21" i="1"/>
  <c r="L21" i="1"/>
  <c r="L14" i="1"/>
  <c r="M14" i="1"/>
  <c r="N14" i="1"/>
  <c r="L15" i="1"/>
  <c r="M15" i="1"/>
  <c r="N15" i="1"/>
  <c r="L16" i="1"/>
  <c r="M16" i="1"/>
  <c r="N16" i="1"/>
  <c r="L17" i="1"/>
  <c r="M17" i="1"/>
  <c r="N17" i="1"/>
  <c r="M13" i="1"/>
  <c r="N13" i="1"/>
  <c r="L13" i="1"/>
  <c r="K144" i="1"/>
  <c r="K145" i="1"/>
  <c r="K143" i="1"/>
  <c r="J145" i="1"/>
  <c r="J144" i="1"/>
  <c r="J143" i="1"/>
  <c r="K132" i="1"/>
  <c r="K133" i="1"/>
  <c r="K134" i="1"/>
  <c r="K135" i="1"/>
  <c r="K136" i="1"/>
  <c r="K137" i="1"/>
  <c r="K138" i="1"/>
  <c r="K139" i="1"/>
  <c r="N139" i="1" s="1"/>
  <c r="K50" i="1"/>
  <c r="K51" i="1"/>
  <c r="K53" i="1"/>
  <c r="K54" i="1"/>
  <c r="K55" i="1"/>
  <c r="K56" i="1"/>
  <c r="K59" i="1"/>
  <c r="K61" i="1"/>
  <c r="K63" i="1"/>
  <c r="K64" i="1"/>
  <c r="K65" i="1"/>
  <c r="K66" i="1"/>
  <c r="K69" i="1"/>
  <c r="K71" i="1"/>
  <c r="K73" i="1"/>
  <c r="K74" i="1"/>
  <c r="K75" i="1"/>
  <c r="K76" i="1"/>
  <c r="K79" i="1"/>
  <c r="K83" i="1"/>
  <c r="K84" i="1"/>
  <c r="K85" i="1"/>
  <c r="K86" i="1"/>
  <c r="K89" i="1"/>
  <c r="K90" i="1"/>
  <c r="K91" i="1"/>
  <c r="K93" i="1"/>
  <c r="K94" i="1"/>
  <c r="K95" i="1"/>
  <c r="K96" i="1"/>
  <c r="K99" i="1"/>
  <c r="K101" i="1"/>
  <c r="K103" i="1"/>
  <c r="K104" i="1"/>
  <c r="K105" i="1"/>
  <c r="K106" i="1"/>
  <c r="K109" i="1"/>
  <c r="K112" i="1"/>
  <c r="K113" i="1"/>
  <c r="K114" i="1"/>
  <c r="K115" i="1"/>
  <c r="K116" i="1"/>
  <c r="K119" i="1"/>
  <c r="K120" i="1"/>
  <c r="K121" i="1"/>
  <c r="J132" i="1"/>
  <c r="J133" i="1"/>
  <c r="J134" i="1"/>
  <c r="J135" i="1"/>
  <c r="J136" i="1"/>
  <c r="J137" i="1"/>
  <c r="J138" i="1"/>
  <c r="J50" i="1"/>
  <c r="J51" i="1"/>
  <c r="J53" i="1"/>
  <c r="J54" i="1"/>
  <c r="J55" i="1"/>
  <c r="J56" i="1"/>
  <c r="J59" i="1"/>
  <c r="J61" i="1"/>
  <c r="J63" i="1"/>
  <c r="J64" i="1"/>
  <c r="J65" i="1"/>
  <c r="J66" i="1"/>
  <c r="J69" i="1"/>
  <c r="J71" i="1"/>
  <c r="J73" i="1"/>
  <c r="J74" i="1"/>
  <c r="J75" i="1"/>
  <c r="J76" i="1"/>
  <c r="J79" i="1"/>
  <c r="J83" i="1"/>
  <c r="J84" i="1"/>
  <c r="J85" i="1"/>
  <c r="J86" i="1"/>
  <c r="J89" i="1"/>
  <c r="J90" i="1"/>
  <c r="J91" i="1"/>
  <c r="J93" i="1"/>
  <c r="J94" i="1"/>
  <c r="J95" i="1"/>
  <c r="J96" i="1"/>
  <c r="J99" i="1"/>
  <c r="J101" i="1"/>
  <c r="J103" i="1"/>
  <c r="J104" i="1"/>
  <c r="J105" i="1"/>
  <c r="J106" i="1"/>
  <c r="J109" i="1"/>
  <c r="J112" i="1"/>
  <c r="J113" i="1"/>
  <c r="J114" i="1"/>
  <c r="J115" i="1"/>
  <c r="J116" i="1"/>
  <c r="J119" i="1"/>
  <c r="J120" i="1"/>
  <c r="J121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28" i="1"/>
  <c r="K22" i="1"/>
  <c r="K23" i="1"/>
  <c r="K24" i="1"/>
  <c r="K25" i="1"/>
  <c r="K26" i="1"/>
  <c r="K27" i="1"/>
  <c r="K21" i="1"/>
  <c r="K14" i="1"/>
  <c r="K15" i="1"/>
  <c r="K16" i="1"/>
  <c r="K17" i="1"/>
  <c r="K13" i="1"/>
  <c r="J23" i="1"/>
  <c r="J24" i="1"/>
  <c r="J25" i="1"/>
  <c r="J26" i="1"/>
  <c r="J27" i="1"/>
  <c r="J22" i="1"/>
  <c r="J17" i="1"/>
  <c r="J14" i="1"/>
  <c r="J15" i="1"/>
  <c r="J16" i="1"/>
  <c r="J13" i="1"/>
  <c r="I13" i="1"/>
  <c r="D54" i="16"/>
  <c r="E54" i="16" s="1"/>
  <c r="L73" i="16"/>
  <c r="I73" i="16"/>
  <c r="G73" i="16"/>
  <c r="F73" i="16"/>
  <c r="D73" i="16"/>
  <c r="C73" i="16"/>
  <c r="M72" i="16"/>
  <c r="N72" i="16" s="1"/>
  <c r="J72" i="16"/>
  <c r="K72" i="16" s="1"/>
  <c r="G72" i="16"/>
  <c r="H72" i="16" s="1"/>
  <c r="D72" i="16"/>
  <c r="E72" i="16" s="1"/>
  <c r="M71" i="16"/>
  <c r="M73" i="16" s="1"/>
  <c r="J71" i="16"/>
  <c r="J73" i="16" s="1"/>
  <c r="G71" i="16"/>
  <c r="H71" i="16" s="1"/>
  <c r="D71" i="16"/>
  <c r="E71" i="16" s="1"/>
  <c r="N66" i="16"/>
  <c r="K66" i="16"/>
  <c r="H66" i="16"/>
  <c r="E66" i="16"/>
  <c r="N65" i="16"/>
  <c r="K65" i="16"/>
  <c r="H65" i="16"/>
  <c r="E65" i="16"/>
  <c r="N64" i="16"/>
  <c r="K64" i="16"/>
  <c r="H64" i="16"/>
  <c r="E64" i="16"/>
  <c r="N63" i="16"/>
  <c r="K63" i="16"/>
  <c r="K61" i="16" s="1"/>
  <c r="H63" i="16"/>
  <c r="H61" i="16" s="1"/>
  <c r="E63" i="16"/>
  <c r="E61" i="16" s="1"/>
  <c r="N62" i="16"/>
  <c r="N61" i="16" s="1"/>
  <c r="K62" i="16"/>
  <c r="H62" i="16"/>
  <c r="E62" i="16"/>
  <c r="M61" i="16"/>
  <c r="L61" i="16"/>
  <c r="J61" i="16"/>
  <c r="I61" i="16"/>
  <c r="G61" i="16"/>
  <c r="F61" i="16"/>
  <c r="D61" i="16"/>
  <c r="C61" i="16"/>
  <c r="M55" i="16"/>
  <c r="N55" i="16" s="1"/>
  <c r="J55" i="16"/>
  <c r="K55" i="16" s="1"/>
  <c r="G55" i="16"/>
  <c r="H55" i="16" s="1"/>
  <c r="D55" i="16"/>
  <c r="E55" i="16" s="1"/>
  <c r="M54" i="16"/>
  <c r="N54" i="16" s="1"/>
  <c r="J54" i="16"/>
  <c r="K54" i="16" s="1"/>
  <c r="G54" i="16"/>
  <c r="H54" i="16" s="1"/>
  <c r="M30" i="16"/>
  <c r="N30" i="16" s="1"/>
  <c r="J30" i="16"/>
  <c r="K30" i="16" s="1"/>
  <c r="G30" i="16"/>
  <c r="H30" i="16" s="1"/>
  <c r="D30" i="16"/>
  <c r="E30" i="16" s="1"/>
  <c r="M29" i="16"/>
  <c r="K29" i="16"/>
  <c r="J29" i="16"/>
  <c r="G29" i="16"/>
  <c r="D29" i="16"/>
  <c r="E29" i="16" s="1"/>
  <c r="M25" i="16"/>
  <c r="N25" i="16" s="1"/>
  <c r="K25" i="16"/>
  <c r="J25" i="16"/>
  <c r="G25" i="16"/>
  <c r="H25" i="16" s="1"/>
  <c r="D25" i="16"/>
  <c r="E25" i="16" s="1"/>
  <c r="M24" i="16"/>
  <c r="N24" i="16" s="1"/>
  <c r="K24" i="16"/>
  <c r="J24" i="16"/>
  <c r="G24" i="16"/>
  <c r="H24" i="16" s="1"/>
  <c r="E24" i="16"/>
  <c r="D24" i="16"/>
  <c r="M23" i="16"/>
  <c r="N23" i="16" s="1"/>
  <c r="J23" i="16"/>
  <c r="K23" i="16" s="1"/>
  <c r="G23" i="16"/>
  <c r="H23" i="16" s="1"/>
  <c r="E23" i="16"/>
  <c r="D23" i="16"/>
  <c r="M22" i="16"/>
  <c r="M21" i="16" s="1"/>
  <c r="K22" i="16"/>
  <c r="J22" i="16"/>
  <c r="J21" i="16" s="1"/>
  <c r="G22" i="16"/>
  <c r="G21" i="16" s="1"/>
  <c r="D22" i="16"/>
  <c r="E22" i="16" s="1"/>
  <c r="E21" i="16" s="1"/>
  <c r="L21" i="16"/>
  <c r="I21" i="16"/>
  <c r="F21" i="16"/>
  <c r="F44" i="16" s="1"/>
  <c r="C21" i="16"/>
  <c r="L17" i="16"/>
  <c r="I17" i="16"/>
  <c r="F17" i="16"/>
  <c r="C17" i="16"/>
  <c r="M16" i="16"/>
  <c r="N16" i="16" s="1"/>
  <c r="K16" i="16"/>
  <c r="J16" i="16"/>
  <c r="G16" i="16"/>
  <c r="H16" i="16" s="1"/>
  <c r="E16" i="16"/>
  <c r="D16" i="16"/>
  <c r="M15" i="16"/>
  <c r="N15" i="16" s="1"/>
  <c r="J15" i="16"/>
  <c r="K15" i="16" s="1"/>
  <c r="G15" i="16"/>
  <c r="H15" i="16" s="1"/>
  <c r="E15" i="16"/>
  <c r="D15" i="16"/>
  <c r="M14" i="16"/>
  <c r="K14" i="16"/>
  <c r="J14" i="16"/>
  <c r="G14" i="16"/>
  <c r="D14" i="16"/>
  <c r="E14" i="16" s="1"/>
  <c r="M13" i="16"/>
  <c r="N13" i="16" s="1"/>
  <c r="K13" i="16"/>
  <c r="J13" i="16"/>
  <c r="J17" i="16" s="1"/>
  <c r="G13" i="16"/>
  <c r="H13" i="16" s="1"/>
  <c r="E13" i="16"/>
  <c r="D13" i="16"/>
  <c r="L73" i="15"/>
  <c r="M73" i="15"/>
  <c r="I73" i="15"/>
  <c r="K72" i="15"/>
  <c r="K71" i="15"/>
  <c r="J68" i="15"/>
  <c r="K68" i="15" s="1"/>
  <c r="J67" i="15"/>
  <c r="M67" i="15" s="1"/>
  <c r="M69" i="15" s="1"/>
  <c r="K66" i="15"/>
  <c r="K65" i="15"/>
  <c r="K64" i="15"/>
  <c r="K63" i="15"/>
  <c r="K62" i="15"/>
  <c r="J61" i="15"/>
  <c r="I61" i="15"/>
  <c r="K60" i="15"/>
  <c r="K59" i="15"/>
  <c r="I58" i="15"/>
  <c r="I46" i="15"/>
  <c r="J46" i="15" s="1"/>
  <c r="K41" i="15"/>
  <c r="I40" i="15"/>
  <c r="I39" i="15" s="1"/>
  <c r="K38" i="15"/>
  <c r="I36" i="15"/>
  <c r="K35" i="15"/>
  <c r="K33" i="15"/>
  <c r="K30" i="15"/>
  <c r="I28" i="15"/>
  <c r="K27" i="15"/>
  <c r="K26" i="15"/>
  <c r="K24" i="15"/>
  <c r="J21" i="15"/>
  <c r="I21" i="15"/>
  <c r="I17" i="15"/>
  <c r="F73" i="15"/>
  <c r="G72" i="15"/>
  <c r="G71" i="15"/>
  <c r="H71" i="15" s="1"/>
  <c r="G68" i="15"/>
  <c r="H68" i="15" s="1"/>
  <c r="G67" i="15"/>
  <c r="H67" i="15" s="1"/>
  <c r="H66" i="15"/>
  <c r="H65" i="15"/>
  <c r="H64" i="15"/>
  <c r="H63" i="15"/>
  <c r="H62" i="15"/>
  <c r="G61" i="15"/>
  <c r="F61" i="15"/>
  <c r="G60" i="15"/>
  <c r="H60" i="15" s="1"/>
  <c r="G59" i="15"/>
  <c r="H59" i="15" s="1"/>
  <c r="F58" i="15"/>
  <c r="F69" i="15" s="1"/>
  <c r="G55" i="15"/>
  <c r="H55" i="15" s="1"/>
  <c r="G54" i="15"/>
  <c r="H54" i="15" s="1"/>
  <c r="G53" i="15"/>
  <c r="H53" i="15" s="1"/>
  <c r="G52" i="15"/>
  <c r="H52" i="15" s="1"/>
  <c r="G51" i="15"/>
  <c r="F50" i="15"/>
  <c r="G49" i="15"/>
  <c r="H49" i="15" s="1"/>
  <c r="G48" i="15"/>
  <c r="G47" i="15"/>
  <c r="H47" i="15" s="1"/>
  <c r="F46" i="15"/>
  <c r="F75" i="15" s="1"/>
  <c r="G43" i="15"/>
  <c r="H43" i="15" s="1"/>
  <c r="G42" i="15"/>
  <c r="H42" i="15" s="1"/>
  <c r="G41" i="15"/>
  <c r="H41" i="15" s="1"/>
  <c r="F40" i="15"/>
  <c r="F39" i="15" s="1"/>
  <c r="G38" i="15"/>
  <c r="H38" i="15" s="1"/>
  <c r="G37" i="15"/>
  <c r="H37" i="15" s="1"/>
  <c r="F36" i="15"/>
  <c r="G35" i="15"/>
  <c r="G34" i="15"/>
  <c r="H34" i="15" s="1"/>
  <c r="G33" i="15"/>
  <c r="H33" i="15" s="1"/>
  <c r="G32" i="15"/>
  <c r="H32" i="15" s="1"/>
  <c r="G31" i="15"/>
  <c r="H31" i="15" s="1"/>
  <c r="G30" i="15"/>
  <c r="H30" i="15" s="1"/>
  <c r="G29" i="15"/>
  <c r="F28" i="15"/>
  <c r="G27" i="15"/>
  <c r="H27" i="15" s="1"/>
  <c r="G26" i="15"/>
  <c r="H26" i="15" s="1"/>
  <c r="G25" i="15"/>
  <c r="H25" i="15" s="1"/>
  <c r="G24" i="15"/>
  <c r="H24" i="15" s="1"/>
  <c r="G23" i="15"/>
  <c r="H23" i="15" s="1"/>
  <c r="G22" i="15"/>
  <c r="H22" i="15" s="1"/>
  <c r="F21" i="15"/>
  <c r="F17" i="15"/>
  <c r="G16" i="15"/>
  <c r="G15" i="15"/>
  <c r="H15" i="15" s="1"/>
  <c r="G14" i="15"/>
  <c r="G13" i="15"/>
  <c r="H13" i="15" s="1"/>
  <c r="C73" i="15"/>
  <c r="D72" i="15"/>
  <c r="E72" i="15" s="1"/>
  <c r="D71" i="15"/>
  <c r="E71" i="15" s="1"/>
  <c r="D68" i="15"/>
  <c r="E68" i="15" s="1"/>
  <c r="D67" i="15"/>
  <c r="E67" i="15" s="1"/>
  <c r="E66" i="15"/>
  <c r="E65" i="15"/>
  <c r="E64" i="15"/>
  <c r="E63" i="15"/>
  <c r="E62" i="15"/>
  <c r="D61" i="15"/>
  <c r="C61" i="15"/>
  <c r="D60" i="15"/>
  <c r="E60" i="15" s="1"/>
  <c r="D59" i="15"/>
  <c r="E59" i="15" s="1"/>
  <c r="C58" i="15"/>
  <c r="D55" i="15"/>
  <c r="E55" i="15" s="1"/>
  <c r="D54" i="15"/>
  <c r="E54" i="15" s="1"/>
  <c r="D53" i="15"/>
  <c r="E53" i="15" s="1"/>
  <c r="D52" i="15"/>
  <c r="E52" i="15" s="1"/>
  <c r="D51" i="15"/>
  <c r="C50" i="15"/>
  <c r="D49" i="15"/>
  <c r="E49" i="15" s="1"/>
  <c r="D48" i="15"/>
  <c r="E48" i="15" s="1"/>
  <c r="D47" i="15"/>
  <c r="C46" i="15"/>
  <c r="D43" i="15"/>
  <c r="E43" i="15" s="1"/>
  <c r="D42" i="15"/>
  <c r="E42" i="15" s="1"/>
  <c r="D41" i="15"/>
  <c r="E41" i="15" s="1"/>
  <c r="C40" i="15"/>
  <c r="C39" i="15" s="1"/>
  <c r="D38" i="15"/>
  <c r="E38" i="15" s="1"/>
  <c r="D37" i="15"/>
  <c r="E37" i="15" s="1"/>
  <c r="C36" i="15"/>
  <c r="D35" i="15"/>
  <c r="E35" i="15" s="1"/>
  <c r="D34" i="15"/>
  <c r="E34" i="15" s="1"/>
  <c r="D33" i="15"/>
  <c r="E33" i="15" s="1"/>
  <c r="D32" i="15"/>
  <c r="E32" i="15" s="1"/>
  <c r="D31" i="15"/>
  <c r="E31" i="15" s="1"/>
  <c r="D30" i="15"/>
  <c r="E30" i="15" s="1"/>
  <c r="D29" i="15"/>
  <c r="C28" i="15"/>
  <c r="D27" i="15"/>
  <c r="D26" i="15"/>
  <c r="E26" i="15" s="1"/>
  <c r="D25" i="15"/>
  <c r="E25" i="15" s="1"/>
  <c r="D24" i="15"/>
  <c r="E24" i="15" s="1"/>
  <c r="D23" i="15"/>
  <c r="E23" i="15" s="1"/>
  <c r="D22" i="15"/>
  <c r="E22" i="15" s="1"/>
  <c r="C21" i="15"/>
  <c r="C17" i="15"/>
  <c r="D16" i="15"/>
  <c r="D15" i="15"/>
  <c r="D14" i="15"/>
  <c r="D13" i="15"/>
  <c r="E13" i="15" s="1"/>
  <c r="I50" i="15" l="1"/>
  <c r="M52" i="15"/>
  <c r="H48" i="15"/>
  <c r="H46" i="15" s="1"/>
  <c r="L46" i="15"/>
  <c r="L75" i="15" s="1"/>
  <c r="L67" i="16"/>
  <c r="L69" i="15"/>
  <c r="K67" i="15"/>
  <c r="J69" i="15"/>
  <c r="J67" i="16"/>
  <c r="N49" i="15"/>
  <c r="K51" i="15"/>
  <c r="N52" i="15"/>
  <c r="J75" i="15"/>
  <c r="M47" i="15"/>
  <c r="K47" i="15"/>
  <c r="I75" i="15"/>
  <c r="I56" i="15"/>
  <c r="I74" i="15" s="1"/>
  <c r="M67" i="16"/>
  <c r="K67" i="16"/>
  <c r="H35" i="15"/>
  <c r="N35" i="15" s="1"/>
  <c r="G35" i="16"/>
  <c r="G44" i="15"/>
  <c r="G34" i="16"/>
  <c r="G44" i="16"/>
  <c r="J34" i="16"/>
  <c r="J35" i="16"/>
  <c r="K35" i="16"/>
  <c r="K34" i="16"/>
  <c r="L35" i="16"/>
  <c r="L34" i="16"/>
  <c r="L36" i="15"/>
  <c r="I44" i="15"/>
  <c r="I36" i="16"/>
  <c r="I44" i="16" s="1"/>
  <c r="J36" i="15"/>
  <c r="M48" i="15"/>
  <c r="M37" i="15"/>
  <c r="M37" i="16" s="1"/>
  <c r="M35" i="15"/>
  <c r="N73" i="15"/>
  <c r="K73" i="15"/>
  <c r="K58" i="15"/>
  <c r="C44" i="16"/>
  <c r="K17" i="16"/>
  <c r="E17" i="16"/>
  <c r="K21" i="16"/>
  <c r="E73" i="16"/>
  <c r="H17" i="16"/>
  <c r="H73" i="16"/>
  <c r="K71" i="16"/>
  <c r="K73" i="16" s="1"/>
  <c r="H14" i="16"/>
  <c r="H22" i="16"/>
  <c r="H21" i="16" s="1"/>
  <c r="H29" i="16"/>
  <c r="N71" i="16"/>
  <c r="N73" i="16" s="1"/>
  <c r="D17" i="16"/>
  <c r="G17" i="16"/>
  <c r="N14" i="16"/>
  <c r="N22" i="16"/>
  <c r="N21" i="16" s="1"/>
  <c r="N29" i="16"/>
  <c r="D21" i="16"/>
  <c r="M17" i="16"/>
  <c r="K40" i="15"/>
  <c r="K39" i="15" s="1"/>
  <c r="K37" i="15"/>
  <c r="E73" i="15"/>
  <c r="K61" i="15"/>
  <c r="G40" i="15"/>
  <c r="G39" i="15" s="1"/>
  <c r="G28" i="15"/>
  <c r="K17" i="15"/>
  <c r="K29" i="15"/>
  <c r="K28" i="15" s="1"/>
  <c r="J58" i="15"/>
  <c r="K23" i="15"/>
  <c r="K21" i="15" s="1"/>
  <c r="G58" i="15"/>
  <c r="J73" i="15"/>
  <c r="H58" i="15"/>
  <c r="E40" i="15"/>
  <c r="H61" i="15"/>
  <c r="E58" i="15"/>
  <c r="G50" i="15"/>
  <c r="K14" i="15"/>
  <c r="H21" i="15"/>
  <c r="H36" i="15"/>
  <c r="H40" i="15"/>
  <c r="H39" i="15" s="1"/>
  <c r="F56" i="15"/>
  <c r="F74" i="15" s="1"/>
  <c r="G46" i="15"/>
  <c r="G73" i="15"/>
  <c r="G17" i="15"/>
  <c r="F44" i="15"/>
  <c r="H29" i="15"/>
  <c r="H28" i="15" s="1"/>
  <c r="H72" i="15"/>
  <c r="H73" i="15" s="1"/>
  <c r="G36" i="15"/>
  <c r="M36" i="15" s="1"/>
  <c r="H16" i="15"/>
  <c r="G21" i="15"/>
  <c r="H51" i="15"/>
  <c r="H50" i="15" s="1"/>
  <c r="H14" i="15"/>
  <c r="D50" i="15"/>
  <c r="D46" i="15"/>
  <c r="E47" i="15"/>
  <c r="E27" i="15"/>
  <c r="E15" i="15"/>
  <c r="D28" i="15"/>
  <c r="D40" i="15"/>
  <c r="E61" i="15"/>
  <c r="D73" i="15"/>
  <c r="E21" i="15"/>
  <c r="E39" i="15"/>
  <c r="E36" i="15"/>
  <c r="D17" i="15"/>
  <c r="C56" i="15"/>
  <c r="C69" i="15"/>
  <c r="C44" i="15"/>
  <c r="E29" i="15"/>
  <c r="E51" i="15"/>
  <c r="D58" i="15"/>
  <c r="E16" i="15"/>
  <c r="D36" i="15"/>
  <c r="D21" i="15"/>
  <c r="C75" i="15"/>
  <c r="E14" i="15"/>
  <c r="N50" i="15" l="1"/>
  <c r="J50" i="15"/>
  <c r="J56" i="15" s="1"/>
  <c r="J74" i="15" s="1"/>
  <c r="K50" i="15"/>
  <c r="M50" i="15"/>
  <c r="L50" i="15"/>
  <c r="L56" i="15" s="1"/>
  <c r="L74" i="15" s="1"/>
  <c r="H75" i="15"/>
  <c r="H56" i="15"/>
  <c r="H74" i="15" s="1"/>
  <c r="G75" i="15"/>
  <c r="G56" i="15"/>
  <c r="G74" i="15" s="1"/>
  <c r="N48" i="15"/>
  <c r="D56" i="15"/>
  <c r="D74" i="15" s="1"/>
  <c r="D75" i="15"/>
  <c r="K69" i="15"/>
  <c r="N67" i="15"/>
  <c r="N51" i="15"/>
  <c r="K46" i="15"/>
  <c r="N46" i="15" s="1"/>
  <c r="N47" i="15"/>
  <c r="H35" i="16"/>
  <c r="H44" i="16" s="1"/>
  <c r="H44" i="15"/>
  <c r="H34" i="16"/>
  <c r="N35" i="16"/>
  <c r="N34" i="16"/>
  <c r="M35" i="16"/>
  <c r="M34" i="16"/>
  <c r="J44" i="15"/>
  <c r="J36" i="16"/>
  <c r="J44" i="16" s="1"/>
  <c r="K36" i="15"/>
  <c r="K37" i="16"/>
  <c r="M36" i="16"/>
  <c r="M44" i="16" s="1"/>
  <c r="M44" i="15"/>
  <c r="N37" i="15"/>
  <c r="N37" i="16" s="1"/>
  <c r="L36" i="16"/>
  <c r="L44" i="16" s="1"/>
  <c r="L44" i="15"/>
  <c r="M46" i="15"/>
  <c r="E44" i="16"/>
  <c r="D44" i="16"/>
  <c r="N17" i="16"/>
  <c r="E69" i="15"/>
  <c r="C74" i="15"/>
  <c r="H17" i="15"/>
  <c r="E46" i="15"/>
  <c r="D69" i="15"/>
  <c r="E50" i="15"/>
  <c r="E28" i="15"/>
  <c r="D39" i="15"/>
  <c r="E17" i="15"/>
  <c r="E75" i="15" l="1"/>
  <c r="N69" i="15"/>
  <c r="N67" i="16"/>
  <c r="N75" i="15"/>
  <c r="N56" i="15"/>
  <c r="N74" i="15" s="1"/>
  <c r="K56" i="15"/>
  <c r="K74" i="15" s="1"/>
  <c r="K75" i="15"/>
  <c r="M56" i="15"/>
  <c r="M74" i="15" s="1"/>
  <c r="M75" i="15"/>
  <c r="K44" i="15"/>
  <c r="K36" i="16"/>
  <c r="K44" i="16" s="1"/>
  <c r="N36" i="15"/>
  <c r="E56" i="15"/>
  <c r="E74" i="15" s="1"/>
  <c r="D44" i="15"/>
  <c r="E44" i="15"/>
  <c r="N36" i="16" l="1"/>
  <c r="N44" i="16" s="1"/>
  <c r="N44" i="15"/>
  <c r="I144" i="1" l="1"/>
  <c r="I143" i="1"/>
  <c r="I140" i="1"/>
  <c r="I139" i="1"/>
  <c r="I138" i="1"/>
  <c r="I137" i="1"/>
  <c r="I136" i="1"/>
  <c r="I135" i="1"/>
  <c r="I134" i="1"/>
  <c r="I132" i="1"/>
  <c r="I121" i="1"/>
  <c r="I120" i="1"/>
  <c r="I119" i="1"/>
  <c r="I118" i="1"/>
  <c r="I117" i="1"/>
  <c r="I116" i="1"/>
  <c r="I115" i="1"/>
  <c r="I114" i="1"/>
  <c r="I113" i="1"/>
  <c r="I112" i="1"/>
  <c r="I109" i="1"/>
  <c r="I108" i="1"/>
  <c r="I107" i="1"/>
  <c r="I105" i="1"/>
  <c r="I104" i="1"/>
  <c r="I103" i="1"/>
  <c r="I102" i="1"/>
  <c r="I101" i="1"/>
  <c r="I99" i="1"/>
  <c r="I97" i="1"/>
  <c r="I96" i="1"/>
  <c r="I95" i="1"/>
  <c r="I94" i="1"/>
  <c r="I93" i="1"/>
  <c r="I92" i="1"/>
  <c r="I91" i="1"/>
  <c r="I89" i="1"/>
  <c r="I87" i="1"/>
  <c r="I86" i="1"/>
  <c r="I85" i="1"/>
  <c r="I84" i="1"/>
  <c r="I83" i="1"/>
  <c r="I82" i="1"/>
  <c r="I81" i="1"/>
  <c r="I79" i="1"/>
  <c r="I77" i="1"/>
  <c r="I75" i="1"/>
  <c r="I74" i="1"/>
  <c r="I73" i="1"/>
  <c r="I72" i="1"/>
  <c r="I71" i="1"/>
  <c r="I67" i="1"/>
  <c r="I65" i="1"/>
  <c r="I64" i="1"/>
  <c r="I63" i="1"/>
  <c r="I62" i="1"/>
  <c r="I61" i="1"/>
  <c r="I57" i="1"/>
  <c r="I55" i="1"/>
  <c r="I54" i="1"/>
  <c r="I53" i="1"/>
  <c r="I52" i="1"/>
  <c r="I51" i="1"/>
  <c r="I43" i="1"/>
  <c r="I42" i="1"/>
  <c r="I41" i="1"/>
  <c r="I38" i="1"/>
  <c r="I37" i="1"/>
  <c r="I35" i="1"/>
  <c r="I34" i="1"/>
  <c r="I33" i="1"/>
  <c r="I32" i="1"/>
  <c r="I31" i="1"/>
  <c r="I30" i="1"/>
  <c r="I29" i="1"/>
  <c r="I27" i="1"/>
  <c r="I26" i="1"/>
  <c r="I25" i="1"/>
  <c r="I24" i="1"/>
  <c r="I23" i="1"/>
  <c r="I22" i="1"/>
  <c r="K19" i="1"/>
  <c r="J19" i="1"/>
  <c r="I19" i="1"/>
  <c r="I16" i="1"/>
  <c r="I15" i="1"/>
  <c r="I14" i="1"/>
  <c r="G113" i="1"/>
  <c r="H113" i="1" s="1"/>
  <c r="G114" i="1"/>
  <c r="H114" i="1" s="1"/>
  <c r="G115" i="1"/>
  <c r="H115" i="1" s="1"/>
  <c r="G116" i="1"/>
  <c r="H116" i="1" s="1"/>
  <c r="G117" i="1"/>
  <c r="G112" i="1"/>
  <c r="I48" i="16" l="1"/>
  <c r="L108" i="1"/>
  <c r="L48" i="16" s="1"/>
  <c r="J108" i="1"/>
  <c r="J48" i="16" s="1"/>
  <c r="I52" i="16"/>
  <c r="J118" i="1"/>
  <c r="J52" i="16" s="1"/>
  <c r="L118" i="1"/>
  <c r="L52" i="16" s="1"/>
  <c r="J117" i="1"/>
  <c r="K117" i="1" s="1"/>
  <c r="L117" i="1"/>
  <c r="H117" i="1"/>
  <c r="L87" i="1"/>
  <c r="J87" i="1"/>
  <c r="K87" i="1"/>
  <c r="L77" i="1"/>
  <c r="J77" i="1"/>
  <c r="K77" i="1"/>
  <c r="J67" i="1"/>
  <c r="L67" i="1"/>
  <c r="K67" i="1"/>
  <c r="L57" i="1"/>
  <c r="K57" i="1"/>
  <c r="J57" i="1"/>
  <c r="L140" i="1"/>
  <c r="J140" i="1"/>
  <c r="K140" i="1" s="1"/>
  <c r="L107" i="1"/>
  <c r="J107" i="1"/>
  <c r="K107" i="1" s="1"/>
  <c r="L102" i="1"/>
  <c r="J102" i="1"/>
  <c r="K102" i="1" s="1"/>
  <c r="L97" i="1"/>
  <c r="J97" i="1"/>
  <c r="K97" i="1" s="1"/>
  <c r="J92" i="1"/>
  <c r="K92" i="1" s="1"/>
  <c r="L92" i="1"/>
  <c r="J82" i="1"/>
  <c r="K82" i="1"/>
  <c r="L82" i="1"/>
  <c r="K81" i="1"/>
  <c r="J81" i="1"/>
  <c r="L81" i="1"/>
  <c r="L72" i="1"/>
  <c r="K72" i="1"/>
  <c r="J72" i="1"/>
  <c r="J70" i="1"/>
  <c r="K70" i="1" s="1"/>
  <c r="L70" i="1"/>
  <c r="L62" i="1"/>
  <c r="J62" i="1"/>
  <c r="K62" i="1" s="1"/>
  <c r="J60" i="1"/>
  <c r="K60" i="1" s="1"/>
  <c r="L60" i="1"/>
  <c r="L52" i="1"/>
  <c r="J52" i="1"/>
  <c r="K52" i="1" s="1"/>
  <c r="H112" i="1"/>
  <c r="F145" i="1"/>
  <c r="I130" i="1"/>
  <c r="I127" i="1"/>
  <c r="I126" i="1"/>
  <c r="I128" i="1"/>
  <c r="F90" i="1"/>
  <c r="I90" i="1" s="1"/>
  <c r="F76" i="1"/>
  <c r="I76" i="1" s="1"/>
  <c r="F69" i="1"/>
  <c r="I69" i="1" s="1"/>
  <c r="F66" i="1"/>
  <c r="F59" i="1"/>
  <c r="I59" i="1" s="1"/>
  <c r="F56" i="1"/>
  <c r="I56" i="1" s="1"/>
  <c r="F50" i="1"/>
  <c r="I131" i="1"/>
  <c r="F106" i="1"/>
  <c r="G51" i="1"/>
  <c r="G52" i="1"/>
  <c r="G53" i="1"/>
  <c r="G54" i="1"/>
  <c r="G55" i="1"/>
  <c r="G57" i="1"/>
  <c r="M57" i="1" s="1"/>
  <c r="C125" i="1"/>
  <c r="C59" i="16" s="1"/>
  <c r="D127" i="1"/>
  <c r="D128" i="1"/>
  <c r="E128" i="1" s="1"/>
  <c r="D129" i="1"/>
  <c r="D130" i="1"/>
  <c r="D131" i="1"/>
  <c r="D126" i="1"/>
  <c r="G101" i="1"/>
  <c r="G102" i="1"/>
  <c r="G103" i="1"/>
  <c r="G104" i="1"/>
  <c r="G105" i="1"/>
  <c r="G107" i="1"/>
  <c r="G99" i="1"/>
  <c r="G91" i="1"/>
  <c r="H91" i="1" s="1"/>
  <c r="G92" i="1"/>
  <c r="M92" i="1" s="1"/>
  <c r="G93" i="1"/>
  <c r="G94" i="1"/>
  <c r="G95" i="1"/>
  <c r="G96" i="1"/>
  <c r="G97" i="1"/>
  <c r="M97" i="1" s="1"/>
  <c r="G89" i="1"/>
  <c r="G81" i="1"/>
  <c r="M81" i="1" s="1"/>
  <c r="G82" i="1"/>
  <c r="G83" i="1"/>
  <c r="H83" i="1" s="1"/>
  <c r="G84" i="1"/>
  <c r="G85" i="1"/>
  <c r="G86" i="1"/>
  <c r="G87" i="1"/>
  <c r="G79" i="1"/>
  <c r="G70" i="1"/>
  <c r="M70" i="1" s="1"/>
  <c r="G71" i="1"/>
  <c r="G72" i="1"/>
  <c r="M72" i="1" s="1"/>
  <c r="G73" i="1"/>
  <c r="G74" i="1"/>
  <c r="G75" i="1"/>
  <c r="G77" i="1"/>
  <c r="M77" i="1" s="1"/>
  <c r="G111" i="1"/>
  <c r="F111" i="1"/>
  <c r="G60" i="1"/>
  <c r="G61" i="1"/>
  <c r="G62" i="1"/>
  <c r="G63" i="1"/>
  <c r="G64" i="1"/>
  <c r="G65" i="1"/>
  <c r="G67" i="1"/>
  <c r="M67" i="1" s="1"/>
  <c r="K108" i="1" l="1"/>
  <c r="K48" i="16" s="1"/>
  <c r="M117" i="1"/>
  <c r="K118" i="1"/>
  <c r="K52" i="16" s="1"/>
  <c r="N117" i="1"/>
  <c r="F51" i="16"/>
  <c r="G51" i="16"/>
  <c r="H87" i="1"/>
  <c r="N87" i="1" s="1"/>
  <c r="M87" i="1"/>
  <c r="L131" i="1"/>
  <c r="J131" i="1"/>
  <c r="K131" i="1" s="1"/>
  <c r="L130" i="1"/>
  <c r="K130" i="1"/>
  <c r="J130" i="1"/>
  <c r="L128" i="1"/>
  <c r="J128" i="1"/>
  <c r="K128" i="1"/>
  <c r="K127" i="1"/>
  <c r="L127" i="1"/>
  <c r="J127" i="1"/>
  <c r="K126" i="1"/>
  <c r="J126" i="1"/>
  <c r="L126" i="1"/>
  <c r="M107" i="1"/>
  <c r="H102" i="1"/>
  <c r="N102" i="1" s="1"/>
  <c r="M102" i="1"/>
  <c r="K100" i="1"/>
  <c r="L100" i="1"/>
  <c r="J100" i="1"/>
  <c r="M82" i="1"/>
  <c r="H62" i="1"/>
  <c r="N62" i="1" s="1"/>
  <c r="M62" i="1"/>
  <c r="M60" i="1"/>
  <c r="M52" i="1"/>
  <c r="G66" i="1"/>
  <c r="I66" i="1"/>
  <c r="E131" i="1"/>
  <c r="G80" i="1"/>
  <c r="E126" i="1"/>
  <c r="G129" i="1"/>
  <c r="I129" i="1"/>
  <c r="G59" i="1"/>
  <c r="H59" i="1" s="1"/>
  <c r="G106" i="1"/>
  <c r="H106" i="1" s="1"/>
  <c r="I106" i="1"/>
  <c r="G90" i="1"/>
  <c r="G50" i="1"/>
  <c r="H50" i="1" s="1"/>
  <c r="I50" i="1"/>
  <c r="E129" i="1"/>
  <c r="E127" i="1"/>
  <c r="G49" i="1"/>
  <c r="H111" i="1"/>
  <c r="H93" i="1"/>
  <c r="H52" i="1"/>
  <c r="N52" i="1" s="1"/>
  <c r="H66" i="1"/>
  <c r="H67" i="1"/>
  <c r="N67" i="1" s="1"/>
  <c r="H85" i="1"/>
  <c r="G127" i="1"/>
  <c r="H79" i="1"/>
  <c r="H84" i="1"/>
  <c r="H107" i="1"/>
  <c r="N107" i="1" s="1"/>
  <c r="H61" i="1"/>
  <c r="H73" i="1"/>
  <c r="H97" i="1"/>
  <c r="N97" i="1" s="1"/>
  <c r="H92" i="1"/>
  <c r="N92" i="1" s="1"/>
  <c r="H101" i="1"/>
  <c r="H64" i="1"/>
  <c r="H60" i="1"/>
  <c r="N60" i="1" s="1"/>
  <c r="G69" i="1"/>
  <c r="H72" i="1"/>
  <c r="N72" i="1" s="1"/>
  <c r="H105" i="1"/>
  <c r="G130" i="1"/>
  <c r="G56" i="1"/>
  <c r="G128" i="1"/>
  <c r="M128" i="1" s="1"/>
  <c r="H63" i="1"/>
  <c r="H77" i="1"/>
  <c r="N77" i="1" s="1"/>
  <c r="H86" i="1"/>
  <c r="H82" i="1"/>
  <c r="N82" i="1" s="1"/>
  <c r="H95" i="1"/>
  <c r="H104" i="1"/>
  <c r="H54" i="1"/>
  <c r="H94" i="1"/>
  <c r="H103" i="1"/>
  <c r="H75" i="1"/>
  <c r="E130" i="1"/>
  <c r="G76" i="1"/>
  <c r="G131" i="1"/>
  <c r="H57" i="1"/>
  <c r="N57" i="1" s="1"/>
  <c r="H51" i="1"/>
  <c r="H70" i="1"/>
  <c r="N70" i="1" s="1"/>
  <c r="H74" i="1"/>
  <c r="G126" i="1"/>
  <c r="H99" i="1"/>
  <c r="H71" i="1"/>
  <c r="G100" i="1"/>
  <c r="M100" i="1" s="1"/>
  <c r="H55" i="1"/>
  <c r="H90" i="1"/>
  <c r="H53" i="1"/>
  <c r="F125" i="1"/>
  <c r="F59" i="16" s="1"/>
  <c r="H81" i="1"/>
  <c r="N81" i="1" s="1"/>
  <c r="H65" i="1"/>
  <c r="H96" i="1"/>
  <c r="G88" i="1"/>
  <c r="H89" i="1"/>
  <c r="G58" i="1"/>
  <c r="H51" i="16" l="1"/>
  <c r="H131" i="1"/>
  <c r="N131" i="1" s="1"/>
  <c r="M131" i="1"/>
  <c r="H130" i="1"/>
  <c r="N130" i="1" s="1"/>
  <c r="M130" i="1"/>
  <c r="J129" i="1"/>
  <c r="K129" i="1" s="1"/>
  <c r="L129" i="1"/>
  <c r="H129" i="1"/>
  <c r="H127" i="1"/>
  <c r="N127" i="1" s="1"/>
  <c r="M127" i="1"/>
  <c r="H126" i="1"/>
  <c r="N126" i="1" s="1"/>
  <c r="M126" i="1"/>
  <c r="I125" i="1"/>
  <c r="L80" i="1"/>
  <c r="J80" i="1"/>
  <c r="K80" i="1" s="1"/>
  <c r="H80" i="1"/>
  <c r="J49" i="1"/>
  <c r="K49" i="1" s="1"/>
  <c r="L49" i="1"/>
  <c r="H49" i="1"/>
  <c r="H128" i="1"/>
  <c r="N128" i="1" s="1"/>
  <c r="G78" i="1"/>
  <c r="G48" i="1"/>
  <c r="H76" i="1"/>
  <c r="H69" i="1"/>
  <c r="H56" i="1"/>
  <c r="G98" i="1"/>
  <c r="G68" i="1"/>
  <c r="H100" i="1"/>
  <c r="N100" i="1" s="1"/>
  <c r="G125" i="1"/>
  <c r="G59" i="16" s="1"/>
  <c r="H58" i="1"/>
  <c r="H88" i="1"/>
  <c r="L125" i="1" l="1"/>
  <c r="L59" i="16" s="1"/>
  <c r="I59" i="16"/>
  <c r="N80" i="1"/>
  <c r="H78" i="1"/>
  <c r="M80" i="1"/>
  <c r="M129" i="1"/>
  <c r="N129" i="1"/>
  <c r="J125" i="1"/>
  <c r="M49" i="1"/>
  <c r="N49" i="1"/>
  <c r="H48" i="1"/>
  <c r="H125" i="1"/>
  <c r="H59" i="16" s="1"/>
  <c r="H68" i="1"/>
  <c r="G47" i="1"/>
  <c r="G47" i="16" s="1"/>
  <c r="H98" i="1"/>
  <c r="C111" i="1"/>
  <c r="D113" i="1"/>
  <c r="D114" i="1"/>
  <c r="D115" i="1"/>
  <c r="D116" i="1"/>
  <c r="D117" i="1"/>
  <c r="D112" i="1"/>
  <c r="C48" i="1"/>
  <c r="I48" i="1" s="1"/>
  <c r="C58" i="1"/>
  <c r="I58" i="1" s="1"/>
  <c r="C68" i="1"/>
  <c r="I68" i="1" s="1"/>
  <c r="C78" i="1"/>
  <c r="I78" i="1" s="1"/>
  <c r="C88" i="1"/>
  <c r="I88" i="1" s="1"/>
  <c r="C98" i="1"/>
  <c r="I98" i="1" s="1"/>
  <c r="D89" i="1"/>
  <c r="D90" i="1"/>
  <c r="D91" i="1"/>
  <c r="D92" i="1"/>
  <c r="D93" i="1"/>
  <c r="D94" i="1"/>
  <c r="D95" i="1"/>
  <c r="D96" i="1"/>
  <c r="D97" i="1"/>
  <c r="D99" i="1"/>
  <c r="D100" i="1"/>
  <c r="D101" i="1"/>
  <c r="D102" i="1"/>
  <c r="D103" i="1"/>
  <c r="D104" i="1"/>
  <c r="D105" i="1"/>
  <c r="D106" i="1"/>
  <c r="D107" i="1"/>
  <c r="D62" i="1"/>
  <c r="D63" i="1"/>
  <c r="D64" i="1"/>
  <c r="D65" i="1"/>
  <c r="D66" i="1"/>
  <c r="D67" i="1"/>
  <c r="D69" i="1"/>
  <c r="D70" i="1"/>
  <c r="D71" i="1"/>
  <c r="D72" i="1"/>
  <c r="D73" i="1"/>
  <c r="D74" i="1"/>
  <c r="D75" i="1"/>
  <c r="D76" i="1"/>
  <c r="D77" i="1"/>
  <c r="D79" i="1"/>
  <c r="D80" i="1"/>
  <c r="D81" i="1"/>
  <c r="D82" i="1"/>
  <c r="D83" i="1"/>
  <c r="D84" i="1"/>
  <c r="D85" i="1"/>
  <c r="D86" i="1"/>
  <c r="D87" i="1"/>
  <c r="D49" i="1"/>
  <c r="D50" i="1"/>
  <c r="D51" i="1"/>
  <c r="D52" i="1"/>
  <c r="D53" i="1"/>
  <c r="D54" i="1"/>
  <c r="D55" i="1"/>
  <c r="D56" i="1"/>
  <c r="D57" i="1"/>
  <c r="D59" i="1"/>
  <c r="D60" i="1"/>
  <c r="D61" i="1"/>
  <c r="M125" i="1" l="1"/>
  <c r="M59" i="16" s="1"/>
  <c r="J59" i="16"/>
  <c r="I111" i="1"/>
  <c r="C51" i="16"/>
  <c r="K125" i="1"/>
  <c r="J98" i="1"/>
  <c r="M98" i="1" s="1"/>
  <c r="L98" i="1"/>
  <c r="J88" i="1"/>
  <c r="M88" i="1" s="1"/>
  <c r="L88" i="1"/>
  <c r="J78" i="1"/>
  <c r="M78" i="1" s="1"/>
  <c r="L78" i="1"/>
  <c r="J68" i="1"/>
  <c r="M68" i="1" s="1"/>
  <c r="L68" i="1"/>
  <c r="J58" i="1"/>
  <c r="M58" i="1" s="1"/>
  <c r="L58" i="1"/>
  <c r="J48" i="1"/>
  <c r="M48" i="1" s="1"/>
  <c r="L48" i="1"/>
  <c r="E76" i="1"/>
  <c r="E100" i="1"/>
  <c r="E117" i="1"/>
  <c r="E116" i="1"/>
  <c r="E113" i="1"/>
  <c r="E115" i="1"/>
  <c r="E114" i="1"/>
  <c r="H47" i="1"/>
  <c r="H47" i="16" s="1"/>
  <c r="E63" i="1"/>
  <c r="E82" i="1"/>
  <c r="E75" i="1"/>
  <c r="E69" i="1"/>
  <c r="E62" i="1"/>
  <c r="E102" i="1"/>
  <c r="E95" i="1"/>
  <c r="E89" i="1"/>
  <c r="E83" i="1"/>
  <c r="E96" i="1"/>
  <c r="E54" i="1"/>
  <c r="E81" i="1"/>
  <c r="E74" i="1"/>
  <c r="E67" i="1"/>
  <c r="E107" i="1"/>
  <c r="E101" i="1"/>
  <c r="E94" i="1"/>
  <c r="E56" i="1"/>
  <c r="E70" i="1"/>
  <c r="E55" i="1"/>
  <c r="E61" i="1"/>
  <c r="E87" i="1"/>
  <c r="E60" i="1"/>
  <c r="E53" i="1"/>
  <c r="E86" i="1"/>
  <c r="E80" i="1"/>
  <c r="E73" i="1"/>
  <c r="E66" i="1"/>
  <c r="E106" i="1"/>
  <c r="E93" i="1"/>
  <c r="E90" i="1"/>
  <c r="E59" i="1"/>
  <c r="E65" i="1"/>
  <c r="E50" i="1"/>
  <c r="E103" i="1"/>
  <c r="E52" i="1"/>
  <c r="E85" i="1"/>
  <c r="E79" i="1"/>
  <c r="E72" i="1"/>
  <c r="E105" i="1"/>
  <c r="E99" i="1"/>
  <c r="E92" i="1"/>
  <c r="E57" i="1"/>
  <c r="E51" i="1"/>
  <c r="E84" i="1"/>
  <c r="E77" i="1"/>
  <c r="E71" i="1"/>
  <c r="E64" i="1"/>
  <c r="E104" i="1"/>
  <c r="E97" i="1"/>
  <c r="E91" i="1"/>
  <c r="D111" i="1"/>
  <c r="D51" i="16" s="1"/>
  <c r="E112" i="1"/>
  <c r="D48" i="1"/>
  <c r="C47" i="1"/>
  <c r="C47" i="16" s="1"/>
  <c r="D68" i="1"/>
  <c r="D98" i="1"/>
  <c r="D58" i="1"/>
  <c r="D88" i="1"/>
  <c r="D78" i="1"/>
  <c r="E49" i="1"/>
  <c r="C145" i="1"/>
  <c r="I145" i="1" s="1"/>
  <c r="G144" i="1"/>
  <c r="H144" i="1" s="1"/>
  <c r="D144" i="1"/>
  <c r="G143" i="1"/>
  <c r="D143" i="1"/>
  <c r="G140" i="1"/>
  <c r="D140" i="1"/>
  <c r="G139" i="1"/>
  <c r="H139" i="1" s="1"/>
  <c r="D139" i="1"/>
  <c r="H138" i="1"/>
  <c r="E138" i="1"/>
  <c r="H137" i="1"/>
  <c r="E137" i="1"/>
  <c r="H136" i="1"/>
  <c r="E136" i="1"/>
  <c r="H135" i="1"/>
  <c r="E135" i="1"/>
  <c r="H134" i="1"/>
  <c r="E134" i="1"/>
  <c r="G133" i="1"/>
  <c r="F133" i="1"/>
  <c r="D133" i="1"/>
  <c r="C133" i="1"/>
  <c r="G132" i="1"/>
  <c r="H132" i="1" s="1"/>
  <c r="D132" i="1"/>
  <c r="D125" i="1"/>
  <c r="D59" i="16" s="1"/>
  <c r="F124" i="1"/>
  <c r="F58" i="16" s="1"/>
  <c r="F69" i="16" s="1"/>
  <c r="C124" i="1"/>
  <c r="C58" i="16" s="1"/>
  <c r="C69" i="16" s="1"/>
  <c r="G121" i="1"/>
  <c r="H121" i="1" s="1"/>
  <c r="D121" i="1"/>
  <c r="G120" i="1"/>
  <c r="H120" i="1" s="1"/>
  <c r="D120" i="1"/>
  <c r="G119" i="1"/>
  <c r="H119" i="1" s="1"/>
  <c r="D119" i="1"/>
  <c r="G118" i="1"/>
  <c r="D118" i="1"/>
  <c r="D52" i="16" s="1"/>
  <c r="F110" i="1"/>
  <c r="C110" i="1"/>
  <c r="C50" i="16" s="1"/>
  <c r="G109" i="1"/>
  <c r="H109" i="1" s="1"/>
  <c r="D109" i="1"/>
  <c r="G108" i="1"/>
  <c r="D108" i="1"/>
  <c r="D48" i="16" s="1"/>
  <c r="F46" i="1"/>
  <c r="G43" i="1"/>
  <c r="H43" i="1" s="1"/>
  <c r="D43" i="1"/>
  <c r="G42" i="1"/>
  <c r="H42" i="1" s="1"/>
  <c r="D42" i="1"/>
  <c r="G41" i="1"/>
  <c r="H41" i="1" s="1"/>
  <c r="D41" i="1"/>
  <c r="F40" i="1"/>
  <c r="F39" i="1" s="1"/>
  <c r="C40" i="1"/>
  <c r="G38" i="1"/>
  <c r="H38" i="1" s="1"/>
  <c r="D38" i="1"/>
  <c r="G37" i="1"/>
  <c r="H37" i="1" s="1"/>
  <c r="D37" i="1"/>
  <c r="F36" i="1"/>
  <c r="C36" i="1"/>
  <c r="G35" i="1"/>
  <c r="H35" i="1" s="1"/>
  <c r="D35" i="1"/>
  <c r="G34" i="1"/>
  <c r="H34" i="1" s="1"/>
  <c r="D34" i="1"/>
  <c r="G33" i="1"/>
  <c r="H33" i="1" s="1"/>
  <c r="D33" i="1"/>
  <c r="G32" i="1"/>
  <c r="H32" i="1" s="1"/>
  <c r="D32" i="1"/>
  <c r="G31" i="1"/>
  <c r="H31" i="1" s="1"/>
  <c r="D31" i="1"/>
  <c r="G30" i="1"/>
  <c r="H30" i="1" s="1"/>
  <c r="D30" i="1"/>
  <c r="G29" i="1"/>
  <c r="D29" i="1"/>
  <c r="F28" i="1"/>
  <c r="C28" i="1"/>
  <c r="I28" i="1" s="1"/>
  <c r="G27" i="1"/>
  <c r="H27" i="1" s="1"/>
  <c r="D27" i="1"/>
  <c r="G26" i="1"/>
  <c r="H26" i="1" s="1"/>
  <c r="D26" i="1"/>
  <c r="G25" i="1"/>
  <c r="H25" i="1" s="1"/>
  <c r="D25" i="1"/>
  <c r="G24" i="1"/>
  <c r="H24" i="1" s="1"/>
  <c r="D24" i="1"/>
  <c r="G23" i="1"/>
  <c r="H23" i="1" s="1"/>
  <c r="D23" i="1"/>
  <c r="G22" i="1"/>
  <c r="H22" i="1" s="1"/>
  <c r="D22" i="1"/>
  <c r="F21" i="1"/>
  <c r="C21" i="1"/>
  <c r="F17" i="1"/>
  <c r="C17" i="1"/>
  <c r="G16" i="1"/>
  <c r="H16" i="1" s="1"/>
  <c r="D16" i="1"/>
  <c r="G15" i="1"/>
  <c r="H15" i="1" s="1"/>
  <c r="D15" i="1"/>
  <c r="G14" i="1"/>
  <c r="D14" i="1"/>
  <c r="G13" i="1"/>
  <c r="H13" i="1" s="1"/>
  <c r="D13" i="1"/>
  <c r="H49" i="16" l="1"/>
  <c r="N109" i="1"/>
  <c r="N49" i="16" s="1"/>
  <c r="H108" i="1"/>
  <c r="M108" i="1"/>
  <c r="M48" i="16" s="1"/>
  <c r="G48" i="16"/>
  <c r="F122" i="1"/>
  <c r="H118" i="1"/>
  <c r="H110" i="1" s="1"/>
  <c r="G52" i="16"/>
  <c r="M118" i="1"/>
  <c r="M52" i="16" s="1"/>
  <c r="N125" i="1"/>
  <c r="N59" i="16" s="1"/>
  <c r="K59" i="16"/>
  <c r="I51" i="16"/>
  <c r="J111" i="1"/>
  <c r="L111" i="1"/>
  <c r="L51" i="16" s="1"/>
  <c r="F50" i="16"/>
  <c r="F46" i="16"/>
  <c r="K98" i="1"/>
  <c r="N98" i="1" s="1"/>
  <c r="H140" i="1"/>
  <c r="N140" i="1" s="1"/>
  <c r="M140" i="1"/>
  <c r="K88" i="1"/>
  <c r="N88" i="1" s="1"/>
  <c r="K78" i="1"/>
  <c r="N78" i="1" s="1"/>
  <c r="K68" i="1"/>
  <c r="N68" i="1" s="1"/>
  <c r="K58" i="1"/>
  <c r="N58" i="1" s="1"/>
  <c r="K48" i="1"/>
  <c r="N48" i="1" s="1"/>
  <c r="I17" i="1"/>
  <c r="I133" i="1"/>
  <c r="I21" i="1"/>
  <c r="I110" i="1"/>
  <c r="L110" i="1" s="1"/>
  <c r="L50" i="16" s="1"/>
  <c r="I124" i="1"/>
  <c r="E111" i="1"/>
  <c r="E51" i="16" s="1"/>
  <c r="E32" i="1"/>
  <c r="E144" i="1"/>
  <c r="E26" i="1"/>
  <c r="E33" i="1"/>
  <c r="E125" i="1"/>
  <c r="E59" i="16" s="1"/>
  <c r="E34" i="1"/>
  <c r="C46" i="1"/>
  <c r="I47" i="1"/>
  <c r="I47" i="16" s="1"/>
  <c r="E118" i="1"/>
  <c r="E52" i="16" s="1"/>
  <c r="E27" i="1"/>
  <c r="E41" i="1"/>
  <c r="E23" i="1"/>
  <c r="E42" i="1"/>
  <c r="E121" i="1"/>
  <c r="E14" i="1"/>
  <c r="E119" i="1"/>
  <c r="E38" i="1"/>
  <c r="C39" i="1"/>
  <c r="I39" i="1" s="1"/>
  <c r="I40" i="1"/>
  <c r="E13" i="1"/>
  <c r="E35" i="1"/>
  <c r="E15" i="1"/>
  <c r="E24" i="1"/>
  <c r="E30" i="1"/>
  <c r="I36" i="1"/>
  <c r="E43" i="1"/>
  <c r="E139" i="1"/>
  <c r="E29" i="1"/>
  <c r="E28" i="1" s="1"/>
  <c r="E120" i="1"/>
  <c r="E108" i="1"/>
  <c r="E48" i="16" s="1"/>
  <c r="E109" i="1"/>
  <c r="E22" i="1"/>
  <c r="E16" i="1"/>
  <c r="E25" i="1"/>
  <c r="E31" i="1"/>
  <c r="E140" i="1"/>
  <c r="F147" i="1"/>
  <c r="E98" i="1"/>
  <c r="E68" i="1"/>
  <c r="E48" i="1"/>
  <c r="E78" i="1"/>
  <c r="E58" i="1"/>
  <c r="D47" i="1"/>
  <c r="D47" i="16" s="1"/>
  <c r="E88" i="1"/>
  <c r="D145" i="1"/>
  <c r="D124" i="1"/>
  <c r="D58" i="16" s="1"/>
  <c r="D69" i="16" s="1"/>
  <c r="C141" i="1"/>
  <c r="D36" i="1"/>
  <c r="G36" i="1"/>
  <c r="G145" i="1"/>
  <c r="D110" i="1"/>
  <c r="D50" i="16" s="1"/>
  <c r="D28" i="1"/>
  <c r="E133" i="1"/>
  <c r="H133" i="1"/>
  <c r="H21" i="1"/>
  <c r="D40" i="1"/>
  <c r="G46" i="1"/>
  <c r="G124" i="1"/>
  <c r="E143" i="1"/>
  <c r="D17" i="1"/>
  <c r="E132" i="1"/>
  <c r="E37" i="1"/>
  <c r="H36" i="1"/>
  <c r="G40" i="1"/>
  <c r="G39" i="1" s="1"/>
  <c r="D21" i="1"/>
  <c r="G17" i="1"/>
  <c r="G21" i="1"/>
  <c r="G28" i="1"/>
  <c r="F141" i="1"/>
  <c r="G110" i="1"/>
  <c r="H46" i="1"/>
  <c r="F44" i="1"/>
  <c r="H40" i="1"/>
  <c r="H39" i="1" s="1"/>
  <c r="H143" i="1"/>
  <c r="H145" i="1" s="1"/>
  <c r="H29" i="1"/>
  <c r="H28" i="1" s="1"/>
  <c r="H124" i="1"/>
  <c r="H14" i="1"/>
  <c r="N108" i="1" l="1"/>
  <c r="N48" i="16" s="1"/>
  <c r="H48" i="16"/>
  <c r="H52" i="16"/>
  <c r="N118" i="1"/>
  <c r="N52" i="16" s="1"/>
  <c r="H141" i="1"/>
  <c r="H58" i="16"/>
  <c r="H69" i="16" s="1"/>
  <c r="I141" i="1"/>
  <c r="I58" i="16"/>
  <c r="I69" i="16" s="1"/>
  <c r="G58" i="16"/>
  <c r="G69" i="16" s="1"/>
  <c r="G141" i="1"/>
  <c r="J51" i="16"/>
  <c r="M111" i="1"/>
  <c r="M51" i="16" s="1"/>
  <c r="H50" i="16"/>
  <c r="G50" i="16"/>
  <c r="I50" i="16"/>
  <c r="J110" i="1"/>
  <c r="J50" i="16" s="1"/>
  <c r="F56" i="16"/>
  <c r="F74" i="16" s="1"/>
  <c r="K111" i="1"/>
  <c r="F75" i="16"/>
  <c r="I46" i="1"/>
  <c r="I122" i="1" s="1"/>
  <c r="I146" i="1" s="1"/>
  <c r="C46" i="16"/>
  <c r="H46" i="16"/>
  <c r="H122" i="1"/>
  <c r="H146" i="1" s="1"/>
  <c r="H147" i="1"/>
  <c r="G46" i="16"/>
  <c r="G122" i="1"/>
  <c r="G147" i="1"/>
  <c r="J124" i="1"/>
  <c r="L124" i="1"/>
  <c r="J47" i="1"/>
  <c r="J47" i="16" s="1"/>
  <c r="L47" i="1"/>
  <c r="L47" i="16" s="1"/>
  <c r="C122" i="1"/>
  <c r="C147" i="1"/>
  <c r="E110" i="1"/>
  <c r="E50" i="16" s="1"/>
  <c r="C44" i="1"/>
  <c r="E124" i="1"/>
  <c r="E58" i="16" s="1"/>
  <c r="E69" i="16" s="1"/>
  <c r="E36" i="1"/>
  <c r="E145" i="1"/>
  <c r="D46" i="1"/>
  <c r="E21" i="1"/>
  <c r="E17" i="1"/>
  <c r="D39" i="1"/>
  <c r="J21" i="1"/>
  <c r="E40" i="1"/>
  <c r="D141" i="1"/>
  <c r="E47" i="1"/>
  <c r="E47" i="16" s="1"/>
  <c r="F146" i="1"/>
  <c r="D44" i="1"/>
  <c r="E141" i="1"/>
  <c r="H17" i="1"/>
  <c r="G56" i="16" l="1"/>
  <c r="H56" i="16"/>
  <c r="G146" i="1"/>
  <c r="L58" i="16"/>
  <c r="L69" i="16" s="1"/>
  <c r="L141" i="1"/>
  <c r="M124" i="1"/>
  <c r="J58" i="16"/>
  <c r="J69" i="16" s="1"/>
  <c r="J141" i="1"/>
  <c r="M110" i="1"/>
  <c r="M50" i="16" s="1"/>
  <c r="K51" i="16"/>
  <c r="N111" i="1"/>
  <c r="N51" i="16" s="1"/>
  <c r="K110" i="1"/>
  <c r="J46" i="1"/>
  <c r="K46" i="1" s="1"/>
  <c r="K147" i="1" s="1"/>
  <c r="I46" i="16"/>
  <c r="I56" i="16" s="1"/>
  <c r="I147" i="1"/>
  <c r="L46" i="1"/>
  <c r="L122" i="1" s="1"/>
  <c r="L146" i="1" s="1"/>
  <c r="C75" i="16"/>
  <c r="C56" i="16"/>
  <c r="C74" i="16" s="1"/>
  <c r="D147" i="1"/>
  <c r="D46" i="16"/>
  <c r="M47" i="1"/>
  <c r="M47" i="16" s="1"/>
  <c r="G75" i="16"/>
  <c r="H75" i="16"/>
  <c r="L147" i="1"/>
  <c r="L46" i="16"/>
  <c r="L56" i="16" s="1"/>
  <c r="I75" i="16"/>
  <c r="K124" i="1"/>
  <c r="K47" i="1"/>
  <c r="K47" i="16" s="1"/>
  <c r="C146" i="1"/>
  <c r="D122" i="1"/>
  <c r="E39" i="1"/>
  <c r="E46" i="1"/>
  <c r="M58" i="16" l="1"/>
  <c r="M69" i="16" s="1"/>
  <c r="M141" i="1"/>
  <c r="N124" i="1"/>
  <c r="K58" i="16"/>
  <c r="K69" i="16" s="1"/>
  <c r="K141" i="1"/>
  <c r="K50" i="16"/>
  <c r="N110" i="1"/>
  <c r="N50" i="16" s="1"/>
  <c r="J46" i="16"/>
  <c r="J56" i="16" s="1"/>
  <c r="J74" i="16" s="1"/>
  <c r="N46" i="1"/>
  <c r="N147" i="1" s="1"/>
  <c r="J147" i="1"/>
  <c r="M46" i="1"/>
  <c r="M147" i="1" s="1"/>
  <c r="J122" i="1"/>
  <c r="J146" i="1" s="1"/>
  <c r="K46" i="16"/>
  <c r="K122" i="1"/>
  <c r="D56" i="16"/>
  <c r="D74" i="16" s="1"/>
  <c r="D75" i="16"/>
  <c r="E122" i="1"/>
  <c r="E46" i="16"/>
  <c r="K75" i="16"/>
  <c r="N47" i="1"/>
  <c r="N47" i="16" s="1"/>
  <c r="H74" i="16"/>
  <c r="I74" i="16"/>
  <c r="G74" i="16"/>
  <c r="L75" i="16"/>
  <c r="D146" i="1"/>
  <c r="E147" i="1"/>
  <c r="E44" i="1"/>
  <c r="K56" i="16" l="1"/>
  <c r="K74" i="16" s="1"/>
  <c r="N58" i="16"/>
  <c r="N69" i="16" s="1"/>
  <c r="N141" i="1"/>
  <c r="K146" i="1"/>
  <c r="J75" i="16"/>
  <c r="M46" i="16"/>
  <c r="M56" i="16" s="1"/>
  <c r="M122" i="1"/>
  <c r="M146" i="1" s="1"/>
  <c r="N46" i="16"/>
  <c r="N56" i="16" s="1"/>
  <c r="N122" i="1"/>
  <c r="N146" i="1" s="1"/>
  <c r="E56" i="16"/>
  <c r="E74" i="16" s="1"/>
  <c r="E75" i="16"/>
  <c r="L74" i="16"/>
  <c r="E146" i="1"/>
  <c r="M75" i="16" l="1"/>
  <c r="N75" i="16"/>
  <c r="N74" i="16"/>
  <c r="M74" i="16"/>
</calcChain>
</file>

<file path=xl/sharedStrings.xml><?xml version="1.0" encoding="utf-8"?>
<sst xmlns="http://schemas.openxmlformats.org/spreadsheetml/2006/main" count="504" uniqueCount="194">
  <si>
    <t>OBIECTIV: REABILITARE ENERGETICĂ MODERATĂ A CLĂDIRILOR REZIDENȚIALE MULTIFAMILIALE DIN COMUNA SARMASAG - 1</t>
  </si>
  <si>
    <t>Beneficiar: UAT COMUNA SARMASAG</t>
  </si>
  <si>
    <t>Proiectant: SC ONE DESIGN SRL</t>
  </si>
  <si>
    <t>Executant: SC OBERHAUSER INVEST SRL</t>
  </si>
  <si>
    <t>DEVIZ GENERAL - ELIGIBIL</t>
  </si>
  <si>
    <t>al obiectivului de investiţii</t>
  </si>
  <si>
    <t>REABILITARE ENERGETICĂ MODERATĂ A CLĂDIRILOR REZIDENȚIALE MULTIFAMILIALE DIN COMUNA SARMASAG - 1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</si>
  <si>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</si>
  <si>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</si>
  <si>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</si>
  <si>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</si>
  <si>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</si>
  <si>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</si>
  <si>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</si>
  <si>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</si>
  <si>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</si>
  <si>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</si>
  <si>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</si>
  <si>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</si>
  <si>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</si>
  <si>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</si>
  <si>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</si>
  <si>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</si>
  <si>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</si>
  <si>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</si>
  <si>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</si>
  <si>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</si>
  <si>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</si>
  <si>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</si>
  <si>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</si>
  <si>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</si>
  <si>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</si>
  <si>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</si>
  <si>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</si>
  <si>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</si>
  <si>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</si>
  <si>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</si>
  <si>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</si>
  <si>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</si>
  <si>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</si>
  <si>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</si>
  <si>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</si>
  <si>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</si>
  <si>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</si>
  <si>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</si>
  <si>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</si>
  <si>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</si>
  <si>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</si>
  <si>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</si>
  <si>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</si>
  <si>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</si>
  <si>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</si>
  <si>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</si>
  <si>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</si>
  <si>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</si>
  <si>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</si>
  <si>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</si>
  <si>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</si>
  <si>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</si>
  <si>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</si>
  <si>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</si>
  <si>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</si>
  <si>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</si>
  <si>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</si>
  <si>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</si>
  <si>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4.1.1. Construcţii şi instalaţii conform oferta DALI</t>
  </si>
  <si>
    <t>4.1.2. Construcţii şi instalaţii - suplimentar PT</t>
  </si>
  <si>
    <t>4.2</t>
  </si>
  <si>
    <t>Montaj utilaje, echipamente tehnologice şi funcţionale</t>
  </si>
  <si>
    <t>4.3</t>
  </si>
  <si>
    <t>Utilaje, echipamente tehnologice şi funcţionale care necesită montaj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</si>
  <si>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</si>
  <si>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</si>
  <si>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</si>
  <si>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</si>
  <si>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</si>
  <si>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</si>
  <si>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</si>
  <si>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</si>
  <si>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</si>
  <si>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</si>
  <si>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</si>
  <si>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</si>
  <si>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</si>
  <si>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</si>
  <si>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</si>
  <si>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</si>
  <si>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</si>
  <si>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</si>
  <si>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</si>
  <si>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</si>
  <si>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</si>
  <si>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</si>
  <si>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</si>
  <si>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</si>
  <si>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</si>
  <si>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</si>
  <si>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</si>
  <si>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</si>
  <si>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</si>
  <si>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</si>
  <si>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</si>
  <si>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</si>
  <si>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</si>
  <si>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</si>
  <si>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>Tamplarie interioara si exterioara Minerilor 2</t>
  </si>
  <si>
    <t>Interventii si termoizolatii la fatada Minerilor 2</t>
  </si>
  <si>
    <t>Acoperis Minerilor 2</t>
  </si>
  <si>
    <t>Instalatii iluminat Minerilor 2</t>
  </si>
  <si>
    <t>Sisteme alternative de producere a energiei Minerilor 2</t>
  </si>
  <si>
    <t>Repararea trotuarelor de protectie Minerilor 2</t>
  </si>
  <si>
    <t>Ventilare naturala Minerilor 2</t>
  </si>
  <si>
    <t>Desfaceri si desfintari Minerilor 2</t>
  </si>
  <si>
    <t>Lucrari necesare suplimentare fata de DALI Minerilor 2</t>
  </si>
  <si>
    <t>Tamplarie interioara si exterioara Minerilor 3</t>
  </si>
  <si>
    <t>Interventii si termoizolatii la fatada Minerilor 3</t>
  </si>
  <si>
    <t>Acoperis Minerilor 3</t>
  </si>
  <si>
    <t>Instalatii iluminat Minerilor 3</t>
  </si>
  <si>
    <t>Sisteme alternative de producere a energiei Minerilor 3</t>
  </si>
  <si>
    <t>Repararea trotuarelor de protectie Minerilor 3</t>
  </si>
  <si>
    <t>Ventilare naturala Minerilor 3</t>
  </si>
  <si>
    <t>Desfaceri si desfintari Minerilor 3</t>
  </si>
  <si>
    <t>Lucrari necesare suplimentare fata de DALI Minerilor 3</t>
  </si>
  <si>
    <t>Tamplarie interioara si exterioara Minerilor 4</t>
  </si>
  <si>
    <t>Interventii si termoizolatii la fatada Minerilor 4</t>
  </si>
  <si>
    <t>Acoperis Minerilor 4</t>
  </si>
  <si>
    <t>Instalatii iluminat Minerilor 4</t>
  </si>
  <si>
    <t>Sisteme alternative de producere a energiei Minerilor 4</t>
  </si>
  <si>
    <t>Repararea trotuarelor de protectie Minerilor 4</t>
  </si>
  <si>
    <t>Ventilare naturala Minerilor 4</t>
  </si>
  <si>
    <t>Desfaceri si desfintari Minerilor 4</t>
  </si>
  <si>
    <t>Lucrari necesare suplimentare fata de DALI Minerilor 4</t>
  </si>
  <si>
    <t>Tamplarie interioara si exterioara Minerilor 5</t>
  </si>
  <si>
    <t>Interventii si termoizolatii la fatada Minerilor 6</t>
  </si>
  <si>
    <t>Acoperis Minerilor 7</t>
  </si>
  <si>
    <t>Interventii si termoizolatii la fatada Minerilor 5</t>
  </si>
  <si>
    <t>Acoperis Minerilor 5</t>
  </si>
  <si>
    <t>Instalatii iluminat Minerilor 5</t>
  </si>
  <si>
    <t>Sisteme alternative de producere a energiei Minerilor 5</t>
  </si>
  <si>
    <t>Repararea trotuarelor de protectie Minerilor 5</t>
  </si>
  <si>
    <t>Ventilare naturala Minerilor 5</t>
  </si>
  <si>
    <t>Desfaceri si desfintari Minerilor 5</t>
  </si>
  <si>
    <t>Lucrari necesare suplimentare fata de DALI Minerilor 5</t>
  </si>
  <si>
    <t>Tamplarie interioara si exterioara Minerilor 6</t>
  </si>
  <si>
    <t>Acoperis Minerilor 6</t>
  </si>
  <si>
    <t>Instalatii iluminat Minerilor 6</t>
  </si>
  <si>
    <t>Sisteme alternative de producere a energiei Minerilor 6</t>
  </si>
  <si>
    <t>Repararea trotuarelor de protectie Minerilor 6</t>
  </si>
  <si>
    <t>Ventilare naturala Minerilor 6</t>
  </si>
  <si>
    <t>Desfaceri si desfintari Minerilor 6</t>
  </si>
  <si>
    <t>Lucrari necesare suplimentare fata de DALI Minerilor 6</t>
  </si>
  <si>
    <t>Tamplarie interioara si exterioara Minerilor 7</t>
  </si>
  <si>
    <t>Interventii si termoizolatii la fatada Minerilor 7</t>
  </si>
  <si>
    <t>Instalatii iluminat Minerilor 7</t>
  </si>
  <si>
    <t>Sisteme alternative de producere a energiei Minerilor 7</t>
  </si>
  <si>
    <t>Repararea trotuarelor de protectie Minerilor 7</t>
  </si>
  <si>
    <t>Ventilare naturala Minerilor 7</t>
  </si>
  <si>
    <t>Desfaceri si desfintari Minerilor 7</t>
  </si>
  <si>
    <t>Lucrari necesare suplimentare fata de DALI Minerilor 7</t>
  </si>
  <si>
    <t>4.1.1.1. Construcţii şi instalaţii conform oferta DALI_Minerilor 2</t>
  </si>
  <si>
    <t>4.1.1.2. Construcţii şi instalaţii conform oferta DALI_Minerilor 3</t>
  </si>
  <si>
    <t>4.1.1.3. Construcţii şi instalaţii conform oferta DALI_Minerilor 4</t>
  </si>
  <si>
    <t>4.1.1.4. Construcţii şi instalaţii conform oferta DALI_Minerilor 5</t>
  </si>
  <si>
    <t>4.1.1.5. Construcţii şi instalaţii conform oferta DALI_Minerilor 6</t>
  </si>
  <si>
    <t>4.1.1.6. Construcţii şi instalaţii conform oferta DALI_Minerilor 7</t>
  </si>
  <si>
    <t>4.3.1.1. Echipamente Minerilor 2</t>
  </si>
  <si>
    <t>4.3.1.2. Echipamente Minerilor 3</t>
  </si>
  <si>
    <t>4.3.1.3. Echipamente Minerilor 4</t>
  </si>
  <si>
    <t>4.3.1.4. Echipamente Minerilor 5</t>
  </si>
  <si>
    <t>4.3.1.5. Echipamente Minerilor 6</t>
  </si>
  <si>
    <t>4.3.1.6. Echipamente Minerilor 7</t>
  </si>
  <si>
    <t>5.1.1.1. Organizare de şantier Minerilor 2</t>
  </si>
  <si>
    <t>5.1.1.2. Organizare de şantier Minerilor 3</t>
  </si>
  <si>
    <t>5.1.1.3. Organizare de şantier Minerilor 4</t>
  </si>
  <si>
    <t>5.1.1.4. Organizare de şantier Minerilor 5</t>
  </si>
  <si>
    <t>5.1.1.5. Organizare de şantier Minerilor 6</t>
  </si>
  <si>
    <t>5.1.1.6. Organizare de şantier Minerilor 7</t>
  </si>
  <si>
    <t>3.5.3. Studiu de fezabilitate/documentaţie de avizare a lucrărilor de intervenţii</t>
  </si>
  <si>
    <t>Valoare executată până la data de 31.07.2025</t>
  </si>
  <si>
    <t>Valoare rest de executat de la data de 01.08.2025</t>
  </si>
  <si>
    <t>3.5.3. Studiu de fezabilitate/documentaţie de avizare a lucrărilor de
intervenţii</t>
  </si>
  <si>
    <t xml:space="preserve">DEVIZ GENERAL  </t>
  </si>
  <si>
    <t>Valoare executată până la data de 31.07.2025 cu TVA 19%</t>
  </si>
  <si>
    <t>Valoare rest de executat de la data de 01.08.2025 cu TVA 21%</t>
  </si>
  <si>
    <t>Valoare totală actualizata</t>
  </si>
  <si>
    <t>Valoare rest de executat la data de 01.08.2025 cu TVA 21%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</si>
  <si>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</si>
  <si>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</si>
  <si>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</si>
  <si>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</si>
  <si>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</si>
  <si>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</si>
  <si>
    <t xml:space="preserve">Valoare totală actualizarea </t>
  </si>
  <si>
    <t>DEVIZ GENERAL  - NEELIGIBIL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</si>
</sst>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68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8" fillId="0" borderId="19" xfId="0" quotePrefix="1" applyFont="1" applyBorder="1" applyAlignment="1">
      <alignment horizontal="center" vertical="center"/>
    </xf>
    <xf numFmtId="0" fontId="8" fillId="0" borderId="20" xfId="0" quotePrefix="1" applyFont="1" applyBorder="1" applyAlignment="1">
      <alignment horizontal="center" vertical="center"/>
    </xf>
    <xf numFmtId="0" fontId="8" fillId="0" borderId="27" xfId="0" quotePrefix="1" applyFont="1" applyBorder="1" applyAlignment="1">
      <alignment vertical="center"/>
    </xf>
    <xf numFmtId="0" fontId="8" fillId="0" borderId="28" xfId="0" applyFont="1" applyBorder="1"/>
    <xf numFmtId="0" fontId="8" fillId="0" borderId="31" xfId="0" quotePrefix="1" applyFont="1" applyBorder="1" applyAlignment="1">
      <alignment vertical="center"/>
    </xf>
    <xf numFmtId="0" fontId="8" fillId="0" borderId="32" xfId="0" applyFont="1" applyBorder="1"/>
    <xf numFmtId="0" fontId="8" fillId="0" borderId="32" xfId="0" applyFont="1" applyBorder="1" applyAlignment="1">
      <alignment wrapText="1"/>
    </xf>
    <xf numFmtId="0" fontId="8" fillId="0" borderId="41" xfId="0" quotePrefix="1" applyFont="1" applyBorder="1" applyAlignment="1">
      <alignment vertical="center"/>
    </xf>
    <xf numFmtId="0" fontId="8" fillId="0" borderId="42" xfId="0" applyFont="1" applyBorder="1"/>
    <xf numFmtId="0" fontId="8" fillId="5" borderId="31" xfId="0" quotePrefix="1" applyFont="1" applyFill="1" applyBorder="1" applyAlignment="1">
      <alignment vertical="center"/>
    </xf>
    <xf numFmtId="0" fontId="8" fillId="5" borderId="41" xfId="0" quotePrefix="1" applyFont="1" applyFill="1" applyBorder="1" applyAlignment="1">
      <alignment vertical="center"/>
    </xf>
    <xf numFmtId="0" fontId="8" fillId="5" borderId="42" xfId="0" applyFont="1" applyFill="1" applyBorder="1" applyAlignment="1">
      <alignment wrapText="1"/>
    </xf>
    <xf numFmtId="0" fontId="8" fillId="5" borderId="27" xfId="0" quotePrefix="1" applyFont="1" applyFill="1" applyBorder="1" applyAlignment="1">
      <alignment vertical="center"/>
    </xf>
    <xf numFmtId="0" fontId="8" fillId="5" borderId="28" xfId="0" applyFont="1" applyFill="1" applyBorder="1" applyAlignment="1">
      <alignment wrapText="1"/>
    </xf>
    <xf numFmtId="0" fontId="8" fillId="5" borderId="32" xfId="0" applyFont="1" applyFill="1" applyBorder="1" applyAlignment="1">
      <alignment wrapText="1"/>
    </xf>
    <xf numFmtId="0" fontId="8" fillId="5" borderId="42" xfId="0" applyFont="1" applyFill="1" applyBorder="1"/>
    <xf numFmtId="0" fontId="8" fillId="5" borderId="42" xfId="0" applyFont="1" applyFill="1" applyBorder="1" applyAlignment="1">
      <alignment vertical="top" wrapText="1"/>
    </xf>
    <xf numFmtId="0" fontId="8" fillId="5" borderId="0" xfId="0" applyFont="1" applyFill="1" applyAlignment="1">
      <alignment wrapText="1"/>
    </xf>
    <xf numFmtId="0" fontId="7" fillId="5" borderId="41" xfId="0" quotePrefix="1" applyFont="1" applyFill="1" applyBorder="1" applyAlignment="1">
      <alignment vertical="center"/>
    </xf>
    <xf numFmtId="0" fontId="3" fillId="0" borderId="0" xfId="0" applyFont="1"/>
    <xf numFmtId="0" fontId="7" fillId="4" borderId="1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 wrapText="1"/>
    </xf>
    <xf numFmtId="0" fontId="8" fillId="4" borderId="21" xfId="0" quotePrefix="1" applyFont="1" applyFill="1" applyBorder="1" applyAlignment="1">
      <alignment horizontal="center" vertical="center"/>
    </xf>
    <xf numFmtId="0" fontId="8" fillId="4" borderId="19" xfId="0" quotePrefix="1" applyFont="1" applyFill="1" applyBorder="1" applyAlignment="1">
      <alignment horizontal="center" vertical="center"/>
    </xf>
    <xf numFmtId="0" fontId="8" fillId="4" borderId="22" xfId="0" quotePrefix="1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26" xfId="0" applyFont="1" applyFill="1" applyBorder="1" applyAlignment="1">
      <alignment vertical="center"/>
    </xf>
    <xf numFmtId="0" fontId="7" fillId="4" borderId="25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7" fillId="4" borderId="26" xfId="0" applyFont="1" applyFill="1" applyBorder="1" applyAlignment="1">
      <alignment vertical="center" wrapText="1"/>
    </xf>
    <xf numFmtId="4" fontId="7" fillId="4" borderId="46" xfId="0" applyNumberFormat="1" applyFont="1" applyFill="1" applyBorder="1"/>
    <xf numFmtId="0" fontId="8" fillId="5" borderId="56" xfId="0" quotePrefix="1" applyFont="1" applyFill="1" applyBorder="1" applyAlignment="1">
      <alignment vertical="center"/>
    </xf>
    <xf numFmtId="0" fontId="8" fillId="5" borderId="57" xfId="0" applyFont="1" applyFill="1" applyBorder="1" applyAlignment="1">
      <alignment vertical="top" wrapText="1"/>
    </xf>
    <xf numFmtId="0" fontId="7" fillId="5" borderId="27" xfId="0" quotePrefix="1" applyFont="1" applyFill="1" applyBorder="1" applyAlignment="1">
      <alignment vertical="center"/>
    </xf>
    <xf numFmtId="4" fontId="5" fillId="0" borderId="0" xfId="0" applyNumberFormat="1" applyFont="1"/>
    <xf numFmtId="0" fontId="7" fillId="4" borderId="42" xfId="0" applyFont="1" applyFill="1" applyBorder="1" applyAlignment="1">
      <alignment vertical="center"/>
    </xf>
    <xf numFmtId="4" fontId="8" fillId="0" borderId="28" xfId="2" applyNumberFormat="1" applyFont="1" applyFill="1" applyBorder="1" applyAlignment="1">
      <alignment horizontal="center"/>
    </xf>
    <xf numFmtId="4" fontId="8" fillId="0" borderId="28" xfId="0" applyNumberFormat="1" applyFont="1" applyBorder="1" applyAlignment="1">
      <alignment horizontal="center"/>
    </xf>
    <xf numFmtId="4" fontId="8" fillId="0" borderId="29" xfId="0" applyNumberFormat="1" applyFont="1" applyBorder="1" applyAlignment="1">
      <alignment horizontal="center"/>
    </xf>
    <xf numFmtId="4" fontId="8" fillId="4" borderId="28" xfId="0" applyNumberFormat="1" applyFont="1" applyFill="1" applyBorder="1" applyAlignment="1">
      <alignment horizontal="center"/>
    </xf>
    <xf numFmtId="4" fontId="8" fillId="4" borderId="27" xfId="2" applyNumberFormat="1" applyFont="1" applyFill="1" applyBorder="1" applyAlignment="1">
      <alignment horizontal="center"/>
    </xf>
    <xf numFmtId="4" fontId="8" fillId="4" borderId="30" xfId="0" applyNumberFormat="1" applyFont="1" applyFill="1" applyBorder="1" applyAlignment="1">
      <alignment horizontal="center"/>
    </xf>
    <xf numFmtId="4" fontId="8" fillId="4" borderId="34" xfId="0" applyNumberFormat="1" applyFont="1" applyFill="1" applyBorder="1" applyAlignment="1">
      <alignment horizontal="center"/>
    </xf>
    <xf numFmtId="4" fontId="8" fillId="4" borderId="32" xfId="0" applyNumberFormat="1" applyFont="1" applyFill="1" applyBorder="1" applyAlignment="1">
      <alignment horizontal="center"/>
    </xf>
    <xf numFmtId="4" fontId="8" fillId="4" borderId="31" xfId="2" applyNumberFormat="1" applyFont="1" applyFill="1" applyBorder="1" applyAlignment="1">
      <alignment horizontal="center"/>
    </xf>
    <xf numFmtId="4" fontId="8" fillId="0" borderId="33" xfId="0" applyNumberFormat="1" applyFont="1" applyBorder="1" applyAlignment="1">
      <alignment horizontal="center"/>
    </xf>
    <xf numFmtId="4" fontId="8" fillId="0" borderId="32" xfId="0" applyNumberFormat="1" applyFont="1" applyBorder="1" applyAlignment="1">
      <alignment horizontal="center"/>
    </xf>
    <xf numFmtId="4" fontId="8" fillId="0" borderId="32" xfId="2" applyNumberFormat="1" applyFont="1" applyFill="1" applyBorder="1" applyAlignment="1">
      <alignment horizontal="center"/>
    </xf>
    <xf numFmtId="4" fontId="8" fillId="0" borderId="32" xfId="2" applyNumberFormat="1" applyFont="1" applyFill="1" applyBorder="1" applyAlignment="1">
      <alignment horizontal="center" vertical="center"/>
    </xf>
    <xf numFmtId="4" fontId="8" fillId="0" borderId="32" xfId="0" applyNumberFormat="1" applyFont="1" applyBorder="1" applyAlignment="1">
      <alignment horizontal="center" vertical="center"/>
    </xf>
    <xf numFmtId="4" fontId="8" fillId="0" borderId="33" xfId="0" applyNumberFormat="1" applyFont="1" applyBorder="1" applyAlignment="1">
      <alignment horizontal="center" vertical="center"/>
    </xf>
    <xf numFmtId="4" fontId="8" fillId="4" borderId="31" xfId="2" applyNumberFormat="1" applyFont="1" applyFill="1" applyBorder="1" applyAlignment="1">
      <alignment horizontal="center" vertical="center"/>
    </xf>
    <xf numFmtId="4" fontId="8" fillId="4" borderId="32" xfId="0" applyNumberFormat="1" applyFont="1" applyFill="1" applyBorder="1" applyAlignment="1">
      <alignment horizontal="center" vertical="center"/>
    </xf>
    <xf numFmtId="4" fontId="8" fillId="4" borderId="34" xfId="0" applyNumberFormat="1" applyFont="1" applyFill="1" applyBorder="1" applyAlignment="1">
      <alignment horizontal="center" vertical="center"/>
    </xf>
    <xf numFmtId="4" fontId="7" fillId="0" borderId="14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4" fontId="7" fillId="4" borderId="13" xfId="0" applyNumberFormat="1" applyFont="1" applyFill="1" applyBorder="1" applyAlignment="1">
      <alignment horizontal="center"/>
    </xf>
    <xf numFmtId="4" fontId="7" fillId="4" borderId="14" xfId="0" applyNumberFormat="1" applyFont="1" applyFill="1" applyBorder="1" applyAlignment="1">
      <alignment horizontal="center"/>
    </xf>
    <xf numFmtId="4" fontId="7" fillId="4" borderId="38" xfId="0" applyNumberFormat="1" applyFont="1" applyFill="1" applyBorder="1" applyAlignment="1">
      <alignment horizontal="center"/>
    </xf>
    <xf numFmtId="4" fontId="7" fillId="4" borderId="18" xfId="0" applyNumberFormat="1" applyFont="1" applyFill="1" applyBorder="1" applyAlignment="1">
      <alignment horizontal="center"/>
    </xf>
    <xf numFmtId="4" fontId="7" fillId="4" borderId="15" xfId="0" applyNumberFormat="1" applyFont="1" applyFill="1" applyBorder="1" applyAlignment="1">
      <alignment horizontal="center"/>
    </xf>
    <xf numFmtId="4" fontId="7" fillId="4" borderId="17" xfId="0" applyNumberFormat="1" applyFont="1" applyFill="1" applyBorder="1" applyAlignment="1">
      <alignment horizontal="center"/>
    </xf>
    <xf numFmtId="4" fontId="7" fillId="0" borderId="16" xfId="0" applyNumberFormat="1" applyFont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4" fontId="7" fillId="0" borderId="42" xfId="0" applyNumberFormat="1" applyFont="1" applyBorder="1" applyAlignment="1">
      <alignment horizontal="center"/>
    </xf>
    <xf numFmtId="4" fontId="7" fillId="0" borderId="43" xfId="0" applyNumberFormat="1" applyFont="1" applyBorder="1" applyAlignment="1">
      <alignment horizontal="center"/>
    </xf>
    <xf numFmtId="4" fontId="7" fillId="4" borderId="41" xfId="0" applyNumberFormat="1" applyFont="1" applyFill="1" applyBorder="1" applyAlignment="1">
      <alignment horizontal="center"/>
    </xf>
    <xf numFmtId="4" fontId="7" fillId="4" borderId="42" xfId="0" applyNumberFormat="1" applyFont="1" applyFill="1" applyBorder="1" applyAlignment="1">
      <alignment horizontal="center"/>
    </xf>
    <xf numFmtId="4" fontId="7" fillId="4" borderId="44" xfId="0" applyNumberFormat="1" applyFont="1" applyFill="1" applyBorder="1" applyAlignment="1">
      <alignment horizontal="center"/>
    </xf>
    <xf numFmtId="4" fontId="8" fillId="4" borderId="44" xfId="0" applyNumberFormat="1" applyFont="1" applyFill="1" applyBorder="1" applyAlignment="1">
      <alignment horizontal="center"/>
    </xf>
    <xf numFmtId="4" fontId="8" fillId="4" borderId="42" xfId="0" applyNumberFormat="1" applyFont="1" applyFill="1" applyBorder="1" applyAlignment="1">
      <alignment horizontal="center"/>
    </xf>
    <xf numFmtId="4" fontId="8" fillId="4" borderId="41" xfId="2" applyNumberFormat="1" applyFont="1" applyFill="1" applyBorder="1" applyAlignment="1">
      <alignment horizontal="center"/>
    </xf>
    <xf numFmtId="4" fontId="8" fillId="0" borderId="43" xfId="0" applyNumberFormat="1" applyFont="1" applyBorder="1" applyAlignment="1">
      <alignment horizontal="center"/>
    </xf>
    <xf numFmtId="4" fontId="8" fillId="0" borderId="42" xfId="0" applyNumberFormat="1" applyFont="1" applyBorder="1" applyAlignment="1">
      <alignment horizontal="center"/>
    </xf>
    <xf numFmtId="4" fontId="8" fillId="0" borderId="42" xfId="2" applyNumberFormat="1" applyFont="1" applyFill="1" applyBorder="1" applyAlignment="1">
      <alignment horizontal="center"/>
    </xf>
    <xf numFmtId="4" fontId="8" fillId="5" borderId="33" xfId="0" applyNumberFormat="1" applyFont="1" applyFill="1" applyBorder="1" applyAlignment="1">
      <alignment horizontal="center"/>
    </xf>
    <xf numFmtId="4" fontId="8" fillId="5" borderId="32" xfId="0" applyNumberFormat="1" applyFont="1" applyFill="1" applyBorder="1" applyAlignment="1">
      <alignment horizontal="center"/>
    </xf>
    <xf numFmtId="4" fontId="8" fillId="5" borderId="28" xfId="2" applyNumberFormat="1" applyFont="1" applyFill="1" applyBorder="1" applyAlignment="1">
      <alignment horizontal="center"/>
    </xf>
    <xf numFmtId="4" fontId="8" fillId="5" borderId="28" xfId="2" applyNumberFormat="1" applyFont="1" applyFill="1" applyBorder="1" applyAlignment="1">
      <alignment horizontal="center" vertical="center"/>
    </xf>
    <xf numFmtId="4" fontId="8" fillId="4" borderId="27" xfId="2" applyNumberFormat="1" applyFont="1" applyFill="1" applyBorder="1" applyAlignment="1">
      <alignment horizontal="center" vertical="center"/>
    </xf>
    <xf numFmtId="4" fontId="7" fillId="5" borderId="46" xfId="0" applyNumberFormat="1" applyFont="1" applyFill="1" applyBorder="1" applyAlignment="1">
      <alignment horizontal="center"/>
    </xf>
    <xf numFmtId="4" fontId="7" fillId="5" borderId="47" xfId="0" applyNumberFormat="1" applyFont="1" applyFill="1" applyBorder="1" applyAlignment="1">
      <alignment horizontal="center"/>
    </xf>
    <xf numFmtId="4" fontId="7" fillId="4" borderId="45" xfId="0" applyNumberFormat="1" applyFont="1" applyFill="1" applyBorder="1" applyAlignment="1">
      <alignment horizontal="center"/>
    </xf>
    <xf numFmtId="4" fontId="7" fillId="4" borderId="46" xfId="0" applyNumberFormat="1" applyFont="1" applyFill="1" applyBorder="1" applyAlignment="1">
      <alignment horizontal="center"/>
    </xf>
    <xf numFmtId="4" fontId="7" fillId="4" borderId="48" xfId="0" applyNumberFormat="1" applyFont="1" applyFill="1" applyBorder="1" applyAlignment="1">
      <alignment horizontal="center"/>
    </xf>
    <xf numFmtId="4" fontId="8" fillId="5" borderId="43" xfId="0" applyNumberFormat="1" applyFont="1" applyFill="1" applyBorder="1" applyAlignment="1">
      <alignment horizontal="center"/>
    </xf>
    <xf numFmtId="4" fontId="8" fillId="5" borderId="42" xfId="0" applyNumberFormat="1" applyFont="1" applyFill="1" applyBorder="1" applyAlignment="1">
      <alignment horizontal="center"/>
    </xf>
    <xf numFmtId="4" fontId="8" fillId="5" borderId="42" xfId="2" applyNumberFormat="1" applyFont="1" applyFill="1" applyBorder="1" applyAlignment="1">
      <alignment horizontal="center"/>
    </xf>
    <xf numFmtId="4" fontId="8" fillId="4" borderId="44" xfId="0" applyNumberFormat="1" applyFont="1" applyFill="1" applyBorder="1" applyAlignment="1">
      <alignment horizontal="center" vertical="center"/>
    </xf>
    <xf numFmtId="4" fontId="8" fillId="4" borderId="42" xfId="0" applyNumberFormat="1" applyFont="1" applyFill="1" applyBorder="1" applyAlignment="1">
      <alignment horizontal="center" vertical="center"/>
    </xf>
    <xf numFmtId="4" fontId="8" fillId="4" borderId="41" xfId="2" applyNumberFormat="1" applyFont="1" applyFill="1" applyBorder="1" applyAlignment="1">
      <alignment horizontal="center" vertical="center"/>
    </xf>
    <xf numFmtId="4" fontId="8" fillId="5" borderId="43" xfId="0" applyNumberFormat="1" applyFont="1" applyFill="1" applyBorder="1" applyAlignment="1">
      <alignment horizontal="center" vertical="center"/>
    </xf>
    <xf numFmtId="4" fontId="8" fillId="5" borderId="42" xfId="0" applyNumberFormat="1" applyFont="1" applyFill="1" applyBorder="1" applyAlignment="1">
      <alignment horizontal="center" vertical="center"/>
    </xf>
    <xf numFmtId="4" fontId="8" fillId="5" borderId="42" xfId="2" applyNumberFormat="1" applyFont="1" applyFill="1" applyBorder="1" applyAlignment="1">
      <alignment horizontal="center" vertical="center"/>
    </xf>
    <xf numFmtId="4" fontId="8" fillId="5" borderId="28" xfId="0" applyNumberFormat="1" applyFont="1" applyFill="1" applyBorder="1" applyAlignment="1">
      <alignment horizontal="center"/>
    </xf>
    <xf numFmtId="4" fontId="8" fillId="5" borderId="29" xfId="0" applyNumberFormat="1" applyFont="1" applyFill="1" applyBorder="1" applyAlignment="1">
      <alignment horizontal="center"/>
    </xf>
    <xf numFmtId="4" fontId="8" fillId="5" borderId="32" xfId="2" applyNumberFormat="1" applyFont="1" applyFill="1" applyBorder="1" applyAlignment="1">
      <alignment horizontal="center"/>
    </xf>
    <xf numFmtId="4" fontId="7" fillId="5" borderId="42" xfId="0" applyNumberFormat="1" applyFont="1" applyFill="1" applyBorder="1" applyAlignment="1">
      <alignment horizontal="center"/>
    </xf>
    <xf numFmtId="4" fontId="7" fillId="5" borderId="43" xfId="0" applyNumberFormat="1" applyFont="1" applyFill="1" applyBorder="1" applyAlignment="1">
      <alignment horizontal="center"/>
    </xf>
    <xf numFmtId="4" fontId="7" fillId="5" borderId="14" xfId="0" applyNumberFormat="1" applyFont="1" applyFill="1" applyBorder="1" applyAlignment="1">
      <alignment horizontal="center"/>
    </xf>
    <xf numFmtId="4" fontId="7" fillId="5" borderId="37" xfId="0" applyNumberFormat="1" applyFont="1" applyFill="1" applyBorder="1" applyAlignment="1">
      <alignment horizontal="center"/>
    </xf>
    <xf numFmtId="4" fontId="7" fillId="4" borderId="41" xfId="2" applyNumberFormat="1" applyFont="1" applyFill="1" applyBorder="1" applyAlignment="1">
      <alignment horizontal="center"/>
    </xf>
    <xf numFmtId="4" fontId="7" fillId="5" borderId="42" xfId="2" applyNumberFormat="1" applyFont="1" applyFill="1" applyBorder="1" applyAlignment="1">
      <alignment horizontal="center"/>
    </xf>
    <xf numFmtId="4" fontId="7" fillId="5" borderId="16" xfId="0" applyNumberFormat="1" applyFont="1" applyFill="1" applyBorder="1" applyAlignment="1">
      <alignment horizontal="center"/>
    </xf>
    <xf numFmtId="4" fontId="7" fillId="5" borderId="15" xfId="0" applyNumberFormat="1" applyFont="1" applyFill="1" applyBorder="1" applyAlignment="1">
      <alignment horizontal="center"/>
    </xf>
    <xf numFmtId="4" fontId="7" fillId="4" borderId="59" xfId="2" applyNumberFormat="1" applyFont="1" applyFill="1" applyBorder="1" applyAlignment="1">
      <alignment horizontal="center" vertical="center"/>
    </xf>
    <xf numFmtId="4" fontId="7" fillId="4" borderId="42" xfId="2" applyNumberFormat="1" applyFont="1" applyFill="1" applyBorder="1" applyAlignment="1">
      <alignment horizontal="center" vertical="center"/>
    </xf>
    <xf numFmtId="4" fontId="7" fillId="4" borderId="58" xfId="2" applyNumberFormat="1" applyFont="1" applyFill="1" applyBorder="1" applyAlignment="1">
      <alignment horizontal="center" vertical="center"/>
    </xf>
    <xf numFmtId="4" fontId="7" fillId="5" borderId="43" xfId="0" applyNumberFormat="1" applyFont="1" applyFill="1" applyBorder="1" applyAlignment="1">
      <alignment horizontal="center" vertical="center"/>
    </xf>
    <xf numFmtId="4" fontId="7" fillId="5" borderId="42" xfId="0" applyNumberFormat="1" applyFont="1" applyFill="1" applyBorder="1" applyAlignment="1">
      <alignment horizontal="center" vertical="center"/>
    </xf>
    <xf numFmtId="4" fontId="7" fillId="5" borderId="42" xfId="2" applyNumberFormat="1" applyFont="1" applyFill="1" applyBorder="1" applyAlignment="1">
      <alignment horizontal="center" vertical="center"/>
    </xf>
    <xf numFmtId="4" fontId="8" fillId="5" borderId="42" xfId="1" applyNumberFormat="1" applyFont="1" applyFill="1" applyBorder="1" applyAlignment="1">
      <alignment horizontal="center" vertical="center"/>
    </xf>
    <xf numFmtId="4" fontId="8" fillId="4" borderId="42" xfId="1" applyNumberFormat="1" applyFont="1" applyFill="1" applyBorder="1" applyAlignment="1">
      <alignment horizontal="center"/>
    </xf>
    <xf numFmtId="4" fontId="8" fillId="4" borderId="42" xfId="1" applyNumberFormat="1" applyFont="1" applyFill="1" applyBorder="1" applyAlignment="1">
      <alignment horizontal="center" vertical="center"/>
    </xf>
    <xf numFmtId="4" fontId="8" fillId="5" borderId="42" xfId="1" applyNumberFormat="1" applyFont="1" applyFill="1" applyBorder="1" applyAlignment="1">
      <alignment horizontal="center"/>
    </xf>
    <xf numFmtId="4" fontId="8" fillId="5" borderId="28" xfId="1" applyNumberFormat="1" applyFont="1" applyFill="1" applyBorder="1" applyAlignment="1">
      <alignment horizontal="center" vertical="center"/>
    </xf>
    <xf numFmtId="4" fontId="8" fillId="5" borderId="29" xfId="0" applyNumberFormat="1" applyFont="1" applyFill="1" applyBorder="1" applyAlignment="1">
      <alignment horizontal="center" vertical="center"/>
    </xf>
    <xf numFmtId="4" fontId="8" fillId="4" borderId="28" xfId="1" applyNumberFormat="1" applyFont="1" applyFill="1" applyBorder="1" applyAlignment="1">
      <alignment horizontal="center" vertical="center"/>
    </xf>
    <xf numFmtId="4" fontId="8" fillId="4" borderId="30" xfId="0" applyNumberFormat="1" applyFont="1" applyFill="1" applyBorder="1" applyAlignment="1">
      <alignment horizontal="center" vertical="center"/>
    </xf>
    <xf numFmtId="4" fontId="7" fillId="4" borderId="54" xfId="0" applyNumberFormat="1" applyFont="1" applyFill="1" applyBorder="1" applyAlignment="1">
      <alignment horizontal="center"/>
    </xf>
    <xf numFmtId="4" fontId="7" fillId="5" borderId="53" xfId="0" applyNumberFormat="1" applyFont="1" applyFill="1" applyBorder="1" applyAlignment="1">
      <alignment horizontal="center"/>
    </xf>
    <xf numFmtId="4" fontId="7" fillId="5" borderId="52" xfId="0" applyNumberFormat="1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 wrapText="1"/>
    </xf>
    <xf numFmtId="0" fontId="8" fillId="6" borderId="21" xfId="0" quotePrefix="1" applyFont="1" applyFill="1" applyBorder="1" applyAlignment="1">
      <alignment horizontal="center" vertical="center"/>
    </xf>
    <xf numFmtId="0" fontId="8" fillId="6" borderId="19" xfId="0" quotePrefix="1" applyFont="1" applyFill="1" applyBorder="1" applyAlignment="1">
      <alignment horizontal="center" vertical="center"/>
    </xf>
    <xf numFmtId="0" fontId="8" fillId="6" borderId="22" xfId="0" quotePrefix="1" applyFont="1" applyFill="1" applyBorder="1" applyAlignment="1">
      <alignment horizontal="center" vertical="center"/>
    </xf>
    <xf numFmtId="0" fontId="7" fillId="6" borderId="42" xfId="0" applyFont="1" applyFill="1" applyBorder="1" applyAlignment="1">
      <alignment vertical="center"/>
    </xf>
    <xf numFmtId="4" fontId="8" fillId="6" borderId="27" xfId="2" applyNumberFormat="1" applyFont="1" applyFill="1" applyBorder="1" applyAlignment="1">
      <alignment horizontal="center"/>
    </xf>
    <xf numFmtId="0" fontId="7" fillId="6" borderId="25" xfId="0" applyFont="1" applyFill="1" applyBorder="1" applyAlignment="1">
      <alignment vertical="center" wrapText="1"/>
    </xf>
    <xf numFmtId="0" fontId="7" fillId="6" borderId="26" xfId="0" applyFont="1" applyFill="1" applyBorder="1" applyAlignment="1">
      <alignment vertical="center" wrapText="1"/>
    </xf>
    <xf numFmtId="4" fontId="7" fillId="6" borderId="17" xfId="0" applyNumberFormat="1" applyFont="1" applyFill="1" applyBorder="1" applyAlignment="1">
      <alignment horizontal="center"/>
    </xf>
    <xf numFmtId="4" fontId="7" fillId="6" borderId="15" xfId="0" applyNumberFormat="1" applyFont="1" applyFill="1" applyBorder="1" applyAlignment="1">
      <alignment horizontal="center"/>
    </xf>
    <xf numFmtId="4" fontId="7" fillId="6" borderId="18" xfId="0" applyNumberFormat="1" applyFont="1" applyFill="1" applyBorder="1" applyAlignment="1">
      <alignment horizontal="center"/>
    </xf>
    <xf numFmtId="4" fontId="7" fillId="6" borderId="41" xfId="0" applyNumberFormat="1" applyFont="1" applyFill="1" applyBorder="1" applyAlignment="1">
      <alignment horizontal="center"/>
    </xf>
    <xf numFmtId="4" fontId="8" fillId="6" borderId="41" xfId="2" applyNumberFormat="1" applyFont="1" applyFill="1" applyBorder="1" applyAlignment="1">
      <alignment horizontal="center"/>
    </xf>
    <xf numFmtId="0" fontId="7" fillId="6" borderId="25" xfId="0" applyFont="1" applyFill="1" applyBorder="1" applyAlignment="1">
      <alignment vertical="center"/>
    </xf>
    <xf numFmtId="0" fontId="7" fillId="6" borderId="26" xfId="0" applyFont="1" applyFill="1" applyBorder="1" applyAlignment="1">
      <alignment vertical="center"/>
    </xf>
    <xf numFmtId="4" fontId="7" fillId="6" borderId="54" xfId="0" applyNumberFormat="1" applyFont="1" applyFill="1" applyBorder="1" applyAlignment="1">
      <alignment horizontal="center"/>
    </xf>
    <xf numFmtId="0" fontId="11" fillId="0" borderId="0" xfId="0" applyFont="1"/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5" fillId="0" borderId="19" xfId="0" quotePrefix="1" applyFont="1" applyBorder="1" applyAlignment="1">
      <alignment horizontal="center" vertical="center"/>
    </xf>
    <xf numFmtId="0" fontId="15" fillId="0" borderId="27" xfId="0" quotePrefix="1" applyFont="1" applyBorder="1" applyAlignment="1">
      <alignment vertical="center"/>
    </xf>
    <xf numFmtId="0" fontId="15" fillId="0" borderId="28" xfId="0" applyFont="1" applyBorder="1"/>
    <xf numFmtId="4" fontId="15" fillId="0" borderId="28" xfId="2" applyNumberFormat="1" applyFont="1" applyFill="1" applyBorder="1"/>
    <xf numFmtId="4" fontId="15" fillId="0" borderId="28" xfId="0" applyNumberFormat="1" applyFont="1" applyBorder="1"/>
    <xf numFmtId="0" fontId="15" fillId="0" borderId="31" xfId="0" quotePrefix="1" applyFont="1" applyBorder="1" applyAlignment="1">
      <alignment vertical="center"/>
    </xf>
    <xf numFmtId="0" fontId="15" fillId="0" borderId="32" xfId="0" applyFont="1" applyBorder="1"/>
    <xf numFmtId="4" fontId="15" fillId="0" borderId="32" xfId="2" applyNumberFormat="1" applyFont="1" applyFill="1" applyBorder="1"/>
    <xf numFmtId="4" fontId="15" fillId="0" borderId="32" xfId="0" applyNumberFormat="1" applyFont="1" applyBorder="1"/>
    <xf numFmtId="0" fontId="15" fillId="0" borderId="32" xfId="0" applyFont="1" applyBorder="1" applyAlignment="1">
      <alignment wrapText="1"/>
    </xf>
    <xf numFmtId="4" fontId="14" fillId="0" borderId="14" xfId="0" applyNumberFormat="1" applyFont="1" applyBorder="1"/>
    <xf numFmtId="4" fontId="14" fillId="0" borderId="15" xfId="0" applyNumberFormat="1" applyFont="1" applyBorder="1"/>
    <xf numFmtId="0" fontId="15" fillId="0" borderId="41" xfId="0" quotePrefix="1" applyFont="1" applyBorder="1" applyAlignment="1">
      <alignment vertical="center"/>
    </xf>
    <xf numFmtId="0" fontId="15" fillId="0" borderId="42" xfId="0" applyFont="1" applyBorder="1"/>
    <xf numFmtId="4" fontId="15" fillId="0" borderId="42" xfId="2" applyNumberFormat="1" applyFont="1" applyFill="1" applyBorder="1"/>
    <xf numFmtId="4" fontId="15" fillId="0" borderId="42" xfId="0" applyNumberFormat="1" applyFont="1" applyBorder="1"/>
    <xf numFmtId="0" fontId="15" fillId="0" borderId="42" xfId="0" applyFont="1" applyBorder="1" applyAlignment="1">
      <alignment wrapText="1"/>
    </xf>
    <xf numFmtId="0" fontId="15" fillId="5" borderId="41" xfId="0" quotePrefix="1" applyFont="1" applyFill="1" applyBorder="1" applyAlignment="1">
      <alignment vertical="center"/>
    </xf>
    <xf numFmtId="0" fontId="15" fillId="5" borderId="42" xfId="0" applyFont="1" applyFill="1" applyBorder="1" applyAlignment="1">
      <alignment wrapText="1"/>
    </xf>
    <xf numFmtId="4" fontId="15" fillId="5" borderId="42" xfId="2" applyNumberFormat="1" applyFont="1" applyFill="1" applyBorder="1"/>
    <xf numFmtId="4" fontId="15" fillId="5" borderId="42" xfId="0" applyNumberFormat="1" applyFont="1" applyFill="1" applyBorder="1"/>
    <xf numFmtId="0" fontId="15" fillId="5" borderId="27" xfId="0" quotePrefix="1" applyFont="1" applyFill="1" applyBorder="1" applyAlignment="1">
      <alignment vertical="center"/>
    </xf>
    <xf numFmtId="0" fontId="15" fillId="5" borderId="28" xfId="0" applyFont="1" applyFill="1" applyBorder="1" applyAlignment="1">
      <alignment wrapText="1"/>
    </xf>
    <xf numFmtId="4" fontId="15" fillId="5" borderId="28" xfId="2" applyNumberFormat="1" applyFont="1" applyFill="1" applyBorder="1"/>
    <xf numFmtId="4" fontId="15" fillId="5" borderId="28" xfId="0" applyNumberFormat="1" applyFont="1" applyFill="1" applyBorder="1"/>
    <xf numFmtId="0" fontId="15" fillId="5" borderId="31" xfId="0" quotePrefix="1" applyFont="1" applyFill="1" applyBorder="1" applyAlignment="1">
      <alignment vertical="center"/>
    </xf>
    <xf numFmtId="0" fontId="15" fillId="5" borderId="32" xfId="0" applyFont="1" applyFill="1" applyBorder="1" applyAlignment="1">
      <alignment wrapText="1"/>
    </xf>
    <xf numFmtId="4" fontId="15" fillId="5" borderId="32" xfId="2" applyNumberFormat="1" applyFont="1" applyFill="1" applyBorder="1"/>
    <xf numFmtId="4" fontId="15" fillId="5" borderId="32" xfId="0" applyNumberFormat="1" applyFont="1" applyFill="1" applyBorder="1"/>
    <xf numFmtId="0" fontId="15" fillId="5" borderId="42" xfId="0" applyFont="1" applyFill="1" applyBorder="1"/>
    <xf numFmtId="4" fontId="14" fillId="5" borderId="42" xfId="0" applyNumberFormat="1" applyFont="1" applyFill="1" applyBorder="1"/>
    <xf numFmtId="0" fontId="15" fillId="0" borderId="42" xfId="0" applyFont="1" applyBorder="1" applyAlignment="1">
      <alignment vertical="top" wrapText="1"/>
    </xf>
    <xf numFmtId="4" fontId="15" fillId="0" borderId="42" xfId="1" applyNumberFormat="1" applyFont="1" applyFill="1" applyBorder="1"/>
    <xf numFmtId="0" fontId="15" fillId="0" borderId="28" xfId="0" applyFont="1" applyBorder="1" applyAlignment="1">
      <alignment wrapText="1"/>
    </xf>
    <xf numFmtId="4" fontId="15" fillId="0" borderId="28" xfId="1" applyNumberFormat="1" applyFont="1" applyFill="1" applyBorder="1"/>
    <xf numFmtId="0" fontId="15" fillId="0" borderId="0" xfId="0" applyFont="1" applyAlignment="1">
      <alignment wrapText="1"/>
    </xf>
    <xf numFmtId="4" fontId="14" fillId="0" borderId="52" xfId="0" applyNumberFormat="1" applyFont="1" applyBorder="1"/>
    <xf numFmtId="0" fontId="14" fillId="0" borderId="1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20" xfId="0" quotePrefix="1" applyFont="1" applyBorder="1" applyAlignment="1">
      <alignment horizontal="center" vertical="center"/>
    </xf>
    <xf numFmtId="4" fontId="15" fillId="0" borderId="29" xfId="0" applyNumberFormat="1" applyFont="1" applyBorder="1"/>
    <xf numFmtId="4" fontId="15" fillId="0" borderId="33" xfId="0" applyNumberFormat="1" applyFont="1" applyBorder="1"/>
    <xf numFmtId="4" fontId="14" fillId="0" borderId="37" xfId="0" applyNumberFormat="1" applyFont="1" applyBorder="1"/>
    <xf numFmtId="4" fontId="14" fillId="0" borderId="16" xfId="0" applyNumberFormat="1" applyFont="1" applyBorder="1"/>
    <xf numFmtId="4" fontId="15" fillId="0" borderId="43" xfId="0" applyNumberFormat="1" applyFont="1" applyBorder="1"/>
    <xf numFmtId="4" fontId="15" fillId="5" borderId="43" xfId="0" applyNumberFormat="1" applyFont="1" applyFill="1" applyBorder="1"/>
    <xf numFmtId="4" fontId="15" fillId="5" borderId="29" xfId="0" applyNumberFormat="1" applyFont="1" applyFill="1" applyBorder="1"/>
    <xf numFmtId="4" fontId="15" fillId="5" borderId="33" xfId="0" applyNumberFormat="1" applyFont="1" applyFill="1" applyBorder="1"/>
    <xf numFmtId="4" fontId="14" fillId="5" borderId="43" xfId="0" applyNumberFormat="1" applyFont="1" applyFill="1" applyBorder="1"/>
    <xf numFmtId="4" fontId="14" fillId="0" borderId="53" xfId="0" applyNumberFormat="1" applyFont="1" applyBorder="1"/>
    <xf numFmtId="0" fontId="14" fillId="6" borderId="11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 wrapText="1"/>
    </xf>
    <xf numFmtId="0" fontId="15" fillId="6" borderId="21" xfId="0" quotePrefix="1" applyFont="1" applyFill="1" applyBorder="1" applyAlignment="1">
      <alignment horizontal="center" vertical="center"/>
    </xf>
    <xf numFmtId="0" fontId="15" fillId="6" borderId="19" xfId="0" quotePrefix="1" applyFont="1" applyFill="1" applyBorder="1" applyAlignment="1">
      <alignment horizontal="center" vertical="center"/>
    </xf>
    <xf numFmtId="0" fontId="15" fillId="6" borderId="22" xfId="0" quotePrefix="1" applyFont="1" applyFill="1" applyBorder="1" applyAlignment="1">
      <alignment horizontal="center" vertical="center"/>
    </xf>
    <xf numFmtId="4" fontId="15" fillId="6" borderId="27" xfId="2" applyNumberFormat="1" applyFont="1" applyFill="1" applyBorder="1"/>
    <xf numFmtId="4" fontId="15" fillId="6" borderId="28" xfId="0" applyNumberFormat="1" applyFont="1" applyFill="1" applyBorder="1"/>
    <xf numFmtId="4" fontId="15" fillId="6" borderId="30" xfId="0" applyNumberFormat="1" applyFont="1" applyFill="1" applyBorder="1"/>
    <xf numFmtId="4" fontId="15" fillId="6" borderId="31" xfId="2" applyNumberFormat="1" applyFont="1" applyFill="1" applyBorder="1"/>
    <xf numFmtId="4" fontId="15" fillId="6" borderId="32" xfId="0" applyNumberFormat="1" applyFont="1" applyFill="1" applyBorder="1"/>
    <xf numFmtId="4" fontId="15" fillId="6" borderId="34" xfId="0" applyNumberFormat="1" applyFont="1" applyFill="1" applyBorder="1"/>
    <xf numFmtId="4" fontId="14" fillId="6" borderId="13" xfId="0" applyNumberFormat="1" applyFont="1" applyFill="1" applyBorder="1"/>
    <xf numFmtId="4" fontId="14" fillId="6" borderId="14" xfId="0" applyNumberFormat="1" applyFont="1" applyFill="1" applyBorder="1"/>
    <xf numFmtId="4" fontId="14" fillId="6" borderId="38" xfId="0" applyNumberFormat="1" applyFont="1" applyFill="1" applyBorder="1"/>
    <xf numFmtId="4" fontId="14" fillId="6" borderId="17" xfId="0" applyNumberFormat="1" applyFont="1" applyFill="1" applyBorder="1"/>
    <xf numFmtId="4" fontId="14" fillId="6" borderId="15" xfId="0" applyNumberFormat="1" applyFont="1" applyFill="1" applyBorder="1"/>
    <xf numFmtId="4" fontId="14" fillId="6" borderId="18" xfId="0" applyNumberFormat="1" applyFont="1" applyFill="1" applyBorder="1"/>
    <xf numFmtId="4" fontId="14" fillId="6" borderId="41" xfId="0" applyNumberFormat="1" applyFont="1" applyFill="1" applyBorder="1"/>
    <xf numFmtId="4" fontId="14" fillId="6" borderId="42" xfId="0" applyNumberFormat="1" applyFont="1" applyFill="1" applyBorder="1"/>
    <xf numFmtId="4" fontId="14" fillId="6" borderId="44" xfId="0" applyNumberFormat="1" applyFont="1" applyFill="1" applyBorder="1"/>
    <xf numFmtId="4" fontId="15" fillId="6" borderId="41" xfId="2" applyNumberFormat="1" applyFont="1" applyFill="1" applyBorder="1"/>
    <xf numFmtId="4" fontId="15" fillId="6" borderId="42" xfId="0" applyNumberFormat="1" applyFont="1" applyFill="1" applyBorder="1"/>
    <xf numFmtId="4" fontId="15" fillId="6" borderId="44" xfId="0" applyNumberFormat="1" applyFont="1" applyFill="1" applyBorder="1"/>
    <xf numFmtId="4" fontId="15" fillId="6" borderId="42" xfId="1" applyNumberFormat="1" applyFont="1" applyFill="1" applyBorder="1"/>
    <xf numFmtId="4" fontId="15" fillId="6" borderId="28" xfId="1" applyNumberFormat="1" applyFont="1" applyFill="1" applyBorder="1"/>
    <xf numFmtId="4" fontId="14" fillId="6" borderId="54" xfId="0" applyNumberFormat="1" applyFont="1" applyFill="1" applyBorder="1"/>
    <xf numFmtId="4" fontId="14" fillId="6" borderId="52" xfId="0" applyNumberFormat="1" applyFont="1" applyFill="1" applyBorder="1"/>
    <xf numFmtId="4" fontId="14" fillId="6" borderId="55" xfId="0" applyNumberFormat="1" applyFont="1" applyFill="1" applyBorder="1"/>
    <xf numFmtId="0" fontId="14" fillId="7" borderId="62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 wrapText="1"/>
    </xf>
    <xf numFmtId="0" fontId="14" fillId="7" borderId="40" xfId="0" applyFont="1" applyFill="1" applyBorder="1" applyAlignment="1">
      <alignment horizontal="center" vertical="center" wrapText="1"/>
    </xf>
    <xf numFmtId="0" fontId="14" fillId="7" borderId="15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 wrapText="1"/>
    </xf>
    <xf numFmtId="0" fontId="15" fillId="7" borderId="63" xfId="0" quotePrefix="1" applyFont="1" applyFill="1" applyBorder="1" applyAlignment="1">
      <alignment horizontal="center" vertical="center"/>
    </xf>
    <xf numFmtId="0" fontId="15" fillId="7" borderId="19" xfId="0" quotePrefix="1" applyFont="1" applyFill="1" applyBorder="1" applyAlignment="1">
      <alignment horizontal="center" vertical="center"/>
    </xf>
    <xf numFmtId="0" fontId="15" fillId="7" borderId="20" xfId="0" quotePrefix="1" applyFont="1" applyFill="1" applyBorder="1" applyAlignment="1">
      <alignment horizontal="center" vertical="center"/>
    </xf>
    <xf numFmtId="4" fontId="15" fillId="7" borderId="64" xfId="2" applyNumberFormat="1" applyFont="1" applyFill="1" applyBorder="1"/>
    <xf numFmtId="4" fontId="15" fillId="7" borderId="28" xfId="0" applyNumberFormat="1" applyFont="1" applyFill="1" applyBorder="1"/>
    <xf numFmtId="4" fontId="15" fillId="7" borderId="29" xfId="0" applyNumberFormat="1" applyFont="1" applyFill="1" applyBorder="1"/>
    <xf numFmtId="4" fontId="15" fillId="7" borderId="65" xfId="2" applyNumberFormat="1" applyFont="1" applyFill="1" applyBorder="1"/>
    <xf numFmtId="4" fontId="15" fillId="7" borderId="32" xfId="0" applyNumberFormat="1" applyFont="1" applyFill="1" applyBorder="1"/>
    <xf numFmtId="4" fontId="15" fillId="7" borderId="33" xfId="0" applyNumberFormat="1" applyFont="1" applyFill="1" applyBorder="1"/>
    <xf numFmtId="4" fontId="14" fillId="7" borderId="66" xfId="0" applyNumberFormat="1" applyFont="1" applyFill="1" applyBorder="1"/>
    <xf numFmtId="4" fontId="14" fillId="7" borderId="14" xfId="0" applyNumberFormat="1" applyFont="1" applyFill="1" applyBorder="1"/>
    <xf numFmtId="4" fontId="14" fillId="7" borderId="37" xfId="0" applyNumberFormat="1" applyFont="1" applyFill="1" applyBorder="1"/>
    <xf numFmtId="4" fontId="14" fillId="7" borderId="40" xfId="0" applyNumberFormat="1" applyFont="1" applyFill="1" applyBorder="1"/>
    <xf numFmtId="4" fontId="14" fillId="7" borderId="15" xfId="0" applyNumberFormat="1" applyFont="1" applyFill="1" applyBorder="1"/>
    <xf numFmtId="4" fontId="14" fillId="7" borderId="16" xfId="0" applyNumberFormat="1" applyFont="1" applyFill="1" applyBorder="1"/>
    <xf numFmtId="4" fontId="14" fillId="7" borderId="59" xfId="0" applyNumberFormat="1" applyFont="1" applyFill="1" applyBorder="1"/>
    <xf numFmtId="4" fontId="14" fillId="7" borderId="42" xfId="0" applyNumberFormat="1" applyFont="1" applyFill="1" applyBorder="1"/>
    <xf numFmtId="4" fontId="14" fillId="7" borderId="43" xfId="0" applyNumberFormat="1" applyFont="1" applyFill="1" applyBorder="1"/>
    <xf numFmtId="4" fontId="15" fillId="7" borderId="59" xfId="2" applyNumberFormat="1" applyFont="1" applyFill="1" applyBorder="1"/>
    <xf numFmtId="4" fontId="15" fillId="7" borderId="42" xfId="0" applyNumberFormat="1" applyFont="1" applyFill="1" applyBorder="1"/>
    <xf numFmtId="4" fontId="15" fillId="7" borderId="43" xfId="0" applyNumberFormat="1" applyFont="1" applyFill="1" applyBorder="1"/>
    <xf numFmtId="4" fontId="15" fillId="7" borderId="42" xfId="1" applyNumberFormat="1" applyFont="1" applyFill="1" applyBorder="1"/>
    <xf numFmtId="4" fontId="15" fillId="7" borderId="28" xfId="1" applyNumberFormat="1" applyFont="1" applyFill="1" applyBorder="1"/>
    <xf numFmtId="4" fontId="14" fillId="7" borderId="52" xfId="0" applyNumberFormat="1" applyFont="1" applyFill="1" applyBorder="1"/>
    <xf numFmtId="0" fontId="14" fillId="4" borderId="11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 wrapText="1"/>
    </xf>
    <xf numFmtId="0" fontId="15" fillId="4" borderId="21" xfId="0" quotePrefix="1" applyFont="1" applyFill="1" applyBorder="1" applyAlignment="1">
      <alignment horizontal="center" vertical="center"/>
    </xf>
    <xf numFmtId="0" fontId="15" fillId="4" borderId="19" xfId="0" quotePrefix="1" applyFont="1" applyFill="1" applyBorder="1" applyAlignment="1">
      <alignment horizontal="center" vertical="center"/>
    </xf>
    <xf numFmtId="0" fontId="15" fillId="4" borderId="22" xfId="0" quotePrefix="1" applyFont="1" applyFill="1" applyBorder="1" applyAlignment="1">
      <alignment horizontal="center" vertical="center"/>
    </xf>
    <xf numFmtId="4" fontId="15" fillId="4" borderId="27" xfId="2" applyNumberFormat="1" applyFont="1" applyFill="1" applyBorder="1"/>
    <xf numFmtId="4" fontId="15" fillId="4" borderId="28" xfId="0" applyNumberFormat="1" applyFont="1" applyFill="1" applyBorder="1"/>
    <xf numFmtId="4" fontId="15" fillId="4" borderId="30" xfId="0" applyNumberFormat="1" applyFont="1" applyFill="1" applyBorder="1"/>
    <xf numFmtId="4" fontId="15" fillId="4" borderId="31" xfId="2" applyNumberFormat="1" applyFont="1" applyFill="1" applyBorder="1"/>
    <xf numFmtId="4" fontId="15" fillId="4" borderId="32" xfId="0" applyNumberFormat="1" applyFont="1" applyFill="1" applyBorder="1"/>
    <xf numFmtId="4" fontId="15" fillId="4" borderId="34" xfId="0" applyNumberFormat="1" applyFont="1" applyFill="1" applyBorder="1"/>
    <xf numFmtId="4" fontId="14" fillId="4" borderId="13" xfId="0" applyNumberFormat="1" applyFont="1" applyFill="1" applyBorder="1"/>
    <xf numFmtId="4" fontId="14" fillId="4" borderId="14" xfId="0" applyNumberFormat="1" applyFont="1" applyFill="1" applyBorder="1"/>
    <xf numFmtId="4" fontId="14" fillId="4" borderId="38" xfId="0" applyNumberFormat="1" applyFont="1" applyFill="1" applyBorder="1"/>
    <xf numFmtId="4" fontId="14" fillId="4" borderId="17" xfId="0" applyNumberFormat="1" applyFont="1" applyFill="1" applyBorder="1"/>
    <xf numFmtId="4" fontId="14" fillId="4" borderId="15" xfId="0" applyNumberFormat="1" applyFont="1" applyFill="1" applyBorder="1"/>
    <xf numFmtId="4" fontId="14" fillId="4" borderId="18" xfId="0" applyNumberFormat="1" applyFont="1" applyFill="1" applyBorder="1"/>
    <xf numFmtId="4" fontId="14" fillId="4" borderId="41" xfId="0" applyNumberFormat="1" applyFont="1" applyFill="1" applyBorder="1"/>
    <xf numFmtId="4" fontId="14" fillId="4" borderId="42" xfId="0" applyNumberFormat="1" applyFont="1" applyFill="1" applyBorder="1"/>
    <xf numFmtId="4" fontId="14" fillId="4" borderId="44" xfId="0" applyNumberFormat="1" applyFont="1" applyFill="1" applyBorder="1"/>
    <xf numFmtId="4" fontId="15" fillId="4" borderId="41" xfId="2" applyNumberFormat="1" applyFont="1" applyFill="1" applyBorder="1"/>
    <xf numFmtId="4" fontId="15" fillId="4" borderId="42" xfId="0" applyNumberFormat="1" applyFont="1" applyFill="1" applyBorder="1"/>
    <xf numFmtId="4" fontId="15" fillId="4" borderId="44" xfId="0" applyNumberFormat="1" applyFont="1" applyFill="1" applyBorder="1"/>
    <xf numFmtId="4" fontId="15" fillId="4" borderId="42" xfId="1" applyNumberFormat="1" applyFont="1" applyFill="1" applyBorder="1"/>
    <xf numFmtId="4" fontId="15" fillId="4" borderId="28" xfId="1" applyNumberFormat="1" applyFont="1" applyFill="1" applyBorder="1"/>
    <xf numFmtId="4" fontId="14" fillId="4" borderId="54" xfId="0" applyNumberFormat="1" applyFont="1" applyFill="1" applyBorder="1"/>
    <xf numFmtId="4" fontId="14" fillId="4" borderId="52" xfId="0" applyNumberFormat="1" applyFont="1" applyFill="1" applyBorder="1"/>
    <xf numFmtId="0" fontId="15" fillId="0" borderId="42" xfId="0" applyFont="1" applyBorder="1" applyAlignment="1">
      <alignment horizontal="left" wrapText="1"/>
    </xf>
    <xf numFmtId="4" fontId="7" fillId="6" borderId="27" xfId="2" applyNumberFormat="1" applyFont="1" applyFill="1" applyBorder="1" applyAlignment="1">
      <alignment horizontal="center"/>
    </xf>
    <xf numFmtId="4" fontId="0" fillId="0" borderId="0" xfId="0" applyNumberFormat="1"/>
    <xf numFmtId="0" fontId="7" fillId="7" borderId="11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/>
    </xf>
    <xf numFmtId="0" fontId="8" fillId="7" borderId="21" xfId="0" quotePrefix="1" applyFont="1" applyFill="1" applyBorder="1" applyAlignment="1">
      <alignment horizontal="center" vertical="center"/>
    </xf>
    <xf numFmtId="0" fontId="8" fillId="7" borderId="19" xfId="0" quotePrefix="1" applyFont="1" applyFill="1" applyBorder="1" applyAlignment="1">
      <alignment horizontal="center" vertical="center"/>
    </xf>
    <xf numFmtId="0" fontId="7" fillId="7" borderId="42" xfId="0" applyFont="1" applyFill="1" applyBorder="1" applyAlignment="1">
      <alignment vertical="center"/>
    </xf>
    <xf numFmtId="4" fontId="8" fillId="7" borderId="27" xfId="2" applyNumberFormat="1" applyFont="1" applyFill="1" applyBorder="1" applyAlignment="1">
      <alignment horizontal="center"/>
    </xf>
    <xf numFmtId="4" fontId="8" fillId="7" borderId="28" xfId="0" applyNumberFormat="1" applyFont="1" applyFill="1" applyBorder="1" applyAlignment="1">
      <alignment horizontal="center"/>
    </xf>
    <xf numFmtId="4" fontId="8" fillId="7" borderId="31" xfId="2" applyNumberFormat="1" applyFont="1" applyFill="1" applyBorder="1" applyAlignment="1">
      <alignment horizontal="center"/>
    </xf>
    <xf numFmtId="4" fontId="8" fillId="7" borderId="31" xfId="2" applyNumberFormat="1" applyFont="1" applyFill="1" applyBorder="1" applyAlignment="1">
      <alignment horizontal="center" vertical="center"/>
    </xf>
    <xf numFmtId="4" fontId="7" fillId="7" borderId="13" xfId="0" applyNumberFormat="1" applyFont="1" applyFill="1" applyBorder="1" applyAlignment="1">
      <alignment horizontal="center"/>
    </xf>
    <xf numFmtId="4" fontId="7" fillId="7" borderId="28" xfId="0" applyNumberFormat="1" applyFont="1" applyFill="1" applyBorder="1" applyAlignment="1">
      <alignment horizontal="center"/>
    </xf>
    <xf numFmtId="0" fontId="7" fillId="7" borderId="25" xfId="0" applyFont="1" applyFill="1" applyBorder="1" applyAlignment="1">
      <alignment vertical="center" wrapText="1"/>
    </xf>
    <xf numFmtId="0" fontId="7" fillId="7" borderId="0" xfId="0" applyFont="1" applyFill="1" applyAlignment="1">
      <alignment vertical="center" wrapText="1"/>
    </xf>
    <xf numFmtId="4" fontId="7" fillId="7" borderId="17" xfId="0" applyNumberFormat="1" applyFont="1" applyFill="1" applyBorder="1" applyAlignment="1">
      <alignment horizontal="center"/>
    </xf>
    <xf numFmtId="4" fontId="7" fillId="7" borderId="15" xfId="0" applyNumberFormat="1" applyFont="1" applyFill="1" applyBorder="1" applyAlignment="1">
      <alignment horizontal="center"/>
    </xf>
    <xf numFmtId="4" fontId="7" fillId="7" borderId="41" xfId="0" applyNumberFormat="1" applyFont="1" applyFill="1" applyBorder="1" applyAlignment="1">
      <alignment horizontal="center"/>
    </xf>
    <xf numFmtId="4" fontId="7" fillId="7" borderId="42" xfId="0" applyNumberFormat="1" applyFont="1" applyFill="1" applyBorder="1" applyAlignment="1">
      <alignment horizontal="center"/>
    </xf>
    <xf numFmtId="4" fontId="8" fillId="7" borderId="41" xfId="2" applyNumberFormat="1" applyFont="1" applyFill="1" applyBorder="1" applyAlignment="1">
      <alignment horizontal="center"/>
    </xf>
    <xf numFmtId="4" fontId="8" fillId="7" borderId="42" xfId="0" applyNumberFormat="1" applyFont="1" applyFill="1" applyBorder="1" applyAlignment="1">
      <alignment horizontal="center"/>
    </xf>
    <xf numFmtId="4" fontId="8" fillId="7" borderId="27" xfId="2" applyNumberFormat="1" applyFont="1" applyFill="1" applyBorder="1" applyAlignment="1">
      <alignment horizontal="center" vertical="center"/>
    </xf>
    <xf numFmtId="4" fontId="7" fillId="7" borderId="45" xfId="0" applyNumberFormat="1" applyFont="1" applyFill="1" applyBorder="1" applyAlignment="1">
      <alignment horizontal="center"/>
    </xf>
    <xf numFmtId="4" fontId="8" fillId="7" borderId="41" xfId="2" applyNumberFormat="1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" fontId="7" fillId="7" borderId="41" xfId="2" applyNumberFormat="1" applyFont="1" applyFill="1" applyBorder="1" applyAlignment="1">
      <alignment horizontal="center"/>
    </xf>
    <xf numFmtId="4" fontId="8" fillId="7" borderId="58" xfId="2" applyNumberFormat="1" applyFont="1" applyFill="1" applyBorder="1" applyAlignment="1">
      <alignment horizontal="center"/>
    </xf>
    <xf numFmtId="4" fontId="7" fillId="7" borderId="58" xfId="0" applyNumberFormat="1" applyFont="1" applyFill="1" applyBorder="1" applyAlignment="1">
      <alignment horizontal="center"/>
    </xf>
    <xf numFmtId="4" fontId="7" fillId="7" borderId="58" xfId="2" applyNumberFormat="1" applyFont="1" applyFill="1" applyBorder="1" applyAlignment="1">
      <alignment horizontal="center" vertical="center"/>
    </xf>
    <xf numFmtId="4" fontId="7" fillId="7" borderId="54" xfId="0" applyNumberFormat="1" applyFont="1" applyFill="1" applyBorder="1" applyAlignment="1">
      <alignment horizontal="center"/>
    </xf>
    <xf numFmtId="4" fontId="7" fillId="6" borderId="13" xfId="0" applyNumberFormat="1" applyFont="1" applyFill="1" applyBorder="1" applyAlignment="1">
      <alignment horizontal="center"/>
    </xf>
    <xf numFmtId="4" fontId="15" fillId="6" borderId="28" xfId="2" applyNumberFormat="1" applyFont="1" applyFill="1" applyBorder="1"/>
    <xf numFmtId="4" fontId="15" fillId="6" borderId="42" xfId="2" applyNumberFormat="1" applyFont="1" applyFill="1" applyBorder="1"/>
    <xf numFmtId="4" fontId="15" fillId="6" borderId="32" xfId="2" applyNumberFormat="1" applyFont="1" applyFill="1" applyBorder="1"/>
    <xf numFmtId="4" fontId="15" fillId="7" borderId="28" xfId="2" applyNumberFormat="1" applyFont="1" applyFill="1" applyBorder="1"/>
    <xf numFmtId="4" fontId="15" fillId="7" borderId="42" xfId="2" applyNumberFormat="1" applyFont="1" applyFill="1" applyBorder="1"/>
    <xf numFmtId="4" fontId="15" fillId="7" borderId="32" xfId="2" applyNumberFormat="1" applyFont="1" applyFill="1" applyBorder="1"/>
    <xf numFmtId="4" fontId="15" fillId="4" borderId="28" xfId="2" applyNumberFormat="1" applyFont="1" applyFill="1" applyBorder="1"/>
    <xf numFmtId="4" fontId="15" fillId="4" borderId="42" xfId="2" applyNumberFormat="1" applyFont="1" applyFill="1" applyBorder="1"/>
    <xf numFmtId="4" fontId="15" fillId="4" borderId="32" xfId="2" applyNumberFormat="1" applyFont="1" applyFill="1" applyBorder="1"/>
    <xf numFmtId="4" fontId="14" fillId="7" borderId="13" xfId="0" applyNumberFormat="1" applyFont="1" applyFill="1" applyBorder="1"/>
    <xf numFmtId="4" fontId="14" fillId="7" borderId="17" xfId="0" applyNumberFormat="1" applyFont="1" applyFill="1" applyBorder="1"/>
    <xf numFmtId="4" fontId="14" fillId="7" borderId="54" xfId="0" applyNumberFormat="1" applyFont="1" applyFill="1" applyBorder="1"/>
    <xf numFmtId="4" fontId="7" fillId="6" borderId="69" xfId="0" applyNumberFormat="1" applyFont="1" applyFill="1" applyBorder="1" applyAlignment="1">
      <alignment horizontal="center"/>
    </xf>
    <xf numFmtId="4" fontId="7" fillId="6" borderId="27" xfId="0" applyNumberFormat="1" applyFont="1" applyFill="1" applyBorder="1" applyAlignment="1">
      <alignment horizontal="center"/>
    </xf>
    <xf numFmtId="4" fontId="8" fillId="7" borderId="32" xfId="0" applyNumberFormat="1" applyFont="1" applyFill="1" applyBorder="1" applyAlignment="1">
      <alignment horizontal="center"/>
    </xf>
    <xf numFmtId="4" fontId="7" fillId="6" borderId="31" xfId="0" applyNumberFormat="1" applyFont="1" applyFill="1" applyBorder="1" applyAlignment="1">
      <alignment horizontal="center"/>
    </xf>
    <xf numFmtId="4" fontId="7" fillId="7" borderId="68" xfId="0" applyNumberFormat="1" applyFont="1" applyFill="1" applyBorder="1" applyAlignment="1">
      <alignment horizontal="center"/>
    </xf>
    <xf numFmtId="4" fontId="15" fillId="6" borderId="70" xfId="2" applyNumberFormat="1" applyFont="1" applyFill="1" applyBorder="1"/>
    <xf numFmtId="4" fontId="14" fillId="6" borderId="58" xfId="0" applyNumberFormat="1" applyFont="1" applyFill="1" applyBorder="1"/>
    <xf numFmtId="4" fontId="14" fillId="6" borderId="70" xfId="0" applyNumberFormat="1" applyFont="1" applyFill="1" applyBorder="1"/>
    <xf numFmtId="4" fontId="14" fillId="6" borderId="72" xfId="0" applyNumberFormat="1" applyFont="1" applyFill="1" applyBorder="1"/>
    <xf numFmtId="4" fontId="14" fillId="6" borderId="4" xfId="0" applyNumberFormat="1" applyFont="1" applyFill="1" applyBorder="1"/>
    <xf numFmtId="4" fontId="14" fillId="6" borderId="28" xfId="0" applyNumberFormat="1" applyFont="1" applyFill="1" applyBorder="1"/>
    <xf numFmtId="4" fontId="14" fillId="6" borderId="32" xfId="0" applyNumberFormat="1" applyFont="1" applyFill="1" applyBorder="1"/>
    <xf numFmtId="4" fontId="14" fillId="6" borderId="39" xfId="0" applyNumberFormat="1" applyFont="1" applyFill="1" applyBorder="1"/>
    <xf numFmtId="4" fontId="15" fillId="6" borderId="58" xfId="2" applyNumberFormat="1" applyFont="1" applyFill="1" applyBorder="1"/>
    <xf numFmtId="4" fontId="14" fillId="6" borderId="74" xfId="0" applyNumberFormat="1" applyFont="1" applyFill="1" applyBorder="1"/>
    <xf numFmtId="4" fontId="15" fillId="6" borderId="75" xfId="2" applyNumberFormat="1" applyFont="1" applyFill="1" applyBorder="1"/>
    <xf numFmtId="4" fontId="14" fillId="6" borderId="60" xfId="0" applyNumberFormat="1" applyFont="1" applyFill="1" applyBorder="1"/>
    <xf numFmtId="4" fontId="14" fillId="6" borderId="75" xfId="0" applyNumberFormat="1" applyFont="1" applyFill="1" applyBorder="1"/>
    <xf numFmtId="4" fontId="14" fillId="6" borderId="76" xfId="0" applyNumberFormat="1" applyFont="1" applyFill="1" applyBorder="1"/>
    <xf numFmtId="4" fontId="14" fillId="6" borderId="6" xfId="0" applyNumberFormat="1" applyFont="1" applyFill="1" applyBorder="1"/>
    <xf numFmtId="4" fontId="15" fillId="6" borderId="60" xfId="2" applyNumberFormat="1" applyFont="1" applyFill="1" applyBorder="1"/>
    <xf numFmtId="4" fontId="14" fillId="4" borderId="66" xfId="0" applyNumberFormat="1" applyFont="1" applyFill="1" applyBorder="1"/>
    <xf numFmtId="4" fontId="14" fillId="4" borderId="4" xfId="0" applyNumberFormat="1" applyFont="1" applyFill="1" applyBorder="1"/>
    <xf numFmtId="4" fontId="14" fillId="4" borderId="78" xfId="0" applyNumberFormat="1" applyFont="1" applyFill="1" applyBorder="1"/>
    <xf numFmtId="4" fontId="14" fillId="4" borderId="39" xfId="0" applyNumberFormat="1" applyFont="1" applyFill="1" applyBorder="1"/>
    <xf numFmtId="4" fontId="14" fillId="7" borderId="4" xfId="0" applyNumberFormat="1" applyFont="1" applyFill="1" applyBorder="1"/>
    <xf numFmtId="4" fontId="14" fillId="7" borderId="39" xfId="0" applyNumberFormat="1" applyFont="1" applyFill="1" applyBorder="1"/>
    <xf numFmtId="4" fontId="14" fillId="7" borderId="38" xfId="0" applyNumberFormat="1" applyFont="1" applyFill="1" applyBorder="1"/>
    <xf numFmtId="4" fontId="14" fillId="7" borderId="18" xfId="0" applyNumberFormat="1" applyFont="1" applyFill="1" applyBorder="1"/>
    <xf numFmtId="4" fontId="14" fillId="7" borderId="55" xfId="0" applyNumberFormat="1" applyFont="1" applyFill="1" applyBorder="1"/>
    <xf numFmtId="4" fontId="14" fillId="4" borderId="40" xfId="0" applyNumberFormat="1" applyFont="1" applyFill="1" applyBorder="1"/>
    <xf numFmtId="4" fontId="7" fillId="7" borderId="32" xfId="0" applyNumberFormat="1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8" fillId="7" borderId="20" xfId="0" quotePrefix="1" applyFont="1" applyFill="1" applyBorder="1" applyAlignment="1">
      <alignment horizontal="center" vertical="center"/>
    </xf>
    <xf numFmtId="0" fontId="7" fillId="7" borderId="43" xfId="0" applyFont="1" applyFill="1" applyBorder="1" applyAlignment="1">
      <alignment vertical="center"/>
    </xf>
    <xf numFmtId="4" fontId="8" fillId="7" borderId="29" xfId="0" applyNumberFormat="1" applyFont="1" applyFill="1" applyBorder="1" applyAlignment="1">
      <alignment horizontal="center"/>
    </xf>
    <xf numFmtId="4" fontId="7" fillId="7" borderId="16" xfId="0" applyNumberFormat="1" applyFont="1" applyFill="1" applyBorder="1" applyAlignment="1">
      <alignment horizontal="center"/>
    </xf>
    <xf numFmtId="4" fontId="7" fillId="7" borderId="43" xfId="0" applyNumberFormat="1" applyFont="1" applyFill="1" applyBorder="1" applyAlignment="1">
      <alignment horizontal="center"/>
    </xf>
    <xf numFmtId="4" fontId="7" fillId="7" borderId="29" xfId="0" applyNumberFormat="1" applyFont="1" applyFill="1" applyBorder="1" applyAlignment="1">
      <alignment horizontal="center"/>
    </xf>
    <xf numFmtId="4" fontId="7" fillId="7" borderId="33" xfId="0" applyNumberFormat="1" applyFont="1" applyFill="1" applyBorder="1" applyAlignment="1">
      <alignment horizontal="center"/>
    </xf>
    <xf numFmtId="4" fontId="7" fillId="7" borderId="80" xfId="0" applyNumberFormat="1" applyFont="1" applyFill="1" applyBorder="1" applyAlignment="1">
      <alignment horizontal="center" vertical="center"/>
    </xf>
    <xf numFmtId="4" fontId="7" fillId="7" borderId="43" xfId="0" applyNumberFormat="1" applyFont="1" applyFill="1" applyBorder="1" applyAlignment="1">
      <alignment horizontal="center" vertical="center"/>
    </xf>
    <xf numFmtId="4" fontId="7" fillId="7" borderId="29" xfId="0" applyNumberFormat="1" applyFont="1" applyFill="1" applyBorder="1" applyAlignment="1">
      <alignment horizontal="center" vertical="center"/>
    </xf>
    <xf numFmtId="4" fontId="7" fillId="7" borderId="33" xfId="0" applyNumberFormat="1" applyFont="1" applyFill="1" applyBorder="1" applyAlignment="1">
      <alignment horizontal="center" vertical="center"/>
    </xf>
    <xf numFmtId="4" fontId="7" fillId="7" borderId="4" xfId="0" applyNumberFormat="1" applyFont="1" applyFill="1" applyBorder="1" applyAlignment="1">
      <alignment horizontal="center"/>
    </xf>
    <xf numFmtId="4" fontId="7" fillId="7" borderId="39" xfId="0" applyNumberFormat="1" applyFont="1" applyFill="1" applyBorder="1" applyAlignment="1">
      <alignment horizontal="center"/>
    </xf>
    <xf numFmtId="4" fontId="7" fillId="7" borderId="81" xfId="0" applyNumberFormat="1" applyFont="1" applyFill="1" applyBorder="1" applyAlignment="1">
      <alignment horizontal="center"/>
    </xf>
    <xf numFmtId="4" fontId="7" fillId="7" borderId="82" xfId="0" applyNumberFormat="1" applyFont="1" applyFill="1" applyBorder="1" applyAlignment="1">
      <alignment horizontal="center"/>
    </xf>
    <xf numFmtId="4" fontId="7" fillId="7" borderId="71" xfId="0" applyNumberFormat="1" applyFont="1" applyFill="1" applyBorder="1" applyAlignment="1">
      <alignment horizontal="center"/>
    </xf>
    <xf numFmtId="4" fontId="8" fillId="7" borderId="43" xfId="0" applyNumberFormat="1" applyFont="1" applyFill="1" applyBorder="1" applyAlignment="1">
      <alignment horizontal="center"/>
    </xf>
    <xf numFmtId="4" fontId="7" fillId="7" borderId="50" xfId="0" applyNumberFormat="1" applyFont="1" applyFill="1" applyBorder="1" applyAlignment="1">
      <alignment horizontal="center"/>
    </xf>
    <xf numFmtId="0" fontId="7" fillId="6" borderId="41" xfId="0" applyFont="1" applyFill="1" applyBorder="1" applyAlignment="1">
      <alignment vertical="center"/>
    </xf>
    <xf numFmtId="0" fontId="7" fillId="6" borderId="44" xfId="0" applyFont="1" applyFill="1" applyBorder="1" applyAlignment="1">
      <alignment vertical="center"/>
    </xf>
    <xf numFmtId="4" fontId="8" fillId="6" borderId="84" xfId="2" applyNumberFormat="1" applyFont="1" applyFill="1" applyBorder="1" applyAlignment="1">
      <alignment horizontal="center"/>
    </xf>
    <xf numFmtId="4" fontId="7" fillId="6" borderId="84" xfId="2" applyNumberFormat="1" applyFont="1" applyFill="1" applyBorder="1" applyAlignment="1">
      <alignment horizontal="center"/>
    </xf>
    <xf numFmtId="0" fontId="7" fillId="6" borderId="0" xfId="0" applyFont="1" applyFill="1" applyAlignment="1">
      <alignment vertical="center" wrapText="1"/>
    </xf>
    <xf numFmtId="4" fontId="7" fillId="6" borderId="85" xfId="0" applyNumberFormat="1" applyFont="1" applyFill="1" applyBorder="1" applyAlignment="1">
      <alignment horizontal="center"/>
    </xf>
    <xf numFmtId="4" fontId="7" fillId="6" borderId="84" xfId="0" applyNumberFormat="1" applyFont="1" applyFill="1" applyBorder="1" applyAlignment="1">
      <alignment horizontal="center"/>
    </xf>
    <xf numFmtId="4" fontId="7" fillId="6" borderId="86" xfId="0" applyNumberFormat="1" applyFont="1" applyFill="1" applyBorder="1" applyAlignment="1">
      <alignment horizontal="center"/>
    </xf>
    <xf numFmtId="4" fontId="7" fillId="6" borderId="87" xfId="0" applyNumberFormat="1" applyFont="1" applyFill="1" applyBorder="1" applyAlignment="1">
      <alignment horizontal="center"/>
    </xf>
    <xf numFmtId="4" fontId="7" fillId="6" borderId="88" xfId="0" applyNumberFormat="1" applyFont="1" applyFill="1" applyBorder="1" applyAlignment="1">
      <alignment horizontal="center"/>
    </xf>
    <xf numFmtId="0" fontId="7" fillId="6" borderId="0" xfId="0" applyFont="1" applyFill="1" applyAlignment="1">
      <alignment vertical="center"/>
    </xf>
    <xf numFmtId="4" fontId="7" fillId="6" borderId="89" xfId="0" applyNumberFormat="1" applyFont="1" applyFill="1" applyBorder="1" applyAlignment="1">
      <alignment horizontal="center"/>
    </xf>
    <xf numFmtId="4" fontId="8" fillId="6" borderId="85" xfId="2" applyNumberFormat="1" applyFont="1" applyFill="1" applyBorder="1" applyAlignment="1">
      <alignment horizontal="center"/>
    </xf>
    <xf numFmtId="4" fontId="7" fillId="6" borderId="79" xfId="0" applyNumberFormat="1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5" fillId="4" borderId="20" xfId="0" quotePrefix="1" applyFont="1" applyFill="1" applyBorder="1" applyAlignment="1">
      <alignment horizontal="center" vertical="center"/>
    </xf>
    <xf numFmtId="4" fontId="15" fillId="4" borderId="29" xfId="0" applyNumberFormat="1" applyFont="1" applyFill="1" applyBorder="1"/>
    <xf numFmtId="4" fontId="15" fillId="4" borderId="33" xfId="0" applyNumberFormat="1" applyFont="1" applyFill="1" applyBorder="1"/>
    <xf numFmtId="4" fontId="14" fillId="4" borderId="37" xfId="0" applyNumberFormat="1" applyFont="1" applyFill="1" applyBorder="1"/>
    <xf numFmtId="4" fontId="14" fillId="4" borderId="16" xfId="0" applyNumberFormat="1" applyFont="1" applyFill="1" applyBorder="1"/>
    <xf numFmtId="4" fontId="14" fillId="4" borderId="43" xfId="0" applyNumberFormat="1" applyFont="1" applyFill="1" applyBorder="1"/>
    <xf numFmtId="4" fontId="15" fillId="4" borderId="43" xfId="0" applyNumberFormat="1" applyFont="1" applyFill="1" applyBorder="1"/>
    <xf numFmtId="4" fontId="15" fillId="4" borderId="29" xfId="2" applyNumberFormat="1" applyFont="1" applyFill="1" applyBorder="1"/>
    <xf numFmtId="4" fontId="15" fillId="4" borderId="43" xfId="2" applyNumberFormat="1" applyFont="1" applyFill="1" applyBorder="1"/>
    <xf numFmtId="4" fontId="15" fillId="4" borderId="33" xfId="2" applyNumberFormat="1" applyFont="1" applyFill="1" applyBorder="1"/>
    <xf numFmtId="4" fontId="14" fillId="4" borderId="53" xfId="0" applyNumberFormat="1" applyFont="1" applyFill="1" applyBorder="1"/>
    <xf numFmtId="0" fontId="14" fillId="7" borderId="11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7" xfId="0" applyFont="1" applyFill="1" applyBorder="1" applyAlignment="1">
      <alignment horizontal="center" vertical="center" wrapText="1"/>
    </xf>
    <xf numFmtId="0" fontId="14" fillId="7" borderId="18" xfId="0" applyFont="1" applyFill="1" applyBorder="1" applyAlignment="1">
      <alignment horizontal="center" vertical="center" wrapText="1"/>
    </xf>
    <xf numFmtId="0" fontId="15" fillId="7" borderId="21" xfId="0" quotePrefix="1" applyFont="1" applyFill="1" applyBorder="1" applyAlignment="1">
      <alignment horizontal="center" vertical="center"/>
    </xf>
    <xf numFmtId="0" fontId="15" fillId="7" borderId="22" xfId="0" quotePrefix="1" applyFont="1" applyFill="1" applyBorder="1" applyAlignment="1">
      <alignment horizontal="center" vertical="center"/>
    </xf>
    <xf numFmtId="4" fontId="15" fillId="7" borderId="27" xfId="2" applyNumberFormat="1" applyFont="1" applyFill="1" applyBorder="1"/>
    <xf numFmtId="4" fontId="15" fillId="7" borderId="30" xfId="0" applyNumberFormat="1" applyFont="1" applyFill="1" applyBorder="1"/>
    <xf numFmtId="4" fontId="15" fillId="7" borderId="31" xfId="2" applyNumberFormat="1" applyFont="1" applyFill="1" applyBorder="1"/>
    <xf numFmtId="4" fontId="15" fillId="7" borderId="34" xfId="0" applyNumberFormat="1" applyFont="1" applyFill="1" applyBorder="1"/>
    <xf numFmtId="4" fontId="14" fillId="7" borderId="41" xfId="0" applyNumberFormat="1" applyFont="1" applyFill="1" applyBorder="1"/>
    <xf numFmtId="4" fontId="14" fillId="7" borderId="44" xfId="0" applyNumberFormat="1" applyFont="1" applyFill="1" applyBorder="1"/>
    <xf numFmtId="4" fontId="15" fillId="7" borderId="41" xfId="2" applyNumberFormat="1" applyFont="1" applyFill="1" applyBorder="1"/>
    <xf numFmtId="4" fontId="15" fillId="7" borderId="44" xfId="0" applyNumberFormat="1" applyFont="1" applyFill="1" applyBorder="1"/>
    <xf numFmtId="4" fontId="15" fillId="7" borderId="30" xfId="2" applyNumberFormat="1" applyFont="1" applyFill="1" applyBorder="1"/>
    <xf numFmtId="4" fontId="15" fillId="7" borderId="44" xfId="2" applyNumberFormat="1" applyFont="1" applyFill="1" applyBorder="1"/>
    <xf numFmtId="4" fontId="15" fillId="7" borderId="34" xfId="2" applyNumberFormat="1" applyFont="1" applyFill="1" applyBorder="1"/>
    <xf numFmtId="4" fontId="15" fillId="6" borderId="30" xfId="2" applyNumberFormat="1" applyFont="1" applyFill="1" applyBorder="1"/>
    <xf numFmtId="4" fontId="15" fillId="6" borderId="44" xfId="2" applyNumberFormat="1" applyFont="1" applyFill="1" applyBorder="1"/>
    <xf numFmtId="4" fontId="15" fillId="6" borderId="34" xfId="2" applyNumberFormat="1" applyFont="1" applyFill="1" applyBorder="1"/>
    <xf numFmtId="4" fontId="4" fillId="0" borderId="0" xfId="0" applyNumberFormat="1" applyFont="1"/>
    <xf numFmtId="4" fontId="4" fillId="0" borderId="0" xfId="0" applyNumberFormat="1" applyFont="1" applyAlignment="1">
      <alignment horizontal="right"/>
    </xf>
    <xf numFmtId="4" fontId="8" fillId="4" borderId="58" xfId="2" applyNumberFormat="1" applyFont="1" applyFill="1" applyBorder="1" applyAlignment="1">
      <alignment horizontal="center"/>
    </xf>
    <xf numFmtId="4" fontId="8" fillId="4" borderId="42" xfId="2" applyNumberFormat="1" applyFont="1" applyFill="1" applyBorder="1" applyAlignment="1">
      <alignment horizontal="center"/>
    </xf>
    <xf numFmtId="4" fontId="8" fillId="4" borderId="59" xfId="2" applyNumberFormat="1" applyFont="1" applyFill="1" applyBorder="1" applyAlignment="1">
      <alignment horizontal="center"/>
    </xf>
    <xf numFmtId="4" fontId="8" fillId="7" borderId="42" xfId="2" applyNumberFormat="1" applyFont="1" applyFill="1" applyBorder="1" applyAlignment="1">
      <alignment horizontal="center"/>
    </xf>
    <xf numFmtId="4" fontId="8" fillId="7" borderId="43" xfId="2" applyNumberFormat="1" applyFont="1" applyFill="1" applyBorder="1" applyAlignment="1">
      <alignment horizontal="center"/>
    </xf>
    <xf numFmtId="0" fontId="7" fillId="0" borderId="41" xfId="0" quotePrefix="1" applyFont="1" applyBorder="1" applyAlignment="1">
      <alignment vertical="center"/>
    </xf>
    <xf numFmtId="0" fontId="7" fillId="0" borderId="42" xfId="0" applyFont="1" applyBorder="1"/>
    <xf numFmtId="4" fontId="7" fillId="0" borderId="42" xfId="0" applyNumberFormat="1" applyFont="1" applyBorder="1"/>
    <xf numFmtId="4" fontId="7" fillId="0" borderId="43" xfId="0" applyNumberFormat="1" applyFont="1" applyBorder="1"/>
    <xf numFmtId="4" fontId="7" fillId="4" borderId="42" xfId="0" applyNumberFormat="1" applyFont="1" applyFill="1" applyBorder="1"/>
    <xf numFmtId="4" fontId="7" fillId="4" borderId="44" xfId="0" applyNumberFormat="1" applyFont="1" applyFill="1" applyBorder="1"/>
    <xf numFmtId="4" fontId="7" fillId="7" borderId="43" xfId="0" applyNumberFormat="1" applyFont="1" applyFill="1" applyBorder="1"/>
    <xf numFmtId="0" fontId="7" fillId="0" borderId="31" xfId="0" quotePrefix="1" applyFont="1" applyBorder="1" applyAlignment="1">
      <alignment vertical="center"/>
    </xf>
    <xf numFmtId="0" fontId="7" fillId="0" borderId="32" xfId="0" applyFont="1" applyBorder="1" applyAlignment="1">
      <alignment wrapText="1"/>
    </xf>
    <xf numFmtId="4" fontId="7" fillId="0" borderId="32" xfId="2" applyNumberFormat="1" applyFont="1" applyFill="1" applyBorder="1" applyAlignment="1">
      <alignment horizontal="center" vertical="center"/>
    </xf>
    <xf numFmtId="4" fontId="7" fillId="0" borderId="32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horizontal="center" vertical="center"/>
    </xf>
    <xf numFmtId="4" fontId="7" fillId="4" borderId="31" xfId="2" applyNumberFormat="1" applyFont="1" applyFill="1" applyBorder="1" applyAlignment="1">
      <alignment horizontal="center" vertical="center"/>
    </xf>
    <xf numFmtId="4" fontId="7" fillId="4" borderId="32" xfId="0" applyNumberFormat="1" applyFont="1" applyFill="1" applyBorder="1" applyAlignment="1">
      <alignment horizontal="center" vertical="center"/>
    </xf>
    <xf numFmtId="4" fontId="7" fillId="4" borderId="34" xfId="0" applyNumberFormat="1" applyFont="1" applyFill="1" applyBorder="1" applyAlignment="1">
      <alignment horizontal="center" vertical="center"/>
    </xf>
    <xf numFmtId="4" fontId="7" fillId="7" borderId="31" xfId="2" applyNumberFormat="1" applyFont="1" applyFill="1" applyBorder="1" applyAlignment="1">
      <alignment horizontal="center" vertical="center"/>
    </xf>
    <xf numFmtId="0" fontId="7" fillId="5" borderId="31" xfId="0" quotePrefix="1" applyFont="1" applyFill="1" applyBorder="1" applyAlignment="1">
      <alignment vertical="center"/>
    </xf>
    <xf numFmtId="0" fontId="7" fillId="5" borderId="32" xfId="0" applyFont="1" applyFill="1" applyBorder="1"/>
    <xf numFmtId="4" fontId="7" fillId="5" borderId="28" xfId="2" applyNumberFormat="1" applyFont="1" applyFill="1" applyBorder="1" applyAlignment="1">
      <alignment horizontal="center"/>
    </xf>
    <xf numFmtId="4" fontId="7" fillId="5" borderId="32" xfId="0" applyNumberFormat="1" applyFont="1" applyFill="1" applyBorder="1" applyAlignment="1">
      <alignment horizontal="center"/>
    </xf>
    <xf numFmtId="4" fontId="7" fillId="5" borderId="33" xfId="0" applyNumberFormat="1" applyFont="1" applyFill="1" applyBorder="1" applyAlignment="1">
      <alignment horizontal="center"/>
    </xf>
    <xf numFmtId="4" fontId="7" fillId="4" borderId="27" xfId="2" applyNumberFormat="1" applyFont="1" applyFill="1" applyBorder="1" applyAlignment="1">
      <alignment horizontal="center"/>
    </xf>
    <xf numFmtId="4" fontId="7" fillId="4" borderId="32" xfId="0" applyNumberFormat="1" applyFont="1" applyFill="1" applyBorder="1" applyAlignment="1">
      <alignment horizontal="center"/>
    </xf>
    <xf numFmtId="4" fontId="7" fillId="4" borderId="34" xfId="0" applyNumberFormat="1" applyFont="1" applyFill="1" applyBorder="1" applyAlignment="1">
      <alignment horizontal="center"/>
    </xf>
    <xf numFmtId="4" fontId="7" fillId="7" borderId="27" xfId="2" applyNumberFormat="1" applyFont="1" applyFill="1" applyBorder="1" applyAlignment="1">
      <alignment horizontal="center"/>
    </xf>
    <xf numFmtId="0" fontId="7" fillId="5" borderId="32" xfId="0" applyFont="1" applyFill="1" applyBorder="1" applyAlignment="1">
      <alignment wrapText="1"/>
    </xf>
    <xf numFmtId="4" fontId="7" fillId="5" borderId="28" xfId="2" applyNumberFormat="1" applyFont="1" applyFill="1" applyBorder="1" applyAlignment="1">
      <alignment horizontal="center" vertical="center"/>
    </xf>
    <xf numFmtId="4" fontId="7" fillId="5" borderId="32" xfId="0" applyNumberFormat="1" applyFont="1" applyFill="1" applyBorder="1" applyAlignment="1">
      <alignment horizontal="center" vertical="center"/>
    </xf>
    <xf numFmtId="4" fontId="7" fillId="5" borderId="33" xfId="0" applyNumberFormat="1" applyFont="1" applyFill="1" applyBorder="1" applyAlignment="1">
      <alignment horizontal="center" vertical="center"/>
    </xf>
    <xf numFmtId="4" fontId="7" fillId="4" borderId="27" xfId="2" applyNumberFormat="1" applyFont="1" applyFill="1" applyBorder="1" applyAlignment="1">
      <alignment horizontal="center" vertical="center"/>
    </xf>
    <xf numFmtId="4" fontId="7" fillId="7" borderId="27" xfId="2" applyNumberFormat="1" applyFont="1" applyFill="1" applyBorder="1" applyAlignment="1">
      <alignment horizontal="center" vertical="center"/>
    </xf>
    <xf numFmtId="0" fontId="7" fillId="5" borderId="45" xfId="0" quotePrefix="1" applyFont="1" applyFill="1" applyBorder="1" applyAlignment="1">
      <alignment vertical="center"/>
    </xf>
    <xf numFmtId="0" fontId="7" fillId="5" borderId="46" xfId="0" applyFont="1" applyFill="1" applyBorder="1"/>
    <xf numFmtId="4" fontId="7" fillId="5" borderId="32" xfId="2" applyNumberFormat="1" applyFont="1" applyFill="1" applyBorder="1" applyAlignment="1">
      <alignment horizontal="center"/>
    </xf>
    <xf numFmtId="4" fontId="7" fillId="4" borderId="31" xfId="2" applyNumberFormat="1" applyFont="1" applyFill="1" applyBorder="1" applyAlignment="1">
      <alignment horizontal="center"/>
    </xf>
    <xf numFmtId="4" fontId="7" fillId="7" borderId="31" xfId="2" applyNumberFormat="1" applyFont="1" applyFill="1" applyBorder="1" applyAlignment="1">
      <alignment horizontal="center"/>
    </xf>
    <xf numFmtId="0" fontId="7" fillId="5" borderId="46" xfId="0" applyFont="1" applyFill="1" applyBorder="1" applyAlignment="1">
      <alignment vertical="center" wrapText="1"/>
    </xf>
    <xf numFmtId="0" fontId="7" fillId="5" borderId="46" xfId="0" applyFont="1" applyFill="1" applyBorder="1" applyAlignment="1">
      <alignment wrapText="1"/>
    </xf>
    <xf numFmtId="0" fontId="8" fillId="5" borderId="28" xfId="0" applyFont="1" applyFill="1" applyBorder="1"/>
    <xf numFmtId="0" fontId="7" fillId="5" borderId="49" xfId="0" applyFont="1" applyFill="1" applyBorder="1" applyAlignment="1">
      <alignment horizontal="left" vertical="center" wrapText="1"/>
    </xf>
    <xf numFmtId="0" fontId="7" fillId="0" borderId="32" xfId="0" applyFont="1" applyBorder="1"/>
    <xf numFmtId="4" fontId="8" fillId="7" borderId="83" xfId="0" applyNumberFormat="1" applyFont="1" applyFill="1" applyBorder="1" applyAlignment="1">
      <alignment horizontal="center"/>
    </xf>
    <xf numFmtId="4" fontId="8" fillId="6" borderId="31" xfId="0" applyNumberFormat="1" applyFont="1" applyFill="1" applyBorder="1" applyAlignment="1">
      <alignment horizontal="center"/>
    </xf>
    <xf numFmtId="4" fontId="8" fillId="6" borderId="86" xfId="0" applyNumberFormat="1" applyFont="1" applyFill="1" applyBorder="1" applyAlignment="1">
      <alignment horizontal="center"/>
    </xf>
    <xf numFmtId="4" fontId="7" fillId="4" borderId="41" xfId="0" applyNumberFormat="1" applyFont="1" applyFill="1" applyBorder="1"/>
    <xf numFmtId="4" fontId="7" fillId="7" borderId="59" xfId="0" applyNumberFormat="1" applyFont="1" applyFill="1" applyBorder="1"/>
    <xf numFmtId="4" fontId="7" fillId="7" borderId="42" xfId="0" applyNumberFormat="1" applyFont="1" applyFill="1" applyBorder="1"/>
    <xf numFmtId="4" fontId="7" fillId="6" borderId="58" xfId="0" applyNumberFormat="1" applyFont="1" applyFill="1" applyBorder="1"/>
    <xf numFmtId="4" fontId="7" fillId="6" borderId="42" xfId="0" applyNumberFormat="1" applyFont="1" applyFill="1" applyBorder="1"/>
    <xf numFmtId="4" fontId="7" fillId="6" borderId="60" xfId="0" applyNumberFormat="1" applyFont="1" applyFill="1" applyBorder="1"/>
    <xf numFmtId="4" fontId="7" fillId="0" borderId="32" xfId="2" applyNumberFormat="1" applyFont="1" applyFill="1" applyBorder="1"/>
    <xf numFmtId="4" fontId="7" fillId="0" borderId="32" xfId="0" applyNumberFormat="1" applyFont="1" applyBorder="1"/>
    <xf numFmtId="4" fontId="7" fillId="0" borderId="33" xfId="0" applyNumberFormat="1" applyFont="1" applyBorder="1"/>
    <xf numFmtId="4" fontId="7" fillId="4" borderId="31" xfId="2" applyNumberFormat="1" applyFont="1" applyFill="1" applyBorder="1"/>
    <xf numFmtId="4" fontId="7" fillId="4" borderId="32" xfId="0" applyNumberFormat="1" applyFont="1" applyFill="1" applyBorder="1"/>
    <xf numFmtId="4" fontId="7" fillId="4" borderId="34" xfId="0" applyNumberFormat="1" applyFont="1" applyFill="1" applyBorder="1"/>
    <xf numFmtId="4" fontId="7" fillId="7" borderId="65" xfId="2" applyNumberFormat="1" applyFont="1" applyFill="1" applyBorder="1"/>
    <xf numFmtId="4" fontId="7" fillId="7" borderId="33" xfId="0" applyNumberFormat="1" applyFont="1" applyFill="1" applyBorder="1"/>
    <xf numFmtId="4" fontId="7" fillId="0" borderId="28" xfId="2" applyNumberFormat="1" applyFont="1" applyFill="1" applyBorder="1"/>
    <xf numFmtId="4" fontId="7" fillId="4" borderId="27" xfId="2" applyNumberFormat="1" applyFont="1" applyFill="1" applyBorder="1"/>
    <xf numFmtId="4" fontId="7" fillId="7" borderId="64" xfId="2" applyNumberFormat="1" applyFont="1" applyFill="1" applyBorder="1"/>
    <xf numFmtId="0" fontId="7" fillId="0" borderId="45" xfId="0" quotePrefix="1" applyFont="1" applyBorder="1" applyAlignment="1">
      <alignment vertical="center"/>
    </xf>
    <xf numFmtId="0" fontId="7" fillId="0" borderId="46" xfId="0" applyFont="1" applyBorder="1"/>
    <xf numFmtId="4" fontId="7" fillId="0" borderId="46" xfId="0" applyNumberFormat="1" applyFont="1" applyBorder="1"/>
    <xf numFmtId="4" fontId="7" fillId="0" borderId="47" xfId="0" applyNumberFormat="1" applyFont="1" applyBorder="1"/>
    <xf numFmtId="4" fontId="7" fillId="4" borderId="45" xfId="0" applyNumberFormat="1" applyFont="1" applyFill="1" applyBorder="1"/>
    <xf numFmtId="4" fontId="7" fillId="4" borderId="48" xfId="0" applyNumberFormat="1" applyFont="1" applyFill="1" applyBorder="1"/>
    <xf numFmtId="4" fontId="7" fillId="7" borderId="67" xfId="0" applyNumberFormat="1" applyFont="1" applyFill="1" applyBorder="1"/>
    <xf numFmtId="4" fontId="7" fillId="7" borderId="47" xfId="0" applyNumberFormat="1" applyFont="1" applyFill="1" applyBorder="1"/>
    <xf numFmtId="4" fontId="7" fillId="5" borderId="32" xfId="2" applyNumberFormat="1" applyFont="1" applyFill="1" applyBorder="1"/>
    <xf numFmtId="4" fontId="7" fillId="5" borderId="32" xfId="0" applyNumberFormat="1" applyFont="1" applyFill="1" applyBorder="1"/>
    <xf numFmtId="4" fontId="7" fillId="5" borderId="33" xfId="0" applyNumberFormat="1" applyFont="1" applyFill="1" applyBorder="1"/>
    <xf numFmtId="4" fontId="7" fillId="7" borderId="32" xfId="0" applyNumberFormat="1" applyFont="1" applyFill="1" applyBorder="1"/>
    <xf numFmtId="4" fontId="7" fillId="6" borderId="72" xfId="0" applyNumberFormat="1" applyFont="1" applyFill="1" applyBorder="1"/>
    <xf numFmtId="4" fontId="7" fillId="6" borderId="32" xfId="0" applyNumberFormat="1" applyFont="1" applyFill="1" applyBorder="1"/>
    <xf numFmtId="4" fontId="7" fillId="6" borderId="76" xfId="0" applyNumberFormat="1" applyFont="1" applyFill="1" applyBorder="1"/>
    <xf numFmtId="4" fontId="7" fillId="5" borderId="46" xfId="0" applyNumberFormat="1" applyFont="1" applyFill="1" applyBorder="1"/>
    <xf numFmtId="4" fontId="7" fillId="5" borderId="47" xfId="0" applyNumberFormat="1" applyFont="1" applyFill="1" applyBorder="1"/>
    <xf numFmtId="4" fontId="7" fillId="7" borderId="68" xfId="0" applyNumberFormat="1" applyFont="1" applyFill="1" applyBorder="1"/>
    <xf numFmtId="4" fontId="7" fillId="6" borderId="73" xfId="0" applyNumberFormat="1" applyFont="1" applyFill="1" applyBorder="1"/>
    <xf numFmtId="4" fontId="7" fillId="6" borderId="68" xfId="0" applyNumberFormat="1" applyFont="1" applyFill="1" applyBorder="1"/>
    <xf numFmtId="4" fontId="7" fillId="6" borderId="77" xfId="0" applyNumberFormat="1" applyFont="1" applyFill="1" applyBorder="1"/>
    <xf numFmtId="0" fontId="7" fillId="0" borderId="49" xfId="0" applyFont="1" applyBorder="1" applyAlignment="1">
      <alignment horizontal="left" vertical="center" wrapText="1"/>
    </xf>
    <xf numFmtId="0" fontId="7" fillId="0" borderId="46" xfId="0" applyFont="1" applyBorder="1" applyAlignment="1">
      <alignment wrapText="1"/>
    </xf>
    <xf numFmtId="4" fontId="7" fillId="7" borderId="46" xfId="0" applyNumberFormat="1" applyFont="1" applyFill="1" applyBorder="1"/>
    <xf numFmtId="4" fontId="7" fillId="4" borderId="43" xfId="0" applyNumberFormat="1" applyFont="1" applyFill="1" applyBorder="1"/>
    <xf numFmtId="4" fontId="7" fillId="7" borderId="41" xfId="0" applyNumberFormat="1" applyFont="1" applyFill="1" applyBorder="1"/>
    <xf numFmtId="4" fontId="7" fillId="7" borderId="44" xfId="0" applyNumberFormat="1" applyFont="1" applyFill="1" applyBorder="1"/>
    <xf numFmtId="4" fontId="7" fillId="6" borderId="41" xfId="0" applyNumberFormat="1" applyFont="1" applyFill="1" applyBorder="1"/>
    <xf numFmtId="4" fontId="7" fillId="6" borderId="44" xfId="0" applyNumberFormat="1" applyFont="1" applyFill="1" applyBorder="1"/>
    <xf numFmtId="4" fontId="7" fillId="4" borderId="33" xfId="0" applyNumberFormat="1" applyFont="1" applyFill="1" applyBorder="1"/>
    <xf numFmtId="4" fontId="7" fillId="7" borderId="31" xfId="2" applyNumberFormat="1" applyFont="1" applyFill="1" applyBorder="1"/>
    <xf numFmtId="4" fontId="7" fillId="7" borderId="34" xfId="0" applyNumberFormat="1" applyFont="1" applyFill="1" applyBorder="1"/>
    <xf numFmtId="4" fontId="7" fillId="6" borderId="31" xfId="2" applyNumberFormat="1" applyFont="1" applyFill="1" applyBorder="1"/>
    <xf numFmtId="4" fontId="7" fillId="6" borderId="34" xfId="0" applyNumberFormat="1" applyFont="1" applyFill="1" applyBorder="1"/>
    <xf numFmtId="4" fontId="7" fillId="4" borderId="28" xfId="2" applyNumberFormat="1" applyFont="1" applyFill="1" applyBorder="1"/>
    <xf numFmtId="4" fontId="7" fillId="4" borderId="29" xfId="2" applyNumberFormat="1" applyFont="1" applyFill="1" applyBorder="1"/>
    <xf numFmtId="4" fontId="7" fillId="7" borderId="27" xfId="2" applyNumberFormat="1" applyFont="1" applyFill="1" applyBorder="1"/>
    <xf numFmtId="4" fontId="7" fillId="7" borderId="28" xfId="2" applyNumberFormat="1" applyFont="1" applyFill="1" applyBorder="1"/>
    <xf numFmtId="4" fontId="7" fillId="7" borderId="30" xfId="2" applyNumberFormat="1" applyFont="1" applyFill="1" applyBorder="1"/>
    <xf numFmtId="4" fontId="7" fillId="6" borderId="27" xfId="2" applyNumberFormat="1" applyFont="1" applyFill="1" applyBorder="1"/>
    <xf numFmtId="4" fontId="7" fillId="6" borderId="28" xfId="2" applyNumberFormat="1" applyFont="1" applyFill="1" applyBorder="1"/>
    <xf numFmtId="4" fontId="7" fillId="6" borderId="30" xfId="2" applyNumberFormat="1" applyFont="1" applyFill="1" applyBorder="1"/>
    <xf numFmtId="4" fontId="7" fillId="4" borderId="47" xfId="0" applyNumberFormat="1" applyFont="1" applyFill="1" applyBorder="1"/>
    <xf numFmtId="4" fontId="7" fillId="7" borderId="45" xfId="0" applyNumberFormat="1" applyFont="1" applyFill="1" applyBorder="1"/>
    <xf numFmtId="4" fontId="7" fillId="7" borderId="48" xfId="0" applyNumberFormat="1" applyFont="1" applyFill="1" applyBorder="1"/>
    <xf numFmtId="4" fontId="7" fillId="6" borderId="45" xfId="0" applyNumberFormat="1" applyFont="1" applyFill="1" applyBorder="1"/>
    <xf numFmtId="4" fontId="7" fillId="6" borderId="46" xfId="0" applyNumberFormat="1" applyFont="1" applyFill="1" applyBorder="1"/>
    <xf numFmtId="4" fontId="7" fillId="6" borderId="48" xfId="0" applyNumberFormat="1" applyFont="1" applyFill="1" applyBorder="1"/>
    <xf numFmtId="4" fontId="7" fillId="4" borderId="32" xfId="2" applyNumberFormat="1" applyFont="1" applyFill="1" applyBorder="1"/>
    <xf numFmtId="4" fontId="7" fillId="4" borderId="33" xfId="2" applyNumberFormat="1" applyFont="1" applyFill="1" applyBorder="1"/>
    <xf numFmtId="4" fontId="7" fillId="7" borderId="32" xfId="2" applyNumberFormat="1" applyFont="1" applyFill="1" applyBorder="1"/>
    <xf numFmtId="4" fontId="7" fillId="7" borderId="34" xfId="2" applyNumberFormat="1" applyFont="1" applyFill="1" applyBorder="1"/>
    <xf numFmtId="4" fontId="7" fillId="6" borderId="32" xfId="2" applyNumberFormat="1" applyFont="1" applyFill="1" applyBorder="1"/>
    <xf numFmtId="4" fontId="7" fillId="6" borderId="34" xfId="2" applyNumberFormat="1" applyFont="1" applyFill="1" applyBorder="1"/>
    <xf numFmtId="4" fontId="8" fillId="5" borderId="43" xfId="2" applyNumberFormat="1" applyFont="1" applyFill="1" applyBorder="1" applyAlignment="1">
      <alignment horizontal="center"/>
    </xf>
    <xf numFmtId="4" fontId="8" fillId="4" borderId="44" xfId="2" applyNumberFormat="1" applyFont="1" applyFill="1" applyBorder="1" applyAlignment="1">
      <alignment horizontal="center"/>
    </xf>
    <xf numFmtId="4" fontId="8" fillId="0" borderId="42" xfId="2" applyNumberFormat="1" applyFont="1" applyFill="1" applyBorder="1"/>
    <xf numFmtId="4" fontId="8" fillId="0" borderId="43" xfId="2" applyNumberFormat="1" applyFont="1" applyFill="1" applyBorder="1"/>
    <xf numFmtId="4" fontId="8" fillId="4" borderId="41" xfId="2" applyNumberFormat="1" applyFont="1" applyFill="1" applyBorder="1"/>
    <xf numFmtId="4" fontId="8" fillId="4" borderId="42" xfId="2" applyNumberFormat="1" applyFont="1" applyFill="1" applyBorder="1"/>
    <xf numFmtId="4" fontId="8" fillId="4" borderId="44" xfId="2" applyNumberFormat="1" applyFont="1" applyFill="1" applyBorder="1"/>
    <xf numFmtId="4" fontId="8" fillId="7" borderId="59" xfId="2" applyNumberFormat="1" applyFont="1" applyFill="1" applyBorder="1"/>
    <xf numFmtId="4" fontId="8" fillId="7" borderId="42" xfId="2" applyNumberFormat="1" applyFont="1" applyFill="1" applyBorder="1"/>
    <xf numFmtId="4" fontId="8" fillId="7" borderId="43" xfId="2" applyNumberFormat="1" applyFont="1" applyFill="1" applyBorder="1"/>
    <xf numFmtId="4" fontId="8" fillId="6" borderId="58" xfId="2" applyNumberFormat="1" applyFont="1" applyFill="1" applyBorder="1"/>
    <xf numFmtId="4" fontId="8" fillId="6" borderId="42" xfId="2" applyNumberFormat="1" applyFont="1" applyFill="1" applyBorder="1"/>
    <xf numFmtId="4" fontId="8" fillId="6" borderId="60" xfId="2" applyNumberFormat="1" applyFont="1" applyFill="1" applyBorder="1"/>
    <xf numFmtId="4" fontId="8" fillId="0" borderId="42" xfId="0" applyNumberFormat="1" applyFont="1" applyBorder="1"/>
    <xf numFmtId="4" fontId="8" fillId="0" borderId="43" xfId="0" applyNumberFormat="1" applyFont="1" applyBorder="1"/>
    <xf numFmtId="4" fontId="8" fillId="4" borderId="42" xfId="0" applyNumberFormat="1" applyFont="1" applyFill="1" applyBorder="1"/>
    <xf numFmtId="4" fontId="8" fillId="4" borderId="44" xfId="0" applyNumberFormat="1" applyFont="1" applyFill="1" applyBorder="1"/>
    <xf numFmtId="4" fontId="8" fillId="7" borderId="43" xfId="0" applyNumberFormat="1" applyFont="1" applyFill="1" applyBorder="1"/>
    <xf numFmtId="0" fontId="8" fillId="0" borderId="42" xfId="0" applyFont="1" applyBorder="1" applyAlignment="1">
      <alignment wrapText="1"/>
    </xf>
    <xf numFmtId="4" fontId="8" fillId="4" borderId="43" xfId="2" applyNumberFormat="1" applyFont="1" applyFill="1" applyBorder="1"/>
    <xf numFmtId="4" fontId="8" fillId="7" borderId="41" xfId="2" applyNumberFormat="1" applyFont="1" applyFill="1" applyBorder="1"/>
    <xf numFmtId="4" fontId="8" fillId="7" borderId="44" xfId="2" applyNumberFormat="1" applyFont="1" applyFill="1" applyBorder="1"/>
    <xf numFmtId="4" fontId="8" fillId="6" borderId="41" xfId="2" applyNumberFormat="1" applyFont="1" applyFill="1" applyBorder="1"/>
    <xf numFmtId="4" fontId="8" fillId="6" borderId="44" xfId="2" applyNumberFormat="1" applyFont="1" applyFill="1" applyBorder="1"/>
    <xf numFmtId="4" fontId="8" fillId="4" borderId="43" xfId="0" applyNumberFormat="1" applyFont="1" applyFill="1" applyBorder="1"/>
    <xf numFmtId="4" fontId="8" fillId="7" borderId="42" xfId="0" applyNumberFormat="1" applyFont="1" applyFill="1" applyBorder="1"/>
    <xf numFmtId="4" fontId="8" fillId="7" borderId="44" xfId="0" applyNumberFormat="1" applyFont="1" applyFill="1" applyBorder="1"/>
    <xf numFmtId="4" fontId="8" fillId="6" borderId="42" xfId="0" applyNumberFormat="1" applyFont="1" applyFill="1" applyBorder="1"/>
    <xf numFmtId="4" fontId="8" fillId="6" borderId="44" xfId="0" applyNumberFormat="1" applyFont="1" applyFill="1" applyBorder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6" borderId="1" xfId="0" applyFont="1" applyFill="1" applyBorder="1" applyAlignment="1" applyProtection="1">
      <alignment horizontal="center" vertical="center" wrapText="1"/>
      <protection hidden="1"/>
    </xf>
    <xf numFmtId="0" fontId="10" fillId="6" borderId="2" xfId="0" applyFont="1" applyFill="1" applyBorder="1" applyAlignment="1" applyProtection="1">
      <alignment horizontal="center" vertical="center" wrapText="1"/>
      <protection hidden="1"/>
    </xf>
    <xf numFmtId="0" fontId="10" fillId="6" borderId="3" xfId="0" applyFont="1" applyFill="1" applyBorder="1" applyAlignment="1" applyProtection="1">
      <alignment horizontal="center" vertical="center" wrapText="1"/>
      <protection hidden="1"/>
    </xf>
    <xf numFmtId="0" fontId="10" fillId="6" borderId="4" xfId="0" applyFont="1" applyFill="1" applyBorder="1" applyAlignment="1" applyProtection="1">
      <alignment horizontal="center" vertical="center" wrapText="1"/>
      <protection hidden="1"/>
    </xf>
    <xf numFmtId="0" fontId="10" fillId="6" borderId="5" xfId="0" applyFont="1" applyFill="1" applyBorder="1" applyAlignment="1" applyProtection="1">
      <alignment horizontal="center" vertical="center" wrapText="1"/>
      <protection hidden="1"/>
    </xf>
    <xf numFmtId="0" fontId="10" fillId="6" borderId="6" xfId="0" applyFont="1" applyFill="1" applyBorder="1" applyAlignment="1" applyProtection="1">
      <alignment horizontal="center" vertical="center" wrapText="1"/>
      <protection hidden="1"/>
    </xf>
    <xf numFmtId="0" fontId="10" fillId="7" borderId="1" xfId="0" applyFont="1" applyFill="1" applyBorder="1" applyAlignment="1" applyProtection="1">
      <alignment horizontal="center" vertical="center" wrapText="1"/>
      <protection hidden="1"/>
    </xf>
    <xf numFmtId="0" fontId="10" fillId="7" borderId="2" xfId="0" applyFont="1" applyFill="1" applyBorder="1" applyAlignment="1" applyProtection="1">
      <alignment horizontal="center" vertical="center" wrapText="1"/>
      <protection hidden="1"/>
    </xf>
    <xf numFmtId="0" fontId="10" fillId="7" borderId="4" xfId="0" applyFont="1" applyFill="1" applyBorder="1" applyAlignment="1" applyProtection="1">
      <alignment horizontal="center" vertical="center" wrapText="1"/>
      <protection hidden="1"/>
    </xf>
    <xf numFmtId="0" fontId="10" fillId="7" borderId="5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10" fillId="4" borderId="1" xfId="0" applyFont="1" applyFill="1" applyBorder="1" applyAlignment="1" applyProtection="1">
      <alignment horizontal="center" vertical="center" wrapText="1"/>
      <protection hidden="1"/>
    </xf>
    <xf numFmtId="0" fontId="10" fillId="4" borderId="2" xfId="0" applyFont="1" applyFill="1" applyBorder="1" applyAlignment="1" applyProtection="1">
      <alignment horizontal="center" vertical="center" wrapText="1"/>
      <protection hidden="1"/>
    </xf>
    <xf numFmtId="0" fontId="10" fillId="4" borderId="3" xfId="0" applyFont="1" applyFill="1" applyBorder="1" applyAlignment="1" applyProtection="1">
      <alignment horizontal="center" vertical="center" wrapText="1"/>
      <protection hidden="1"/>
    </xf>
    <xf numFmtId="0" fontId="10" fillId="4" borderId="4" xfId="0" applyFont="1" applyFill="1" applyBorder="1" applyAlignment="1" applyProtection="1">
      <alignment horizontal="center" vertical="center" wrapText="1"/>
      <protection hidden="1"/>
    </xf>
    <xf numFmtId="0" fontId="10" fillId="4" borderId="5" xfId="0" applyFont="1" applyFill="1" applyBorder="1" applyAlignment="1" applyProtection="1">
      <alignment horizontal="center" vertical="center" wrapText="1"/>
      <protection hidden="1"/>
    </xf>
    <xf numFmtId="0" fontId="10" fillId="4" borderId="6" xfId="0" applyFont="1" applyFill="1" applyBorder="1" applyAlignment="1" applyProtection="1">
      <alignment horizontal="center" vertical="center" wrapText="1"/>
      <protection hidden="1"/>
    </xf>
    <xf numFmtId="0" fontId="7" fillId="0" borderId="35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7" fillId="5" borderId="50" xfId="0" applyFont="1" applyFill="1" applyBorder="1" applyAlignment="1">
      <alignment vertical="center"/>
    </xf>
    <xf numFmtId="0" fontId="7" fillId="5" borderId="51" xfId="0" applyFont="1" applyFill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39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5" borderId="35" xfId="0" applyFont="1" applyFill="1" applyBorder="1" applyAlignment="1">
      <alignment vertical="center"/>
    </xf>
    <xf numFmtId="0" fontId="7" fillId="5" borderId="36" xfId="0" applyFont="1" applyFill="1" applyBorder="1" applyAlignment="1">
      <alignment vertical="center"/>
    </xf>
    <xf numFmtId="0" fontId="7" fillId="5" borderId="23" xfId="0" applyFont="1" applyFill="1" applyBorder="1" applyAlignment="1">
      <alignment vertical="center" wrapText="1"/>
    </xf>
    <xf numFmtId="0" fontId="7" fillId="5" borderId="24" xfId="0" applyFont="1" applyFill="1" applyBorder="1" applyAlignment="1">
      <alignment vertical="center" wrapText="1"/>
    </xf>
    <xf numFmtId="0" fontId="7" fillId="5" borderId="39" xfId="0" applyFont="1" applyFill="1" applyBorder="1" applyAlignment="1">
      <alignment vertical="center"/>
    </xf>
    <xf numFmtId="0" fontId="7" fillId="5" borderId="40" xfId="0" applyFont="1" applyFill="1" applyBorder="1" applyAlignment="1">
      <alignment vertical="center"/>
    </xf>
    <xf numFmtId="0" fontId="7" fillId="5" borderId="23" xfId="0" applyFont="1" applyFill="1" applyBorder="1" applyAlignment="1">
      <alignment vertical="center"/>
    </xf>
    <xf numFmtId="0" fontId="7" fillId="5" borderId="24" xfId="0" applyFont="1" applyFill="1" applyBorder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14" fillId="6" borderId="23" xfId="0" applyFont="1" applyFill="1" applyBorder="1" applyAlignment="1">
      <alignment vertical="center"/>
    </xf>
    <xf numFmtId="0" fontId="14" fillId="6" borderId="24" xfId="0" applyFont="1" applyFill="1" applyBorder="1" applyAlignment="1">
      <alignment vertical="center"/>
    </xf>
    <xf numFmtId="0" fontId="14" fillId="6" borderId="61" xfId="0" applyFont="1" applyFill="1" applyBorder="1" applyAlignment="1">
      <alignment vertical="center"/>
    </xf>
    <xf numFmtId="0" fontId="14" fillId="6" borderId="23" xfId="0" applyFont="1" applyFill="1" applyBorder="1" applyAlignment="1">
      <alignment vertical="center" wrapText="1"/>
    </xf>
    <xf numFmtId="0" fontId="14" fillId="6" borderId="24" xfId="0" applyFont="1" applyFill="1" applyBorder="1" applyAlignment="1">
      <alignment vertical="center" wrapText="1"/>
    </xf>
    <xf numFmtId="0" fontId="14" fillId="6" borderId="61" xfId="0" applyFont="1" applyFill="1" applyBorder="1" applyAlignment="1">
      <alignment vertical="center" wrapText="1"/>
    </xf>
    <xf numFmtId="0" fontId="14" fillId="6" borderId="71" xfId="0" applyFont="1" applyFill="1" applyBorder="1" applyAlignment="1">
      <alignment vertical="center" wrapText="1"/>
    </xf>
    <xf numFmtId="0" fontId="14" fillId="6" borderId="71" xfId="0" applyFont="1" applyFill="1" applyBorder="1" applyAlignment="1">
      <alignment vertical="center"/>
    </xf>
    <xf numFmtId="0" fontId="14" fillId="4" borderId="23" xfId="0" applyFont="1" applyFill="1" applyBorder="1" applyAlignment="1">
      <alignment vertical="center" wrapText="1"/>
    </xf>
    <xf numFmtId="0" fontId="14" fillId="4" borderId="24" xfId="0" applyFont="1" applyFill="1" applyBorder="1" applyAlignment="1">
      <alignment vertical="center" wrapText="1"/>
    </xf>
    <xf numFmtId="0" fontId="14" fillId="4" borderId="61" xfId="0" applyFont="1" applyFill="1" applyBorder="1" applyAlignment="1">
      <alignment vertical="center" wrapText="1"/>
    </xf>
    <xf numFmtId="0" fontId="10" fillId="7" borderId="3" xfId="0" applyFont="1" applyFill="1" applyBorder="1" applyAlignment="1" applyProtection="1">
      <alignment horizontal="center" vertical="center" wrapText="1"/>
      <protection hidden="1"/>
    </xf>
    <xf numFmtId="0" fontId="10" fillId="7" borderId="6" xfId="0" applyFont="1" applyFill="1" applyBorder="1" applyAlignment="1" applyProtection="1">
      <alignment horizontal="center" vertical="center" wrapText="1"/>
      <protection hidden="1"/>
    </xf>
    <xf numFmtId="0" fontId="14" fillId="7" borderId="24" xfId="0" applyFont="1" applyFill="1" applyBorder="1" applyAlignment="1">
      <alignment vertical="center"/>
    </xf>
    <xf numFmtId="0" fontId="14" fillId="7" borderId="24" xfId="0" applyFont="1" applyFill="1" applyBorder="1" applyAlignment="1">
      <alignment vertical="center" wrapText="1"/>
    </xf>
    <xf numFmtId="0" fontId="14" fillId="4" borderId="23" xfId="0" applyFont="1" applyFill="1" applyBorder="1" applyAlignment="1">
      <alignment vertical="center"/>
    </xf>
    <xf numFmtId="0" fontId="14" fillId="4" borderId="24" xfId="0" applyFont="1" applyFill="1" applyBorder="1" applyAlignment="1">
      <alignment vertical="center"/>
    </xf>
    <xf numFmtId="0" fontId="14" fillId="4" borderId="61" xfId="0" applyFont="1" applyFill="1" applyBorder="1" applyAlignment="1">
      <alignment vertical="center"/>
    </xf>
    <xf numFmtId="0" fontId="14" fillId="0" borderId="23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50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35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1" fillId="0" borderId="0" xfId="0" applyFont="1" applyAlignment="1">
      <alignment horizontal="left" vertical="top"/>
    </xf>
    <xf numFmtId="0" fontId="14" fillId="0" borderId="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7" borderId="23" xfId="0" applyFont="1" applyFill="1" applyBorder="1" applyAlignment="1">
      <alignment vertical="center" wrapText="1"/>
    </xf>
    <xf numFmtId="0" fontId="14" fillId="7" borderId="61" xfId="0" applyFont="1" applyFill="1" applyBorder="1" applyAlignment="1">
      <alignment vertical="center" wrapText="1"/>
    </xf>
    <xf numFmtId="0" fontId="14" fillId="7" borderId="23" xfId="0" applyFont="1" applyFill="1" applyBorder="1" applyAlignment="1">
      <alignment vertical="center"/>
    </xf>
    <xf numFmtId="0" fontId="14" fillId="7" borderId="61" xfId="0" applyFont="1" applyFill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5"/>
  <sheetViews>
    <sheetView view="pageBreakPreview" zoomScale="60" zoomScaleNormal="70" workbookViewId="0">
      <selection activeCell="A150" sqref="A150:XFD155"/>
    </sheetView>
  </sheetViews>
  <sheetFormatPr defaultRowHeight="15" x14ac:dyDescent="0.25"/>
  <cols>
    <col min="1" max="1" width="9" customWidth="1"/>
    <col min="2" max="2" width="89.85546875" customWidth="1"/>
    <col min="3" max="3" width="28.85546875" customWidth="1"/>
    <col min="4" max="4" width="18.5703125" customWidth="1"/>
    <col min="5" max="5" width="21" customWidth="1"/>
    <col min="6" max="6" width="19.5703125" customWidth="1"/>
    <col min="7" max="7" width="18.5703125" customWidth="1"/>
    <col min="8" max="8" width="21" customWidth="1"/>
    <col min="9" max="9" width="18.28515625" customWidth="1"/>
    <col min="10" max="10" width="18.5703125" customWidth="1"/>
    <col min="11" max="11" width="21" customWidth="1"/>
    <col min="12" max="12" width="19.5703125" customWidth="1"/>
    <col min="13" max="13" width="18.5703125" customWidth="1"/>
    <col min="14" max="14" width="21" customWidth="1"/>
  </cols>
  <sheetData>
    <row r="1" spans="1:14" ht="21" x14ac:dyDescent="0.35">
      <c r="A1" s="1" t="s">
        <v>0</v>
      </c>
      <c r="B1" s="1"/>
      <c r="C1" s="1"/>
      <c r="D1" s="1"/>
      <c r="E1" s="2"/>
      <c r="F1" s="1"/>
      <c r="G1" s="1"/>
      <c r="H1" s="2"/>
      <c r="I1" s="1"/>
      <c r="J1" s="1"/>
      <c r="K1" s="2"/>
      <c r="L1" s="1"/>
      <c r="M1" s="1"/>
      <c r="N1" s="2"/>
    </row>
    <row r="2" spans="1:14" ht="21" x14ac:dyDescent="0.35">
      <c r="A2" s="644" t="s">
        <v>1</v>
      </c>
      <c r="B2" s="644"/>
      <c r="C2" s="1"/>
      <c r="D2" s="1"/>
      <c r="E2" s="2"/>
      <c r="F2" s="1"/>
      <c r="G2" s="1"/>
      <c r="H2" s="2"/>
      <c r="I2" s="1"/>
      <c r="J2" s="1"/>
      <c r="K2" s="2"/>
      <c r="L2" s="1"/>
      <c r="M2" s="1"/>
      <c r="N2" s="2"/>
    </row>
    <row r="3" spans="1:14" ht="21" x14ac:dyDescent="0.35">
      <c r="A3" s="644" t="s">
        <v>2</v>
      </c>
      <c r="B3" s="644"/>
      <c r="C3" s="1"/>
      <c r="D3" s="1"/>
      <c r="E3" s="2"/>
      <c r="F3" s="1"/>
      <c r="G3" s="1"/>
      <c r="H3" s="2"/>
      <c r="I3" s="1"/>
      <c r="J3" s="1"/>
      <c r="K3" s="2"/>
      <c r="L3" s="1"/>
      <c r="M3" s="1"/>
      <c r="N3" s="2"/>
    </row>
    <row r="4" spans="1:14" ht="21" x14ac:dyDescent="0.35">
      <c r="A4" s="644" t="s">
        <v>3</v>
      </c>
      <c r="B4" s="644"/>
      <c r="C4" s="1"/>
      <c r="D4" s="1"/>
      <c r="E4" s="2"/>
      <c r="F4" s="1"/>
      <c r="G4" s="1"/>
      <c r="H4" s="2"/>
      <c r="I4" s="1"/>
      <c r="J4" s="1"/>
      <c r="K4" s="2"/>
      <c r="L4" s="1"/>
      <c r="M4" s="1"/>
      <c r="N4" s="2"/>
    </row>
    <row r="5" spans="1:14" ht="2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1.75" thickBot="1" x14ac:dyDescent="0.4">
      <c r="A6" s="645" t="s">
        <v>4</v>
      </c>
      <c r="B6" s="645"/>
      <c r="C6" s="645"/>
      <c r="D6" s="645"/>
      <c r="E6" s="645"/>
      <c r="F6" s="3"/>
      <c r="G6" s="3"/>
      <c r="H6" s="3"/>
      <c r="I6" s="3"/>
      <c r="J6" s="3"/>
      <c r="K6" s="3"/>
      <c r="L6" s="3"/>
      <c r="M6" s="3"/>
      <c r="N6" s="3"/>
    </row>
    <row r="7" spans="1:14" ht="39" customHeight="1" x14ac:dyDescent="0.35">
      <c r="A7" s="645" t="s">
        <v>5</v>
      </c>
      <c r="B7" s="645"/>
      <c r="C7" s="645"/>
      <c r="D7" s="645"/>
      <c r="E7" s="645"/>
      <c r="F7" s="622" t="s">
        <v>182</v>
      </c>
      <c r="G7" s="623"/>
      <c r="H7" s="624"/>
      <c r="I7" s="611" t="s">
        <v>183</v>
      </c>
      <c r="J7" s="612"/>
      <c r="K7" s="612"/>
      <c r="L7" s="605" t="s">
        <v>184</v>
      </c>
      <c r="M7" s="606"/>
      <c r="N7" s="607"/>
    </row>
    <row r="8" spans="1:14" ht="21.75" customHeight="1" thickBot="1" x14ac:dyDescent="0.3">
      <c r="A8" s="615" t="s">
        <v>6</v>
      </c>
      <c r="B8" s="615"/>
      <c r="C8" s="615"/>
      <c r="D8" s="615"/>
      <c r="E8" s="615"/>
      <c r="F8" s="625"/>
      <c r="G8" s="626"/>
      <c r="H8" s="627"/>
      <c r="I8" s="613"/>
      <c r="J8" s="614"/>
      <c r="K8" s="614"/>
      <c r="L8" s="608"/>
      <c r="M8" s="609"/>
      <c r="N8" s="610"/>
    </row>
    <row r="9" spans="1:14" ht="42" x14ac:dyDescent="0.25">
      <c r="A9" s="616" t="s">
        <v>7</v>
      </c>
      <c r="B9" s="618" t="s">
        <v>8</v>
      </c>
      <c r="C9" s="4" t="s">
        <v>9</v>
      </c>
      <c r="D9" s="5" t="s">
        <v>10</v>
      </c>
      <c r="E9" s="6" t="s">
        <v>11</v>
      </c>
      <c r="F9" s="30" t="s">
        <v>9</v>
      </c>
      <c r="G9" s="31" t="s">
        <v>10</v>
      </c>
      <c r="H9" s="32" t="s">
        <v>11</v>
      </c>
      <c r="I9" s="309" t="s">
        <v>9</v>
      </c>
      <c r="J9" s="310" t="s">
        <v>10</v>
      </c>
      <c r="K9" s="385" t="s">
        <v>11</v>
      </c>
      <c r="L9" s="137" t="s">
        <v>9</v>
      </c>
      <c r="M9" s="138" t="s">
        <v>10</v>
      </c>
      <c r="N9" s="139" t="s">
        <v>11</v>
      </c>
    </row>
    <row r="10" spans="1:14" ht="21.75" thickBot="1" x14ac:dyDescent="0.3">
      <c r="A10" s="617"/>
      <c r="B10" s="619"/>
      <c r="C10" s="7" t="s">
        <v>12</v>
      </c>
      <c r="D10" s="8" t="s">
        <v>12</v>
      </c>
      <c r="E10" s="9" t="s">
        <v>12</v>
      </c>
      <c r="F10" s="33" t="s">
        <v>12</v>
      </c>
      <c r="G10" s="34" t="s">
        <v>12</v>
      </c>
      <c r="H10" s="35" t="s">
        <v>12</v>
      </c>
      <c r="I10" s="311" t="s">
        <v>12</v>
      </c>
      <c r="J10" s="312" t="s">
        <v>12</v>
      </c>
      <c r="K10" s="386" t="s">
        <v>12</v>
      </c>
      <c r="L10" s="140" t="s">
        <v>12</v>
      </c>
      <c r="M10" s="141" t="s">
        <v>12</v>
      </c>
      <c r="N10" s="142" t="s">
        <v>12</v>
      </c>
    </row>
    <row r="11" spans="1:14" ht="21.75" thickBot="1" x14ac:dyDescent="0.3">
      <c r="A11" s="10" t="s">
        <v>13</v>
      </c>
      <c r="B11" s="10" t="s">
        <v>14</v>
      </c>
      <c r="C11" s="10" t="s">
        <v>15</v>
      </c>
      <c r="D11" s="10" t="s">
        <v>16</v>
      </c>
      <c r="E11" s="11" t="s">
        <v>17</v>
      </c>
      <c r="F11" s="36" t="s">
        <v>15</v>
      </c>
      <c r="G11" s="37" t="s">
        <v>16</v>
      </c>
      <c r="H11" s="38" t="s">
        <v>17</v>
      </c>
      <c r="I11" s="313" t="s">
        <v>15</v>
      </c>
      <c r="J11" s="314" t="s">
        <v>16</v>
      </c>
      <c r="K11" s="387" t="s">
        <v>17</v>
      </c>
      <c r="L11" s="143" t="s">
        <v>15</v>
      </c>
      <c r="M11" s="144" t="s">
        <v>16</v>
      </c>
      <c r="N11" s="145" t="s">
        <v>17</v>
      </c>
    </row>
    <row r="12" spans="1:14" ht="21" x14ac:dyDescent="0.25">
      <c r="A12" s="620" t="s">
        <v>18</v>
      </c>
      <c r="B12" s="621"/>
      <c r="C12" s="621"/>
      <c r="D12" s="621"/>
      <c r="E12" s="621"/>
      <c r="F12" s="50"/>
      <c r="G12" s="50"/>
      <c r="H12" s="50"/>
      <c r="I12" s="315"/>
      <c r="J12" s="315"/>
      <c r="K12" s="388"/>
      <c r="L12" s="405"/>
      <c r="M12" s="146"/>
      <c r="N12" s="406"/>
    </row>
    <row r="13" spans="1:14" ht="21.75" thickBot="1" x14ac:dyDescent="0.4">
      <c r="A13" s="12" t="s">
        <v>19</v>
      </c>
      <c r="B13" s="13" t="s">
        <v>20</v>
      </c>
      <c r="C13" s="51">
        <v>0</v>
      </c>
      <c r="D13" s="52">
        <f>C13*19%</f>
        <v>0</v>
      </c>
      <c r="E13" s="53">
        <f>C13+D13</f>
        <v>0</v>
      </c>
      <c r="F13" s="55">
        <v>0</v>
      </c>
      <c r="G13" s="54">
        <f>F13*19%</f>
        <v>0</v>
      </c>
      <c r="H13" s="56">
        <f>F13+G13</f>
        <v>0</v>
      </c>
      <c r="I13" s="316">
        <f>C13-F13</f>
        <v>0</v>
      </c>
      <c r="J13" s="317">
        <f>I13*0.21</f>
        <v>0</v>
      </c>
      <c r="K13" s="389">
        <f>I13+J13</f>
        <v>0</v>
      </c>
      <c r="L13" s="147">
        <f>F13+I13</f>
        <v>0</v>
      </c>
      <c r="M13" s="147">
        <f t="shared" ref="M13:N13" si="0">G13+J13</f>
        <v>0</v>
      </c>
      <c r="N13" s="407">
        <f t="shared" si="0"/>
        <v>0</v>
      </c>
    </row>
    <row r="14" spans="1:14" ht="22.5" thickTop="1" thickBot="1" x14ac:dyDescent="0.4">
      <c r="A14" s="14" t="s">
        <v>21</v>
      </c>
      <c r="B14" s="15" t="s">
        <v>22</v>
      </c>
      <c r="C14" s="62">
        <v>0</v>
      </c>
      <c r="D14" s="61">
        <f t="shared" ref="D14:D16" si="1">C14*19%</f>
        <v>0</v>
      </c>
      <c r="E14" s="60">
        <f t="shared" ref="E14:E16" si="2">C14+D14</f>
        <v>0</v>
      </c>
      <c r="F14" s="59">
        <v>0</v>
      </c>
      <c r="G14" s="58">
        <f t="shared" ref="G14:G16" si="3">F14*19%</f>
        <v>0</v>
      </c>
      <c r="H14" s="57">
        <f t="shared" ref="H14:H16" si="4">F14+G14</f>
        <v>0</v>
      </c>
      <c r="I14" s="318">
        <f t="shared" ref="I14:I17" si="5">C14-F14</f>
        <v>0</v>
      </c>
      <c r="J14" s="317">
        <f t="shared" ref="J14:J17" si="6">I14*0.21</f>
        <v>0</v>
      </c>
      <c r="K14" s="389">
        <f t="shared" ref="K14:K17" si="7">I14+J14</f>
        <v>0</v>
      </c>
      <c r="L14" s="147">
        <f t="shared" ref="L14:L17" si="8">F14+I14</f>
        <v>0</v>
      </c>
      <c r="M14" s="147">
        <f t="shared" ref="M14:M17" si="9">G14+J14</f>
        <v>0</v>
      </c>
      <c r="N14" s="407">
        <f t="shared" ref="N14:N17" si="10">H14+K14</f>
        <v>0</v>
      </c>
    </row>
    <row r="15" spans="1:14" ht="43.5" thickTop="1" thickBot="1" x14ac:dyDescent="0.4">
      <c r="A15" s="14" t="s">
        <v>23</v>
      </c>
      <c r="B15" s="16" t="s">
        <v>24</v>
      </c>
      <c r="C15" s="63">
        <v>0</v>
      </c>
      <c r="D15" s="64">
        <f t="shared" si="1"/>
        <v>0</v>
      </c>
      <c r="E15" s="65">
        <f t="shared" si="2"/>
        <v>0</v>
      </c>
      <c r="F15" s="66">
        <v>0</v>
      </c>
      <c r="G15" s="67">
        <f t="shared" si="3"/>
        <v>0</v>
      </c>
      <c r="H15" s="68">
        <f t="shared" si="4"/>
        <v>0</v>
      </c>
      <c r="I15" s="319">
        <f t="shared" si="5"/>
        <v>0</v>
      </c>
      <c r="J15" s="317">
        <f t="shared" si="6"/>
        <v>0</v>
      </c>
      <c r="K15" s="389">
        <f t="shared" si="7"/>
        <v>0</v>
      </c>
      <c r="L15" s="147">
        <f t="shared" si="8"/>
        <v>0</v>
      </c>
      <c r="M15" s="147">
        <f t="shared" si="9"/>
        <v>0</v>
      </c>
      <c r="N15" s="407">
        <f t="shared" si="10"/>
        <v>0</v>
      </c>
    </row>
    <row r="16" spans="1:14" ht="22.5" thickTop="1" thickBot="1" x14ac:dyDescent="0.4">
      <c r="A16" s="14" t="s">
        <v>25</v>
      </c>
      <c r="B16" s="15" t="s">
        <v>26</v>
      </c>
      <c r="C16" s="62">
        <v>0</v>
      </c>
      <c r="D16" s="61">
        <f t="shared" si="1"/>
        <v>0</v>
      </c>
      <c r="E16" s="60">
        <f t="shared" si="2"/>
        <v>0</v>
      </c>
      <c r="F16" s="59">
        <v>0</v>
      </c>
      <c r="G16" s="58">
        <f t="shared" si="3"/>
        <v>0</v>
      </c>
      <c r="H16" s="57">
        <f t="shared" si="4"/>
        <v>0</v>
      </c>
      <c r="I16" s="318">
        <f t="shared" si="5"/>
        <v>0</v>
      </c>
      <c r="J16" s="317">
        <f t="shared" si="6"/>
        <v>0</v>
      </c>
      <c r="K16" s="389">
        <f t="shared" si="7"/>
        <v>0</v>
      </c>
      <c r="L16" s="147">
        <f t="shared" si="8"/>
        <v>0</v>
      </c>
      <c r="M16" s="147">
        <f t="shared" si="9"/>
        <v>0</v>
      </c>
      <c r="N16" s="407">
        <f t="shared" si="10"/>
        <v>0</v>
      </c>
    </row>
    <row r="17" spans="1:14" ht="22.5" thickTop="1" thickBot="1" x14ac:dyDescent="0.4">
      <c r="A17" s="628" t="s">
        <v>27</v>
      </c>
      <c r="B17" s="629"/>
      <c r="C17" s="69">
        <f>SUM(C13:C16)</f>
        <v>0</v>
      </c>
      <c r="D17" s="69">
        <f t="shared" ref="D17:E17" si="11">SUM(D13:D16)</f>
        <v>0</v>
      </c>
      <c r="E17" s="70">
        <f t="shared" si="11"/>
        <v>0</v>
      </c>
      <c r="F17" s="71">
        <f>SUM(F13:F16)</f>
        <v>0</v>
      </c>
      <c r="G17" s="72">
        <f t="shared" ref="G17:H17" si="12">SUM(G13:G16)</f>
        <v>0</v>
      </c>
      <c r="H17" s="73">
        <f t="shared" si="12"/>
        <v>0</v>
      </c>
      <c r="I17" s="320">
        <f t="shared" si="5"/>
        <v>0</v>
      </c>
      <c r="J17" s="321">
        <f t="shared" si="6"/>
        <v>0</v>
      </c>
      <c r="K17" s="389">
        <f t="shared" si="7"/>
        <v>0</v>
      </c>
      <c r="L17" s="307">
        <f t="shared" si="8"/>
        <v>0</v>
      </c>
      <c r="M17" s="307">
        <f t="shared" si="9"/>
        <v>0</v>
      </c>
      <c r="N17" s="408">
        <f t="shared" si="10"/>
        <v>0</v>
      </c>
    </row>
    <row r="18" spans="1:14" ht="21" x14ac:dyDescent="0.25">
      <c r="A18" s="632" t="s">
        <v>28</v>
      </c>
      <c r="B18" s="633"/>
      <c r="C18" s="633"/>
      <c r="D18" s="633"/>
      <c r="E18" s="633"/>
      <c r="F18" s="42"/>
      <c r="G18" s="43"/>
      <c r="H18" s="44"/>
      <c r="I18" s="322"/>
      <c r="J18" s="323"/>
      <c r="K18" s="323"/>
      <c r="L18" s="148"/>
      <c r="M18" s="409"/>
      <c r="N18" s="149"/>
    </row>
    <row r="19" spans="1:14" ht="21.75" thickBot="1" x14ac:dyDescent="0.4">
      <c r="A19" s="634" t="s">
        <v>29</v>
      </c>
      <c r="B19" s="635"/>
      <c r="C19" s="78">
        <v>0</v>
      </c>
      <c r="D19" s="78">
        <v>0</v>
      </c>
      <c r="E19" s="77">
        <v>0</v>
      </c>
      <c r="F19" s="76">
        <v>0</v>
      </c>
      <c r="G19" s="75">
        <v>0</v>
      </c>
      <c r="H19" s="74">
        <v>0</v>
      </c>
      <c r="I19" s="324">
        <f>C19-F19</f>
        <v>0</v>
      </c>
      <c r="J19" s="325">
        <f>D19-G19</f>
        <v>0</v>
      </c>
      <c r="K19" s="390">
        <f>E19-H19</f>
        <v>0</v>
      </c>
      <c r="L19" s="150">
        <v>0</v>
      </c>
      <c r="M19" s="151">
        <v>0</v>
      </c>
      <c r="N19" s="152">
        <v>0</v>
      </c>
    </row>
    <row r="20" spans="1:14" ht="21" x14ac:dyDescent="0.25">
      <c r="A20" s="632" t="s">
        <v>30</v>
      </c>
      <c r="B20" s="633"/>
      <c r="C20" s="633"/>
      <c r="D20" s="633"/>
      <c r="E20" s="633"/>
      <c r="F20" s="42"/>
      <c r="G20" s="43"/>
      <c r="H20" s="44"/>
      <c r="I20" s="322"/>
      <c r="J20" s="323"/>
      <c r="K20" s="323"/>
      <c r="L20" s="148"/>
      <c r="M20" s="409"/>
      <c r="N20" s="149"/>
    </row>
    <row r="21" spans="1:14" s="29" customFormat="1" ht="21" x14ac:dyDescent="0.35">
      <c r="A21" s="459" t="s">
        <v>31</v>
      </c>
      <c r="B21" s="460" t="s">
        <v>32</v>
      </c>
      <c r="C21" s="79">
        <f>SUM(C22:C24)</f>
        <v>0</v>
      </c>
      <c r="D21" s="79">
        <f t="shared" ref="D21:E21" si="13">SUM(D22:D24)</f>
        <v>0</v>
      </c>
      <c r="E21" s="80">
        <f t="shared" si="13"/>
        <v>0</v>
      </c>
      <c r="F21" s="81">
        <f>SUM(F22:F24)</f>
        <v>0</v>
      </c>
      <c r="G21" s="82">
        <f t="shared" ref="G21:H21" si="14">SUM(G22:G24)</f>
        <v>0</v>
      </c>
      <c r="H21" s="83">
        <f t="shared" si="14"/>
        <v>0</v>
      </c>
      <c r="I21" s="326">
        <f t="shared" ref="I21:I43" si="15">C21-F21</f>
        <v>0</v>
      </c>
      <c r="J21" s="327">
        <f t="shared" ref="J21" si="16">D21-G21</f>
        <v>0</v>
      </c>
      <c r="K21" s="391">
        <f>I21+J21</f>
        <v>0</v>
      </c>
      <c r="L21" s="153">
        <f>F21+I21</f>
        <v>0</v>
      </c>
      <c r="M21" s="153">
        <f t="shared" ref="M21:N21" si="17">G21+J21</f>
        <v>0</v>
      </c>
      <c r="N21" s="410">
        <f t="shared" si="17"/>
        <v>0</v>
      </c>
    </row>
    <row r="22" spans="1:14" ht="21" x14ac:dyDescent="0.35">
      <c r="A22" s="17"/>
      <c r="B22" s="18" t="s">
        <v>33</v>
      </c>
      <c r="C22" s="89">
        <v>0</v>
      </c>
      <c r="D22" s="88">
        <f t="shared" ref="D22:D43" si="18">C22*19%</f>
        <v>0</v>
      </c>
      <c r="E22" s="87">
        <f t="shared" ref="E22:E43" si="19">C22+D22</f>
        <v>0</v>
      </c>
      <c r="F22" s="86">
        <v>0</v>
      </c>
      <c r="G22" s="85">
        <f t="shared" ref="G22:G27" si="20">F22*19%</f>
        <v>0</v>
      </c>
      <c r="H22" s="84">
        <f t="shared" ref="H22:H27" si="21">F22+G22</f>
        <v>0</v>
      </c>
      <c r="I22" s="328">
        <f t="shared" si="15"/>
        <v>0</v>
      </c>
      <c r="J22" s="329">
        <f>I22*0.21</f>
        <v>0</v>
      </c>
      <c r="K22" s="391">
        <f t="shared" ref="K22:K27" si="22">I22+J22</f>
        <v>0</v>
      </c>
      <c r="L22" s="153">
        <f t="shared" ref="L22:L43" si="23">F22+I22</f>
        <v>0</v>
      </c>
      <c r="M22" s="153">
        <f t="shared" ref="M22:M43" si="24">G22+J22</f>
        <v>0</v>
      </c>
      <c r="N22" s="410">
        <f t="shared" ref="N22:N43" si="25">H22+K22</f>
        <v>0</v>
      </c>
    </row>
    <row r="23" spans="1:14" ht="21" x14ac:dyDescent="0.35">
      <c r="A23" s="17"/>
      <c r="B23" s="18" t="s">
        <v>34</v>
      </c>
      <c r="C23" s="89">
        <v>0</v>
      </c>
      <c r="D23" s="88">
        <f t="shared" si="18"/>
        <v>0</v>
      </c>
      <c r="E23" s="87">
        <f t="shared" si="19"/>
        <v>0</v>
      </c>
      <c r="F23" s="86">
        <v>0</v>
      </c>
      <c r="G23" s="85">
        <f t="shared" si="20"/>
        <v>0</v>
      </c>
      <c r="H23" s="84">
        <f t="shared" si="21"/>
        <v>0</v>
      </c>
      <c r="I23" s="328">
        <f t="shared" si="15"/>
        <v>0</v>
      </c>
      <c r="J23" s="329">
        <f t="shared" ref="J23:J27" si="26">I23*0.21</f>
        <v>0</v>
      </c>
      <c r="K23" s="391">
        <f t="shared" si="22"/>
        <v>0</v>
      </c>
      <c r="L23" s="153">
        <f t="shared" si="23"/>
        <v>0</v>
      </c>
      <c r="M23" s="153">
        <f t="shared" si="24"/>
        <v>0</v>
      </c>
      <c r="N23" s="410">
        <f t="shared" si="25"/>
        <v>0</v>
      </c>
    </row>
    <row r="24" spans="1:14" ht="21.75" thickBot="1" x14ac:dyDescent="0.4">
      <c r="A24" s="12"/>
      <c r="B24" s="13" t="s">
        <v>35</v>
      </c>
      <c r="C24" s="51">
        <v>0</v>
      </c>
      <c r="D24" s="52">
        <f t="shared" si="18"/>
        <v>0</v>
      </c>
      <c r="E24" s="53">
        <f t="shared" si="19"/>
        <v>0</v>
      </c>
      <c r="F24" s="55">
        <v>0</v>
      </c>
      <c r="G24" s="54">
        <f t="shared" si="20"/>
        <v>0</v>
      </c>
      <c r="H24" s="56">
        <f t="shared" si="21"/>
        <v>0</v>
      </c>
      <c r="I24" s="316">
        <f t="shared" si="15"/>
        <v>0</v>
      </c>
      <c r="J24" s="329">
        <f t="shared" si="26"/>
        <v>0</v>
      </c>
      <c r="K24" s="391">
        <f t="shared" si="22"/>
        <v>0</v>
      </c>
      <c r="L24" s="153">
        <f t="shared" si="23"/>
        <v>0</v>
      </c>
      <c r="M24" s="153">
        <f t="shared" si="24"/>
        <v>0</v>
      </c>
      <c r="N24" s="410">
        <f t="shared" si="25"/>
        <v>0</v>
      </c>
    </row>
    <row r="25" spans="1:14" s="29" customFormat="1" ht="43.5" thickTop="1" thickBot="1" x14ac:dyDescent="0.4">
      <c r="A25" s="466" t="s">
        <v>36</v>
      </c>
      <c r="B25" s="467" t="s">
        <v>37</v>
      </c>
      <c r="C25" s="468">
        <v>0</v>
      </c>
      <c r="D25" s="469">
        <f t="shared" si="18"/>
        <v>0</v>
      </c>
      <c r="E25" s="470">
        <f t="shared" si="19"/>
        <v>0</v>
      </c>
      <c r="F25" s="471">
        <v>0</v>
      </c>
      <c r="G25" s="472">
        <f t="shared" si="20"/>
        <v>0</v>
      </c>
      <c r="H25" s="473">
        <f t="shared" si="21"/>
        <v>0</v>
      </c>
      <c r="I25" s="474">
        <f t="shared" si="15"/>
        <v>0</v>
      </c>
      <c r="J25" s="321">
        <f t="shared" si="26"/>
        <v>0</v>
      </c>
      <c r="K25" s="392">
        <f t="shared" si="22"/>
        <v>0</v>
      </c>
      <c r="L25" s="354">
        <f t="shared" si="23"/>
        <v>0</v>
      </c>
      <c r="M25" s="354">
        <f t="shared" si="24"/>
        <v>0</v>
      </c>
      <c r="N25" s="411">
        <f t="shared" si="25"/>
        <v>0</v>
      </c>
    </row>
    <row r="26" spans="1:14" s="29" customFormat="1" ht="22.5" thickTop="1" thickBot="1" x14ac:dyDescent="0.4">
      <c r="A26" s="475" t="s">
        <v>38</v>
      </c>
      <c r="B26" s="476" t="s">
        <v>39</v>
      </c>
      <c r="C26" s="477">
        <v>24253.01</v>
      </c>
      <c r="D26" s="478">
        <f t="shared" si="18"/>
        <v>4608.0718999999999</v>
      </c>
      <c r="E26" s="479">
        <f t="shared" si="19"/>
        <v>28861.081899999997</v>
      </c>
      <c r="F26" s="480">
        <v>24253.01</v>
      </c>
      <c r="G26" s="481">
        <f t="shared" si="20"/>
        <v>4608.0718999999999</v>
      </c>
      <c r="H26" s="482">
        <f t="shared" si="21"/>
        <v>28861.081899999997</v>
      </c>
      <c r="I26" s="483">
        <f t="shared" si="15"/>
        <v>0</v>
      </c>
      <c r="J26" s="384">
        <f t="shared" si="26"/>
        <v>0</v>
      </c>
      <c r="K26" s="393">
        <f t="shared" si="22"/>
        <v>0</v>
      </c>
      <c r="L26" s="356">
        <f t="shared" si="23"/>
        <v>24253.01</v>
      </c>
      <c r="M26" s="356">
        <f t="shared" si="24"/>
        <v>4608.0718999999999</v>
      </c>
      <c r="N26" s="412">
        <f t="shared" si="25"/>
        <v>28861.081899999997</v>
      </c>
    </row>
    <row r="27" spans="1:14" s="29" customFormat="1" ht="39" customHeight="1" thickTop="1" thickBot="1" x14ac:dyDescent="0.4">
      <c r="A27" s="475" t="s">
        <v>40</v>
      </c>
      <c r="B27" s="484" t="s">
        <v>41</v>
      </c>
      <c r="C27" s="485">
        <v>24249.35</v>
      </c>
      <c r="D27" s="486">
        <f t="shared" si="18"/>
        <v>4607.3764999999994</v>
      </c>
      <c r="E27" s="487">
        <f t="shared" si="19"/>
        <v>28856.726499999997</v>
      </c>
      <c r="F27" s="488">
        <v>24249.35</v>
      </c>
      <c r="G27" s="472">
        <f t="shared" si="20"/>
        <v>4607.3764999999994</v>
      </c>
      <c r="H27" s="473">
        <f t="shared" si="21"/>
        <v>28856.726499999997</v>
      </c>
      <c r="I27" s="489">
        <f t="shared" si="15"/>
        <v>0</v>
      </c>
      <c r="J27" s="384">
        <f t="shared" si="26"/>
        <v>0</v>
      </c>
      <c r="K27" s="393">
        <f t="shared" si="22"/>
        <v>0</v>
      </c>
      <c r="L27" s="356">
        <f t="shared" si="23"/>
        <v>24249.35</v>
      </c>
      <c r="M27" s="356">
        <f t="shared" si="24"/>
        <v>4607.3764999999994</v>
      </c>
      <c r="N27" s="412">
        <f t="shared" si="25"/>
        <v>28856.726499999997</v>
      </c>
    </row>
    <row r="28" spans="1:14" s="29" customFormat="1" ht="21.75" thickTop="1" x14ac:dyDescent="0.35">
      <c r="A28" s="490" t="s">
        <v>42</v>
      </c>
      <c r="B28" s="491" t="s">
        <v>43</v>
      </c>
      <c r="C28" s="95">
        <f>C29+C30+C31+C32+C33+C34</f>
        <v>455885.53</v>
      </c>
      <c r="D28" s="95">
        <f t="shared" ref="D28:E28" si="27">D29+D30+D31+D32+D33+D34</f>
        <v>86618.250700000004</v>
      </c>
      <c r="E28" s="96">
        <f t="shared" si="27"/>
        <v>542503.7807</v>
      </c>
      <c r="F28" s="97">
        <f>F29+F30+F31+F32+F33+F34</f>
        <v>440064.33999999997</v>
      </c>
      <c r="G28" s="98">
        <f t="shared" ref="G28:H28" si="28">G29+G30+G31+G32+G33+G34</f>
        <v>83612.224600000001</v>
      </c>
      <c r="H28" s="99">
        <f t="shared" si="28"/>
        <v>523676.56459999998</v>
      </c>
      <c r="I28" s="331">
        <f t="shared" si="15"/>
        <v>15821.190000000061</v>
      </c>
      <c r="J28" s="357">
        <f>I28*0.21</f>
        <v>3322.4499000000128</v>
      </c>
      <c r="K28" s="394">
        <f>I28+J28</f>
        <v>19143.639900000075</v>
      </c>
      <c r="L28" s="353">
        <f t="shared" si="23"/>
        <v>455885.53</v>
      </c>
      <c r="M28" s="353">
        <f t="shared" si="24"/>
        <v>86934.674500000008</v>
      </c>
      <c r="N28" s="413">
        <f t="shared" si="25"/>
        <v>542820.20450000011</v>
      </c>
    </row>
    <row r="29" spans="1:14" ht="21" x14ac:dyDescent="0.35">
      <c r="A29" s="20"/>
      <c r="B29" s="21" t="s">
        <v>44</v>
      </c>
      <c r="C29" s="102">
        <v>0</v>
      </c>
      <c r="D29" s="101">
        <f t="shared" si="18"/>
        <v>0</v>
      </c>
      <c r="E29" s="100">
        <f t="shared" si="19"/>
        <v>0</v>
      </c>
      <c r="F29" s="86">
        <v>0</v>
      </c>
      <c r="G29" s="85">
        <f t="shared" ref="G29:G35" si="29">F29*19%</f>
        <v>0</v>
      </c>
      <c r="H29" s="84">
        <f t="shared" ref="H29:H35" si="30">F29+G29</f>
        <v>0</v>
      </c>
      <c r="I29" s="328">
        <f t="shared" si="15"/>
        <v>0</v>
      </c>
      <c r="J29" s="327">
        <f t="shared" ref="J29:J43" si="31">I29*0.21</f>
        <v>0</v>
      </c>
      <c r="K29" s="395">
        <f t="shared" ref="K29:K43" si="32">I29+J29</f>
        <v>0</v>
      </c>
      <c r="L29" s="153">
        <f t="shared" si="23"/>
        <v>0</v>
      </c>
      <c r="M29" s="153">
        <f t="shared" si="24"/>
        <v>0</v>
      </c>
      <c r="N29" s="410">
        <f t="shared" si="25"/>
        <v>0</v>
      </c>
    </row>
    <row r="30" spans="1:14" ht="21" x14ac:dyDescent="0.35">
      <c r="A30" s="20"/>
      <c r="B30" s="21" t="s">
        <v>45</v>
      </c>
      <c r="C30" s="102">
        <v>0</v>
      </c>
      <c r="D30" s="101">
        <f t="shared" si="18"/>
        <v>0</v>
      </c>
      <c r="E30" s="100">
        <f t="shared" si="19"/>
        <v>0</v>
      </c>
      <c r="F30" s="86">
        <v>0</v>
      </c>
      <c r="G30" s="85">
        <f t="shared" si="29"/>
        <v>0</v>
      </c>
      <c r="H30" s="84">
        <f t="shared" si="30"/>
        <v>0</v>
      </c>
      <c r="I30" s="328">
        <f t="shared" si="15"/>
        <v>0</v>
      </c>
      <c r="J30" s="327">
        <f t="shared" si="31"/>
        <v>0</v>
      </c>
      <c r="K30" s="395">
        <f t="shared" si="32"/>
        <v>0</v>
      </c>
      <c r="L30" s="153">
        <f t="shared" si="23"/>
        <v>0</v>
      </c>
      <c r="M30" s="153">
        <f t="shared" si="24"/>
        <v>0</v>
      </c>
      <c r="N30" s="410">
        <f t="shared" si="25"/>
        <v>0</v>
      </c>
    </row>
    <row r="31" spans="1:14" ht="42" customHeight="1" x14ac:dyDescent="0.35">
      <c r="A31" s="20"/>
      <c r="B31" s="26" t="s">
        <v>177</v>
      </c>
      <c r="C31" s="108">
        <v>135000</v>
      </c>
      <c r="D31" s="107">
        <f t="shared" si="18"/>
        <v>25650</v>
      </c>
      <c r="E31" s="106">
        <f t="shared" si="19"/>
        <v>160650</v>
      </c>
      <c r="F31" s="105">
        <v>135000</v>
      </c>
      <c r="G31" s="104">
        <f t="shared" si="29"/>
        <v>25650</v>
      </c>
      <c r="H31" s="103">
        <f t="shared" si="30"/>
        <v>160650</v>
      </c>
      <c r="I31" s="332">
        <f t="shared" si="15"/>
        <v>0</v>
      </c>
      <c r="J31" s="327">
        <f t="shared" si="31"/>
        <v>0</v>
      </c>
      <c r="K31" s="395">
        <f t="shared" si="32"/>
        <v>0</v>
      </c>
      <c r="L31" s="153">
        <f t="shared" si="23"/>
        <v>135000</v>
      </c>
      <c r="M31" s="153">
        <f t="shared" si="24"/>
        <v>25650</v>
      </c>
      <c r="N31" s="410">
        <f t="shared" si="25"/>
        <v>160650</v>
      </c>
    </row>
    <row r="32" spans="1:14" ht="42" x14ac:dyDescent="0.35">
      <c r="A32" s="20"/>
      <c r="B32" s="21" t="s">
        <v>46</v>
      </c>
      <c r="C32" s="108">
        <v>135000</v>
      </c>
      <c r="D32" s="107">
        <f t="shared" si="18"/>
        <v>25650</v>
      </c>
      <c r="E32" s="106">
        <f t="shared" si="19"/>
        <v>160650</v>
      </c>
      <c r="F32" s="105">
        <v>135000</v>
      </c>
      <c r="G32" s="104">
        <f t="shared" si="29"/>
        <v>25650</v>
      </c>
      <c r="H32" s="103">
        <f t="shared" si="30"/>
        <v>160650</v>
      </c>
      <c r="I32" s="332">
        <f t="shared" si="15"/>
        <v>0</v>
      </c>
      <c r="J32" s="327">
        <f t="shared" si="31"/>
        <v>0</v>
      </c>
      <c r="K32" s="395">
        <f t="shared" si="32"/>
        <v>0</v>
      </c>
      <c r="L32" s="153">
        <f t="shared" si="23"/>
        <v>135000</v>
      </c>
      <c r="M32" s="153">
        <f t="shared" si="24"/>
        <v>25650</v>
      </c>
      <c r="N32" s="410">
        <f t="shared" si="25"/>
        <v>160650</v>
      </c>
    </row>
    <row r="33" spans="1:14" ht="42" x14ac:dyDescent="0.35">
      <c r="A33" s="20"/>
      <c r="B33" s="21" t="s">
        <v>47</v>
      </c>
      <c r="C33" s="108">
        <v>15821.19</v>
      </c>
      <c r="D33" s="107">
        <f t="shared" si="18"/>
        <v>3006.0261</v>
      </c>
      <c r="E33" s="106">
        <f t="shared" si="19"/>
        <v>18827.216100000001</v>
      </c>
      <c r="F33" s="105">
        <v>0</v>
      </c>
      <c r="G33" s="104">
        <f t="shared" si="29"/>
        <v>0</v>
      </c>
      <c r="H33" s="103">
        <f t="shared" si="30"/>
        <v>0</v>
      </c>
      <c r="I33" s="332">
        <f t="shared" si="15"/>
        <v>15821.19</v>
      </c>
      <c r="J33" s="327">
        <f t="shared" si="31"/>
        <v>3322.4499000000001</v>
      </c>
      <c r="K33" s="395">
        <f t="shared" si="32"/>
        <v>19143.639900000002</v>
      </c>
      <c r="L33" s="153">
        <f t="shared" si="23"/>
        <v>15821.19</v>
      </c>
      <c r="M33" s="153">
        <f t="shared" si="24"/>
        <v>3322.4499000000001</v>
      </c>
      <c r="N33" s="410">
        <f t="shared" si="25"/>
        <v>19143.639900000002</v>
      </c>
    </row>
    <row r="34" spans="1:14" ht="21.75" thickBot="1" x14ac:dyDescent="0.4">
      <c r="A34" s="22"/>
      <c r="B34" s="23" t="s">
        <v>48</v>
      </c>
      <c r="C34" s="92">
        <v>170064.34</v>
      </c>
      <c r="D34" s="109">
        <f t="shared" si="18"/>
        <v>32312.224600000001</v>
      </c>
      <c r="E34" s="110">
        <f t="shared" si="19"/>
        <v>202376.56459999998</v>
      </c>
      <c r="F34" s="55">
        <v>170064.34</v>
      </c>
      <c r="G34" s="54">
        <f t="shared" si="29"/>
        <v>32312.224600000001</v>
      </c>
      <c r="H34" s="56">
        <f t="shared" si="30"/>
        <v>202376.56459999998</v>
      </c>
      <c r="I34" s="316">
        <f t="shared" si="15"/>
        <v>0</v>
      </c>
      <c r="J34" s="321">
        <f t="shared" si="31"/>
        <v>0</v>
      </c>
      <c r="K34" s="396">
        <f t="shared" si="32"/>
        <v>0</v>
      </c>
      <c r="L34" s="354">
        <f t="shared" si="23"/>
        <v>170064.34</v>
      </c>
      <c r="M34" s="354">
        <f t="shared" si="24"/>
        <v>32312.224600000001</v>
      </c>
      <c r="N34" s="411">
        <f t="shared" si="25"/>
        <v>202376.56459999998</v>
      </c>
    </row>
    <row r="35" spans="1:14" s="29" customFormat="1" ht="22.5" thickTop="1" thickBot="1" x14ac:dyDescent="0.4">
      <c r="A35" s="475" t="s">
        <v>49</v>
      </c>
      <c r="B35" s="484" t="s">
        <v>50</v>
      </c>
      <c r="C35" s="492">
        <v>0</v>
      </c>
      <c r="D35" s="478">
        <f t="shared" si="18"/>
        <v>0</v>
      </c>
      <c r="E35" s="479">
        <f t="shared" si="19"/>
        <v>0</v>
      </c>
      <c r="F35" s="493">
        <v>0</v>
      </c>
      <c r="G35" s="481">
        <f t="shared" si="29"/>
        <v>0</v>
      </c>
      <c r="H35" s="482">
        <f t="shared" si="30"/>
        <v>0</v>
      </c>
      <c r="I35" s="494">
        <f t="shared" si="15"/>
        <v>0</v>
      </c>
      <c r="J35" s="384">
        <f t="shared" si="31"/>
        <v>0</v>
      </c>
      <c r="K35" s="397">
        <f t="shared" si="32"/>
        <v>0</v>
      </c>
      <c r="L35" s="356">
        <f t="shared" si="23"/>
        <v>0</v>
      </c>
      <c r="M35" s="356">
        <f t="shared" si="24"/>
        <v>0</v>
      </c>
      <c r="N35" s="412">
        <f t="shared" si="25"/>
        <v>0</v>
      </c>
    </row>
    <row r="36" spans="1:14" s="29" customFormat="1" ht="21.75" thickTop="1" x14ac:dyDescent="0.35">
      <c r="A36" s="490" t="s">
        <v>51</v>
      </c>
      <c r="B36" s="495" t="s">
        <v>52</v>
      </c>
      <c r="C36" s="95">
        <f>SUM(C37:C38)</f>
        <v>0</v>
      </c>
      <c r="D36" s="95">
        <f t="shared" ref="D36:E36" si="33">SUM(D37:D38)</f>
        <v>0</v>
      </c>
      <c r="E36" s="96">
        <f t="shared" si="33"/>
        <v>0</v>
      </c>
      <c r="F36" s="97">
        <f>SUM(F37:F38)</f>
        <v>0</v>
      </c>
      <c r="G36" s="98">
        <f t="shared" ref="G36:H36" si="34">SUM(G37:G38)</f>
        <v>0</v>
      </c>
      <c r="H36" s="99">
        <f t="shared" si="34"/>
        <v>0</v>
      </c>
      <c r="I36" s="331">
        <f t="shared" si="15"/>
        <v>0</v>
      </c>
      <c r="J36" s="357">
        <f t="shared" si="31"/>
        <v>0</v>
      </c>
      <c r="K36" s="394">
        <f t="shared" si="32"/>
        <v>0</v>
      </c>
      <c r="L36" s="353">
        <f t="shared" si="23"/>
        <v>0</v>
      </c>
      <c r="M36" s="353">
        <f t="shared" si="24"/>
        <v>0</v>
      </c>
      <c r="N36" s="413">
        <f t="shared" si="25"/>
        <v>0</v>
      </c>
    </row>
    <row r="37" spans="1:14" ht="21" x14ac:dyDescent="0.35">
      <c r="A37" s="20"/>
      <c r="B37" s="21" t="s">
        <v>53</v>
      </c>
      <c r="C37" s="102">
        <v>0</v>
      </c>
      <c r="D37" s="101">
        <f>C37*19%</f>
        <v>0</v>
      </c>
      <c r="E37" s="100">
        <f>C37+D37</f>
        <v>0</v>
      </c>
      <c r="F37" s="86">
        <v>0</v>
      </c>
      <c r="G37" s="85">
        <f>F37*19%</f>
        <v>0</v>
      </c>
      <c r="H37" s="84">
        <f>F37+G37</f>
        <v>0</v>
      </c>
      <c r="I37" s="328">
        <f t="shared" si="15"/>
        <v>0</v>
      </c>
      <c r="J37" s="327">
        <f t="shared" si="31"/>
        <v>0</v>
      </c>
      <c r="K37" s="395">
        <f t="shared" si="32"/>
        <v>0</v>
      </c>
      <c r="L37" s="153">
        <f t="shared" si="23"/>
        <v>0</v>
      </c>
      <c r="M37" s="153">
        <f t="shared" si="24"/>
        <v>0</v>
      </c>
      <c r="N37" s="410">
        <f t="shared" si="25"/>
        <v>0</v>
      </c>
    </row>
    <row r="38" spans="1:14" ht="21.75" thickBot="1" x14ac:dyDescent="0.4">
      <c r="A38" s="22"/>
      <c r="B38" s="23" t="s">
        <v>54</v>
      </c>
      <c r="C38" s="92">
        <v>0</v>
      </c>
      <c r="D38" s="109">
        <f t="shared" si="18"/>
        <v>0</v>
      </c>
      <c r="E38" s="110">
        <f t="shared" si="19"/>
        <v>0</v>
      </c>
      <c r="F38" s="55">
        <v>0</v>
      </c>
      <c r="G38" s="54">
        <f t="shared" ref="G38" si="35">F38*19%</f>
        <v>0</v>
      </c>
      <c r="H38" s="56">
        <f t="shared" ref="H38" si="36">F38+G38</f>
        <v>0</v>
      </c>
      <c r="I38" s="316">
        <f t="shared" si="15"/>
        <v>0</v>
      </c>
      <c r="J38" s="327">
        <f t="shared" si="31"/>
        <v>0</v>
      </c>
      <c r="K38" s="395">
        <f t="shared" si="32"/>
        <v>0</v>
      </c>
      <c r="L38" s="153">
        <f t="shared" si="23"/>
        <v>0</v>
      </c>
      <c r="M38" s="153">
        <f t="shared" si="24"/>
        <v>0</v>
      </c>
      <c r="N38" s="410">
        <f t="shared" si="25"/>
        <v>0</v>
      </c>
    </row>
    <row r="39" spans="1:14" s="29" customFormat="1" ht="21.75" thickTop="1" x14ac:dyDescent="0.35">
      <c r="A39" s="490" t="s">
        <v>55</v>
      </c>
      <c r="B39" s="496" t="s">
        <v>56</v>
      </c>
      <c r="C39" s="95">
        <f>C40+C43</f>
        <v>58565</v>
      </c>
      <c r="D39" s="95">
        <f t="shared" ref="D39:E39" si="37">D40+D43</f>
        <v>11127.35</v>
      </c>
      <c r="E39" s="96">
        <f t="shared" si="37"/>
        <v>69692.350000000006</v>
      </c>
      <c r="F39" s="97">
        <f>F40+F43</f>
        <v>38400</v>
      </c>
      <c r="G39" s="98">
        <f t="shared" ref="G39:H39" si="38">G40+G43</f>
        <v>7296</v>
      </c>
      <c r="H39" s="99">
        <f t="shared" si="38"/>
        <v>45696</v>
      </c>
      <c r="I39" s="331">
        <f t="shared" si="15"/>
        <v>20165</v>
      </c>
      <c r="J39" s="327">
        <f t="shared" si="31"/>
        <v>4234.6499999999996</v>
      </c>
      <c r="K39" s="395">
        <f t="shared" si="32"/>
        <v>24399.65</v>
      </c>
      <c r="L39" s="153">
        <f t="shared" si="23"/>
        <v>58565</v>
      </c>
      <c r="M39" s="153">
        <f t="shared" si="24"/>
        <v>11530.65</v>
      </c>
      <c r="N39" s="410">
        <f t="shared" si="25"/>
        <v>70095.649999999994</v>
      </c>
    </row>
    <row r="40" spans="1:14" ht="21" x14ac:dyDescent="0.35">
      <c r="A40" s="20"/>
      <c r="B40" s="25" t="s">
        <v>57</v>
      </c>
      <c r="C40" s="112">
        <f>C41+C42</f>
        <v>11165</v>
      </c>
      <c r="D40" s="112">
        <f t="shared" ref="D40:H40" si="39">D41+D42</f>
        <v>2121.35</v>
      </c>
      <c r="E40" s="113">
        <f t="shared" si="39"/>
        <v>13286.35</v>
      </c>
      <c r="F40" s="81">
        <f t="shared" si="39"/>
        <v>0</v>
      </c>
      <c r="G40" s="82">
        <f t="shared" si="39"/>
        <v>0</v>
      </c>
      <c r="H40" s="83">
        <f t="shared" si="39"/>
        <v>0</v>
      </c>
      <c r="I40" s="326">
        <f t="shared" si="15"/>
        <v>11165</v>
      </c>
      <c r="J40" s="327">
        <f t="shared" si="31"/>
        <v>2344.65</v>
      </c>
      <c r="K40" s="395">
        <f t="shared" si="32"/>
        <v>13509.65</v>
      </c>
      <c r="L40" s="153">
        <f t="shared" si="23"/>
        <v>11165</v>
      </c>
      <c r="M40" s="153">
        <f t="shared" si="24"/>
        <v>2344.65</v>
      </c>
      <c r="N40" s="410">
        <f t="shared" si="25"/>
        <v>13509.65</v>
      </c>
    </row>
    <row r="41" spans="1:14" ht="21" x14ac:dyDescent="0.35">
      <c r="A41" s="20"/>
      <c r="B41" s="25" t="s">
        <v>58</v>
      </c>
      <c r="C41" s="102">
        <v>11165</v>
      </c>
      <c r="D41" s="101">
        <f t="shared" si="18"/>
        <v>2121.35</v>
      </c>
      <c r="E41" s="100">
        <f t="shared" si="19"/>
        <v>13286.35</v>
      </c>
      <c r="F41" s="86">
        <v>0</v>
      </c>
      <c r="G41" s="85">
        <f t="shared" ref="G41:G43" si="40">F41*19%</f>
        <v>0</v>
      </c>
      <c r="H41" s="84">
        <f t="shared" ref="H41:H43" si="41">F41+G41</f>
        <v>0</v>
      </c>
      <c r="I41" s="328">
        <f t="shared" si="15"/>
        <v>11165</v>
      </c>
      <c r="J41" s="327">
        <f t="shared" si="31"/>
        <v>2344.65</v>
      </c>
      <c r="K41" s="395">
        <f t="shared" si="32"/>
        <v>13509.65</v>
      </c>
      <c r="L41" s="153">
        <f t="shared" si="23"/>
        <v>11165</v>
      </c>
      <c r="M41" s="153">
        <f t="shared" si="24"/>
        <v>2344.65</v>
      </c>
      <c r="N41" s="410">
        <f t="shared" si="25"/>
        <v>13509.65</v>
      </c>
    </row>
    <row r="42" spans="1:14" ht="63" x14ac:dyDescent="0.35">
      <c r="A42" s="20"/>
      <c r="B42" s="21" t="s">
        <v>59</v>
      </c>
      <c r="C42" s="108">
        <v>0</v>
      </c>
      <c r="D42" s="107">
        <f t="shared" si="18"/>
        <v>0</v>
      </c>
      <c r="E42" s="106">
        <f t="shared" si="19"/>
        <v>0</v>
      </c>
      <c r="F42" s="105">
        <v>0</v>
      </c>
      <c r="G42" s="104">
        <f t="shared" si="40"/>
        <v>0</v>
      </c>
      <c r="H42" s="103">
        <f t="shared" si="41"/>
        <v>0</v>
      </c>
      <c r="I42" s="332">
        <f t="shared" si="15"/>
        <v>0</v>
      </c>
      <c r="J42" s="327">
        <f t="shared" si="31"/>
        <v>0</v>
      </c>
      <c r="K42" s="395">
        <f t="shared" si="32"/>
        <v>0</v>
      </c>
      <c r="L42" s="153">
        <f t="shared" si="23"/>
        <v>0</v>
      </c>
      <c r="M42" s="153">
        <f t="shared" si="24"/>
        <v>0</v>
      </c>
      <c r="N42" s="410">
        <f t="shared" si="25"/>
        <v>0</v>
      </c>
    </row>
    <row r="43" spans="1:14" ht="21.75" thickBot="1" x14ac:dyDescent="0.4">
      <c r="A43" s="22"/>
      <c r="B43" s="23" t="s">
        <v>60</v>
      </c>
      <c r="C43" s="92">
        <v>47400</v>
      </c>
      <c r="D43" s="109">
        <f t="shared" si="18"/>
        <v>9006</v>
      </c>
      <c r="E43" s="110">
        <f t="shared" si="19"/>
        <v>56406</v>
      </c>
      <c r="F43" s="55">
        <v>38400</v>
      </c>
      <c r="G43" s="54">
        <f t="shared" si="40"/>
        <v>7296</v>
      </c>
      <c r="H43" s="56">
        <f t="shared" si="41"/>
        <v>45696</v>
      </c>
      <c r="I43" s="316">
        <f t="shared" si="15"/>
        <v>9000</v>
      </c>
      <c r="J43" s="321">
        <f t="shared" si="31"/>
        <v>1890</v>
      </c>
      <c r="K43" s="396">
        <f t="shared" si="32"/>
        <v>10890</v>
      </c>
      <c r="L43" s="354">
        <f t="shared" si="23"/>
        <v>47400</v>
      </c>
      <c r="M43" s="354">
        <f t="shared" si="24"/>
        <v>9186</v>
      </c>
      <c r="N43" s="411">
        <f t="shared" si="25"/>
        <v>56586</v>
      </c>
    </row>
    <row r="44" spans="1:14" ht="22.5" thickTop="1" thickBot="1" x14ac:dyDescent="0.4">
      <c r="A44" s="636" t="s">
        <v>61</v>
      </c>
      <c r="B44" s="637"/>
      <c r="C44" s="114">
        <f t="shared" ref="C44:N44" si="42">C21+C25+C26+C27+C28+C35+C36+C39</f>
        <v>562952.89</v>
      </c>
      <c r="D44" s="114">
        <f t="shared" si="42"/>
        <v>106961.0491</v>
      </c>
      <c r="E44" s="115">
        <f t="shared" si="42"/>
        <v>669913.93909999996</v>
      </c>
      <c r="F44" s="71">
        <f t="shared" si="42"/>
        <v>526966.69999999995</v>
      </c>
      <c r="G44" s="71">
        <f t="shared" si="42"/>
        <v>100123.673</v>
      </c>
      <c r="H44" s="71">
        <f t="shared" si="42"/>
        <v>627090.37300000002</v>
      </c>
      <c r="I44" s="320">
        <f t="shared" si="42"/>
        <v>35986.190000000061</v>
      </c>
      <c r="J44" s="320">
        <f t="shared" si="42"/>
        <v>7557.099900000012</v>
      </c>
      <c r="K44" s="398">
        <f t="shared" si="42"/>
        <v>43543.289900000076</v>
      </c>
      <c r="L44" s="340">
        <f t="shared" si="42"/>
        <v>562952.89</v>
      </c>
      <c r="M44" s="340">
        <f t="shared" si="42"/>
        <v>107680.7729</v>
      </c>
      <c r="N44" s="414">
        <f t="shared" si="42"/>
        <v>670633.66290000011</v>
      </c>
    </row>
    <row r="45" spans="1:14" ht="21" x14ac:dyDescent="0.25">
      <c r="A45" s="642" t="s">
        <v>62</v>
      </c>
      <c r="B45" s="643"/>
      <c r="C45" s="643"/>
      <c r="D45" s="643"/>
      <c r="E45" s="643"/>
      <c r="F45" s="39"/>
      <c r="G45" s="40"/>
      <c r="H45" s="41"/>
      <c r="I45" s="333"/>
      <c r="J45" s="334"/>
      <c r="K45" s="334"/>
      <c r="L45" s="155"/>
      <c r="M45" s="415"/>
      <c r="N45" s="156"/>
    </row>
    <row r="46" spans="1:14" ht="20.25" customHeight="1" x14ac:dyDescent="0.35">
      <c r="A46" s="20" t="s">
        <v>63</v>
      </c>
      <c r="B46" s="25" t="s">
        <v>64</v>
      </c>
      <c r="C46" s="102">
        <f t="shared" ref="C46:H46" si="43">C47+C108</f>
        <v>3552109.1500000004</v>
      </c>
      <c r="D46" s="102">
        <f t="shared" si="43"/>
        <v>674900.73849999986</v>
      </c>
      <c r="E46" s="574">
        <f t="shared" si="43"/>
        <v>4227009.8884999994</v>
      </c>
      <c r="F46" s="86">
        <f t="shared" si="43"/>
        <v>3043014.54</v>
      </c>
      <c r="G46" s="455">
        <f t="shared" si="43"/>
        <v>578172.7625999999</v>
      </c>
      <c r="H46" s="575">
        <f t="shared" si="43"/>
        <v>3621187.3026000005</v>
      </c>
      <c r="I46" s="328">
        <f t="shared" ref="I46:I77" si="44">C46-F46</f>
        <v>509094.61000000034</v>
      </c>
      <c r="J46" s="457">
        <f>I46*0.21</f>
        <v>106909.86810000007</v>
      </c>
      <c r="K46" s="458">
        <f>I46+J46</f>
        <v>616004.47810000041</v>
      </c>
      <c r="L46" s="154">
        <f>F46+I46</f>
        <v>3552109.1500000004</v>
      </c>
      <c r="M46" s="154">
        <f t="shared" ref="M46:N46" si="45">G46+J46</f>
        <v>685082.63069999998</v>
      </c>
      <c r="N46" s="417">
        <f t="shared" si="45"/>
        <v>4237191.7807000009</v>
      </c>
    </row>
    <row r="47" spans="1:14" ht="21" hidden="1" x14ac:dyDescent="0.35">
      <c r="A47" s="20"/>
      <c r="B47" s="25" t="s">
        <v>65</v>
      </c>
      <c r="C47" s="102">
        <f>C48+C58+C68+C78+C88+C98</f>
        <v>3552109.1500000004</v>
      </c>
      <c r="D47" s="102">
        <f t="shared" ref="D47:E47" si="46">D48+D58+D68+D78+D88+D98</f>
        <v>674900.73849999986</v>
      </c>
      <c r="E47" s="102">
        <f t="shared" si="46"/>
        <v>4227009.8884999994</v>
      </c>
      <c r="F47" s="455">
        <f>F48+F58+F68+F78+F88+F98</f>
        <v>3043014.54</v>
      </c>
      <c r="G47" s="455">
        <f t="shared" ref="G47" si="47">G48+G58+G68+G78+G88+G98</f>
        <v>578172.7625999999</v>
      </c>
      <c r="H47" s="455">
        <f t="shared" ref="H47" si="48">H48+H58+H68+H78+H88+H98</f>
        <v>3621187.3026000005</v>
      </c>
      <c r="I47" s="457">
        <f t="shared" si="44"/>
        <v>509094.61000000034</v>
      </c>
      <c r="J47" s="457">
        <f t="shared" ref="J47:J110" si="49">I47*0.21</f>
        <v>106909.86810000007</v>
      </c>
      <c r="K47" s="458">
        <f t="shared" ref="K47:K110" si="50">I47+J47</f>
        <v>616004.47810000041</v>
      </c>
      <c r="L47" s="154">
        <f t="shared" ref="L47:L110" si="51">F47+I47</f>
        <v>3552109.1500000004</v>
      </c>
      <c r="M47" s="154">
        <f t="shared" ref="M47:M110" si="52">G47+J47</f>
        <v>685082.63069999998</v>
      </c>
      <c r="N47" s="417">
        <f t="shared" ref="N47:N110" si="53">H47+K47</f>
        <v>4237191.7807000009</v>
      </c>
    </row>
    <row r="48" spans="1:14" ht="20.25" hidden="1" customHeight="1" x14ac:dyDescent="0.35">
      <c r="A48" s="20"/>
      <c r="B48" s="25" t="s">
        <v>159</v>
      </c>
      <c r="C48" s="102">
        <f>SUM(C49:C57)</f>
        <v>583802.44000000006</v>
      </c>
      <c r="D48" s="102">
        <f t="shared" ref="D48:E48" si="54">SUM(D49:D57)</f>
        <v>110922.46359999997</v>
      </c>
      <c r="E48" s="102">
        <f t="shared" si="54"/>
        <v>694724.90359999985</v>
      </c>
      <c r="F48" s="454">
        <f>SUM(F49:F57)</f>
        <v>563374.51</v>
      </c>
      <c r="G48" s="455">
        <f t="shared" ref="G48:H48" si="55">SUM(G49:G57)</f>
        <v>107041.15689999999</v>
      </c>
      <c r="H48" s="456">
        <f t="shared" si="55"/>
        <v>670415.66690000007</v>
      </c>
      <c r="I48" s="336">
        <f t="shared" si="44"/>
        <v>20427.930000000051</v>
      </c>
      <c r="J48" s="457">
        <f t="shared" si="49"/>
        <v>4289.8653000000104</v>
      </c>
      <c r="K48" s="458">
        <f t="shared" si="50"/>
        <v>24717.795300000063</v>
      </c>
      <c r="L48" s="154">
        <f t="shared" si="51"/>
        <v>583802.44000000006</v>
      </c>
      <c r="M48" s="154">
        <f t="shared" si="52"/>
        <v>111331.02219999999</v>
      </c>
      <c r="N48" s="417">
        <f t="shared" si="53"/>
        <v>695133.46220000018</v>
      </c>
    </row>
    <row r="49" spans="1:14" ht="21" hidden="1" x14ac:dyDescent="0.35">
      <c r="A49" s="20"/>
      <c r="B49" s="25" t="s">
        <v>105</v>
      </c>
      <c r="C49" s="102">
        <v>120668.58</v>
      </c>
      <c r="D49" s="101">
        <f t="shared" ref="D49:D107" si="56">C49*0.19</f>
        <v>22927.030200000001</v>
      </c>
      <c r="E49" s="100">
        <f>C49+D49</f>
        <v>143595.6102</v>
      </c>
      <c r="F49" s="86">
        <v>120668.59</v>
      </c>
      <c r="G49" s="85">
        <f>F49*0.19</f>
        <v>22927.0321</v>
      </c>
      <c r="H49" s="84">
        <f>F49+G49</f>
        <v>143595.62210000001</v>
      </c>
      <c r="I49" s="336">
        <v>0</v>
      </c>
      <c r="J49" s="457">
        <f t="shared" si="49"/>
        <v>0</v>
      </c>
      <c r="K49" s="458">
        <f t="shared" si="50"/>
        <v>0</v>
      </c>
      <c r="L49" s="154">
        <f t="shared" si="51"/>
        <v>120668.59</v>
      </c>
      <c r="M49" s="154">
        <f t="shared" si="52"/>
        <v>22927.0321</v>
      </c>
      <c r="N49" s="417">
        <f t="shared" si="53"/>
        <v>143595.62210000001</v>
      </c>
    </row>
    <row r="50" spans="1:14" ht="21" hidden="1" x14ac:dyDescent="0.35">
      <c r="A50" s="20"/>
      <c r="B50" s="25" t="s">
        <v>106</v>
      </c>
      <c r="C50" s="102">
        <v>167450.07</v>
      </c>
      <c r="D50" s="101">
        <f t="shared" si="56"/>
        <v>31815.513300000002</v>
      </c>
      <c r="E50" s="100">
        <f t="shared" ref="E50:E107" si="57">C50+D50</f>
        <v>199265.5833</v>
      </c>
      <c r="F50" s="86">
        <f>100587.33+37697.93+29164.81</f>
        <v>167450.07</v>
      </c>
      <c r="G50" s="85">
        <f t="shared" ref="G50:G57" si="58">F50*0.19</f>
        <v>31815.513300000002</v>
      </c>
      <c r="H50" s="84">
        <f t="shared" ref="H50:H57" si="59">F50+G50</f>
        <v>199265.5833</v>
      </c>
      <c r="I50" s="336">
        <f t="shared" si="44"/>
        <v>0</v>
      </c>
      <c r="J50" s="457">
        <f t="shared" si="49"/>
        <v>0</v>
      </c>
      <c r="K50" s="458">
        <f t="shared" si="50"/>
        <v>0</v>
      </c>
      <c r="L50" s="154">
        <f t="shared" si="51"/>
        <v>167450.07</v>
      </c>
      <c r="M50" s="154">
        <f t="shared" si="52"/>
        <v>31815.513300000002</v>
      </c>
      <c r="N50" s="417">
        <f t="shared" si="53"/>
        <v>199265.5833</v>
      </c>
    </row>
    <row r="51" spans="1:14" ht="21" hidden="1" x14ac:dyDescent="0.35">
      <c r="A51" s="20"/>
      <c r="B51" s="25" t="s">
        <v>107</v>
      </c>
      <c r="C51" s="102">
        <v>138783.51</v>
      </c>
      <c r="D51" s="101">
        <f t="shared" si="56"/>
        <v>26368.866900000001</v>
      </c>
      <c r="E51" s="100">
        <f t="shared" si="57"/>
        <v>165152.3769</v>
      </c>
      <c r="F51" s="86">
        <v>138783.51</v>
      </c>
      <c r="G51" s="85">
        <f t="shared" si="58"/>
        <v>26368.866900000001</v>
      </c>
      <c r="H51" s="84">
        <f t="shared" si="59"/>
        <v>165152.3769</v>
      </c>
      <c r="I51" s="336">
        <f t="shared" si="44"/>
        <v>0</v>
      </c>
      <c r="J51" s="457">
        <f t="shared" si="49"/>
        <v>0</v>
      </c>
      <c r="K51" s="458">
        <f t="shared" si="50"/>
        <v>0</v>
      </c>
      <c r="L51" s="154">
        <f t="shared" si="51"/>
        <v>138783.51</v>
      </c>
      <c r="M51" s="154">
        <f t="shared" si="52"/>
        <v>26368.866900000001</v>
      </c>
      <c r="N51" s="417">
        <f t="shared" si="53"/>
        <v>165152.3769</v>
      </c>
    </row>
    <row r="52" spans="1:14" ht="21" hidden="1" x14ac:dyDescent="0.35">
      <c r="A52" s="20"/>
      <c r="B52" s="25" t="s">
        <v>108</v>
      </c>
      <c r="C52" s="102">
        <v>4351.34</v>
      </c>
      <c r="D52" s="101">
        <f t="shared" si="56"/>
        <v>826.75459999999998</v>
      </c>
      <c r="E52" s="100">
        <f t="shared" si="57"/>
        <v>5178.0946000000004</v>
      </c>
      <c r="F52" s="86">
        <v>4351.34</v>
      </c>
      <c r="G52" s="85">
        <f t="shared" si="58"/>
        <v>826.75459999999998</v>
      </c>
      <c r="H52" s="84">
        <f t="shared" si="59"/>
        <v>5178.0946000000004</v>
      </c>
      <c r="I52" s="336">
        <f t="shared" si="44"/>
        <v>0</v>
      </c>
      <c r="J52" s="457">
        <f t="shared" si="49"/>
        <v>0</v>
      </c>
      <c r="K52" s="458">
        <f t="shared" si="50"/>
        <v>0</v>
      </c>
      <c r="L52" s="154">
        <f t="shared" si="51"/>
        <v>4351.34</v>
      </c>
      <c r="M52" s="154">
        <f t="shared" si="52"/>
        <v>826.75459999999998</v>
      </c>
      <c r="N52" s="417">
        <f t="shared" si="53"/>
        <v>5178.0946000000004</v>
      </c>
    </row>
    <row r="53" spans="1:14" ht="21" hidden="1" x14ac:dyDescent="0.35">
      <c r="A53" s="20"/>
      <c r="B53" s="25" t="s">
        <v>109</v>
      </c>
      <c r="C53" s="102">
        <v>18819.330000000002</v>
      </c>
      <c r="D53" s="101">
        <f t="shared" si="56"/>
        <v>3575.6727000000005</v>
      </c>
      <c r="E53" s="100">
        <f t="shared" si="57"/>
        <v>22395.002700000001</v>
      </c>
      <c r="F53" s="86">
        <v>0</v>
      </c>
      <c r="G53" s="85">
        <f t="shared" si="58"/>
        <v>0</v>
      </c>
      <c r="H53" s="84">
        <f t="shared" si="59"/>
        <v>0</v>
      </c>
      <c r="I53" s="336">
        <f t="shared" si="44"/>
        <v>18819.330000000002</v>
      </c>
      <c r="J53" s="457">
        <f t="shared" si="49"/>
        <v>3952.0593000000003</v>
      </c>
      <c r="K53" s="458">
        <f t="shared" si="50"/>
        <v>22771.389300000003</v>
      </c>
      <c r="L53" s="154">
        <f t="shared" si="51"/>
        <v>18819.330000000002</v>
      </c>
      <c r="M53" s="154">
        <f t="shared" si="52"/>
        <v>3952.0593000000003</v>
      </c>
      <c r="N53" s="417">
        <f t="shared" si="53"/>
        <v>22771.389300000003</v>
      </c>
    </row>
    <row r="54" spans="1:14" ht="21" hidden="1" x14ac:dyDescent="0.35">
      <c r="A54" s="20"/>
      <c r="B54" s="25" t="s">
        <v>110</v>
      </c>
      <c r="C54" s="102">
        <v>1608.61</v>
      </c>
      <c r="D54" s="101">
        <f t="shared" si="56"/>
        <v>305.63589999999999</v>
      </c>
      <c r="E54" s="100">
        <f t="shared" si="57"/>
        <v>1914.2458999999999</v>
      </c>
      <c r="F54" s="86">
        <v>0</v>
      </c>
      <c r="G54" s="85">
        <f t="shared" si="58"/>
        <v>0</v>
      </c>
      <c r="H54" s="84">
        <f t="shared" si="59"/>
        <v>0</v>
      </c>
      <c r="I54" s="336">
        <f t="shared" si="44"/>
        <v>1608.61</v>
      </c>
      <c r="J54" s="457">
        <f t="shared" si="49"/>
        <v>337.80809999999997</v>
      </c>
      <c r="K54" s="458">
        <f t="shared" si="50"/>
        <v>1946.4180999999999</v>
      </c>
      <c r="L54" s="154">
        <f t="shared" si="51"/>
        <v>1608.61</v>
      </c>
      <c r="M54" s="154">
        <f t="shared" si="52"/>
        <v>337.80809999999997</v>
      </c>
      <c r="N54" s="417">
        <f t="shared" si="53"/>
        <v>1946.4180999999999</v>
      </c>
    </row>
    <row r="55" spans="1:14" ht="21" hidden="1" x14ac:dyDescent="0.35">
      <c r="A55" s="20"/>
      <c r="B55" s="25" t="s">
        <v>111</v>
      </c>
      <c r="C55" s="102">
        <v>12575.69</v>
      </c>
      <c r="D55" s="101">
        <f t="shared" si="56"/>
        <v>2389.3811000000001</v>
      </c>
      <c r="E55" s="100">
        <f t="shared" si="57"/>
        <v>14965.071100000001</v>
      </c>
      <c r="F55" s="86">
        <v>12575.69</v>
      </c>
      <c r="G55" s="85">
        <f t="shared" si="58"/>
        <v>2389.3811000000001</v>
      </c>
      <c r="H55" s="84">
        <f t="shared" si="59"/>
        <v>14965.071100000001</v>
      </c>
      <c r="I55" s="336">
        <f t="shared" si="44"/>
        <v>0</v>
      </c>
      <c r="J55" s="457">
        <f t="shared" si="49"/>
        <v>0</v>
      </c>
      <c r="K55" s="458">
        <f t="shared" si="50"/>
        <v>0</v>
      </c>
      <c r="L55" s="154">
        <f t="shared" si="51"/>
        <v>12575.69</v>
      </c>
      <c r="M55" s="154">
        <f t="shared" si="52"/>
        <v>2389.3811000000001</v>
      </c>
      <c r="N55" s="417">
        <f t="shared" si="53"/>
        <v>14965.071100000001</v>
      </c>
    </row>
    <row r="56" spans="1:14" ht="21" hidden="1" x14ac:dyDescent="0.35">
      <c r="A56" s="20"/>
      <c r="B56" s="25" t="s">
        <v>112</v>
      </c>
      <c r="C56" s="102">
        <v>62421.72</v>
      </c>
      <c r="D56" s="101">
        <f t="shared" si="56"/>
        <v>11860.1268</v>
      </c>
      <c r="E56" s="100">
        <f t="shared" si="57"/>
        <v>74281.846799999999</v>
      </c>
      <c r="F56" s="86">
        <f>21336.79+41084.93</f>
        <v>62421.72</v>
      </c>
      <c r="G56" s="85">
        <f t="shared" si="58"/>
        <v>11860.1268</v>
      </c>
      <c r="H56" s="84">
        <f t="shared" si="59"/>
        <v>74281.846799999999</v>
      </c>
      <c r="I56" s="336">
        <f t="shared" si="44"/>
        <v>0</v>
      </c>
      <c r="J56" s="457">
        <f t="shared" si="49"/>
        <v>0</v>
      </c>
      <c r="K56" s="458">
        <f t="shared" si="50"/>
        <v>0</v>
      </c>
      <c r="L56" s="154">
        <f t="shared" si="51"/>
        <v>62421.72</v>
      </c>
      <c r="M56" s="154">
        <f t="shared" si="52"/>
        <v>11860.1268</v>
      </c>
      <c r="N56" s="417">
        <f t="shared" si="53"/>
        <v>74281.846799999999</v>
      </c>
    </row>
    <row r="57" spans="1:14" ht="21" hidden="1" x14ac:dyDescent="0.35">
      <c r="A57" s="20"/>
      <c r="B57" s="25" t="s">
        <v>113</v>
      </c>
      <c r="C57" s="102">
        <v>57123.59</v>
      </c>
      <c r="D57" s="101">
        <f t="shared" si="56"/>
        <v>10853.482099999999</v>
      </c>
      <c r="E57" s="100">
        <f t="shared" si="57"/>
        <v>67977.07209999999</v>
      </c>
      <c r="F57" s="86">
        <v>57123.59</v>
      </c>
      <c r="G57" s="85">
        <f t="shared" si="58"/>
        <v>10853.482099999999</v>
      </c>
      <c r="H57" s="84">
        <f t="shared" si="59"/>
        <v>67977.07209999999</v>
      </c>
      <c r="I57" s="336">
        <f t="shared" si="44"/>
        <v>0</v>
      </c>
      <c r="J57" s="457">
        <f t="shared" si="49"/>
        <v>0</v>
      </c>
      <c r="K57" s="458">
        <f t="shared" si="50"/>
        <v>0</v>
      </c>
      <c r="L57" s="154">
        <f t="shared" si="51"/>
        <v>57123.59</v>
      </c>
      <c r="M57" s="154">
        <f t="shared" si="52"/>
        <v>10853.482099999999</v>
      </c>
      <c r="N57" s="417">
        <f t="shared" si="53"/>
        <v>67977.07209999999</v>
      </c>
    </row>
    <row r="58" spans="1:14" ht="18" hidden="1" customHeight="1" x14ac:dyDescent="0.35">
      <c r="A58" s="20"/>
      <c r="B58" s="25" t="s">
        <v>160</v>
      </c>
      <c r="C58" s="102">
        <f>SUM(C59:C67)</f>
        <v>583802.44000000006</v>
      </c>
      <c r="D58" s="102">
        <f t="shared" ref="D58:E58" si="60">SUM(D59:D67)</f>
        <v>110922.46359999997</v>
      </c>
      <c r="E58" s="102">
        <f t="shared" si="60"/>
        <v>694724.90359999985</v>
      </c>
      <c r="F58" s="454">
        <f>SUM(F59:F67)</f>
        <v>550233.30999999994</v>
      </c>
      <c r="G58" s="455">
        <f t="shared" ref="G58:H58" si="61">SUM(G59:G67)</f>
        <v>104544.32889999999</v>
      </c>
      <c r="H58" s="456">
        <f t="shared" si="61"/>
        <v>654777.6388999999</v>
      </c>
      <c r="I58" s="336">
        <f t="shared" si="44"/>
        <v>33569.130000000121</v>
      </c>
      <c r="J58" s="457">
        <f t="shared" si="49"/>
        <v>7049.517300000025</v>
      </c>
      <c r="K58" s="458">
        <f t="shared" si="50"/>
        <v>40618.647300000142</v>
      </c>
      <c r="L58" s="154">
        <f t="shared" si="51"/>
        <v>583802.44000000006</v>
      </c>
      <c r="M58" s="154">
        <f t="shared" si="52"/>
        <v>111593.84620000001</v>
      </c>
      <c r="N58" s="417">
        <f t="shared" si="53"/>
        <v>695396.28620000009</v>
      </c>
    </row>
    <row r="59" spans="1:14" ht="21" hidden="1" x14ac:dyDescent="0.35">
      <c r="A59" s="20"/>
      <c r="B59" s="25" t="s">
        <v>114</v>
      </c>
      <c r="C59" s="102">
        <v>120668.58</v>
      </c>
      <c r="D59" s="101">
        <f t="shared" si="56"/>
        <v>22927.030200000001</v>
      </c>
      <c r="E59" s="100">
        <f t="shared" si="57"/>
        <v>143595.6102</v>
      </c>
      <c r="F59" s="86">
        <f>106036.24+14632.34</f>
        <v>120668.58</v>
      </c>
      <c r="G59" s="85">
        <f>F59*0.19</f>
        <v>22927.030200000001</v>
      </c>
      <c r="H59" s="84">
        <f>F59+G59</f>
        <v>143595.6102</v>
      </c>
      <c r="I59" s="336">
        <f t="shared" si="44"/>
        <v>0</v>
      </c>
      <c r="J59" s="457">
        <f t="shared" si="49"/>
        <v>0</v>
      </c>
      <c r="K59" s="458">
        <f t="shared" si="50"/>
        <v>0</v>
      </c>
      <c r="L59" s="154">
        <f t="shared" si="51"/>
        <v>120668.58</v>
      </c>
      <c r="M59" s="154">
        <f t="shared" si="52"/>
        <v>22927.030200000001</v>
      </c>
      <c r="N59" s="417">
        <f t="shared" si="53"/>
        <v>143595.6102</v>
      </c>
    </row>
    <row r="60" spans="1:14" ht="21" hidden="1" x14ac:dyDescent="0.35">
      <c r="A60" s="20"/>
      <c r="B60" s="25" t="s">
        <v>115</v>
      </c>
      <c r="C60" s="102">
        <v>167450.07</v>
      </c>
      <c r="D60" s="101">
        <f t="shared" si="56"/>
        <v>31815.513300000002</v>
      </c>
      <c r="E60" s="100">
        <f t="shared" si="57"/>
        <v>199265.5833</v>
      </c>
      <c r="F60" s="86">
        <v>167450.07999999999</v>
      </c>
      <c r="G60" s="85">
        <f t="shared" ref="G60:G67" si="62">F60*0.19</f>
        <v>31815.515199999998</v>
      </c>
      <c r="H60" s="84">
        <f t="shared" ref="H60:H67" si="63">F60+G60</f>
        <v>199265.59519999998</v>
      </c>
      <c r="I60" s="336">
        <v>0</v>
      </c>
      <c r="J60" s="457">
        <f t="shared" si="49"/>
        <v>0</v>
      </c>
      <c r="K60" s="458">
        <f t="shared" si="50"/>
        <v>0</v>
      </c>
      <c r="L60" s="154">
        <f t="shared" si="51"/>
        <v>167450.07999999999</v>
      </c>
      <c r="M60" s="154">
        <f t="shared" si="52"/>
        <v>31815.515199999998</v>
      </c>
      <c r="N60" s="417">
        <f t="shared" si="53"/>
        <v>199265.59519999998</v>
      </c>
    </row>
    <row r="61" spans="1:14" ht="21" hidden="1" x14ac:dyDescent="0.35">
      <c r="A61" s="20"/>
      <c r="B61" s="25" t="s">
        <v>116</v>
      </c>
      <c r="C61" s="102">
        <v>138783.51</v>
      </c>
      <c r="D61" s="101">
        <f t="shared" si="56"/>
        <v>26368.866900000001</v>
      </c>
      <c r="E61" s="100">
        <f t="shared" si="57"/>
        <v>165152.3769</v>
      </c>
      <c r="F61" s="86">
        <v>125642.31</v>
      </c>
      <c r="G61" s="85">
        <f t="shared" si="62"/>
        <v>23872.0389</v>
      </c>
      <c r="H61" s="84">
        <f t="shared" si="63"/>
        <v>149514.34889999998</v>
      </c>
      <c r="I61" s="336">
        <f t="shared" si="44"/>
        <v>13141.200000000012</v>
      </c>
      <c r="J61" s="457">
        <f t="shared" si="49"/>
        <v>2759.6520000000023</v>
      </c>
      <c r="K61" s="458">
        <f t="shared" si="50"/>
        <v>15900.852000000014</v>
      </c>
      <c r="L61" s="154">
        <f t="shared" si="51"/>
        <v>138783.51</v>
      </c>
      <c r="M61" s="154">
        <f t="shared" si="52"/>
        <v>26631.690900000001</v>
      </c>
      <c r="N61" s="417">
        <f t="shared" si="53"/>
        <v>165415.2009</v>
      </c>
    </row>
    <row r="62" spans="1:14" ht="21" hidden="1" x14ac:dyDescent="0.35">
      <c r="A62" s="20"/>
      <c r="B62" s="25" t="s">
        <v>117</v>
      </c>
      <c r="C62" s="102">
        <v>4351.34</v>
      </c>
      <c r="D62" s="101">
        <f t="shared" si="56"/>
        <v>826.75459999999998</v>
      </c>
      <c r="E62" s="100">
        <f t="shared" si="57"/>
        <v>5178.0946000000004</v>
      </c>
      <c r="F62" s="86">
        <v>4351.34</v>
      </c>
      <c r="G62" s="85">
        <f t="shared" si="62"/>
        <v>826.75459999999998</v>
      </c>
      <c r="H62" s="84">
        <f t="shared" si="63"/>
        <v>5178.0946000000004</v>
      </c>
      <c r="I62" s="336">
        <f t="shared" si="44"/>
        <v>0</v>
      </c>
      <c r="J62" s="457">
        <f t="shared" si="49"/>
        <v>0</v>
      </c>
      <c r="K62" s="458">
        <f t="shared" si="50"/>
        <v>0</v>
      </c>
      <c r="L62" s="154">
        <f t="shared" si="51"/>
        <v>4351.34</v>
      </c>
      <c r="M62" s="154">
        <f t="shared" si="52"/>
        <v>826.75459999999998</v>
      </c>
      <c r="N62" s="417">
        <f t="shared" si="53"/>
        <v>5178.0946000000004</v>
      </c>
    </row>
    <row r="63" spans="1:14" ht="21" hidden="1" x14ac:dyDescent="0.35">
      <c r="A63" s="20"/>
      <c r="B63" s="25" t="s">
        <v>118</v>
      </c>
      <c r="C63" s="102">
        <v>18819.330000000002</v>
      </c>
      <c r="D63" s="101">
        <f t="shared" si="56"/>
        <v>3575.6727000000005</v>
      </c>
      <c r="E63" s="100">
        <f t="shared" si="57"/>
        <v>22395.002700000001</v>
      </c>
      <c r="F63" s="86">
        <v>0</v>
      </c>
      <c r="G63" s="85">
        <f t="shared" si="62"/>
        <v>0</v>
      </c>
      <c r="H63" s="84">
        <f t="shared" si="63"/>
        <v>0</v>
      </c>
      <c r="I63" s="336">
        <f t="shared" si="44"/>
        <v>18819.330000000002</v>
      </c>
      <c r="J63" s="457">
        <f t="shared" si="49"/>
        <v>3952.0593000000003</v>
      </c>
      <c r="K63" s="458">
        <f t="shared" si="50"/>
        <v>22771.389300000003</v>
      </c>
      <c r="L63" s="154">
        <f t="shared" si="51"/>
        <v>18819.330000000002</v>
      </c>
      <c r="M63" s="154">
        <f t="shared" si="52"/>
        <v>3952.0593000000003</v>
      </c>
      <c r="N63" s="417">
        <f t="shared" si="53"/>
        <v>22771.389300000003</v>
      </c>
    </row>
    <row r="64" spans="1:14" ht="21" hidden="1" x14ac:dyDescent="0.35">
      <c r="A64" s="20"/>
      <c r="B64" s="25" t="s">
        <v>119</v>
      </c>
      <c r="C64" s="102">
        <v>1608.61</v>
      </c>
      <c r="D64" s="101">
        <f t="shared" si="56"/>
        <v>305.63589999999999</v>
      </c>
      <c r="E64" s="100">
        <f t="shared" si="57"/>
        <v>1914.2458999999999</v>
      </c>
      <c r="F64" s="86">
        <v>0</v>
      </c>
      <c r="G64" s="85">
        <f t="shared" si="62"/>
        <v>0</v>
      </c>
      <c r="H64" s="84">
        <f t="shared" si="63"/>
        <v>0</v>
      </c>
      <c r="I64" s="336">
        <f t="shared" si="44"/>
        <v>1608.61</v>
      </c>
      <c r="J64" s="457">
        <f t="shared" si="49"/>
        <v>337.80809999999997</v>
      </c>
      <c r="K64" s="458">
        <f t="shared" si="50"/>
        <v>1946.4180999999999</v>
      </c>
      <c r="L64" s="154">
        <f t="shared" si="51"/>
        <v>1608.61</v>
      </c>
      <c r="M64" s="154">
        <f t="shared" si="52"/>
        <v>337.80809999999997</v>
      </c>
      <c r="N64" s="417">
        <f t="shared" si="53"/>
        <v>1946.4180999999999</v>
      </c>
    </row>
    <row r="65" spans="1:14" ht="21" hidden="1" x14ac:dyDescent="0.35">
      <c r="A65" s="20"/>
      <c r="B65" s="25" t="s">
        <v>120</v>
      </c>
      <c r="C65" s="102">
        <v>12575.69</v>
      </c>
      <c r="D65" s="101">
        <f t="shared" si="56"/>
        <v>2389.3811000000001</v>
      </c>
      <c r="E65" s="100">
        <f t="shared" si="57"/>
        <v>14965.071100000001</v>
      </c>
      <c r="F65" s="86">
        <v>12575.69</v>
      </c>
      <c r="G65" s="85">
        <f t="shared" si="62"/>
        <v>2389.3811000000001</v>
      </c>
      <c r="H65" s="84">
        <f t="shared" si="63"/>
        <v>14965.071100000001</v>
      </c>
      <c r="I65" s="336">
        <f t="shared" si="44"/>
        <v>0</v>
      </c>
      <c r="J65" s="457">
        <f t="shared" si="49"/>
        <v>0</v>
      </c>
      <c r="K65" s="458">
        <f t="shared" si="50"/>
        <v>0</v>
      </c>
      <c r="L65" s="154">
        <f t="shared" si="51"/>
        <v>12575.69</v>
      </c>
      <c r="M65" s="154">
        <f t="shared" si="52"/>
        <v>2389.3811000000001</v>
      </c>
      <c r="N65" s="417">
        <f t="shared" si="53"/>
        <v>14965.071100000001</v>
      </c>
    </row>
    <row r="66" spans="1:14" ht="21" hidden="1" x14ac:dyDescent="0.35">
      <c r="A66" s="20"/>
      <c r="B66" s="25" t="s">
        <v>121</v>
      </c>
      <c r="C66" s="102">
        <v>62421.72</v>
      </c>
      <c r="D66" s="101">
        <f t="shared" si="56"/>
        <v>11860.1268</v>
      </c>
      <c r="E66" s="100">
        <f t="shared" si="57"/>
        <v>74281.846799999999</v>
      </c>
      <c r="F66" s="86">
        <f>21336.79+41084.93</f>
        <v>62421.72</v>
      </c>
      <c r="G66" s="85">
        <f t="shared" si="62"/>
        <v>11860.1268</v>
      </c>
      <c r="H66" s="84">
        <f t="shared" si="63"/>
        <v>74281.846799999999</v>
      </c>
      <c r="I66" s="336">
        <f t="shared" si="44"/>
        <v>0</v>
      </c>
      <c r="J66" s="457">
        <f t="shared" si="49"/>
        <v>0</v>
      </c>
      <c r="K66" s="458">
        <f t="shared" si="50"/>
        <v>0</v>
      </c>
      <c r="L66" s="154">
        <f t="shared" si="51"/>
        <v>62421.72</v>
      </c>
      <c r="M66" s="154">
        <f t="shared" si="52"/>
        <v>11860.1268</v>
      </c>
      <c r="N66" s="417">
        <f t="shared" si="53"/>
        <v>74281.846799999999</v>
      </c>
    </row>
    <row r="67" spans="1:14" ht="21" hidden="1" x14ac:dyDescent="0.35">
      <c r="A67" s="20"/>
      <c r="B67" s="25" t="s">
        <v>122</v>
      </c>
      <c r="C67" s="102">
        <v>57123.59</v>
      </c>
      <c r="D67" s="101">
        <f t="shared" si="56"/>
        <v>10853.482099999999</v>
      </c>
      <c r="E67" s="100">
        <f t="shared" si="57"/>
        <v>67977.07209999999</v>
      </c>
      <c r="F67" s="86">
        <v>57123.59</v>
      </c>
      <c r="G67" s="85">
        <f t="shared" si="62"/>
        <v>10853.482099999999</v>
      </c>
      <c r="H67" s="84">
        <f t="shared" si="63"/>
        <v>67977.07209999999</v>
      </c>
      <c r="I67" s="336">
        <f t="shared" si="44"/>
        <v>0</v>
      </c>
      <c r="J67" s="457">
        <f t="shared" si="49"/>
        <v>0</v>
      </c>
      <c r="K67" s="458">
        <f t="shared" si="50"/>
        <v>0</v>
      </c>
      <c r="L67" s="154">
        <f t="shared" si="51"/>
        <v>57123.59</v>
      </c>
      <c r="M67" s="154">
        <f t="shared" si="52"/>
        <v>10853.482099999999</v>
      </c>
      <c r="N67" s="417">
        <f t="shared" si="53"/>
        <v>67977.07209999999</v>
      </c>
    </row>
    <row r="68" spans="1:14" ht="17.25" hidden="1" customHeight="1" x14ac:dyDescent="0.35">
      <c r="A68" s="20"/>
      <c r="B68" s="25" t="s">
        <v>161</v>
      </c>
      <c r="C68" s="102">
        <f>SUM(C69:C77)</f>
        <v>583802.44000000006</v>
      </c>
      <c r="D68" s="102">
        <f t="shared" ref="D68:E68" si="64">SUM(D69:D77)</f>
        <v>110922.46359999997</v>
      </c>
      <c r="E68" s="102">
        <f t="shared" si="64"/>
        <v>694724.90359999985</v>
      </c>
      <c r="F68" s="454">
        <f>SUM(F69:F77)</f>
        <v>563374.51</v>
      </c>
      <c r="G68" s="455">
        <f t="shared" ref="G68:H68" si="65">SUM(G69:G77)</f>
        <v>107041.15689999999</v>
      </c>
      <c r="H68" s="456">
        <f t="shared" si="65"/>
        <v>670415.66690000007</v>
      </c>
      <c r="I68" s="336">
        <f t="shared" si="44"/>
        <v>20427.930000000051</v>
      </c>
      <c r="J68" s="457">
        <f t="shared" si="49"/>
        <v>4289.8653000000104</v>
      </c>
      <c r="K68" s="458">
        <f t="shared" si="50"/>
        <v>24717.795300000063</v>
      </c>
      <c r="L68" s="154">
        <f t="shared" si="51"/>
        <v>583802.44000000006</v>
      </c>
      <c r="M68" s="154">
        <f t="shared" si="52"/>
        <v>111331.02219999999</v>
      </c>
      <c r="N68" s="417">
        <f t="shared" si="53"/>
        <v>695133.46220000018</v>
      </c>
    </row>
    <row r="69" spans="1:14" ht="21" hidden="1" x14ac:dyDescent="0.35">
      <c r="A69" s="20"/>
      <c r="B69" s="25" t="s">
        <v>123</v>
      </c>
      <c r="C69" s="102">
        <v>120668.58</v>
      </c>
      <c r="D69" s="101">
        <f t="shared" si="56"/>
        <v>22927.030200000001</v>
      </c>
      <c r="E69" s="100">
        <f t="shared" si="57"/>
        <v>143595.6102</v>
      </c>
      <c r="F69" s="86">
        <f>102825.51+17843.07</f>
        <v>120668.57999999999</v>
      </c>
      <c r="G69" s="85">
        <f>F69*0.19</f>
        <v>22927.030199999997</v>
      </c>
      <c r="H69" s="84">
        <f>F69+G69</f>
        <v>143595.6102</v>
      </c>
      <c r="I69" s="328">
        <f t="shared" si="44"/>
        <v>0</v>
      </c>
      <c r="J69" s="457">
        <f t="shared" si="49"/>
        <v>0</v>
      </c>
      <c r="K69" s="458">
        <f t="shared" si="50"/>
        <v>0</v>
      </c>
      <c r="L69" s="154">
        <f t="shared" si="51"/>
        <v>120668.57999999999</v>
      </c>
      <c r="M69" s="154">
        <f t="shared" si="52"/>
        <v>22927.030199999997</v>
      </c>
      <c r="N69" s="417">
        <f t="shared" si="53"/>
        <v>143595.6102</v>
      </c>
    </row>
    <row r="70" spans="1:14" ht="21" hidden="1" x14ac:dyDescent="0.35">
      <c r="A70" s="20"/>
      <c r="B70" s="25" t="s">
        <v>124</v>
      </c>
      <c r="C70" s="102">
        <v>167450.07</v>
      </c>
      <c r="D70" s="101">
        <f t="shared" si="56"/>
        <v>31815.513300000002</v>
      </c>
      <c r="E70" s="100">
        <f t="shared" si="57"/>
        <v>199265.5833</v>
      </c>
      <c r="F70" s="86">
        <v>167450.07999999999</v>
      </c>
      <c r="G70" s="85">
        <f t="shared" ref="G70:G77" si="66">F70*0.19</f>
        <v>31815.515199999998</v>
      </c>
      <c r="H70" s="84">
        <f t="shared" ref="H70:H77" si="67">F70+G70</f>
        <v>199265.59519999998</v>
      </c>
      <c r="I70" s="328">
        <v>0</v>
      </c>
      <c r="J70" s="457">
        <f t="shared" si="49"/>
        <v>0</v>
      </c>
      <c r="K70" s="458">
        <f t="shared" si="50"/>
        <v>0</v>
      </c>
      <c r="L70" s="154">
        <f t="shared" si="51"/>
        <v>167450.07999999999</v>
      </c>
      <c r="M70" s="154">
        <f t="shared" si="52"/>
        <v>31815.515199999998</v>
      </c>
      <c r="N70" s="417">
        <f t="shared" si="53"/>
        <v>199265.59519999998</v>
      </c>
    </row>
    <row r="71" spans="1:14" ht="21" hidden="1" x14ac:dyDescent="0.35">
      <c r="A71" s="20"/>
      <c r="B71" s="25" t="s">
        <v>125</v>
      </c>
      <c r="C71" s="102">
        <v>138783.51</v>
      </c>
      <c r="D71" s="101">
        <f t="shared" si="56"/>
        <v>26368.866900000001</v>
      </c>
      <c r="E71" s="100">
        <f t="shared" si="57"/>
        <v>165152.3769</v>
      </c>
      <c r="F71" s="86">
        <v>138783.51</v>
      </c>
      <c r="G71" s="85">
        <f t="shared" si="66"/>
        <v>26368.866900000001</v>
      </c>
      <c r="H71" s="84">
        <f t="shared" si="67"/>
        <v>165152.3769</v>
      </c>
      <c r="I71" s="328">
        <f t="shared" si="44"/>
        <v>0</v>
      </c>
      <c r="J71" s="457">
        <f t="shared" si="49"/>
        <v>0</v>
      </c>
      <c r="K71" s="458">
        <f t="shared" si="50"/>
        <v>0</v>
      </c>
      <c r="L71" s="154">
        <f t="shared" si="51"/>
        <v>138783.51</v>
      </c>
      <c r="M71" s="154">
        <f t="shared" si="52"/>
        <v>26368.866900000001</v>
      </c>
      <c r="N71" s="417">
        <f t="shared" si="53"/>
        <v>165152.3769</v>
      </c>
    </row>
    <row r="72" spans="1:14" ht="21" hidden="1" x14ac:dyDescent="0.35">
      <c r="A72" s="20"/>
      <c r="B72" s="25" t="s">
        <v>126</v>
      </c>
      <c r="C72" s="102">
        <v>4351.34</v>
      </c>
      <c r="D72" s="101">
        <f t="shared" si="56"/>
        <v>826.75459999999998</v>
      </c>
      <c r="E72" s="100">
        <f t="shared" si="57"/>
        <v>5178.0946000000004</v>
      </c>
      <c r="F72" s="86">
        <v>4351.34</v>
      </c>
      <c r="G72" s="85">
        <f t="shared" si="66"/>
        <v>826.75459999999998</v>
      </c>
      <c r="H72" s="84">
        <f t="shared" si="67"/>
        <v>5178.0946000000004</v>
      </c>
      <c r="I72" s="328">
        <f t="shared" si="44"/>
        <v>0</v>
      </c>
      <c r="J72" s="457">
        <f t="shared" si="49"/>
        <v>0</v>
      </c>
      <c r="K72" s="458">
        <f t="shared" si="50"/>
        <v>0</v>
      </c>
      <c r="L72" s="154">
        <f t="shared" si="51"/>
        <v>4351.34</v>
      </c>
      <c r="M72" s="154">
        <f t="shared" si="52"/>
        <v>826.75459999999998</v>
      </c>
      <c r="N72" s="417">
        <f t="shared" si="53"/>
        <v>5178.0946000000004</v>
      </c>
    </row>
    <row r="73" spans="1:14" ht="21" hidden="1" x14ac:dyDescent="0.35">
      <c r="A73" s="20"/>
      <c r="B73" s="25" t="s">
        <v>127</v>
      </c>
      <c r="C73" s="102">
        <v>18819.330000000002</v>
      </c>
      <c r="D73" s="101">
        <f t="shared" si="56"/>
        <v>3575.6727000000005</v>
      </c>
      <c r="E73" s="100">
        <f t="shared" si="57"/>
        <v>22395.002700000001</v>
      </c>
      <c r="F73" s="86">
        <v>0</v>
      </c>
      <c r="G73" s="85">
        <f t="shared" si="66"/>
        <v>0</v>
      </c>
      <c r="H73" s="84">
        <f t="shared" si="67"/>
        <v>0</v>
      </c>
      <c r="I73" s="328">
        <f t="shared" si="44"/>
        <v>18819.330000000002</v>
      </c>
      <c r="J73" s="457">
        <f t="shared" si="49"/>
        <v>3952.0593000000003</v>
      </c>
      <c r="K73" s="458">
        <f t="shared" si="50"/>
        <v>22771.389300000003</v>
      </c>
      <c r="L73" s="154">
        <f t="shared" si="51"/>
        <v>18819.330000000002</v>
      </c>
      <c r="M73" s="154">
        <f t="shared" si="52"/>
        <v>3952.0593000000003</v>
      </c>
      <c r="N73" s="417">
        <f t="shared" si="53"/>
        <v>22771.389300000003</v>
      </c>
    </row>
    <row r="74" spans="1:14" ht="21" hidden="1" x14ac:dyDescent="0.35">
      <c r="A74" s="20"/>
      <c r="B74" s="25" t="s">
        <v>128</v>
      </c>
      <c r="C74" s="102">
        <v>1608.61</v>
      </c>
      <c r="D74" s="101">
        <f t="shared" si="56"/>
        <v>305.63589999999999</v>
      </c>
      <c r="E74" s="100">
        <f t="shared" si="57"/>
        <v>1914.2458999999999</v>
      </c>
      <c r="F74" s="86">
        <v>0</v>
      </c>
      <c r="G74" s="85">
        <f t="shared" si="66"/>
        <v>0</v>
      </c>
      <c r="H74" s="84">
        <f t="shared" si="67"/>
        <v>0</v>
      </c>
      <c r="I74" s="328">
        <f t="shared" si="44"/>
        <v>1608.61</v>
      </c>
      <c r="J74" s="457">
        <f t="shared" si="49"/>
        <v>337.80809999999997</v>
      </c>
      <c r="K74" s="458">
        <f t="shared" si="50"/>
        <v>1946.4180999999999</v>
      </c>
      <c r="L74" s="154">
        <f t="shared" si="51"/>
        <v>1608.61</v>
      </c>
      <c r="M74" s="154">
        <f t="shared" si="52"/>
        <v>337.80809999999997</v>
      </c>
      <c r="N74" s="417">
        <f t="shared" si="53"/>
        <v>1946.4180999999999</v>
      </c>
    </row>
    <row r="75" spans="1:14" ht="21" hidden="1" x14ac:dyDescent="0.35">
      <c r="A75" s="20"/>
      <c r="B75" s="25" t="s">
        <v>129</v>
      </c>
      <c r="C75" s="102">
        <v>12575.69</v>
      </c>
      <c r="D75" s="101">
        <f t="shared" si="56"/>
        <v>2389.3811000000001</v>
      </c>
      <c r="E75" s="100">
        <f t="shared" si="57"/>
        <v>14965.071100000001</v>
      </c>
      <c r="F75" s="86">
        <v>12575.69</v>
      </c>
      <c r="G75" s="85">
        <f t="shared" si="66"/>
        <v>2389.3811000000001</v>
      </c>
      <c r="H75" s="84">
        <f t="shared" si="67"/>
        <v>14965.071100000001</v>
      </c>
      <c r="I75" s="328">
        <f t="shared" si="44"/>
        <v>0</v>
      </c>
      <c r="J75" s="457">
        <f t="shared" si="49"/>
        <v>0</v>
      </c>
      <c r="K75" s="458">
        <f t="shared" si="50"/>
        <v>0</v>
      </c>
      <c r="L75" s="154">
        <f t="shared" si="51"/>
        <v>12575.69</v>
      </c>
      <c r="M75" s="154">
        <f t="shared" si="52"/>
        <v>2389.3811000000001</v>
      </c>
      <c r="N75" s="417">
        <f t="shared" si="53"/>
        <v>14965.071100000001</v>
      </c>
    </row>
    <row r="76" spans="1:14" ht="21" hidden="1" x14ac:dyDescent="0.35">
      <c r="A76" s="20"/>
      <c r="B76" s="25" t="s">
        <v>130</v>
      </c>
      <c r="C76" s="102">
        <v>62421.72</v>
      </c>
      <c r="D76" s="101">
        <f t="shared" si="56"/>
        <v>11860.1268</v>
      </c>
      <c r="E76" s="100">
        <f t="shared" si="57"/>
        <v>74281.846799999999</v>
      </c>
      <c r="F76" s="86">
        <f>21336.79+41084.93</f>
        <v>62421.72</v>
      </c>
      <c r="G76" s="85">
        <f t="shared" si="66"/>
        <v>11860.1268</v>
      </c>
      <c r="H76" s="84">
        <f t="shared" si="67"/>
        <v>74281.846799999999</v>
      </c>
      <c r="I76" s="328">
        <f t="shared" si="44"/>
        <v>0</v>
      </c>
      <c r="J76" s="457">
        <f t="shared" si="49"/>
        <v>0</v>
      </c>
      <c r="K76" s="458">
        <f t="shared" si="50"/>
        <v>0</v>
      </c>
      <c r="L76" s="154">
        <f t="shared" si="51"/>
        <v>62421.72</v>
      </c>
      <c r="M76" s="154">
        <f t="shared" si="52"/>
        <v>11860.1268</v>
      </c>
      <c r="N76" s="417">
        <f t="shared" si="53"/>
        <v>74281.846799999999</v>
      </c>
    </row>
    <row r="77" spans="1:14" ht="21" hidden="1" x14ac:dyDescent="0.35">
      <c r="A77" s="20"/>
      <c r="B77" s="25" t="s">
        <v>131</v>
      </c>
      <c r="C77" s="102">
        <v>57123.59</v>
      </c>
      <c r="D77" s="101">
        <f t="shared" si="56"/>
        <v>10853.482099999999</v>
      </c>
      <c r="E77" s="100">
        <f t="shared" si="57"/>
        <v>67977.07209999999</v>
      </c>
      <c r="F77" s="86">
        <v>57123.59</v>
      </c>
      <c r="G77" s="85">
        <f t="shared" si="66"/>
        <v>10853.482099999999</v>
      </c>
      <c r="H77" s="84">
        <f t="shared" si="67"/>
        <v>67977.07209999999</v>
      </c>
      <c r="I77" s="328">
        <f t="shared" si="44"/>
        <v>0</v>
      </c>
      <c r="J77" s="457">
        <f t="shared" si="49"/>
        <v>0</v>
      </c>
      <c r="K77" s="458">
        <f t="shared" si="50"/>
        <v>0</v>
      </c>
      <c r="L77" s="154">
        <f t="shared" si="51"/>
        <v>57123.59</v>
      </c>
      <c r="M77" s="154">
        <f t="shared" si="52"/>
        <v>10853.482099999999</v>
      </c>
      <c r="N77" s="417">
        <f t="shared" si="53"/>
        <v>67977.07209999999</v>
      </c>
    </row>
    <row r="78" spans="1:14" ht="18" hidden="1" customHeight="1" x14ac:dyDescent="0.35">
      <c r="A78" s="20"/>
      <c r="B78" s="25" t="s">
        <v>162</v>
      </c>
      <c r="C78" s="102">
        <f>SUM(C79:C87)</f>
        <v>583802.44000000006</v>
      </c>
      <c r="D78" s="102">
        <f t="shared" ref="D78:E78" si="68">SUM(D79:D87)</f>
        <v>110922.46359999997</v>
      </c>
      <c r="E78" s="102">
        <f t="shared" si="68"/>
        <v>694724.90359999985</v>
      </c>
      <c r="F78" s="454">
        <f>SUM(F79:F87)</f>
        <v>563374.51</v>
      </c>
      <c r="G78" s="455">
        <f t="shared" ref="G78" si="69">SUM(G79:G87)</f>
        <v>107041.15689999999</v>
      </c>
      <c r="H78" s="455">
        <f t="shared" ref="H78" si="70">SUM(H79:H87)</f>
        <v>670415.66690000007</v>
      </c>
      <c r="I78" s="328">
        <f t="shared" ref="I78:I109" si="71">C78-F78</f>
        <v>20427.930000000051</v>
      </c>
      <c r="J78" s="457">
        <f t="shared" si="49"/>
        <v>4289.8653000000104</v>
      </c>
      <c r="K78" s="458">
        <f t="shared" si="50"/>
        <v>24717.795300000063</v>
      </c>
      <c r="L78" s="154">
        <f t="shared" si="51"/>
        <v>583802.44000000006</v>
      </c>
      <c r="M78" s="154">
        <f t="shared" si="52"/>
        <v>111331.02219999999</v>
      </c>
      <c r="N78" s="417">
        <f t="shared" si="53"/>
        <v>695133.46220000018</v>
      </c>
    </row>
    <row r="79" spans="1:14" ht="21" hidden="1" x14ac:dyDescent="0.35">
      <c r="A79" s="20"/>
      <c r="B79" s="25" t="s">
        <v>132</v>
      </c>
      <c r="C79" s="102">
        <v>120668.58</v>
      </c>
      <c r="D79" s="101">
        <f t="shared" si="56"/>
        <v>22927.030200000001</v>
      </c>
      <c r="E79" s="100">
        <f t="shared" si="57"/>
        <v>143595.6102</v>
      </c>
      <c r="F79" s="86">
        <v>120668.58</v>
      </c>
      <c r="G79" s="85">
        <f>F79*0.19</f>
        <v>22927.030200000001</v>
      </c>
      <c r="H79" s="84">
        <f>F79+G79</f>
        <v>143595.6102</v>
      </c>
      <c r="I79" s="336">
        <f t="shared" si="71"/>
        <v>0</v>
      </c>
      <c r="J79" s="457">
        <f t="shared" si="49"/>
        <v>0</v>
      </c>
      <c r="K79" s="458">
        <f t="shared" si="50"/>
        <v>0</v>
      </c>
      <c r="L79" s="154">
        <f t="shared" si="51"/>
        <v>120668.58</v>
      </c>
      <c r="M79" s="154">
        <f t="shared" si="52"/>
        <v>22927.030200000001</v>
      </c>
      <c r="N79" s="417">
        <f t="shared" si="53"/>
        <v>143595.6102</v>
      </c>
    </row>
    <row r="80" spans="1:14" ht="21" hidden="1" x14ac:dyDescent="0.35">
      <c r="A80" s="20"/>
      <c r="B80" s="25" t="s">
        <v>135</v>
      </c>
      <c r="C80" s="102">
        <v>167450.07</v>
      </c>
      <c r="D80" s="101">
        <f t="shared" si="56"/>
        <v>31815.513300000002</v>
      </c>
      <c r="E80" s="100">
        <f t="shared" si="57"/>
        <v>199265.5833</v>
      </c>
      <c r="F80" s="86">
        <v>167450.07999999999</v>
      </c>
      <c r="G80" s="85">
        <f t="shared" ref="G80:G87" si="72">F80*0.19</f>
        <v>31815.515199999998</v>
      </c>
      <c r="H80" s="84">
        <f t="shared" ref="H80:H87" si="73">F80+G80</f>
        <v>199265.59519999998</v>
      </c>
      <c r="I80" s="336">
        <v>0</v>
      </c>
      <c r="J80" s="457">
        <f t="shared" si="49"/>
        <v>0</v>
      </c>
      <c r="K80" s="458">
        <f t="shared" si="50"/>
        <v>0</v>
      </c>
      <c r="L80" s="154">
        <f t="shared" si="51"/>
        <v>167450.07999999999</v>
      </c>
      <c r="M80" s="154">
        <f t="shared" si="52"/>
        <v>31815.515199999998</v>
      </c>
      <c r="N80" s="417">
        <f t="shared" si="53"/>
        <v>199265.59519999998</v>
      </c>
    </row>
    <row r="81" spans="1:14" ht="21" hidden="1" x14ac:dyDescent="0.35">
      <c r="A81" s="20"/>
      <c r="B81" s="25" t="s">
        <v>136</v>
      </c>
      <c r="C81" s="102">
        <v>138783.51</v>
      </c>
      <c r="D81" s="101">
        <f t="shared" si="56"/>
        <v>26368.866900000001</v>
      </c>
      <c r="E81" s="100">
        <f t="shared" si="57"/>
        <v>165152.3769</v>
      </c>
      <c r="F81" s="86">
        <f>125642.31+13141.2</f>
        <v>138783.51</v>
      </c>
      <c r="G81" s="85">
        <f t="shared" si="72"/>
        <v>26368.866900000001</v>
      </c>
      <c r="H81" s="84">
        <f t="shared" si="73"/>
        <v>165152.3769</v>
      </c>
      <c r="I81" s="336">
        <f t="shared" si="71"/>
        <v>0</v>
      </c>
      <c r="J81" s="457">
        <f t="shared" si="49"/>
        <v>0</v>
      </c>
      <c r="K81" s="458">
        <f t="shared" si="50"/>
        <v>0</v>
      </c>
      <c r="L81" s="154">
        <f t="shared" si="51"/>
        <v>138783.51</v>
      </c>
      <c r="M81" s="154">
        <f t="shared" si="52"/>
        <v>26368.866900000001</v>
      </c>
      <c r="N81" s="417">
        <f t="shared" si="53"/>
        <v>165152.3769</v>
      </c>
    </row>
    <row r="82" spans="1:14" ht="21" hidden="1" x14ac:dyDescent="0.35">
      <c r="A82" s="20"/>
      <c r="B82" s="25" t="s">
        <v>137</v>
      </c>
      <c r="C82" s="102">
        <v>4351.34</v>
      </c>
      <c r="D82" s="101">
        <f t="shared" si="56"/>
        <v>826.75459999999998</v>
      </c>
      <c r="E82" s="100">
        <f t="shared" si="57"/>
        <v>5178.0946000000004</v>
      </c>
      <c r="F82" s="86">
        <v>4351.34</v>
      </c>
      <c r="G82" s="85">
        <f t="shared" si="72"/>
        <v>826.75459999999998</v>
      </c>
      <c r="H82" s="84">
        <f t="shared" si="73"/>
        <v>5178.0946000000004</v>
      </c>
      <c r="I82" s="336">
        <f t="shared" si="71"/>
        <v>0</v>
      </c>
      <c r="J82" s="457">
        <f t="shared" si="49"/>
        <v>0</v>
      </c>
      <c r="K82" s="458">
        <f t="shared" si="50"/>
        <v>0</v>
      </c>
      <c r="L82" s="154">
        <f t="shared" si="51"/>
        <v>4351.34</v>
      </c>
      <c r="M82" s="154">
        <f t="shared" si="52"/>
        <v>826.75459999999998</v>
      </c>
      <c r="N82" s="417">
        <f t="shared" si="53"/>
        <v>5178.0946000000004</v>
      </c>
    </row>
    <row r="83" spans="1:14" ht="21" hidden="1" x14ac:dyDescent="0.35">
      <c r="A83" s="20"/>
      <c r="B83" s="25" t="s">
        <v>138</v>
      </c>
      <c r="C83" s="102">
        <v>18819.330000000002</v>
      </c>
      <c r="D83" s="101">
        <f t="shared" si="56"/>
        <v>3575.6727000000005</v>
      </c>
      <c r="E83" s="100">
        <f t="shared" si="57"/>
        <v>22395.002700000001</v>
      </c>
      <c r="F83" s="86">
        <v>0</v>
      </c>
      <c r="G83" s="85">
        <f t="shared" si="72"/>
        <v>0</v>
      </c>
      <c r="H83" s="84">
        <f t="shared" si="73"/>
        <v>0</v>
      </c>
      <c r="I83" s="336">
        <f t="shared" si="71"/>
        <v>18819.330000000002</v>
      </c>
      <c r="J83" s="457">
        <f t="shared" si="49"/>
        <v>3952.0593000000003</v>
      </c>
      <c r="K83" s="458">
        <f t="shared" si="50"/>
        <v>22771.389300000003</v>
      </c>
      <c r="L83" s="154">
        <f t="shared" si="51"/>
        <v>18819.330000000002</v>
      </c>
      <c r="M83" s="154">
        <f t="shared" si="52"/>
        <v>3952.0593000000003</v>
      </c>
      <c r="N83" s="417">
        <f t="shared" si="53"/>
        <v>22771.389300000003</v>
      </c>
    </row>
    <row r="84" spans="1:14" ht="21" hidden="1" x14ac:dyDescent="0.35">
      <c r="A84" s="20"/>
      <c r="B84" s="25" t="s">
        <v>139</v>
      </c>
      <c r="C84" s="102">
        <v>1608.61</v>
      </c>
      <c r="D84" s="101">
        <f t="shared" si="56"/>
        <v>305.63589999999999</v>
      </c>
      <c r="E84" s="100">
        <f t="shared" si="57"/>
        <v>1914.2458999999999</v>
      </c>
      <c r="F84" s="86">
        <v>0</v>
      </c>
      <c r="G84" s="85">
        <f t="shared" si="72"/>
        <v>0</v>
      </c>
      <c r="H84" s="84">
        <f t="shared" si="73"/>
        <v>0</v>
      </c>
      <c r="I84" s="336">
        <f t="shared" si="71"/>
        <v>1608.61</v>
      </c>
      <c r="J84" s="457">
        <f t="shared" si="49"/>
        <v>337.80809999999997</v>
      </c>
      <c r="K84" s="458">
        <f t="shared" si="50"/>
        <v>1946.4180999999999</v>
      </c>
      <c r="L84" s="154">
        <f t="shared" si="51"/>
        <v>1608.61</v>
      </c>
      <c r="M84" s="154">
        <f t="shared" si="52"/>
        <v>337.80809999999997</v>
      </c>
      <c r="N84" s="417">
        <f t="shared" si="53"/>
        <v>1946.4180999999999</v>
      </c>
    </row>
    <row r="85" spans="1:14" ht="21" hidden="1" x14ac:dyDescent="0.35">
      <c r="A85" s="20"/>
      <c r="B85" s="25" t="s">
        <v>140</v>
      </c>
      <c r="C85" s="102">
        <v>12575.69</v>
      </c>
      <c r="D85" s="101">
        <f t="shared" si="56"/>
        <v>2389.3811000000001</v>
      </c>
      <c r="E85" s="100">
        <f t="shared" si="57"/>
        <v>14965.071100000001</v>
      </c>
      <c r="F85" s="86">
        <v>12575.69</v>
      </c>
      <c r="G85" s="85">
        <f t="shared" si="72"/>
        <v>2389.3811000000001</v>
      </c>
      <c r="H85" s="84">
        <f t="shared" si="73"/>
        <v>14965.071100000001</v>
      </c>
      <c r="I85" s="336">
        <f t="shared" si="71"/>
        <v>0</v>
      </c>
      <c r="J85" s="457">
        <f t="shared" si="49"/>
        <v>0</v>
      </c>
      <c r="K85" s="458">
        <f t="shared" si="50"/>
        <v>0</v>
      </c>
      <c r="L85" s="154">
        <f t="shared" si="51"/>
        <v>12575.69</v>
      </c>
      <c r="M85" s="154">
        <f t="shared" si="52"/>
        <v>2389.3811000000001</v>
      </c>
      <c r="N85" s="417">
        <f t="shared" si="53"/>
        <v>14965.071100000001</v>
      </c>
    </row>
    <row r="86" spans="1:14" ht="21" hidden="1" x14ac:dyDescent="0.35">
      <c r="A86" s="20"/>
      <c r="B86" s="25" t="s">
        <v>141</v>
      </c>
      <c r="C86" s="102">
        <v>62421.72</v>
      </c>
      <c r="D86" s="101">
        <f t="shared" si="56"/>
        <v>11860.1268</v>
      </c>
      <c r="E86" s="100">
        <f t="shared" si="57"/>
        <v>74281.846799999999</v>
      </c>
      <c r="F86" s="86">
        <v>62421.72</v>
      </c>
      <c r="G86" s="85">
        <f t="shared" si="72"/>
        <v>11860.1268</v>
      </c>
      <c r="H86" s="84">
        <f t="shared" si="73"/>
        <v>74281.846799999999</v>
      </c>
      <c r="I86" s="336">
        <f t="shared" si="71"/>
        <v>0</v>
      </c>
      <c r="J86" s="457">
        <f t="shared" si="49"/>
        <v>0</v>
      </c>
      <c r="K86" s="458">
        <f t="shared" si="50"/>
        <v>0</v>
      </c>
      <c r="L86" s="154">
        <f t="shared" si="51"/>
        <v>62421.72</v>
      </c>
      <c r="M86" s="154">
        <f t="shared" si="52"/>
        <v>11860.1268</v>
      </c>
      <c r="N86" s="417">
        <f t="shared" si="53"/>
        <v>74281.846799999999</v>
      </c>
    </row>
    <row r="87" spans="1:14" ht="21" hidden="1" x14ac:dyDescent="0.35">
      <c r="A87" s="20"/>
      <c r="B87" s="25" t="s">
        <v>142</v>
      </c>
      <c r="C87" s="102">
        <v>57123.59</v>
      </c>
      <c r="D87" s="101">
        <f t="shared" si="56"/>
        <v>10853.482099999999</v>
      </c>
      <c r="E87" s="100">
        <f t="shared" si="57"/>
        <v>67977.07209999999</v>
      </c>
      <c r="F87" s="86">
        <v>57123.59</v>
      </c>
      <c r="G87" s="85">
        <f t="shared" si="72"/>
        <v>10853.482099999999</v>
      </c>
      <c r="H87" s="84">
        <f t="shared" si="73"/>
        <v>67977.07209999999</v>
      </c>
      <c r="I87" s="336">
        <f t="shared" si="71"/>
        <v>0</v>
      </c>
      <c r="J87" s="457">
        <f t="shared" si="49"/>
        <v>0</v>
      </c>
      <c r="K87" s="458">
        <f t="shared" si="50"/>
        <v>0</v>
      </c>
      <c r="L87" s="154">
        <f t="shared" si="51"/>
        <v>57123.59</v>
      </c>
      <c r="M87" s="154">
        <f t="shared" si="52"/>
        <v>10853.482099999999</v>
      </c>
      <c r="N87" s="417">
        <f t="shared" si="53"/>
        <v>67977.07209999999</v>
      </c>
    </row>
    <row r="88" spans="1:14" ht="18" hidden="1" customHeight="1" x14ac:dyDescent="0.35">
      <c r="A88" s="20"/>
      <c r="B88" s="25" t="s">
        <v>163</v>
      </c>
      <c r="C88" s="102">
        <f>SUM(C89:C97)</f>
        <v>583802.44000000006</v>
      </c>
      <c r="D88" s="102">
        <f t="shared" ref="D88:E88" si="74">SUM(D89:D97)</f>
        <v>110922.46359999997</v>
      </c>
      <c r="E88" s="102">
        <f t="shared" si="74"/>
        <v>694724.90359999985</v>
      </c>
      <c r="F88" s="86">
        <f>SUM(F89:F97)</f>
        <v>379798.27</v>
      </c>
      <c r="G88" s="86">
        <f t="shared" ref="G88:H88" si="75">SUM(G89:G97)</f>
        <v>72161.671300000002</v>
      </c>
      <c r="H88" s="86">
        <f t="shared" si="75"/>
        <v>451959.94130000001</v>
      </c>
      <c r="I88" s="336">
        <f t="shared" si="71"/>
        <v>204004.17000000004</v>
      </c>
      <c r="J88" s="457">
        <f t="shared" si="49"/>
        <v>42840.875700000004</v>
      </c>
      <c r="K88" s="458">
        <f t="shared" si="50"/>
        <v>246845.04570000005</v>
      </c>
      <c r="L88" s="154">
        <f t="shared" si="51"/>
        <v>583802.44000000006</v>
      </c>
      <c r="M88" s="154">
        <f t="shared" si="52"/>
        <v>115002.54700000001</v>
      </c>
      <c r="N88" s="417">
        <f t="shared" si="53"/>
        <v>698804.98700000008</v>
      </c>
    </row>
    <row r="89" spans="1:14" ht="21" hidden="1" x14ac:dyDescent="0.35">
      <c r="A89" s="20"/>
      <c r="B89" s="25" t="s">
        <v>143</v>
      </c>
      <c r="C89" s="102">
        <v>120668.58</v>
      </c>
      <c r="D89" s="101">
        <f t="shared" si="56"/>
        <v>22927.030200000001</v>
      </c>
      <c r="E89" s="100">
        <f t="shared" si="57"/>
        <v>143595.6102</v>
      </c>
      <c r="F89" s="86">
        <v>120668.58</v>
      </c>
      <c r="G89" s="85">
        <f>F89*0.19</f>
        <v>22927.030200000001</v>
      </c>
      <c r="H89" s="84">
        <f>F89+G89</f>
        <v>143595.6102</v>
      </c>
      <c r="I89" s="336">
        <f t="shared" si="71"/>
        <v>0</v>
      </c>
      <c r="J89" s="457">
        <f t="shared" si="49"/>
        <v>0</v>
      </c>
      <c r="K89" s="458">
        <f t="shared" si="50"/>
        <v>0</v>
      </c>
      <c r="L89" s="154">
        <f t="shared" si="51"/>
        <v>120668.58</v>
      </c>
      <c r="M89" s="154">
        <f t="shared" si="52"/>
        <v>22927.030200000001</v>
      </c>
      <c r="N89" s="417">
        <f t="shared" si="53"/>
        <v>143595.6102</v>
      </c>
    </row>
    <row r="90" spans="1:14" ht="21" hidden="1" x14ac:dyDescent="0.35">
      <c r="A90" s="20"/>
      <c r="B90" s="25" t="s">
        <v>133</v>
      </c>
      <c r="C90" s="102">
        <v>167450.07</v>
      </c>
      <c r="D90" s="101">
        <f t="shared" si="56"/>
        <v>31815.513300000002</v>
      </c>
      <c r="E90" s="100">
        <f t="shared" si="57"/>
        <v>199265.5833</v>
      </c>
      <c r="F90" s="86">
        <f>49440.88+118009.19</f>
        <v>167450.07</v>
      </c>
      <c r="G90" s="85">
        <f t="shared" ref="G90:G97" si="76">F90*0.19</f>
        <v>31815.513300000002</v>
      </c>
      <c r="H90" s="84">
        <f t="shared" ref="H90:H97" si="77">F90+G90</f>
        <v>199265.5833</v>
      </c>
      <c r="I90" s="336">
        <f t="shared" si="71"/>
        <v>0</v>
      </c>
      <c r="J90" s="457">
        <f t="shared" si="49"/>
        <v>0</v>
      </c>
      <c r="K90" s="458">
        <f t="shared" si="50"/>
        <v>0</v>
      </c>
      <c r="L90" s="154">
        <f t="shared" si="51"/>
        <v>167450.07</v>
      </c>
      <c r="M90" s="154">
        <f t="shared" si="52"/>
        <v>31815.513300000002</v>
      </c>
      <c r="N90" s="417">
        <f t="shared" si="53"/>
        <v>199265.5833</v>
      </c>
    </row>
    <row r="91" spans="1:14" ht="21" hidden="1" x14ac:dyDescent="0.35">
      <c r="A91" s="20"/>
      <c r="B91" s="25" t="s">
        <v>144</v>
      </c>
      <c r="C91" s="102">
        <v>138783.51</v>
      </c>
      <c r="D91" s="101">
        <f t="shared" si="56"/>
        <v>26368.866900000001</v>
      </c>
      <c r="E91" s="100">
        <f t="shared" si="57"/>
        <v>165152.3769</v>
      </c>
      <c r="F91" s="86">
        <v>0</v>
      </c>
      <c r="G91" s="85">
        <f t="shared" si="76"/>
        <v>0</v>
      </c>
      <c r="H91" s="84">
        <f t="shared" si="77"/>
        <v>0</v>
      </c>
      <c r="I91" s="336">
        <f t="shared" si="71"/>
        <v>138783.51</v>
      </c>
      <c r="J91" s="457">
        <f t="shared" si="49"/>
        <v>29144.537100000001</v>
      </c>
      <c r="K91" s="458">
        <f t="shared" si="50"/>
        <v>167928.04710000003</v>
      </c>
      <c r="L91" s="154">
        <f t="shared" si="51"/>
        <v>138783.51</v>
      </c>
      <c r="M91" s="154">
        <f t="shared" si="52"/>
        <v>29144.537100000001</v>
      </c>
      <c r="N91" s="417">
        <f t="shared" si="53"/>
        <v>167928.04710000003</v>
      </c>
    </row>
    <row r="92" spans="1:14" ht="21" hidden="1" x14ac:dyDescent="0.35">
      <c r="A92" s="20"/>
      <c r="B92" s="25" t="s">
        <v>145</v>
      </c>
      <c r="C92" s="102">
        <v>4351.34</v>
      </c>
      <c r="D92" s="101">
        <f t="shared" si="56"/>
        <v>826.75459999999998</v>
      </c>
      <c r="E92" s="100">
        <f t="shared" si="57"/>
        <v>5178.0946000000004</v>
      </c>
      <c r="F92" s="86">
        <v>4351.34</v>
      </c>
      <c r="G92" s="85">
        <f t="shared" si="76"/>
        <v>826.75459999999998</v>
      </c>
      <c r="H92" s="84">
        <f t="shared" si="77"/>
        <v>5178.0946000000004</v>
      </c>
      <c r="I92" s="336">
        <f t="shared" si="71"/>
        <v>0</v>
      </c>
      <c r="J92" s="457">
        <f t="shared" si="49"/>
        <v>0</v>
      </c>
      <c r="K92" s="458">
        <f t="shared" si="50"/>
        <v>0</v>
      </c>
      <c r="L92" s="154">
        <f t="shared" si="51"/>
        <v>4351.34</v>
      </c>
      <c r="M92" s="154">
        <f t="shared" si="52"/>
        <v>826.75459999999998</v>
      </c>
      <c r="N92" s="417">
        <f t="shared" si="53"/>
        <v>5178.0946000000004</v>
      </c>
    </row>
    <row r="93" spans="1:14" ht="21" hidden="1" x14ac:dyDescent="0.35">
      <c r="A93" s="20"/>
      <c r="B93" s="25" t="s">
        <v>146</v>
      </c>
      <c r="C93" s="102">
        <v>18819.330000000002</v>
      </c>
      <c r="D93" s="101">
        <f t="shared" si="56"/>
        <v>3575.6727000000005</v>
      </c>
      <c r="E93" s="100">
        <f t="shared" si="57"/>
        <v>22395.002700000001</v>
      </c>
      <c r="F93" s="86">
        <v>0</v>
      </c>
      <c r="G93" s="85">
        <f t="shared" si="76"/>
        <v>0</v>
      </c>
      <c r="H93" s="84">
        <f t="shared" si="77"/>
        <v>0</v>
      </c>
      <c r="I93" s="336">
        <f t="shared" si="71"/>
        <v>18819.330000000002</v>
      </c>
      <c r="J93" s="457">
        <f t="shared" si="49"/>
        <v>3952.0593000000003</v>
      </c>
      <c r="K93" s="458">
        <f t="shared" si="50"/>
        <v>22771.389300000003</v>
      </c>
      <c r="L93" s="154">
        <f t="shared" si="51"/>
        <v>18819.330000000002</v>
      </c>
      <c r="M93" s="154">
        <f t="shared" si="52"/>
        <v>3952.0593000000003</v>
      </c>
      <c r="N93" s="417">
        <f t="shared" si="53"/>
        <v>22771.389300000003</v>
      </c>
    </row>
    <row r="94" spans="1:14" ht="21" hidden="1" x14ac:dyDescent="0.35">
      <c r="A94" s="20"/>
      <c r="B94" s="25" t="s">
        <v>147</v>
      </c>
      <c r="C94" s="102">
        <v>1608.61</v>
      </c>
      <c r="D94" s="101">
        <f t="shared" si="56"/>
        <v>305.63589999999999</v>
      </c>
      <c r="E94" s="100">
        <f t="shared" si="57"/>
        <v>1914.2458999999999</v>
      </c>
      <c r="F94" s="86">
        <v>0</v>
      </c>
      <c r="G94" s="85">
        <f t="shared" si="76"/>
        <v>0</v>
      </c>
      <c r="H94" s="84">
        <f t="shared" si="77"/>
        <v>0</v>
      </c>
      <c r="I94" s="336">
        <f t="shared" si="71"/>
        <v>1608.61</v>
      </c>
      <c r="J94" s="457">
        <f t="shared" si="49"/>
        <v>337.80809999999997</v>
      </c>
      <c r="K94" s="458">
        <f t="shared" si="50"/>
        <v>1946.4180999999999</v>
      </c>
      <c r="L94" s="154">
        <f t="shared" si="51"/>
        <v>1608.61</v>
      </c>
      <c r="M94" s="154">
        <f t="shared" si="52"/>
        <v>337.80809999999997</v>
      </c>
      <c r="N94" s="417">
        <f t="shared" si="53"/>
        <v>1946.4180999999999</v>
      </c>
    </row>
    <row r="95" spans="1:14" ht="21" hidden="1" x14ac:dyDescent="0.35">
      <c r="A95" s="20"/>
      <c r="B95" s="25" t="s">
        <v>148</v>
      </c>
      <c r="C95" s="102">
        <v>12575.69</v>
      </c>
      <c r="D95" s="101">
        <f t="shared" si="56"/>
        <v>2389.3811000000001</v>
      </c>
      <c r="E95" s="100">
        <f t="shared" si="57"/>
        <v>14965.071100000001</v>
      </c>
      <c r="F95" s="86">
        <v>12575.69</v>
      </c>
      <c r="G95" s="85">
        <f t="shared" si="76"/>
        <v>2389.3811000000001</v>
      </c>
      <c r="H95" s="84">
        <f t="shared" si="77"/>
        <v>14965.071100000001</v>
      </c>
      <c r="I95" s="336">
        <f t="shared" si="71"/>
        <v>0</v>
      </c>
      <c r="J95" s="457">
        <f t="shared" si="49"/>
        <v>0</v>
      </c>
      <c r="K95" s="458">
        <f t="shared" si="50"/>
        <v>0</v>
      </c>
      <c r="L95" s="154">
        <f t="shared" si="51"/>
        <v>12575.69</v>
      </c>
      <c r="M95" s="154">
        <f t="shared" si="52"/>
        <v>2389.3811000000001</v>
      </c>
      <c r="N95" s="417">
        <f t="shared" si="53"/>
        <v>14965.071100000001</v>
      </c>
    </row>
    <row r="96" spans="1:14" ht="21" hidden="1" x14ac:dyDescent="0.35">
      <c r="A96" s="20"/>
      <c r="B96" s="25" t="s">
        <v>149</v>
      </c>
      <c r="C96" s="102">
        <v>62421.72</v>
      </c>
      <c r="D96" s="101">
        <f t="shared" si="56"/>
        <v>11860.1268</v>
      </c>
      <c r="E96" s="100">
        <f t="shared" si="57"/>
        <v>74281.846799999999</v>
      </c>
      <c r="F96" s="86">
        <v>62421.72</v>
      </c>
      <c r="G96" s="85">
        <f t="shared" si="76"/>
        <v>11860.1268</v>
      </c>
      <c r="H96" s="84">
        <f t="shared" si="77"/>
        <v>74281.846799999999</v>
      </c>
      <c r="I96" s="336">
        <f t="shared" si="71"/>
        <v>0</v>
      </c>
      <c r="J96" s="457">
        <f t="shared" si="49"/>
        <v>0</v>
      </c>
      <c r="K96" s="458">
        <f t="shared" si="50"/>
        <v>0</v>
      </c>
      <c r="L96" s="154">
        <f t="shared" si="51"/>
        <v>62421.72</v>
      </c>
      <c r="M96" s="154">
        <f t="shared" si="52"/>
        <v>11860.1268</v>
      </c>
      <c r="N96" s="417">
        <f t="shared" si="53"/>
        <v>74281.846799999999</v>
      </c>
    </row>
    <row r="97" spans="1:14" ht="21" hidden="1" x14ac:dyDescent="0.35">
      <c r="A97" s="20"/>
      <c r="B97" s="25" t="s">
        <v>150</v>
      </c>
      <c r="C97" s="102">
        <v>57123.59</v>
      </c>
      <c r="D97" s="101">
        <f t="shared" si="56"/>
        <v>10853.482099999999</v>
      </c>
      <c r="E97" s="100">
        <f t="shared" si="57"/>
        <v>67977.07209999999</v>
      </c>
      <c r="F97" s="86">
        <v>12330.87</v>
      </c>
      <c r="G97" s="85">
        <f t="shared" si="76"/>
        <v>2342.8653000000004</v>
      </c>
      <c r="H97" s="84">
        <f t="shared" si="77"/>
        <v>14673.7353</v>
      </c>
      <c r="I97" s="336">
        <f t="shared" si="71"/>
        <v>44792.719999999994</v>
      </c>
      <c r="J97" s="457">
        <f t="shared" si="49"/>
        <v>9406.4711999999981</v>
      </c>
      <c r="K97" s="458">
        <f t="shared" si="50"/>
        <v>54199.191199999994</v>
      </c>
      <c r="L97" s="154">
        <f t="shared" si="51"/>
        <v>57123.59</v>
      </c>
      <c r="M97" s="154">
        <f t="shared" si="52"/>
        <v>11749.336499999998</v>
      </c>
      <c r="N97" s="417">
        <f t="shared" si="53"/>
        <v>68872.926500000001</v>
      </c>
    </row>
    <row r="98" spans="1:14" ht="20.25" hidden="1" customHeight="1" x14ac:dyDescent="0.35">
      <c r="A98" s="20"/>
      <c r="B98" s="25" t="s">
        <v>164</v>
      </c>
      <c r="C98" s="102">
        <f>SUM(C99:C107)</f>
        <v>633096.95000000007</v>
      </c>
      <c r="D98" s="102">
        <f t="shared" ref="D98:E98" si="78">SUM(D99:D107)</f>
        <v>120288.42049999998</v>
      </c>
      <c r="E98" s="102">
        <f t="shared" si="78"/>
        <v>753385.37049999996</v>
      </c>
      <c r="F98" s="454">
        <f>SUM(F99:F107)</f>
        <v>422859.42999999993</v>
      </c>
      <c r="G98" s="455">
        <f t="shared" ref="G98:H98" si="79">SUM(G99:G107)</f>
        <v>80343.291699999987</v>
      </c>
      <c r="H98" s="456">
        <f t="shared" si="79"/>
        <v>503202.72169999994</v>
      </c>
      <c r="I98" s="336">
        <f t="shared" si="71"/>
        <v>210237.52000000014</v>
      </c>
      <c r="J98" s="457">
        <f t="shared" si="49"/>
        <v>44149.879200000025</v>
      </c>
      <c r="K98" s="458">
        <f t="shared" si="50"/>
        <v>254387.39920000016</v>
      </c>
      <c r="L98" s="154">
        <f t="shared" si="51"/>
        <v>633096.95000000007</v>
      </c>
      <c r="M98" s="154">
        <f t="shared" si="52"/>
        <v>124493.17090000001</v>
      </c>
      <c r="N98" s="417">
        <f t="shared" si="53"/>
        <v>757590.1209000001</v>
      </c>
    </row>
    <row r="99" spans="1:14" ht="21" hidden="1" x14ac:dyDescent="0.35">
      <c r="A99" s="20"/>
      <c r="B99" s="25" t="s">
        <v>151</v>
      </c>
      <c r="C99" s="102">
        <v>120668.58</v>
      </c>
      <c r="D99" s="101">
        <f t="shared" si="56"/>
        <v>22927.030200000001</v>
      </c>
      <c r="E99" s="100">
        <f t="shared" si="57"/>
        <v>143595.6102</v>
      </c>
      <c r="F99" s="86">
        <v>118937.01</v>
      </c>
      <c r="G99" s="85">
        <f>F99*0.19</f>
        <v>22598.031899999998</v>
      </c>
      <c r="H99" s="84">
        <f>F99+G99</f>
        <v>141535.04189999998</v>
      </c>
      <c r="I99" s="336">
        <f t="shared" si="71"/>
        <v>1731.570000000007</v>
      </c>
      <c r="J99" s="457">
        <f t="shared" si="49"/>
        <v>363.62970000000144</v>
      </c>
      <c r="K99" s="458">
        <f t="shared" si="50"/>
        <v>2095.1997000000083</v>
      </c>
      <c r="L99" s="154">
        <f t="shared" si="51"/>
        <v>120668.58</v>
      </c>
      <c r="M99" s="154">
        <f t="shared" si="52"/>
        <v>22961.661599999999</v>
      </c>
      <c r="N99" s="417">
        <f t="shared" si="53"/>
        <v>143630.24159999998</v>
      </c>
    </row>
    <row r="100" spans="1:14" ht="21" hidden="1" x14ac:dyDescent="0.35">
      <c r="A100" s="20"/>
      <c r="B100" s="25" t="s">
        <v>152</v>
      </c>
      <c r="C100" s="102">
        <v>167450.07</v>
      </c>
      <c r="D100" s="101">
        <f t="shared" si="56"/>
        <v>31815.513300000002</v>
      </c>
      <c r="E100" s="100">
        <f t="shared" si="57"/>
        <v>199265.5833</v>
      </c>
      <c r="F100" s="86">
        <v>167450.07999999999</v>
      </c>
      <c r="G100" s="85">
        <f t="shared" ref="G100:G107" si="80">F100*0.19</f>
        <v>31815.515199999998</v>
      </c>
      <c r="H100" s="84">
        <f t="shared" ref="H100:H107" si="81">F100+G100</f>
        <v>199265.59519999998</v>
      </c>
      <c r="I100" s="336">
        <v>0</v>
      </c>
      <c r="J100" s="457">
        <f t="shared" si="49"/>
        <v>0</v>
      </c>
      <c r="K100" s="458">
        <f t="shared" si="50"/>
        <v>0</v>
      </c>
      <c r="L100" s="154">
        <f t="shared" si="51"/>
        <v>167450.07999999999</v>
      </c>
      <c r="M100" s="154">
        <f t="shared" si="52"/>
        <v>31815.515199999998</v>
      </c>
      <c r="N100" s="417">
        <f t="shared" si="53"/>
        <v>199265.59519999998</v>
      </c>
    </row>
    <row r="101" spans="1:14" ht="21" hidden="1" x14ac:dyDescent="0.35">
      <c r="A101" s="20"/>
      <c r="B101" s="25" t="s">
        <v>134</v>
      </c>
      <c r="C101" s="102">
        <v>138783.51</v>
      </c>
      <c r="D101" s="101">
        <f t="shared" si="56"/>
        <v>26368.866900000001</v>
      </c>
      <c r="E101" s="100">
        <f t="shared" si="57"/>
        <v>165152.3769</v>
      </c>
      <c r="F101" s="86">
        <v>0</v>
      </c>
      <c r="G101" s="85">
        <f t="shared" si="80"/>
        <v>0</v>
      </c>
      <c r="H101" s="84">
        <f t="shared" si="81"/>
        <v>0</v>
      </c>
      <c r="I101" s="336">
        <f t="shared" si="71"/>
        <v>138783.51</v>
      </c>
      <c r="J101" s="457">
        <f t="shared" si="49"/>
        <v>29144.537100000001</v>
      </c>
      <c r="K101" s="458">
        <f t="shared" si="50"/>
        <v>167928.04710000003</v>
      </c>
      <c r="L101" s="154">
        <f t="shared" si="51"/>
        <v>138783.51</v>
      </c>
      <c r="M101" s="154">
        <f t="shared" si="52"/>
        <v>29144.537100000001</v>
      </c>
      <c r="N101" s="417">
        <f t="shared" si="53"/>
        <v>167928.04710000003</v>
      </c>
    </row>
    <row r="102" spans="1:14" ht="21" hidden="1" x14ac:dyDescent="0.35">
      <c r="A102" s="20"/>
      <c r="B102" s="25" t="s">
        <v>153</v>
      </c>
      <c r="C102" s="102">
        <v>4351.34</v>
      </c>
      <c r="D102" s="101">
        <f t="shared" si="56"/>
        <v>826.75459999999998</v>
      </c>
      <c r="E102" s="100">
        <f t="shared" si="57"/>
        <v>5178.0946000000004</v>
      </c>
      <c r="F102" s="86">
        <v>4351.34</v>
      </c>
      <c r="G102" s="85">
        <f t="shared" si="80"/>
        <v>826.75459999999998</v>
      </c>
      <c r="H102" s="84">
        <f t="shared" si="81"/>
        <v>5178.0946000000004</v>
      </c>
      <c r="I102" s="336">
        <f t="shared" si="71"/>
        <v>0</v>
      </c>
      <c r="J102" s="457">
        <f t="shared" si="49"/>
        <v>0</v>
      </c>
      <c r="K102" s="458">
        <f t="shared" si="50"/>
        <v>0</v>
      </c>
      <c r="L102" s="154">
        <f t="shared" si="51"/>
        <v>4351.34</v>
      </c>
      <c r="M102" s="154">
        <f t="shared" si="52"/>
        <v>826.75459999999998</v>
      </c>
      <c r="N102" s="417">
        <f t="shared" si="53"/>
        <v>5178.0946000000004</v>
      </c>
    </row>
    <row r="103" spans="1:14" ht="21" hidden="1" x14ac:dyDescent="0.35">
      <c r="A103" s="20"/>
      <c r="B103" s="25" t="s">
        <v>154</v>
      </c>
      <c r="C103" s="102">
        <v>18819.330000000002</v>
      </c>
      <c r="D103" s="101">
        <f t="shared" si="56"/>
        <v>3575.6727000000005</v>
      </c>
      <c r="E103" s="100">
        <f t="shared" si="57"/>
        <v>22395.002700000001</v>
      </c>
      <c r="F103" s="86">
        <v>0</v>
      </c>
      <c r="G103" s="85">
        <f t="shared" si="80"/>
        <v>0</v>
      </c>
      <c r="H103" s="84">
        <f t="shared" si="81"/>
        <v>0</v>
      </c>
      <c r="I103" s="336">
        <f t="shared" si="71"/>
        <v>18819.330000000002</v>
      </c>
      <c r="J103" s="457">
        <f t="shared" si="49"/>
        <v>3952.0593000000003</v>
      </c>
      <c r="K103" s="458">
        <f t="shared" si="50"/>
        <v>22771.389300000003</v>
      </c>
      <c r="L103" s="154">
        <f t="shared" si="51"/>
        <v>18819.330000000002</v>
      </c>
      <c r="M103" s="154">
        <f t="shared" si="52"/>
        <v>3952.0593000000003</v>
      </c>
      <c r="N103" s="417">
        <f t="shared" si="53"/>
        <v>22771.389300000003</v>
      </c>
    </row>
    <row r="104" spans="1:14" ht="21" hidden="1" x14ac:dyDescent="0.35">
      <c r="A104" s="20"/>
      <c r="B104" s="25" t="s">
        <v>155</v>
      </c>
      <c r="C104" s="102">
        <v>50903.12</v>
      </c>
      <c r="D104" s="101">
        <f t="shared" si="56"/>
        <v>9671.5928000000004</v>
      </c>
      <c r="E104" s="100">
        <f t="shared" si="57"/>
        <v>60574.712800000001</v>
      </c>
      <c r="F104" s="86">
        <v>0</v>
      </c>
      <c r="G104" s="85">
        <f t="shared" si="80"/>
        <v>0</v>
      </c>
      <c r="H104" s="84">
        <f t="shared" si="81"/>
        <v>0</v>
      </c>
      <c r="I104" s="336">
        <f t="shared" si="71"/>
        <v>50903.12</v>
      </c>
      <c r="J104" s="457">
        <f t="shared" si="49"/>
        <v>10689.655200000001</v>
      </c>
      <c r="K104" s="458">
        <f t="shared" si="50"/>
        <v>61592.775200000004</v>
      </c>
      <c r="L104" s="154">
        <f t="shared" si="51"/>
        <v>50903.12</v>
      </c>
      <c r="M104" s="154">
        <f t="shared" si="52"/>
        <v>10689.655200000001</v>
      </c>
      <c r="N104" s="417">
        <f t="shared" si="53"/>
        <v>61592.775200000004</v>
      </c>
    </row>
    <row r="105" spans="1:14" ht="21" hidden="1" x14ac:dyDescent="0.35">
      <c r="A105" s="20"/>
      <c r="B105" s="25" t="s">
        <v>156</v>
      </c>
      <c r="C105" s="102">
        <v>12575.69</v>
      </c>
      <c r="D105" s="101">
        <f t="shared" si="56"/>
        <v>2389.3811000000001</v>
      </c>
      <c r="E105" s="100">
        <f t="shared" si="57"/>
        <v>14965.071100000001</v>
      </c>
      <c r="F105" s="86">
        <v>12575.69</v>
      </c>
      <c r="G105" s="85">
        <f t="shared" si="80"/>
        <v>2389.3811000000001</v>
      </c>
      <c r="H105" s="84">
        <f t="shared" si="81"/>
        <v>14965.071100000001</v>
      </c>
      <c r="I105" s="336">
        <f t="shared" si="71"/>
        <v>0</v>
      </c>
      <c r="J105" s="457">
        <f t="shared" si="49"/>
        <v>0</v>
      </c>
      <c r="K105" s="458">
        <f t="shared" si="50"/>
        <v>0</v>
      </c>
      <c r="L105" s="154">
        <f t="shared" si="51"/>
        <v>12575.69</v>
      </c>
      <c r="M105" s="154">
        <f t="shared" si="52"/>
        <v>2389.3811000000001</v>
      </c>
      <c r="N105" s="417">
        <f t="shared" si="53"/>
        <v>14965.071100000001</v>
      </c>
    </row>
    <row r="106" spans="1:14" ht="21" hidden="1" x14ac:dyDescent="0.35">
      <c r="A106" s="20"/>
      <c r="B106" s="25" t="s">
        <v>157</v>
      </c>
      <c r="C106" s="102">
        <v>62421.72</v>
      </c>
      <c r="D106" s="101">
        <f t="shared" si="56"/>
        <v>11860.1268</v>
      </c>
      <c r="E106" s="100">
        <f t="shared" si="57"/>
        <v>74281.846799999999</v>
      </c>
      <c r="F106" s="86">
        <f>21336.79+41084.93</f>
        <v>62421.72</v>
      </c>
      <c r="G106" s="85">
        <f t="shared" si="80"/>
        <v>11860.1268</v>
      </c>
      <c r="H106" s="84">
        <f t="shared" si="81"/>
        <v>74281.846799999999</v>
      </c>
      <c r="I106" s="336">
        <f t="shared" si="71"/>
        <v>0</v>
      </c>
      <c r="J106" s="457">
        <f t="shared" si="49"/>
        <v>0</v>
      </c>
      <c r="K106" s="458">
        <f t="shared" si="50"/>
        <v>0</v>
      </c>
      <c r="L106" s="154">
        <f t="shared" si="51"/>
        <v>62421.72</v>
      </c>
      <c r="M106" s="154">
        <f t="shared" si="52"/>
        <v>11860.1268</v>
      </c>
      <c r="N106" s="417">
        <f t="shared" si="53"/>
        <v>74281.846799999999</v>
      </c>
    </row>
    <row r="107" spans="1:14" ht="21" hidden="1" x14ac:dyDescent="0.35">
      <c r="A107" s="20"/>
      <c r="B107" s="25" t="s">
        <v>158</v>
      </c>
      <c r="C107" s="102">
        <v>57123.59</v>
      </c>
      <c r="D107" s="101">
        <f t="shared" si="56"/>
        <v>10853.482099999999</v>
      </c>
      <c r="E107" s="100">
        <f t="shared" si="57"/>
        <v>67977.07209999999</v>
      </c>
      <c r="F107" s="86">
        <v>57123.59</v>
      </c>
      <c r="G107" s="85">
        <f t="shared" si="80"/>
        <v>10853.482099999999</v>
      </c>
      <c r="H107" s="84">
        <f t="shared" si="81"/>
        <v>67977.07209999999</v>
      </c>
      <c r="I107" s="336">
        <f t="shared" si="71"/>
        <v>0</v>
      </c>
      <c r="J107" s="457">
        <f t="shared" si="49"/>
        <v>0</v>
      </c>
      <c r="K107" s="458">
        <f t="shared" si="50"/>
        <v>0</v>
      </c>
      <c r="L107" s="154">
        <f t="shared" si="51"/>
        <v>57123.59</v>
      </c>
      <c r="M107" s="154">
        <f t="shared" si="52"/>
        <v>10853.482099999999</v>
      </c>
      <c r="N107" s="417">
        <f t="shared" si="53"/>
        <v>67977.07209999999</v>
      </c>
    </row>
    <row r="108" spans="1:14" ht="21" hidden="1" x14ac:dyDescent="0.35">
      <c r="A108" s="20"/>
      <c r="B108" s="25" t="s">
        <v>66</v>
      </c>
      <c r="C108" s="102">
        <v>0</v>
      </c>
      <c r="D108" s="101">
        <f t="shared" ref="D108:D121" si="82">C108*0.19</f>
        <v>0</v>
      </c>
      <c r="E108" s="100">
        <f t="shared" ref="E108:E121" si="83">C108+D108</f>
        <v>0</v>
      </c>
      <c r="F108" s="86">
        <v>0</v>
      </c>
      <c r="G108" s="85">
        <f t="shared" ref="G108:G109" si="84">F108*0.19</f>
        <v>0</v>
      </c>
      <c r="H108" s="84">
        <f t="shared" ref="H108:H109" si="85">F108+G108</f>
        <v>0</v>
      </c>
      <c r="I108" s="336">
        <f t="shared" si="71"/>
        <v>0</v>
      </c>
      <c r="J108" s="457">
        <f t="shared" si="49"/>
        <v>0</v>
      </c>
      <c r="K108" s="458">
        <f t="shared" si="50"/>
        <v>0</v>
      </c>
      <c r="L108" s="154">
        <f t="shared" si="51"/>
        <v>0</v>
      </c>
      <c r="M108" s="154">
        <f t="shared" si="52"/>
        <v>0</v>
      </c>
      <c r="N108" s="417">
        <f t="shared" si="53"/>
        <v>0</v>
      </c>
    </row>
    <row r="109" spans="1:14" ht="21" x14ac:dyDescent="0.35">
      <c r="A109" s="20" t="s">
        <v>67</v>
      </c>
      <c r="B109" s="25" t="s">
        <v>68</v>
      </c>
      <c r="C109" s="102">
        <v>0</v>
      </c>
      <c r="D109" s="101">
        <f t="shared" si="82"/>
        <v>0</v>
      </c>
      <c r="E109" s="100">
        <f t="shared" si="83"/>
        <v>0</v>
      </c>
      <c r="F109" s="86">
        <v>0</v>
      </c>
      <c r="G109" s="85">
        <f t="shared" si="84"/>
        <v>0</v>
      </c>
      <c r="H109" s="84">
        <f t="shared" si="85"/>
        <v>0</v>
      </c>
      <c r="I109" s="336">
        <f t="shared" si="71"/>
        <v>0</v>
      </c>
      <c r="J109" s="457">
        <f t="shared" si="49"/>
        <v>0</v>
      </c>
      <c r="K109" s="458">
        <f t="shared" si="50"/>
        <v>0</v>
      </c>
      <c r="L109" s="154">
        <f t="shared" si="51"/>
        <v>0</v>
      </c>
      <c r="M109" s="154">
        <f t="shared" si="52"/>
        <v>0</v>
      </c>
      <c r="N109" s="417">
        <f t="shared" si="53"/>
        <v>0</v>
      </c>
    </row>
    <row r="110" spans="1:14" ht="24" customHeight="1" x14ac:dyDescent="0.35">
      <c r="A110" s="20" t="s">
        <v>69</v>
      </c>
      <c r="B110" s="21" t="s">
        <v>70</v>
      </c>
      <c r="C110" s="102">
        <f>C111+C118</f>
        <v>375000</v>
      </c>
      <c r="D110" s="102">
        <f t="shared" ref="D110:E110" si="86">D111+D118</f>
        <v>71250</v>
      </c>
      <c r="E110" s="574">
        <f t="shared" si="86"/>
        <v>446250</v>
      </c>
      <c r="F110" s="86">
        <f>F111+F118</f>
        <v>0</v>
      </c>
      <c r="G110" s="455">
        <f t="shared" ref="G110:H110" si="87">G111+G118</f>
        <v>0</v>
      </c>
      <c r="H110" s="575">
        <f t="shared" si="87"/>
        <v>0</v>
      </c>
      <c r="I110" s="336">
        <f t="shared" ref="I110:I121" si="88">C110-F110</f>
        <v>375000</v>
      </c>
      <c r="J110" s="457">
        <f t="shared" si="49"/>
        <v>78750</v>
      </c>
      <c r="K110" s="458">
        <f t="shared" si="50"/>
        <v>453750</v>
      </c>
      <c r="L110" s="154">
        <f t="shared" si="51"/>
        <v>375000</v>
      </c>
      <c r="M110" s="154">
        <f t="shared" si="52"/>
        <v>78750</v>
      </c>
      <c r="N110" s="417">
        <f t="shared" si="53"/>
        <v>453750</v>
      </c>
    </row>
    <row r="111" spans="1:14" ht="1.5" customHeight="1" x14ac:dyDescent="0.35">
      <c r="A111" s="20"/>
      <c r="B111" s="25" t="s">
        <v>71</v>
      </c>
      <c r="C111" s="102">
        <f>SUM(C112:C117)</f>
        <v>375000</v>
      </c>
      <c r="D111" s="102">
        <f t="shared" ref="D111:E111" si="89">SUM(D112:D117)</f>
        <v>71250</v>
      </c>
      <c r="E111" s="102">
        <f t="shared" si="89"/>
        <v>446250</v>
      </c>
      <c r="F111" s="454">
        <f>SUM(F112:F117)</f>
        <v>0</v>
      </c>
      <c r="G111" s="455">
        <f t="shared" ref="G111:H111" si="90">SUM(G112:G117)</f>
        <v>0</v>
      </c>
      <c r="H111" s="456">
        <f t="shared" si="90"/>
        <v>0</v>
      </c>
      <c r="I111" s="336">
        <f t="shared" si="88"/>
        <v>375000</v>
      </c>
      <c r="J111" s="457">
        <f t="shared" ref="J111:J121" si="91">I111*0.21</f>
        <v>78750</v>
      </c>
      <c r="K111" s="458">
        <f t="shared" ref="K111:K121" si="92">I111+J111</f>
        <v>453750</v>
      </c>
      <c r="L111" s="154">
        <f t="shared" ref="L111:L121" si="93">F111+I111</f>
        <v>375000</v>
      </c>
      <c r="M111" s="154">
        <f t="shared" ref="M111:M121" si="94">G111+J111</f>
        <v>78750</v>
      </c>
      <c r="N111" s="417">
        <f t="shared" ref="N111:N121" si="95">H111+K111</f>
        <v>453750</v>
      </c>
    </row>
    <row r="112" spans="1:14" ht="21" hidden="1" x14ac:dyDescent="0.35">
      <c r="A112" s="20"/>
      <c r="B112" s="25" t="s">
        <v>165</v>
      </c>
      <c r="C112" s="102">
        <v>62500</v>
      </c>
      <c r="D112" s="101">
        <f t="shared" si="82"/>
        <v>11875</v>
      </c>
      <c r="E112" s="100">
        <f t="shared" si="83"/>
        <v>74375</v>
      </c>
      <c r="F112" s="86">
        <v>0</v>
      </c>
      <c r="G112" s="85">
        <f>F112*0.19</f>
        <v>0</v>
      </c>
      <c r="H112" s="84">
        <f>F112+G112</f>
        <v>0</v>
      </c>
      <c r="I112" s="336">
        <f t="shared" si="88"/>
        <v>62500</v>
      </c>
      <c r="J112" s="457">
        <f t="shared" si="91"/>
        <v>13125</v>
      </c>
      <c r="K112" s="458">
        <f t="shared" si="92"/>
        <v>75625</v>
      </c>
      <c r="L112" s="154">
        <f t="shared" si="93"/>
        <v>62500</v>
      </c>
      <c r="M112" s="154">
        <f t="shared" si="94"/>
        <v>13125</v>
      </c>
      <c r="N112" s="417">
        <f t="shared" si="95"/>
        <v>75625</v>
      </c>
    </row>
    <row r="113" spans="1:14" ht="21" hidden="1" x14ac:dyDescent="0.35">
      <c r="A113" s="20"/>
      <c r="B113" s="25" t="s">
        <v>166</v>
      </c>
      <c r="C113" s="102">
        <v>62500</v>
      </c>
      <c r="D113" s="101">
        <f t="shared" si="82"/>
        <v>11875</v>
      </c>
      <c r="E113" s="100">
        <f t="shared" si="83"/>
        <v>74375</v>
      </c>
      <c r="F113" s="86">
        <v>0</v>
      </c>
      <c r="G113" s="85">
        <f t="shared" ref="G113:G117" si="96">F113*0.19</f>
        <v>0</v>
      </c>
      <c r="H113" s="84">
        <f t="shared" ref="H113:H117" si="97">F113+G113</f>
        <v>0</v>
      </c>
      <c r="I113" s="336">
        <f t="shared" si="88"/>
        <v>62500</v>
      </c>
      <c r="J113" s="457">
        <f t="shared" si="91"/>
        <v>13125</v>
      </c>
      <c r="K113" s="458">
        <f t="shared" si="92"/>
        <v>75625</v>
      </c>
      <c r="L113" s="154">
        <f t="shared" si="93"/>
        <v>62500</v>
      </c>
      <c r="M113" s="154">
        <f t="shared" si="94"/>
        <v>13125</v>
      </c>
      <c r="N113" s="417">
        <f t="shared" si="95"/>
        <v>75625</v>
      </c>
    </row>
    <row r="114" spans="1:14" ht="21" hidden="1" x14ac:dyDescent="0.35">
      <c r="A114" s="20"/>
      <c r="B114" s="25" t="s">
        <v>167</v>
      </c>
      <c r="C114" s="102">
        <v>62500</v>
      </c>
      <c r="D114" s="101">
        <f t="shared" si="82"/>
        <v>11875</v>
      </c>
      <c r="E114" s="100">
        <f t="shared" si="83"/>
        <v>74375</v>
      </c>
      <c r="F114" s="86">
        <v>0</v>
      </c>
      <c r="G114" s="85">
        <f t="shared" si="96"/>
        <v>0</v>
      </c>
      <c r="H114" s="84">
        <f t="shared" si="97"/>
        <v>0</v>
      </c>
      <c r="I114" s="336">
        <f t="shared" si="88"/>
        <v>62500</v>
      </c>
      <c r="J114" s="457">
        <f t="shared" si="91"/>
        <v>13125</v>
      </c>
      <c r="K114" s="458">
        <f t="shared" si="92"/>
        <v>75625</v>
      </c>
      <c r="L114" s="154">
        <f t="shared" si="93"/>
        <v>62500</v>
      </c>
      <c r="M114" s="154">
        <f t="shared" si="94"/>
        <v>13125</v>
      </c>
      <c r="N114" s="417">
        <f t="shared" si="95"/>
        <v>75625</v>
      </c>
    </row>
    <row r="115" spans="1:14" ht="21" hidden="1" x14ac:dyDescent="0.35">
      <c r="A115" s="20"/>
      <c r="B115" s="25" t="s">
        <v>168</v>
      </c>
      <c r="C115" s="102">
        <v>62500</v>
      </c>
      <c r="D115" s="101">
        <f t="shared" si="82"/>
        <v>11875</v>
      </c>
      <c r="E115" s="100">
        <f t="shared" si="83"/>
        <v>74375</v>
      </c>
      <c r="F115" s="86">
        <v>0</v>
      </c>
      <c r="G115" s="85">
        <f t="shared" si="96"/>
        <v>0</v>
      </c>
      <c r="H115" s="84">
        <f t="shared" si="97"/>
        <v>0</v>
      </c>
      <c r="I115" s="336">
        <f t="shared" si="88"/>
        <v>62500</v>
      </c>
      <c r="J115" s="457">
        <f t="shared" si="91"/>
        <v>13125</v>
      </c>
      <c r="K115" s="458">
        <f t="shared" si="92"/>
        <v>75625</v>
      </c>
      <c r="L115" s="154">
        <f t="shared" si="93"/>
        <v>62500</v>
      </c>
      <c r="M115" s="154">
        <f t="shared" si="94"/>
        <v>13125</v>
      </c>
      <c r="N115" s="417">
        <f t="shared" si="95"/>
        <v>75625</v>
      </c>
    </row>
    <row r="116" spans="1:14" ht="21" hidden="1" x14ac:dyDescent="0.35">
      <c r="A116" s="20"/>
      <c r="B116" s="25" t="s">
        <v>169</v>
      </c>
      <c r="C116" s="102">
        <v>62500</v>
      </c>
      <c r="D116" s="101">
        <f t="shared" si="82"/>
        <v>11875</v>
      </c>
      <c r="E116" s="100">
        <f t="shared" si="83"/>
        <v>74375</v>
      </c>
      <c r="F116" s="86">
        <v>0</v>
      </c>
      <c r="G116" s="85">
        <f t="shared" si="96"/>
        <v>0</v>
      </c>
      <c r="H116" s="84">
        <f t="shared" si="97"/>
        <v>0</v>
      </c>
      <c r="I116" s="336">
        <f t="shared" si="88"/>
        <v>62500</v>
      </c>
      <c r="J116" s="457">
        <f t="shared" si="91"/>
        <v>13125</v>
      </c>
      <c r="K116" s="458">
        <f t="shared" si="92"/>
        <v>75625</v>
      </c>
      <c r="L116" s="154">
        <f t="shared" si="93"/>
        <v>62500</v>
      </c>
      <c r="M116" s="154">
        <f t="shared" si="94"/>
        <v>13125</v>
      </c>
      <c r="N116" s="417">
        <f>H116+K116</f>
        <v>75625</v>
      </c>
    </row>
    <row r="117" spans="1:14" ht="21" hidden="1" x14ac:dyDescent="0.35">
      <c r="A117" s="20"/>
      <c r="B117" s="25" t="s">
        <v>170</v>
      </c>
      <c r="C117" s="102">
        <v>62500</v>
      </c>
      <c r="D117" s="101">
        <f t="shared" si="82"/>
        <v>11875</v>
      </c>
      <c r="E117" s="100">
        <f t="shared" si="83"/>
        <v>74375</v>
      </c>
      <c r="F117" s="86">
        <v>0</v>
      </c>
      <c r="G117" s="85">
        <f t="shared" si="96"/>
        <v>0</v>
      </c>
      <c r="H117" s="84">
        <f t="shared" si="97"/>
        <v>0</v>
      </c>
      <c r="I117" s="336">
        <f t="shared" si="88"/>
        <v>62500</v>
      </c>
      <c r="J117" s="457">
        <f t="shared" si="91"/>
        <v>13125</v>
      </c>
      <c r="K117" s="458">
        <f t="shared" si="92"/>
        <v>75625</v>
      </c>
      <c r="L117" s="154">
        <f t="shared" si="93"/>
        <v>62500</v>
      </c>
      <c r="M117" s="154">
        <f t="shared" si="94"/>
        <v>13125</v>
      </c>
      <c r="N117" s="417">
        <f t="shared" si="95"/>
        <v>75625</v>
      </c>
    </row>
    <row r="118" spans="1:14" ht="21" hidden="1" x14ac:dyDescent="0.35">
      <c r="A118" s="20"/>
      <c r="B118" s="25" t="s">
        <v>72</v>
      </c>
      <c r="C118" s="102">
        <v>0</v>
      </c>
      <c r="D118" s="101">
        <f t="shared" si="82"/>
        <v>0</v>
      </c>
      <c r="E118" s="100">
        <f t="shared" si="83"/>
        <v>0</v>
      </c>
      <c r="F118" s="86">
        <v>0</v>
      </c>
      <c r="G118" s="85">
        <f t="shared" ref="G118:G121" si="98">F118*0.19</f>
        <v>0</v>
      </c>
      <c r="H118" s="84">
        <f t="shared" ref="H118:H121" si="99">F118+G118</f>
        <v>0</v>
      </c>
      <c r="I118" s="328">
        <f t="shared" si="88"/>
        <v>0</v>
      </c>
      <c r="J118" s="457">
        <f t="shared" si="91"/>
        <v>0</v>
      </c>
      <c r="K118" s="458">
        <f t="shared" si="92"/>
        <v>0</v>
      </c>
      <c r="L118" s="154">
        <f t="shared" si="93"/>
        <v>0</v>
      </c>
      <c r="M118" s="154">
        <f t="shared" si="94"/>
        <v>0</v>
      </c>
      <c r="N118" s="417">
        <f t="shared" si="95"/>
        <v>0</v>
      </c>
    </row>
    <row r="119" spans="1:14" ht="42" x14ac:dyDescent="0.35">
      <c r="A119" s="20" t="s">
        <v>73</v>
      </c>
      <c r="B119" s="21" t="s">
        <v>74</v>
      </c>
      <c r="C119" s="108">
        <v>0</v>
      </c>
      <c r="D119" s="107">
        <f t="shared" si="82"/>
        <v>0</v>
      </c>
      <c r="E119" s="106">
        <f t="shared" si="83"/>
        <v>0</v>
      </c>
      <c r="F119" s="105">
        <v>0</v>
      </c>
      <c r="G119" s="104">
        <f t="shared" si="98"/>
        <v>0</v>
      </c>
      <c r="H119" s="103">
        <f t="shared" si="99"/>
        <v>0</v>
      </c>
      <c r="I119" s="332">
        <f t="shared" si="88"/>
        <v>0</v>
      </c>
      <c r="J119" s="457">
        <f t="shared" si="91"/>
        <v>0</v>
      </c>
      <c r="K119" s="458">
        <f t="shared" si="92"/>
        <v>0</v>
      </c>
      <c r="L119" s="154">
        <f t="shared" si="93"/>
        <v>0</v>
      </c>
      <c r="M119" s="154">
        <f t="shared" si="94"/>
        <v>0</v>
      </c>
      <c r="N119" s="417">
        <f t="shared" si="95"/>
        <v>0</v>
      </c>
    </row>
    <row r="120" spans="1:14" ht="21" x14ac:dyDescent="0.35">
      <c r="A120" s="20" t="s">
        <v>75</v>
      </c>
      <c r="B120" s="21" t="s">
        <v>76</v>
      </c>
      <c r="C120" s="102">
        <v>0</v>
      </c>
      <c r="D120" s="101">
        <f t="shared" si="82"/>
        <v>0</v>
      </c>
      <c r="E120" s="100">
        <f t="shared" si="83"/>
        <v>0</v>
      </c>
      <c r="F120" s="86">
        <v>0</v>
      </c>
      <c r="G120" s="85">
        <f t="shared" si="98"/>
        <v>0</v>
      </c>
      <c r="H120" s="84">
        <f t="shared" si="99"/>
        <v>0</v>
      </c>
      <c r="I120" s="328">
        <f t="shared" si="88"/>
        <v>0</v>
      </c>
      <c r="J120" s="457">
        <f t="shared" si="91"/>
        <v>0</v>
      </c>
      <c r="K120" s="458">
        <f t="shared" si="92"/>
        <v>0</v>
      </c>
      <c r="L120" s="154">
        <f t="shared" si="93"/>
        <v>0</v>
      </c>
      <c r="M120" s="154">
        <f t="shared" si="94"/>
        <v>0</v>
      </c>
      <c r="N120" s="417">
        <f t="shared" si="95"/>
        <v>0</v>
      </c>
    </row>
    <row r="121" spans="1:14" ht="21" x14ac:dyDescent="0.35">
      <c r="A121" s="20" t="s">
        <v>77</v>
      </c>
      <c r="B121" s="21" t="s">
        <v>78</v>
      </c>
      <c r="C121" s="102">
        <v>0</v>
      </c>
      <c r="D121" s="101">
        <f t="shared" si="82"/>
        <v>0</v>
      </c>
      <c r="E121" s="100">
        <f t="shared" si="83"/>
        <v>0</v>
      </c>
      <c r="F121" s="86">
        <v>0</v>
      </c>
      <c r="G121" s="85">
        <f t="shared" si="98"/>
        <v>0</v>
      </c>
      <c r="H121" s="84">
        <f t="shared" si="99"/>
        <v>0</v>
      </c>
      <c r="I121" s="328">
        <f t="shared" si="88"/>
        <v>0</v>
      </c>
      <c r="J121" s="457">
        <f t="shared" si="91"/>
        <v>0</v>
      </c>
      <c r="K121" s="458">
        <f t="shared" si="92"/>
        <v>0</v>
      </c>
      <c r="L121" s="154">
        <f t="shared" si="93"/>
        <v>0</v>
      </c>
      <c r="M121" s="154">
        <f t="shared" si="94"/>
        <v>0</v>
      </c>
      <c r="N121" s="417">
        <f t="shared" si="95"/>
        <v>0</v>
      </c>
    </row>
    <row r="122" spans="1:14" ht="21.75" thickBot="1" x14ac:dyDescent="0.4">
      <c r="A122" s="640" t="s">
        <v>79</v>
      </c>
      <c r="B122" s="641"/>
      <c r="C122" s="119">
        <f t="shared" ref="C122:N122" si="100">C46+C109+C110+C119+C120+C121</f>
        <v>3927109.1500000004</v>
      </c>
      <c r="D122" s="119">
        <f t="shared" si="100"/>
        <v>746150.73849999986</v>
      </c>
      <c r="E122" s="118">
        <f t="shared" si="100"/>
        <v>4673259.8884999994</v>
      </c>
      <c r="F122" s="76">
        <f>F46+F109+F110+F119+F120+F121</f>
        <v>3043014.54</v>
      </c>
      <c r="G122" s="76">
        <f t="shared" si="100"/>
        <v>578172.7625999999</v>
      </c>
      <c r="H122" s="76">
        <f t="shared" si="100"/>
        <v>3621187.3026000005</v>
      </c>
      <c r="I122" s="324">
        <f t="shared" si="100"/>
        <v>884094.61000000034</v>
      </c>
      <c r="J122" s="324">
        <f t="shared" si="100"/>
        <v>185659.86810000008</v>
      </c>
      <c r="K122" s="399">
        <f t="shared" si="100"/>
        <v>1069754.4781000004</v>
      </c>
      <c r="L122" s="150">
        <f t="shared" si="100"/>
        <v>3927109.1500000004</v>
      </c>
      <c r="M122" s="150">
        <f t="shared" si="100"/>
        <v>763832.63069999998</v>
      </c>
      <c r="N122" s="416">
        <f t="shared" si="100"/>
        <v>4690941.7807000009</v>
      </c>
    </row>
    <row r="123" spans="1:14" ht="21" x14ac:dyDescent="0.25">
      <c r="A123" s="642" t="s">
        <v>80</v>
      </c>
      <c r="B123" s="643"/>
      <c r="C123" s="643"/>
      <c r="D123" s="643"/>
      <c r="E123" s="643"/>
      <c r="F123" s="39"/>
      <c r="G123" s="40"/>
      <c r="H123" s="41"/>
      <c r="I123" s="333"/>
      <c r="J123" s="334"/>
      <c r="K123" s="334"/>
      <c r="L123" s="155"/>
      <c r="M123" s="415"/>
      <c r="N123" s="156"/>
    </row>
    <row r="124" spans="1:14" s="29" customFormat="1" ht="21" x14ac:dyDescent="0.35">
      <c r="A124" s="28" t="s">
        <v>81</v>
      </c>
      <c r="B124" s="498" t="s">
        <v>82</v>
      </c>
      <c r="C124" s="112">
        <f>C125+C132</f>
        <v>100000.00000000001</v>
      </c>
      <c r="D124" s="112">
        <f t="shared" ref="D124:E124" si="101">D125+D132</f>
        <v>19000.000000000004</v>
      </c>
      <c r="E124" s="113">
        <f t="shared" si="101"/>
        <v>119000.00000000001</v>
      </c>
      <c r="F124" s="81">
        <f>F125+F132</f>
        <v>85279.28</v>
      </c>
      <c r="G124" s="82">
        <f t="shared" ref="G124:H124" si="102">G125+G132</f>
        <v>16203.063200000001</v>
      </c>
      <c r="H124" s="83">
        <f t="shared" si="102"/>
        <v>101482.3432</v>
      </c>
      <c r="I124" s="337">
        <f t="shared" ref="I124:I140" si="103">C124-F124</f>
        <v>14720.720000000016</v>
      </c>
      <c r="J124" s="327">
        <f>I124*0.21</f>
        <v>3091.3512000000032</v>
      </c>
      <c r="K124" s="400">
        <f>I124+J124</f>
        <v>17812.07120000002</v>
      </c>
      <c r="L124" s="153">
        <f>F124+I124</f>
        <v>100000.00000000001</v>
      </c>
      <c r="M124" s="153">
        <f t="shared" ref="M124:N124" si="104">G124+J124</f>
        <v>19294.414400000005</v>
      </c>
      <c r="N124" s="410">
        <f t="shared" si="104"/>
        <v>119294.41440000002</v>
      </c>
    </row>
    <row r="125" spans="1:14" s="29" customFormat="1" ht="40.5" customHeight="1" x14ac:dyDescent="0.35">
      <c r="A125" s="28"/>
      <c r="B125" s="26" t="s">
        <v>83</v>
      </c>
      <c r="C125" s="125">
        <f>SUM(C126:C131)</f>
        <v>100000.00000000001</v>
      </c>
      <c r="D125" s="124">
        <f t="shared" ref="D125:D140" si="105">C125*19%</f>
        <v>19000.000000000004</v>
      </c>
      <c r="E125" s="123">
        <f t="shared" ref="E125:E132" si="106">C125+D125</f>
        <v>119000.00000000001</v>
      </c>
      <c r="F125" s="122">
        <f>SUM(F126:F131)</f>
        <v>85279.28</v>
      </c>
      <c r="G125" s="121">
        <f t="shared" ref="G125:H125" si="107">SUM(G126:G131)</f>
        <v>16203.063200000001</v>
      </c>
      <c r="H125" s="120">
        <f t="shared" si="107"/>
        <v>101482.3432</v>
      </c>
      <c r="I125" s="338">
        <f t="shared" si="103"/>
        <v>14720.720000000016</v>
      </c>
      <c r="J125" s="327">
        <f t="shared" ref="J125:J140" si="108">I125*0.21</f>
        <v>3091.3512000000032</v>
      </c>
      <c r="K125" s="400">
        <f t="shared" ref="K125:K140" si="109">I125+J125</f>
        <v>17812.07120000002</v>
      </c>
      <c r="L125" s="153">
        <f t="shared" ref="L125:L140" si="110">F125+I125</f>
        <v>100000.00000000001</v>
      </c>
      <c r="M125" s="153">
        <f t="shared" ref="M125:M140" si="111">G125+J125</f>
        <v>19294.414400000005</v>
      </c>
      <c r="N125" s="410">
        <f t="shared" ref="N125:N140" si="112">H125+K125</f>
        <v>119294.41440000002</v>
      </c>
    </row>
    <row r="126" spans="1:14" ht="21" hidden="1" x14ac:dyDescent="0.35">
      <c r="A126" s="46"/>
      <c r="B126" s="47" t="s">
        <v>171</v>
      </c>
      <c r="C126" s="102">
        <v>16666.7</v>
      </c>
      <c r="D126" s="101">
        <f>C126*0.19</f>
        <v>3166.6730000000002</v>
      </c>
      <c r="E126" s="100">
        <f>C126+D126</f>
        <v>19833.373</v>
      </c>
      <c r="F126" s="86">
        <f>4487.32+3531.98+6120.7+2000</f>
        <v>16140</v>
      </c>
      <c r="G126" s="85">
        <f>F126*0.19</f>
        <v>3066.6</v>
      </c>
      <c r="H126" s="84">
        <f>F126+G126</f>
        <v>19206.599999999999</v>
      </c>
      <c r="I126" s="336">
        <f t="shared" si="103"/>
        <v>526.70000000000073</v>
      </c>
      <c r="J126" s="327">
        <f t="shared" si="108"/>
        <v>110.60700000000016</v>
      </c>
      <c r="K126" s="400">
        <f t="shared" si="109"/>
        <v>637.30700000000093</v>
      </c>
      <c r="L126" s="153">
        <f t="shared" si="110"/>
        <v>16666.7</v>
      </c>
      <c r="M126" s="153">
        <f t="shared" si="111"/>
        <v>3177.2069999999999</v>
      </c>
      <c r="N126" s="410">
        <f t="shared" si="112"/>
        <v>19843.906999999999</v>
      </c>
    </row>
    <row r="127" spans="1:14" ht="21" hidden="1" x14ac:dyDescent="0.35">
      <c r="A127" s="46"/>
      <c r="B127" s="47" t="s">
        <v>172</v>
      </c>
      <c r="C127" s="102">
        <v>16666.66</v>
      </c>
      <c r="D127" s="101">
        <f t="shared" ref="D127:D131" si="113">C127*0.19</f>
        <v>3166.6653999999999</v>
      </c>
      <c r="E127" s="100">
        <f t="shared" ref="E127:E131" si="114">C127+D127</f>
        <v>19833.325400000002</v>
      </c>
      <c r="F127" s="86">
        <f>4487.32+6120.7+2600</f>
        <v>13208.02</v>
      </c>
      <c r="G127" s="85">
        <f t="shared" ref="G127:G131" si="115">F127*0.19</f>
        <v>2509.5237999999999</v>
      </c>
      <c r="H127" s="84">
        <f t="shared" ref="H127:H131" si="116">F127+G127</f>
        <v>15717.543799999999</v>
      </c>
      <c r="I127" s="336">
        <f t="shared" si="103"/>
        <v>3458.6399999999994</v>
      </c>
      <c r="J127" s="327">
        <f t="shared" si="108"/>
        <v>726.31439999999986</v>
      </c>
      <c r="K127" s="400">
        <f t="shared" si="109"/>
        <v>4184.9543999999996</v>
      </c>
      <c r="L127" s="153">
        <f t="shared" si="110"/>
        <v>16666.66</v>
      </c>
      <c r="M127" s="153">
        <f t="shared" si="111"/>
        <v>3235.8381999999997</v>
      </c>
      <c r="N127" s="410">
        <f t="shared" si="112"/>
        <v>19902.498199999998</v>
      </c>
    </row>
    <row r="128" spans="1:14" ht="21" hidden="1" x14ac:dyDescent="0.35">
      <c r="A128" s="46"/>
      <c r="B128" s="47" t="s">
        <v>173</v>
      </c>
      <c r="C128" s="102">
        <v>16666.66</v>
      </c>
      <c r="D128" s="101">
        <f t="shared" si="113"/>
        <v>3166.6653999999999</v>
      </c>
      <c r="E128" s="100">
        <f t="shared" si="114"/>
        <v>19833.325400000002</v>
      </c>
      <c r="F128" s="86">
        <f>4487.32+3531.98+6120.7+2000</f>
        <v>16140</v>
      </c>
      <c r="G128" s="85">
        <f t="shared" si="115"/>
        <v>3066.6</v>
      </c>
      <c r="H128" s="84">
        <f t="shared" si="116"/>
        <v>19206.599999999999</v>
      </c>
      <c r="I128" s="336">
        <f t="shared" si="103"/>
        <v>526.65999999999985</v>
      </c>
      <c r="J128" s="327">
        <f t="shared" si="108"/>
        <v>110.59859999999996</v>
      </c>
      <c r="K128" s="400">
        <f t="shared" si="109"/>
        <v>637.25859999999977</v>
      </c>
      <c r="L128" s="153">
        <f t="shared" si="110"/>
        <v>16666.66</v>
      </c>
      <c r="M128" s="153">
        <f t="shared" si="111"/>
        <v>3177.1985999999997</v>
      </c>
      <c r="N128" s="410">
        <f t="shared" si="112"/>
        <v>19843.8586</v>
      </c>
    </row>
    <row r="129" spans="1:14" ht="21" hidden="1" x14ac:dyDescent="0.35">
      <c r="A129" s="46"/>
      <c r="B129" s="47" t="s">
        <v>174</v>
      </c>
      <c r="C129" s="102">
        <v>16666.66</v>
      </c>
      <c r="D129" s="101">
        <f t="shared" si="113"/>
        <v>3166.6653999999999</v>
      </c>
      <c r="E129" s="100">
        <f t="shared" si="114"/>
        <v>19833.325400000002</v>
      </c>
      <c r="F129" s="86">
        <f>4487.32+3531.98+6120.7+2000</f>
        <v>16140</v>
      </c>
      <c r="G129" s="85">
        <f t="shared" si="115"/>
        <v>3066.6</v>
      </c>
      <c r="H129" s="84">
        <f t="shared" si="116"/>
        <v>19206.599999999999</v>
      </c>
      <c r="I129" s="336">
        <f t="shared" si="103"/>
        <v>526.65999999999985</v>
      </c>
      <c r="J129" s="327">
        <f t="shared" si="108"/>
        <v>110.59859999999996</v>
      </c>
      <c r="K129" s="400">
        <f t="shared" si="109"/>
        <v>637.25859999999977</v>
      </c>
      <c r="L129" s="153">
        <f t="shared" si="110"/>
        <v>16666.66</v>
      </c>
      <c r="M129" s="153">
        <f t="shared" si="111"/>
        <v>3177.1985999999997</v>
      </c>
      <c r="N129" s="410">
        <f t="shared" si="112"/>
        <v>19843.8586</v>
      </c>
    </row>
    <row r="130" spans="1:14" ht="21" hidden="1" x14ac:dyDescent="0.35">
      <c r="A130" s="46"/>
      <c r="B130" s="47" t="s">
        <v>175</v>
      </c>
      <c r="C130" s="102">
        <v>16666.66</v>
      </c>
      <c r="D130" s="101">
        <f t="shared" si="113"/>
        <v>3166.6653999999999</v>
      </c>
      <c r="E130" s="100">
        <f t="shared" si="114"/>
        <v>19833.325400000002</v>
      </c>
      <c r="F130" s="86">
        <f>3531.98+6120.71+2600</f>
        <v>12252.69</v>
      </c>
      <c r="G130" s="85">
        <f t="shared" si="115"/>
        <v>2328.0111000000002</v>
      </c>
      <c r="H130" s="84">
        <f t="shared" si="116"/>
        <v>14580.7011</v>
      </c>
      <c r="I130" s="336">
        <f t="shared" si="103"/>
        <v>4413.9699999999993</v>
      </c>
      <c r="J130" s="327">
        <f t="shared" si="108"/>
        <v>926.93369999999982</v>
      </c>
      <c r="K130" s="400">
        <f t="shared" si="109"/>
        <v>5340.9036999999989</v>
      </c>
      <c r="L130" s="153">
        <f t="shared" si="110"/>
        <v>16666.66</v>
      </c>
      <c r="M130" s="153">
        <f t="shared" si="111"/>
        <v>3254.9448000000002</v>
      </c>
      <c r="N130" s="410">
        <f t="shared" si="112"/>
        <v>19921.604800000001</v>
      </c>
    </row>
    <row r="131" spans="1:14" ht="21" hidden="1" x14ac:dyDescent="0.35">
      <c r="A131" s="46"/>
      <c r="B131" s="47" t="s">
        <v>176</v>
      </c>
      <c r="C131" s="102">
        <v>16666.66</v>
      </c>
      <c r="D131" s="101">
        <f t="shared" si="113"/>
        <v>3166.6653999999999</v>
      </c>
      <c r="E131" s="100">
        <f t="shared" si="114"/>
        <v>19833.325400000002</v>
      </c>
      <c r="F131" s="86">
        <f>4487.32+3531.98+3379.27</f>
        <v>11398.57</v>
      </c>
      <c r="G131" s="85">
        <f t="shared" si="115"/>
        <v>2165.7282999999998</v>
      </c>
      <c r="H131" s="84">
        <f t="shared" si="116"/>
        <v>13564.298299999999</v>
      </c>
      <c r="I131" s="336">
        <f t="shared" si="103"/>
        <v>5268.09</v>
      </c>
      <c r="J131" s="327">
        <f t="shared" si="108"/>
        <v>1106.2989</v>
      </c>
      <c r="K131" s="400">
        <f t="shared" si="109"/>
        <v>6374.3888999999999</v>
      </c>
      <c r="L131" s="153">
        <f t="shared" si="110"/>
        <v>16666.66</v>
      </c>
      <c r="M131" s="153">
        <f t="shared" si="111"/>
        <v>3272.0271999999995</v>
      </c>
      <c r="N131" s="410">
        <f t="shared" si="112"/>
        <v>19938.6872</v>
      </c>
    </row>
    <row r="132" spans="1:14" s="29" customFormat="1" ht="21.75" thickBot="1" x14ac:dyDescent="0.4">
      <c r="A132" s="48"/>
      <c r="B132" s="497" t="s">
        <v>84</v>
      </c>
      <c r="C132" s="117">
        <v>0</v>
      </c>
      <c r="D132" s="112">
        <f t="shared" si="105"/>
        <v>0</v>
      </c>
      <c r="E132" s="113">
        <f t="shared" si="106"/>
        <v>0</v>
      </c>
      <c r="F132" s="116">
        <v>0</v>
      </c>
      <c r="G132" s="82">
        <f t="shared" ref="G132" si="117">F132*19%</f>
        <v>0</v>
      </c>
      <c r="H132" s="83">
        <f t="shared" ref="H132" si="118">F132+G132</f>
        <v>0</v>
      </c>
      <c r="I132" s="335">
        <f t="shared" si="103"/>
        <v>0</v>
      </c>
      <c r="J132" s="321">
        <f t="shared" si="108"/>
        <v>0</v>
      </c>
      <c r="K132" s="401">
        <f t="shared" si="109"/>
        <v>0</v>
      </c>
      <c r="L132" s="354">
        <f t="shared" si="110"/>
        <v>0</v>
      </c>
      <c r="M132" s="354">
        <f t="shared" si="111"/>
        <v>0</v>
      </c>
      <c r="N132" s="411">
        <f t="shared" si="112"/>
        <v>0</v>
      </c>
    </row>
    <row r="133" spans="1:14" s="29" customFormat="1" ht="21.75" thickTop="1" x14ac:dyDescent="0.35">
      <c r="A133" s="490" t="s">
        <v>85</v>
      </c>
      <c r="B133" s="496" t="s">
        <v>86</v>
      </c>
      <c r="C133" s="95">
        <f t="shared" ref="C133:H133" si="119">SUM(C134:C138)</f>
        <v>0</v>
      </c>
      <c r="D133" s="95">
        <f t="shared" si="119"/>
        <v>0</v>
      </c>
      <c r="E133" s="96">
        <f t="shared" si="119"/>
        <v>0</v>
      </c>
      <c r="F133" s="97">
        <f t="shared" si="119"/>
        <v>0</v>
      </c>
      <c r="G133" s="98">
        <f t="shared" si="119"/>
        <v>0</v>
      </c>
      <c r="H133" s="99">
        <f t="shared" si="119"/>
        <v>0</v>
      </c>
      <c r="I133" s="331">
        <f t="shared" si="103"/>
        <v>0</v>
      </c>
      <c r="J133" s="357">
        <f t="shared" si="108"/>
        <v>0</v>
      </c>
      <c r="K133" s="402">
        <f t="shared" si="109"/>
        <v>0</v>
      </c>
      <c r="L133" s="353">
        <f t="shared" si="110"/>
        <v>0</v>
      </c>
      <c r="M133" s="353">
        <f t="shared" si="111"/>
        <v>0</v>
      </c>
      <c r="N133" s="413">
        <f t="shared" si="112"/>
        <v>0</v>
      </c>
    </row>
    <row r="134" spans="1:14" ht="42" x14ac:dyDescent="0.35">
      <c r="A134" s="20"/>
      <c r="B134" s="21" t="s">
        <v>87</v>
      </c>
      <c r="C134" s="108">
        <v>0</v>
      </c>
      <c r="D134" s="126">
        <v>0</v>
      </c>
      <c r="E134" s="106">
        <f t="shared" ref="E134:E140" si="120">C134+D134</f>
        <v>0</v>
      </c>
      <c r="F134" s="105">
        <v>0</v>
      </c>
      <c r="G134" s="128">
        <v>0</v>
      </c>
      <c r="H134" s="103">
        <f t="shared" ref="H134:H140" si="121">F134+G134</f>
        <v>0</v>
      </c>
      <c r="I134" s="332">
        <f t="shared" si="103"/>
        <v>0</v>
      </c>
      <c r="J134" s="327">
        <f t="shared" si="108"/>
        <v>0</v>
      </c>
      <c r="K134" s="400">
        <f t="shared" si="109"/>
        <v>0</v>
      </c>
      <c r="L134" s="153">
        <f t="shared" si="110"/>
        <v>0</v>
      </c>
      <c r="M134" s="153">
        <f t="shared" si="111"/>
        <v>0</v>
      </c>
      <c r="N134" s="410">
        <f t="shared" si="112"/>
        <v>0</v>
      </c>
    </row>
    <row r="135" spans="1:14" ht="42" x14ac:dyDescent="0.35">
      <c r="A135" s="20"/>
      <c r="B135" s="21" t="s">
        <v>88</v>
      </c>
      <c r="C135" s="108">
        <v>0</v>
      </c>
      <c r="D135" s="126">
        <v>0</v>
      </c>
      <c r="E135" s="106">
        <f t="shared" si="120"/>
        <v>0</v>
      </c>
      <c r="F135" s="105">
        <v>0</v>
      </c>
      <c r="G135" s="128">
        <v>0</v>
      </c>
      <c r="H135" s="103">
        <f t="shared" si="121"/>
        <v>0</v>
      </c>
      <c r="I135" s="332">
        <f t="shared" si="103"/>
        <v>0</v>
      </c>
      <c r="J135" s="327">
        <f t="shared" si="108"/>
        <v>0</v>
      </c>
      <c r="K135" s="400">
        <f t="shared" si="109"/>
        <v>0</v>
      </c>
      <c r="L135" s="153">
        <f t="shared" si="110"/>
        <v>0</v>
      </c>
      <c r="M135" s="153">
        <f t="shared" si="111"/>
        <v>0</v>
      </c>
      <c r="N135" s="410">
        <f t="shared" si="112"/>
        <v>0</v>
      </c>
    </row>
    <row r="136" spans="1:14" ht="42" x14ac:dyDescent="0.35">
      <c r="A136" s="20"/>
      <c r="B136" s="21" t="s">
        <v>89</v>
      </c>
      <c r="C136" s="108">
        <v>0</v>
      </c>
      <c r="D136" s="126">
        <v>0</v>
      </c>
      <c r="E136" s="106">
        <f t="shared" si="120"/>
        <v>0</v>
      </c>
      <c r="F136" s="105">
        <v>0</v>
      </c>
      <c r="G136" s="128">
        <v>0</v>
      </c>
      <c r="H136" s="103">
        <f t="shared" si="121"/>
        <v>0</v>
      </c>
      <c r="I136" s="332">
        <f t="shared" si="103"/>
        <v>0</v>
      </c>
      <c r="J136" s="327">
        <f t="shared" si="108"/>
        <v>0</v>
      </c>
      <c r="K136" s="400">
        <f t="shared" si="109"/>
        <v>0</v>
      </c>
      <c r="L136" s="153">
        <f t="shared" si="110"/>
        <v>0</v>
      </c>
      <c r="M136" s="153">
        <f t="shared" si="111"/>
        <v>0</v>
      </c>
      <c r="N136" s="410">
        <f t="shared" si="112"/>
        <v>0</v>
      </c>
    </row>
    <row r="137" spans="1:14" ht="21" x14ac:dyDescent="0.35">
      <c r="A137" s="20"/>
      <c r="B137" s="21" t="s">
        <v>90</v>
      </c>
      <c r="C137" s="102">
        <v>0</v>
      </c>
      <c r="D137" s="129">
        <v>0</v>
      </c>
      <c r="E137" s="100">
        <f t="shared" si="120"/>
        <v>0</v>
      </c>
      <c r="F137" s="86">
        <v>0</v>
      </c>
      <c r="G137" s="127">
        <v>0</v>
      </c>
      <c r="H137" s="84">
        <f t="shared" si="121"/>
        <v>0</v>
      </c>
      <c r="I137" s="328">
        <f t="shared" si="103"/>
        <v>0</v>
      </c>
      <c r="J137" s="327">
        <f t="shared" si="108"/>
        <v>0</v>
      </c>
      <c r="K137" s="400">
        <f t="shared" si="109"/>
        <v>0</v>
      </c>
      <c r="L137" s="153">
        <f t="shared" si="110"/>
        <v>0</v>
      </c>
      <c r="M137" s="153">
        <f t="shared" si="111"/>
        <v>0</v>
      </c>
      <c r="N137" s="410">
        <f t="shared" si="112"/>
        <v>0</v>
      </c>
    </row>
    <row r="138" spans="1:14" ht="42.75" thickBot="1" x14ac:dyDescent="0.4">
      <c r="A138" s="22"/>
      <c r="B138" s="23" t="s">
        <v>91</v>
      </c>
      <c r="C138" s="93">
        <v>0</v>
      </c>
      <c r="D138" s="130">
        <v>0</v>
      </c>
      <c r="E138" s="131">
        <f t="shared" si="120"/>
        <v>0</v>
      </c>
      <c r="F138" s="94">
        <v>0</v>
      </c>
      <c r="G138" s="132">
        <v>0</v>
      </c>
      <c r="H138" s="133">
        <f t="shared" si="121"/>
        <v>0</v>
      </c>
      <c r="I138" s="330">
        <f t="shared" si="103"/>
        <v>0</v>
      </c>
      <c r="J138" s="321">
        <f t="shared" si="108"/>
        <v>0</v>
      </c>
      <c r="K138" s="401">
        <f t="shared" si="109"/>
        <v>0</v>
      </c>
      <c r="L138" s="354">
        <f t="shared" si="110"/>
        <v>0</v>
      </c>
      <c r="M138" s="354">
        <f t="shared" si="111"/>
        <v>0</v>
      </c>
      <c r="N138" s="411">
        <f t="shared" si="112"/>
        <v>0</v>
      </c>
    </row>
    <row r="139" spans="1:14" ht="22.5" thickTop="1" thickBot="1" x14ac:dyDescent="0.4">
      <c r="A139" s="19" t="s">
        <v>92</v>
      </c>
      <c r="B139" s="24" t="s">
        <v>93</v>
      </c>
      <c r="C139" s="111">
        <v>140640.64000000001</v>
      </c>
      <c r="D139" s="91">
        <f t="shared" si="105"/>
        <v>26721.721600000004</v>
      </c>
      <c r="E139" s="90">
        <f t="shared" si="120"/>
        <v>167362.3616</v>
      </c>
      <c r="F139" s="59">
        <v>0</v>
      </c>
      <c r="G139" s="58">
        <f t="shared" ref="G139:G140" si="122">F139*19%</f>
        <v>0</v>
      </c>
      <c r="H139" s="57">
        <f t="shared" si="121"/>
        <v>0</v>
      </c>
      <c r="I139" s="318">
        <f t="shared" si="103"/>
        <v>140640.64000000001</v>
      </c>
      <c r="J139" s="355">
        <f>I139*0.21-15908.84</f>
        <v>13625.6944</v>
      </c>
      <c r="K139" s="500">
        <f t="shared" si="109"/>
        <v>154266.33440000002</v>
      </c>
      <c r="L139" s="501">
        <f t="shared" si="110"/>
        <v>140640.64000000001</v>
      </c>
      <c r="M139" s="501">
        <f t="shared" si="111"/>
        <v>13625.6944</v>
      </c>
      <c r="N139" s="502">
        <f t="shared" si="112"/>
        <v>154266.33440000002</v>
      </c>
    </row>
    <row r="140" spans="1:14" ht="22.5" thickTop="1" thickBot="1" x14ac:dyDescent="0.4">
      <c r="A140" s="19" t="s">
        <v>94</v>
      </c>
      <c r="B140" s="24" t="s">
        <v>95</v>
      </c>
      <c r="C140" s="111">
        <v>6440</v>
      </c>
      <c r="D140" s="91">
        <f t="shared" si="105"/>
        <v>1223.5999999999999</v>
      </c>
      <c r="E140" s="90">
        <f t="shared" si="120"/>
        <v>7663.6</v>
      </c>
      <c r="F140" s="59">
        <v>1440</v>
      </c>
      <c r="G140" s="58">
        <f t="shared" si="122"/>
        <v>273.60000000000002</v>
      </c>
      <c r="H140" s="57">
        <f t="shared" si="121"/>
        <v>1713.6</v>
      </c>
      <c r="I140" s="318">
        <f t="shared" si="103"/>
        <v>5000</v>
      </c>
      <c r="J140" s="355">
        <f t="shared" si="108"/>
        <v>1050</v>
      </c>
      <c r="K140" s="500">
        <f t="shared" si="109"/>
        <v>6050</v>
      </c>
      <c r="L140" s="501">
        <f t="shared" si="110"/>
        <v>6440</v>
      </c>
      <c r="M140" s="501">
        <f t="shared" si="111"/>
        <v>1323.6</v>
      </c>
      <c r="N140" s="502">
        <f t="shared" si="112"/>
        <v>7763.6</v>
      </c>
    </row>
    <row r="141" spans="1:14" ht="22.5" thickTop="1" thickBot="1" x14ac:dyDescent="0.4">
      <c r="A141" s="636" t="s">
        <v>96</v>
      </c>
      <c r="B141" s="637"/>
      <c r="C141" s="114">
        <f t="shared" ref="C141:N141" si="123">C124+C133+C139+C140</f>
        <v>247080.64</v>
      </c>
      <c r="D141" s="114">
        <f t="shared" si="123"/>
        <v>46945.321600000003</v>
      </c>
      <c r="E141" s="115">
        <f t="shared" si="123"/>
        <v>294025.96159999998</v>
      </c>
      <c r="F141" s="71">
        <f t="shared" si="123"/>
        <v>86719.28</v>
      </c>
      <c r="G141" s="71">
        <f t="shared" si="123"/>
        <v>16476.663199999999</v>
      </c>
      <c r="H141" s="71">
        <f t="shared" si="123"/>
        <v>103195.94320000001</v>
      </c>
      <c r="I141" s="320">
        <f t="shared" si="123"/>
        <v>160361.36000000004</v>
      </c>
      <c r="J141" s="320">
        <f t="shared" si="123"/>
        <v>17767.045600000005</v>
      </c>
      <c r="K141" s="398">
        <f t="shared" si="123"/>
        <v>178128.40560000006</v>
      </c>
      <c r="L141" s="340">
        <f t="shared" si="123"/>
        <v>247080.64</v>
      </c>
      <c r="M141" s="340">
        <f t="shared" si="123"/>
        <v>34243.7088</v>
      </c>
      <c r="N141" s="414">
        <f t="shared" si="123"/>
        <v>281324.34880000004</v>
      </c>
    </row>
    <row r="142" spans="1:14" ht="21" x14ac:dyDescent="0.25">
      <c r="A142" s="638" t="s">
        <v>97</v>
      </c>
      <c r="B142" s="639"/>
      <c r="C142" s="639"/>
      <c r="D142" s="639"/>
      <c r="E142" s="639"/>
      <c r="F142" s="42"/>
      <c r="G142" s="43"/>
      <c r="H142" s="44"/>
      <c r="I142" s="322"/>
      <c r="J142" s="323"/>
      <c r="K142" s="323"/>
      <c r="L142" s="148"/>
      <c r="M142" s="409"/>
      <c r="N142" s="149"/>
    </row>
    <row r="143" spans="1:14" ht="21" x14ac:dyDescent="0.35">
      <c r="A143" s="20" t="s">
        <v>98</v>
      </c>
      <c r="B143" s="27" t="s">
        <v>99</v>
      </c>
      <c r="C143" s="102">
        <v>0</v>
      </c>
      <c r="D143" s="101">
        <f>C143*19%</f>
        <v>0</v>
      </c>
      <c r="E143" s="100">
        <f>C143+D143</f>
        <v>0</v>
      </c>
      <c r="F143" s="86">
        <v>0</v>
      </c>
      <c r="G143" s="85">
        <f>F143*19%</f>
        <v>0</v>
      </c>
      <c r="H143" s="84">
        <f>F143+G143</f>
        <v>0</v>
      </c>
      <c r="I143" s="328">
        <f t="shared" ref="I143:I145" si="124">C143-F143</f>
        <v>0</v>
      </c>
      <c r="J143" s="329">
        <f>I143*0.21</f>
        <v>0</v>
      </c>
      <c r="K143" s="403">
        <f>J143+I143</f>
        <v>0</v>
      </c>
      <c r="L143" s="154">
        <f>F143+I143</f>
        <v>0</v>
      </c>
      <c r="M143" s="154">
        <f t="shared" ref="M143:N143" si="125">G143+J143</f>
        <v>0</v>
      </c>
      <c r="N143" s="417">
        <f t="shared" si="125"/>
        <v>0</v>
      </c>
    </row>
    <row r="144" spans="1:14" ht="21" x14ac:dyDescent="0.35">
      <c r="A144" s="20" t="s">
        <v>100</v>
      </c>
      <c r="B144" s="25" t="s">
        <v>101</v>
      </c>
      <c r="C144" s="102">
        <v>0</v>
      </c>
      <c r="D144" s="101">
        <f t="shared" ref="D144" si="126">C144*19%</f>
        <v>0</v>
      </c>
      <c r="E144" s="100">
        <f t="shared" ref="E144" si="127">C144+D144</f>
        <v>0</v>
      </c>
      <c r="F144" s="86">
        <v>0</v>
      </c>
      <c r="G144" s="85">
        <f t="shared" ref="G144" si="128">F144*19%</f>
        <v>0</v>
      </c>
      <c r="H144" s="84">
        <f t="shared" ref="H144" si="129">F144+G144</f>
        <v>0</v>
      </c>
      <c r="I144" s="328">
        <f t="shared" si="124"/>
        <v>0</v>
      </c>
      <c r="J144" s="329">
        <f>I144*0.21</f>
        <v>0</v>
      </c>
      <c r="K144" s="403">
        <f t="shared" ref="K144:K145" si="130">J144+I144</f>
        <v>0</v>
      </c>
      <c r="L144" s="154">
        <f t="shared" ref="L144:L145" si="131">F144+I144</f>
        <v>0</v>
      </c>
      <c r="M144" s="154">
        <f t="shared" ref="M144:M145" si="132">G144+J144</f>
        <v>0</v>
      </c>
      <c r="N144" s="417">
        <f t="shared" ref="N144:N145" si="133">H144+K144</f>
        <v>0</v>
      </c>
    </row>
    <row r="145" spans="1:14" ht="21.75" thickBot="1" x14ac:dyDescent="0.4">
      <c r="A145" s="640" t="s">
        <v>102</v>
      </c>
      <c r="B145" s="641"/>
      <c r="C145" s="119">
        <f>SUM(C143:C144)</f>
        <v>0</v>
      </c>
      <c r="D145" s="119">
        <f t="shared" ref="D145:E145" si="134">SUM(D143:D144)</f>
        <v>0</v>
      </c>
      <c r="E145" s="118">
        <f t="shared" si="134"/>
        <v>0</v>
      </c>
      <c r="F145" s="76">
        <f>SUM(F143:F144)</f>
        <v>0</v>
      </c>
      <c r="G145" s="75">
        <f t="shared" ref="G145:H145" si="135">SUM(G143:G144)</f>
        <v>0</v>
      </c>
      <c r="H145" s="74">
        <f t="shared" si="135"/>
        <v>0</v>
      </c>
      <c r="I145" s="324">
        <f t="shared" si="124"/>
        <v>0</v>
      </c>
      <c r="J145" s="327">
        <f>I145*0.21</f>
        <v>0</v>
      </c>
      <c r="K145" s="391">
        <f t="shared" si="130"/>
        <v>0</v>
      </c>
      <c r="L145" s="154">
        <f t="shared" si="131"/>
        <v>0</v>
      </c>
      <c r="M145" s="154">
        <f t="shared" si="132"/>
        <v>0</v>
      </c>
      <c r="N145" s="417">
        <f t="shared" si="133"/>
        <v>0</v>
      </c>
    </row>
    <row r="146" spans="1:14" ht="21.75" thickBot="1" x14ac:dyDescent="0.4">
      <c r="A146" s="630" t="s">
        <v>103</v>
      </c>
      <c r="B146" s="631"/>
      <c r="C146" s="136">
        <f t="shared" ref="C146:E146" si="136">C17+C19+C44+C122+C141+C145</f>
        <v>4737142.68</v>
      </c>
      <c r="D146" s="136">
        <f t="shared" si="136"/>
        <v>900057.10919999995</v>
      </c>
      <c r="E146" s="135">
        <f t="shared" si="136"/>
        <v>5637199.7891999995</v>
      </c>
      <c r="F146" s="134">
        <f>F17+F19+F44+F122+F141+F145</f>
        <v>3656700.52</v>
      </c>
      <c r="G146" s="134">
        <f t="shared" ref="G146:N146" si="137">G17+G19+G44+G122+G141+G145</f>
        <v>694773.0987999998</v>
      </c>
      <c r="H146" s="134">
        <f t="shared" si="137"/>
        <v>4351473.6188000003</v>
      </c>
      <c r="I146" s="339">
        <f t="shared" si="137"/>
        <v>1080442.1600000004</v>
      </c>
      <c r="J146" s="339">
        <f t="shared" si="137"/>
        <v>210984.01360000009</v>
      </c>
      <c r="K146" s="404">
        <f t="shared" si="137"/>
        <v>1291426.1736000003</v>
      </c>
      <c r="L146" s="157">
        <f t="shared" si="137"/>
        <v>4737142.68</v>
      </c>
      <c r="M146" s="157">
        <f t="shared" si="137"/>
        <v>905757.11239999998</v>
      </c>
      <c r="N146" s="418">
        <f t="shared" si="137"/>
        <v>5642899.7924000006</v>
      </c>
    </row>
    <row r="147" spans="1:14" ht="21.75" thickBot="1" x14ac:dyDescent="0.4">
      <c r="A147" s="630" t="s">
        <v>104</v>
      </c>
      <c r="B147" s="631"/>
      <c r="C147" s="136">
        <f t="shared" ref="C147:E147" si="138">C14+C15+C16+C19+C46+C109+C125</f>
        <v>3652109.1500000004</v>
      </c>
      <c r="D147" s="136">
        <f t="shared" si="138"/>
        <v>693900.73849999986</v>
      </c>
      <c r="E147" s="135">
        <f t="shared" si="138"/>
        <v>4346009.8884999994</v>
      </c>
      <c r="F147" s="134">
        <f>F14+F15+F16+F19+F46+F109+F125</f>
        <v>3128293.82</v>
      </c>
      <c r="G147" s="134">
        <f t="shared" ref="G147:N147" si="139">G14+G15+G16+G19+G46+G109+G125</f>
        <v>594375.82579999988</v>
      </c>
      <c r="H147" s="134">
        <f t="shared" si="139"/>
        <v>3722669.6458000005</v>
      </c>
      <c r="I147" s="339">
        <f t="shared" si="139"/>
        <v>523815.33000000037</v>
      </c>
      <c r="J147" s="339">
        <f t="shared" si="139"/>
        <v>110001.21930000007</v>
      </c>
      <c r="K147" s="404">
        <f t="shared" si="139"/>
        <v>633816.54930000042</v>
      </c>
      <c r="L147" s="157">
        <f t="shared" si="139"/>
        <v>3652109.1500000004</v>
      </c>
      <c r="M147" s="157">
        <f t="shared" si="139"/>
        <v>704377.04509999999</v>
      </c>
      <c r="N147" s="418">
        <f t="shared" si="139"/>
        <v>4356486.1951000011</v>
      </c>
    </row>
    <row r="148" spans="1:14" ht="2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ht="21" x14ac:dyDescent="0.35">
      <c r="A149" s="2"/>
      <c r="B149" s="2"/>
      <c r="C149" s="603"/>
      <c r="D149" s="603"/>
      <c r="E149" s="603"/>
      <c r="F149" s="603"/>
      <c r="G149" s="603"/>
      <c r="H149" s="603"/>
      <c r="I149" s="603"/>
      <c r="J149" s="603"/>
      <c r="K149" s="603"/>
      <c r="L149" s="2"/>
      <c r="M149" s="49"/>
      <c r="N149" s="49"/>
    </row>
    <row r="150" spans="1:14" ht="21" x14ac:dyDescent="0.35">
      <c r="B150" s="2" t="s">
        <v>186</v>
      </c>
      <c r="C150" s="603" t="s">
        <v>187</v>
      </c>
      <c r="D150" s="603"/>
      <c r="E150" s="603"/>
      <c r="F150" s="603"/>
      <c r="G150" s="603"/>
      <c r="H150" s="603"/>
      <c r="I150" s="603"/>
      <c r="J150" s="603"/>
      <c r="K150" s="603"/>
      <c r="L150" s="603"/>
      <c r="M150" s="603"/>
      <c r="N150" s="603"/>
    </row>
    <row r="151" spans="1:14" ht="21" x14ac:dyDescent="0.35">
      <c r="A151" s="29"/>
      <c r="B151" s="1" t="s">
        <v>188</v>
      </c>
      <c r="C151" s="604" t="s">
        <v>189</v>
      </c>
      <c r="D151" s="604"/>
      <c r="E151" s="604"/>
      <c r="F151" s="604"/>
      <c r="G151" s="604"/>
      <c r="H151" s="604"/>
      <c r="I151" s="604"/>
      <c r="J151" s="604"/>
      <c r="K151" s="604"/>
      <c r="L151" s="604"/>
      <c r="M151" s="604"/>
      <c r="N151" s="604"/>
    </row>
    <row r="154" spans="1:14" ht="21" x14ac:dyDescent="0.35">
      <c r="B154" s="2" t="s">
        <v>190</v>
      </c>
      <c r="C154" s="308"/>
      <c r="D154" s="308"/>
      <c r="E154" s="308"/>
      <c r="F154" s="308"/>
      <c r="G154" s="308"/>
      <c r="H154" s="308"/>
      <c r="I154" s="308"/>
      <c r="J154" s="308"/>
      <c r="K154" s="308"/>
      <c r="L154" s="308"/>
      <c r="M154" s="308"/>
      <c r="N154" s="308"/>
    </row>
    <row r="155" spans="1:14" ht="21" x14ac:dyDescent="0.35">
      <c r="A155" s="29"/>
      <c r="B155" s="1" t="s">
        <v>191</v>
      </c>
      <c r="C155" s="308"/>
      <c r="D155" s="308"/>
      <c r="E155" s="308"/>
      <c r="F155" s="308"/>
      <c r="G155" s="308"/>
      <c r="H155" s="308"/>
      <c r="I155" s="308"/>
      <c r="J155" s="308"/>
      <c r="K155" s="308"/>
      <c r="L155" s="308"/>
      <c r="M155" s="308"/>
      <c r="N155" s="308"/>
    </row>
  </sheetData>
  <mergeCells count="36">
    <mergeCell ref="A2:B2"/>
    <mergeCell ref="A3:B3"/>
    <mergeCell ref="A4:B4"/>
    <mergeCell ref="A6:E6"/>
    <mergeCell ref="A7:E7"/>
    <mergeCell ref="A19:B19"/>
    <mergeCell ref="A141:B141"/>
    <mergeCell ref="A142:E142"/>
    <mergeCell ref="A145:B145"/>
    <mergeCell ref="A146:B146"/>
    <mergeCell ref="A20:E20"/>
    <mergeCell ref="A44:B44"/>
    <mergeCell ref="A45:E45"/>
    <mergeCell ref="A122:B122"/>
    <mergeCell ref="A123:E123"/>
    <mergeCell ref="L7:N8"/>
    <mergeCell ref="I149:K149"/>
    <mergeCell ref="I150:K150"/>
    <mergeCell ref="I7:K8"/>
    <mergeCell ref="C149:E149"/>
    <mergeCell ref="F149:H149"/>
    <mergeCell ref="C150:E150"/>
    <mergeCell ref="F150:H150"/>
    <mergeCell ref="A8:E8"/>
    <mergeCell ref="A9:A10"/>
    <mergeCell ref="B9:B10"/>
    <mergeCell ref="A12:E12"/>
    <mergeCell ref="F7:H8"/>
    <mergeCell ref="A17:B17"/>
    <mergeCell ref="A147:B147"/>
    <mergeCell ref="A18:E18"/>
    <mergeCell ref="L150:N150"/>
    <mergeCell ref="C151:E151"/>
    <mergeCell ref="F151:H151"/>
    <mergeCell ref="I151:K151"/>
    <mergeCell ref="L151:N151"/>
  </mergeCells>
  <phoneticPr fontId="9" type="noConversion"/>
  <pageMargins left="0.7" right="0.7" top="0.75" bottom="0.75" header="0.3" footer="0.3"/>
  <pageSetup paperSize="9" scale="25" fitToHeight="0" orientation="portrait" r:id="rId1"/>
  <rowBreaks count="1" manualBreakCount="1">
    <brk id="1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914E-FCC9-4530-8478-6F391B29D888}">
  <dimension ref="A1:N83"/>
  <sheetViews>
    <sheetView tabSelected="1" view="pageBreakPreview" zoomScale="60" zoomScaleNormal="70" workbookViewId="0">
      <selection activeCell="A6" sqref="A6:E6"/>
    </sheetView>
  </sheetViews>
  <sheetFormatPr defaultRowHeight="15" x14ac:dyDescent="0.25"/>
  <cols>
    <col min="1" max="1" width="9" customWidth="1"/>
    <col min="2" max="2" width="89.85546875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</cols>
  <sheetData>
    <row r="1" spans="1:14" ht="21" customHeight="1" x14ac:dyDescent="0.3">
      <c r="A1" s="158" t="s">
        <v>0</v>
      </c>
      <c r="B1" s="158"/>
      <c r="C1" s="29"/>
      <c r="D1" s="29"/>
    </row>
    <row r="2" spans="1:14" ht="18.75" x14ac:dyDescent="0.25">
      <c r="A2" s="674" t="s">
        <v>1</v>
      </c>
      <c r="B2" s="674"/>
      <c r="C2" s="29"/>
      <c r="D2" s="29"/>
    </row>
    <row r="3" spans="1:14" ht="18.75" x14ac:dyDescent="0.25">
      <c r="A3" s="674" t="s">
        <v>2</v>
      </c>
      <c r="B3" s="674"/>
      <c r="C3" s="29"/>
      <c r="D3" s="29"/>
    </row>
    <row r="4" spans="1:14" ht="18.75" x14ac:dyDescent="0.25">
      <c r="A4" s="674" t="s">
        <v>3</v>
      </c>
      <c r="B4" s="674"/>
      <c r="C4" s="29"/>
      <c r="D4" s="29"/>
    </row>
    <row r="6" spans="1:14" ht="21.75" thickBot="1" x14ac:dyDescent="0.4">
      <c r="A6" s="645" t="s">
        <v>193</v>
      </c>
      <c r="B6" s="645"/>
      <c r="C6" s="645"/>
      <c r="D6" s="645"/>
      <c r="E6" s="645"/>
    </row>
    <row r="7" spans="1:14" ht="21" customHeight="1" x14ac:dyDescent="0.35">
      <c r="A7" s="645" t="s">
        <v>5</v>
      </c>
      <c r="B7" s="645"/>
      <c r="C7" s="645"/>
      <c r="D7" s="645"/>
      <c r="E7" s="645"/>
      <c r="F7" s="622" t="s">
        <v>182</v>
      </c>
      <c r="G7" s="623"/>
      <c r="H7" s="624"/>
      <c r="I7" s="611" t="s">
        <v>185</v>
      </c>
      <c r="J7" s="612"/>
      <c r="K7" s="657"/>
      <c r="L7" s="605" t="s">
        <v>184</v>
      </c>
      <c r="M7" s="606"/>
      <c r="N7" s="607"/>
    </row>
    <row r="8" spans="1:14" ht="21.75" thickBot="1" x14ac:dyDescent="0.3">
      <c r="A8" s="615" t="s">
        <v>6</v>
      </c>
      <c r="B8" s="615"/>
      <c r="C8" s="615"/>
      <c r="D8" s="615"/>
      <c r="E8" s="615"/>
      <c r="F8" s="625"/>
      <c r="G8" s="626"/>
      <c r="H8" s="627"/>
      <c r="I8" s="613"/>
      <c r="J8" s="614"/>
      <c r="K8" s="658"/>
      <c r="L8" s="608"/>
      <c r="M8" s="609"/>
      <c r="N8" s="610"/>
    </row>
    <row r="9" spans="1:14" ht="21" x14ac:dyDescent="0.25">
      <c r="A9" s="675" t="s">
        <v>7</v>
      </c>
      <c r="B9" s="677" t="s">
        <v>8</v>
      </c>
      <c r="C9" s="159" t="s">
        <v>9</v>
      </c>
      <c r="D9" s="160" t="s">
        <v>10</v>
      </c>
      <c r="E9" s="200" t="s">
        <v>11</v>
      </c>
      <c r="F9" s="275" t="s">
        <v>9</v>
      </c>
      <c r="G9" s="276" t="s">
        <v>10</v>
      </c>
      <c r="H9" s="277" t="s">
        <v>11</v>
      </c>
      <c r="I9" s="245" t="s">
        <v>9</v>
      </c>
      <c r="J9" s="246" t="s">
        <v>10</v>
      </c>
      <c r="K9" s="247" t="s">
        <v>11</v>
      </c>
      <c r="L9" s="213" t="s">
        <v>9</v>
      </c>
      <c r="M9" s="214" t="s">
        <v>10</v>
      </c>
      <c r="N9" s="215" t="s">
        <v>11</v>
      </c>
    </row>
    <row r="10" spans="1:14" ht="21.75" customHeight="1" thickBot="1" x14ac:dyDescent="0.3">
      <c r="A10" s="676"/>
      <c r="B10" s="678"/>
      <c r="C10" s="161" t="s">
        <v>12</v>
      </c>
      <c r="D10" s="162" t="s">
        <v>12</v>
      </c>
      <c r="E10" s="201" t="s">
        <v>12</v>
      </c>
      <c r="F10" s="278" t="s">
        <v>12</v>
      </c>
      <c r="G10" s="279" t="s">
        <v>12</v>
      </c>
      <c r="H10" s="280" t="s">
        <v>12</v>
      </c>
      <c r="I10" s="248" t="s">
        <v>12</v>
      </c>
      <c r="J10" s="249" t="s">
        <v>12</v>
      </c>
      <c r="K10" s="250" t="s">
        <v>12</v>
      </c>
      <c r="L10" s="216" t="s">
        <v>12</v>
      </c>
      <c r="M10" s="217" t="s">
        <v>12</v>
      </c>
      <c r="N10" s="218" t="s">
        <v>12</v>
      </c>
    </row>
    <row r="11" spans="1:14" ht="21.75" thickBot="1" x14ac:dyDescent="0.3">
      <c r="A11" s="163" t="s">
        <v>13</v>
      </c>
      <c r="B11" s="163" t="s">
        <v>14</v>
      </c>
      <c r="C11" s="163" t="s">
        <v>15</v>
      </c>
      <c r="D11" s="163" t="s">
        <v>16</v>
      </c>
      <c r="E11" s="202" t="s">
        <v>17</v>
      </c>
      <c r="F11" s="281" t="s">
        <v>15</v>
      </c>
      <c r="G11" s="282" t="s">
        <v>16</v>
      </c>
      <c r="H11" s="283" t="s">
        <v>17</v>
      </c>
      <c r="I11" s="251" t="s">
        <v>15</v>
      </c>
      <c r="J11" s="252" t="s">
        <v>16</v>
      </c>
      <c r="K11" s="253" t="s">
        <v>17</v>
      </c>
      <c r="L11" s="219" t="s">
        <v>15</v>
      </c>
      <c r="M11" s="220" t="s">
        <v>16</v>
      </c>
      <c r="N11" s="221" t="s">
        <v>17</v>
      </c>
    </row>
    <row r="12" spans="1:14" ht="21" customHeight="1" x14ac:dyDescent="0.25">
      <c r="A12" s="672" t="s">
        <v>18</v>
      </c>
      <c r="B12" s="673"/>
      <c r="C12" s="673"/>
      <c r="D12" s="673"/>
      <c r="E12" s="673"/>
      <c r="F12" s="661"/>
      <c r="G12" s="662"/>
      <c r="H12" s="663"/>
      <c r="I12" s="659"/>
      <c r="J12" s="659"/>
      <c r="K12" s="659"/>
      <c r="L12" s="646"/>
      <c r="M12" s="647"/>
      <c r="N12" s="648"/>
    </row>
    <row r="13" spans="1:14" ht="21.75" thickBot="1" x14ac:dyDescent="0.4">
      <c r="A13" s="164" t="s">
        <v>19</v>
      </c>
      <c r="B13" s="165" t="s">
        <v>20</v>
      </c>
      <c r="C13" s="166">
        <v>0</v>
      </c>
      <c r="D13" s="167">
        <f>C13*19%</f>
        <v>0</v>
      </c>
      <c r="E13" s="203">
        <f>C13+D13</f>
        <v>0</v>
      </c>
      <c r="F13" s="284">
        <v>0</v>
      </c>
      <c r="G13" s="285">
        <f>F13*19%</f>
        <v>0</v>
      </c>
      <c r="H13" s="286">
        <f>F13+G13</f>
        <v>0</v>
      </c>
      <c r="I13" s="254">
        <v>0</v>
      </c>
      <c r="J13" s="255">
        <f>I13*21%</f>
        <v>0</v>
      </c>
      <c r="K13" s="256">
        <f>I13+J13</f>
        <v>0</v>
      </c>
      <c r="L13" s="358">
        <f>F13+I13</f>
        <v>0</v>
      </c>
      <c r="M13" s="341">
        <f t="shared" ref="M13:N13" si="0">G13+J13</f>
        <v>0</v>
      </c>
      <c r="N13" s="368">
        <f t="shared" si="0"/>
        <v>0</v>
      </c>
    </row>
    <row r="14" spans="1:14" ht="22.5" thickTop="1" thickBot="1" x14ac:dyDescent="0.4">
      <c r="A14" s="168" t="s">
        <v>21</v>
      </c>
      <c r="B14" s="169" t="s">
        <v>22</v>
      </c>
      <c r="C14" s="170">
        <v>0</v>
      </c>
      <c r="D14" s="171">
        <f t="shared" ref="D14:D16" si="1">C14*19%</f>
        <v>0</v>
      </c>
      <c r="E14" s="204">
        <f t="shared" ref="E14:E16" si="2">C14+D14</f>
        <v>0</v>
      </c>
      <c r="F14" s="287">
        <v>0</v>
      </c>
      <c r="G14" s="288">
        <f t="shared" ref="G14:G16" si="3">F14*19%</f>
        <v>0</v>
      </c>
      <c r="H14" s="289">
        <f t="shared" ref="H14:H16" si="4">F14+G14</f>
        <v>0</v>
      </c>
      <c r="I14" s="257">
        <v>0</v>
      </c>
      <c r="J14" s="255">
        <f t="shared" ref="J14:J17" si="5">I14*21%</f>
        <v>0</v>
      </c>
      <c r="K14" s="259">
        <f t="shared" ref="K14:K16" si="6">I14+J14</f>
        <v>0</v>
      </c>
      <c r="L14" s="358">
        <f t="shared" ref="L14:L17" si="7">F14+I14</f>
        <v>0</v>
      </c>
      <c r="M14" s="341">
        <f t="shared" ref="M14:M17" si="8">G14+J14</f>
        <v>0</v>
      </c>
      <c r="N14" s="368">
        <f t="shared" ref="N14:N17" si="9">H14+K14</f>
        <v>0</v>
      </c>
    </row>
    <row r="15" spans="1:14" ht="43.5" thickTop="1" thickBot="1" x14ac:dyDescent="0.4">
      <c r="A15" s="168" t="s">
        <v>23</v>
      </c>
      <c r="B15" s="172" t="s">
        <v>24</v>
      </c>
      <c r="C15" s="170">
        <v>0</v>
      </c>
      <c r="D15" s="171">
        <f t="shared" si="1"/>
        <v>0</v>
      </c>
      <c r="E15" s="204">
        <f t="shared" si="2"/>
        <v>0</v>
      </c>
      <c r="F15" s="287">
        <v>0</v>
      </c>
      <c r="G15" s="288">
        <f t="shared" si="3"/>
        <v>0</v>
      </c>
      <c r="H15" s="289">
        <f t="shared" si="4"/>
        <v>0</v>
      </c>
      <c r="I15" s="257">
        <v>0</v>
      </c>
      <c r="J15" s="255">
        <f t="shared" si="5"/>
        <v>0</v>
      </c>
      <c r="K15" s="259">
        <f t="shared" si="6"/>
        <v>0</v>
      </c>
      <c r="L15" s="358">
        <f t="shared" si="7"/>
        <v>0</v>
      </c>
      <c r="M15" s="341">
        <f t="shared" si="8"/>
        <v>0</v>
      </c>
      <c r="N15" s="368">
        <f t="shared" si="9"/>
        <v>0</v>
      </c>
    </row>
    <row r="16" spans="1:14" ht="22.5" thickTop="1" thickBot="1" x14ac:dyDescent="0.4">
      <c r="A16" s="168" t="s">
        <v>25</v>
      </c>
      <c r="B16" s="169" t="s">
        <v>26</v>
      </c>
      <c r="C16" s="170">
        <v>0</v>
      </c>
      <c r="D16" s="171">
        <f t="shared" si="1"/>
        <v>0</v>
      </c>
      <c r="E16" s="204">
        <f t="shared" si="2"/>
        <v>0</v>
      </c>
      <c r="F16" s="287">
        <v>0</v>
      </c>
      <c r="G16" s="288">
        <f t="shared" si="3"/>
        <v>0</v>
      </c>
      <c r="H16" s="289">
        <f t="shared" si="4"/>
        <v>0</v>
      </c>
      <c r="I16" s="257">
        <v>0</v>
      </c>
      <c r="J16" s="255">
        <f t="shared" si="5"/>
        <v>0</v>
      </c>
      <c r="K16" s="259">
        <f t="shared" si="6"/>
        <v>0</v>
      </c>
      <c r="L16" s="358">
        <f t="shared" si="7"/>
        <v>0</v>
      </c>
      <c r="M16" s="341">
        <f t="shared" si="8"/>
        <v>0</v>
      </c>
      <c r="N16" s="368">
        <f t="shared" si="9"/>
        <v>0</v>
      </c>
    </row>
    <row r="17" spans="1:14" ht="22.5" thickTop="1" thickBot="1" x14ac:dyDescent="0.4">
      <c r="A17" s="670" t="s">
        <v>27</v>
      </c>
      <c r="B17" s="671"/>
      <c r="C17" s="173">
        <f>SUM(C13:C16)</f>
        <v>0</v>
      </c>
      <c r="D17" s="173">
        <f t="shared" ref="D17:E17" si="10">SUM(D13:D16)</f>
        <v>0</v>
      </c>
      <c r="E17" s="205">
        <f t="shared" si="10"/>
        <v>0</v>
      </c>
      <c r="F17" s="290">
        <f>SUM(F13:F16)</f>
        <v>0</v>
      </c>
      <c r="G17" s="291">
        <f t="shared" ref="G17:H17" si="11">SUM(G13:G16)</f>
        <v>0</v>
      </c>
      <c r="H17" s="292">
        <f t="shared" si="11"/>
        <v>0</v>
      </c>
      <c r="I17" s="260">
        <f>SUM(I13:I16)</f>
        <v>0</v>
      </c>
      <c r="J17" s="255">
        <f t="shared" si="5"/>
        <v>0</v>
      </c>
      <c r="K17" s="262">
        <f t="shared" ref="K17" si="12">SUM(K13:K16)</f>
        <v>0</v>
      </c>
      <c r="L17" s="358">
        <f t="shared" si="7"/>
        <v>0</v>
      </c>
      <c r="M17" s="342">
        <f t="shared" si="8"/>
        <v>0</v>
      </c>
      <c r="N17" s="368">
        <f t="shared" si="9"/>
        <v>0</v>
      </c>
    </row>
    <row r="18" spans="1:14" ht="21" x14ac:dyDescent="0.25">
      <c r="A18" s="664" t="s">
        <v>28</v>
      </c>
      <c r="B18" s="665"/>
      <c r="C18" s="665"/>
      <c r="D18" s="665"/>
      <c r="E18" s="665"/>
      <c r="F18" s="654"/>
      <c r="G18" s="655"/>
      <c r="H18" s="656"/>
      <c r="I18" s="660"/>
      <c r="J18" s="660"/>
      <c r="K18" s="660"/>
      <c r="L18" s="649"/>
      <c r="M18" s="652"/>
      <c r="N18" s="651"/>
    </row>
    <row r="19" spans="1:14" ht="21.75" thickBot="1" x14ac:dyDescent="0.4">
      <c r="A19" s="666" t="s">
        <v>29</v>
      </c>
      <c r="B19" s="667"/>
      <c r="C19" s="174">
        <v>0</v>
      </c>
      <c r="D19" s="174">
        <v>0</v>
      </c>
      <c r="E19" s="206">
        <v>0</v>
      </c>
      <c r="F19" s="293">
        <v>0</v>
      </c>
      <c r="G19" s="294">
        <v>0</v>
      </c>
      <c r="H19" s="295">
        <v>0</v>
      </c>
      <c r="I19" s="263">
        <v>0</v>
      </c>
      <c r="J19" s="264">
        <v>0</v>
      </c>
      <c r="K19" s="265">
        <v>0</v>
      </c>
      <c r="L19" s="231">
        <v>0</v>
      </c>
      <c r="M19" s="232">
        <v>0</v>
      </c>
      <c r="N19" s="233">
        <v>0</v>
      </c>
    </row>
    <row r="20" spans="1:14" ht="21" x14ac:dyDescent="0.25">
      <c r="A20" s="664" t="s">
        <v>30</v>
      </c>
      <c r="B20" s="665"/>
      <c r="C20" s="665"/>
      <c r="D20" s="665"/>
      <c r="E20" s="665"/>
      <c r="F20" s="654"/>
      <c r="G20" s="655"/>
      <c r="H20" s="656"/>
      <c r="I20" s="660"/>
      <c r="J20" s="660"/>
      <c r="K20" s="660"/>
      <c r="L20" s="649"/>
      <c r="M20" s="650"/>
      <c r="N20" s="651"/>
    </row>
    <row r="21" spans="1:14" s="29" customFormat="1" ht="21" x14ac:dyDescent="0.35">
      <c r="A21" s="459" t="s">
        <v>31</v>
      </c>
      <c r="B21" s="460" t="s">
        <v>32</v>
      </c>
      <c r="C21" s="461">
        <f>SUM(C22:C24)</f>
        <v>0</v>
      </c>
      <c r="D21" s="461">
        <f t="shared" ref="D21:E21" si="13">SUM(D22:D24)</f>
        <v>0</v>
      </c>
      <c r="E21" s="462">
        <f t="shared" si="13"/>
        <v>0</v>
      </c>
      <c r="F21" s="503">
        <f>SUM(F22:F24)</f>
        <v>0</v>
      </c>
      <c r="G21" s="463">
        <f t="shared" ref="G21:H21" si="14">SUM(G22:G24)</f>
        <v>0</v>
      </c>
      <c r="H21" s="464">
        <f t="shared" si="14"/>
        <v>0</v>
      </c>
      <c r="I21" s="504">
        <f>SUM(I22:I24)</f>
        <v>0</v>
      </c>
      <c r="J21" s="505">
        <f t="shared" ref="J21:K21" si="15">SUM(J22:J24)</f>
        <v>0</v>
      </c>
      <c r="K21" s="465">
        <f t="shared" si="15"/>
        <v>0</v>
      </c>
      <c r="L21" s="506">
        <f>F21+I21</f>
        <v>0</v>
      </c>
      <c r="M21" s="507">
        <f t="shared" ref="M21:N21" si="16">G21+J21</f>
        <v>0</v>
      </c>
      <c r="N21" s="508">
        <f t="shared" si="16"/>
        <v>0</v>
      </c>
    </row>
    <row r="22" spans="1:14" ht="21" x14ac:dyDescent="0.35">
      <c r="A22" s="175"/>
      <c r="B22" s="176" t="s">
        <v>33</v>
      </c>
      <c r="C22" s="177">
        <v>0</v>
      </c>
      <c r="D22" s="178">
        <f t="shared" ref="D22:D43" si="17">C22*19%</f>
        <v>0</v>
      </c>
      <c r="E22" s="207">
        <f t="shared" ref="E22:E43" si="18">C22+D22</f>
        <v>0</v>
      </c>
      <c r="F22" s="299">
        <v>0</v>
      </c>
      <c r="G22" s="300">
        <f t="shared" ref="G22:G27" si="19">F22*19%</f>
        <v>0</v>
      </c>
      <c r="H22" s="301">
        <f t="shared" ref="H22:H27" si="20">F22+G22</f>
        <v>0</v>
      </c>
      <c r="I22" s="269">
        <v>0</v>
      </c>
      <c r="J22" s="270">
        <f>I22*21%</f>
        <v>0</v>
      </c>
      <c r="K22" s="271">
        <f>I22+J22</f>
        <v>0</v>
      </c>
      <c r="L22" s="359">
        <f t="shared" ref="L22:L43" si="21">F22+I22</f>
        <v>0</v>
      </c>
      <c r="M22" s="235">
        <f t="shared" ref="M22:M43" si="22">G22+J22</f>
        <v>0</v>
      </c>
      <c r="N22" s="369">
        <f t="shared" ref="N22:N43" si="23">H22+K22</f>
        <v>0</v>
      </c>
    </row>
    <row r="23" spans="1:14" ht="21" x14ac:dyDescent="0.35">
      <c r="A23" s="175"/>
      <c r="B23" s="176" t="s">
        <v>34</v>
      </c>
      <c r="C23" s="177">
        <v>0</v>
      </c>
      <c r="D23" s="178">
        <f t="shared" si="17"/>
        <v>0</v>
      </c>
      <c r="E23" s="207">
        <f t="shared" si="18"/>
        <v>0</v>
      </c>
      <c r="F23" s="299">
        <v>0</v>
      </c>
      <c r="G23" s="300">
        <f t="shared" si="19"/>
        <v>0</v>
      </c>
      <c r="H23" s="301">
        <f t="shared" si="20"/>
        <v>0</v>
      </c>
      <c r="I23" s="269">
        <v>0</v>
      </c>
      <c r="J23" s="270">
        <f t="shared" ref="J23:J43" si="24">I23*21%</f>
        <v>0</v>
      </c>
      <c r="K23" s="271">
        <f t="shared" ref="K23:K27" si="25">I23+J23</f>
        <v>0</v>
      </c>
      <c r="L23" s="359">
        <f t="shared" si="21"/>
        <v>0</v>
      </c>
      <c r="M23" s="235">
        <f t="shared" si="22"/>
        <v>0</v>
      </c>
      <c r="N23" s="369">
        <f t="shared" si="23"/>
        <v>0</v>
      </c>
    </row>
    <row r="24" spans="1:14" ht="21.75" thickBot="1" x14ac:dyDescent="0.4">
      <c r="A24" s="164"/>
      <c r="B24" s="165" t="s">
        <v>35</v>
      </c>
      <c r="C24" s="166">
        <v>0</v>
      </c>
      <c r="D24" s="167">
        <f t="shared" si="17"/>
        <v>0</v>
      </c>
      <c r="E24" s="203">
        <f t="shared" si="18"/>
        <v>0</v>
      </c>
      <c r="F24" s="284">
        <v>0</v>
      </c>
      <c r="G24" s="285">
        <f t="shared" si="19"/>
        <v>0</v>
      </c>
      <c r="H24" s="286">
        <f t="shared" si="20"/>
        <v>0</v>
      </c>
      <c r="I24" s="254">
        <v>0</v>
      </c>
      <c r="J24" s="270">
        <f t="shared" si="24"/>
        <v>0</v>
      </c>
      <c r="K24" s="256">
        <f t="shared" si="25"/>
        <v>0</v>
      </c>
      <c r="L24" s="359">
        <f t="shared" si="21"/>
        <v>0</v>
      </c>
      <c r="M24" s="235">
        <f t="shared" si="22"/>
        <v>0</v>
      </c>
      <c r="N24" s="369">
        <f t="shared" si="23"/>
        <v>0</v>
      </c>
    </row>
    <row r="25" spans="1:14" s="29" customFormat="1" ht="43.5" thickTop="1" thickBot="1" x14ac:dyDescent="0.4">
      <c r="A25" s="466" t="s">
        <v>36</v>
      </c>
      <c r="B25" s="467" t="s">
        <v>37</v>
      </c>
      <c r="C25" s="509">
        <v>0</v>
      </c>
      <c r="D25" s="510">
        <f t="shared" si="17"/>
        <v>0</v>
      </c>
      <c r="E25" s="511">
        <f t="shared" si="18"/>
        <v>0</v>
      </c>
      <c r="F25" s="512">
        <v>0</v>
      </c>
      <c r="G25" s="513">
        <f t="shared" si="19"/>
        <v>0</v>
      </c>
      <c r="H25" s="514">
        <f t="shared" si="20"/>
        <v>0</v>
      </c>
      <c r="I25" s="515">
        <v>0</v>
      </c>
      <c r="J25" s="505">
        <f t="shared" si="24"/>
        <v>0</v>
      </c>
      <c r="K25" s="516">
        <f t="shared" si="25"/>
        <v>0</v>
      </c>
      <c r="L25" s="506">
        <f t="shared" si="21"/>
        <v>0</v>
      </c>
      <c r="M25" s="507">
        <f t="shared" si="22"/>
        <v>0</v>
      </c>
      <c r="N25" s="508">
        <f t="shared" si="23"/>
        <v>0</v>
      </c>
    </row>
    <row r="26" spans="1:14" s="29" customFormat="1" ht="22.5" thickTop="1" thickBot="1" x14ac:dyDescent="0.4">
      <c r="A26" s="466" t="s">
        <v>38</v>
      </c>
      <c r="B26" s="499" t="s">
        <v>39</v>
      </c>
      <c r="C26" s="517">
        <v>0</v>
      </c>
      <c r="D26" s="510">
        <f t="shared" si="17"/>
        <v>0</v>
      </c>
      <c r="E26" s="511">
        <f t="shared" si="18"/>
        <v>0</v>
      </c>
      <c r="F26" s="518">
        <v>0</v>
      </c>
      <c r="G26" s="513">
        <f t="shared" si="19"/>
        <v>0</v>
      </c>
      <c r="H26" s="514">
        <f t="shared" si="20"/>
        <v>0</v>
      </c>
      <c r="I26" s="519">
        <v>0</v>
      </c>
      <c r="J26" s="505">
        <f t="shared" si="24"/>
        <v>0</v>
      </c>
      <c r="K26" s="516">
        <f t="shared" si="25"/>
        <v>0</v>
      </c>
      <c r="L26" s="506">
        <f t="shared" si="21"/>
        <v>0</v>
      </c>
      <c r="M26" s="507">
        <f t="shared" si="22"/>
        <v>0</v>
      </c>
      <c r="N26" s="508">
        <f t="shared" si="23"/>
        <v>0</v>
      </c>
    </row>
    <row r="27" spans="1:14" s="29" customFormat="1" ht="22.5" thickTop="1" thickBot="1" x14ac:dyDescent="0.4">
      <c r="A27" s="466" t="s">
        <v>40</v>
      </c>
      <c r="B27" s="499" t="s">
        <v>41</v>
      </c>
      <c r="C27" s="517">
        <v>0</v>
      </c>
      <c r="D27" s="510">
        <f t="shared" si="17"/>
        <v>0</v>
      </c>
      <c r="E27" s="511">
        <f t="shared" si="18"/>
        <v>0</v>
      </c>
      <c r="F27" s="518">
        <v>0</v>
      </c>
      <c r="G27" s="513">
        <f t="shared" si="19"/>
        <v>0</v>
      </c>
      <c r="H27" s="514">
        <f t="shared" si="20"/>
        <v>0</v>
      </c>
      <c r="I27" s="519">
        <v>0</v>
      </c>
      <c r="J27" s="505">
        <f t="shared" si="24"/>
        <v>0</v>
      </c>
      <c r="K27" s="516">
        <f t="shared" si="25"/>
        <v>0</v>
      </c>
      <c r="L27" s="506">
        <f t="shared" si="21"/>
        <v>0</v>
      </c>
      <c r="M27" s="507">
        <f t="shared" si="22"/>
        <v>0</v>
      </c>
      <c r="N27" s="508">
        <f t="shared" si="23"/>
        <v>0</v>
      </c>
    </row>
    <row r="28" spans="1:14" s="29" customFormat="1" ht="21.75" thickTop="1" x14ac:dyDescent="0.35">
      <c r="A28" s="520" t="s">
        <v>42</v>
      </c>
      <c r="B28" s="521" t="s">
        <v>43</v>
      </c>
      <c r="C28" s="522">
        <f>C29+C30+C31+C32+C33+C34</f>
        <v>0</v>
      </c>
      <c r="D28" s="522">
        <f t="shared" ref="D28:E28" si="26">D29+D30+D31+D32+D33+D34</f>
        <v>0</v>
      </c>
      <c r="E28" s="523">
        <f t="shared" si="26"/>
        <v>0</v>
      </c>
      <c r="F28" s="524">
        <f>F29+F30+F31+F32+F33+F34</f>
        <v>0</v>
      </c>
      <c r="G28" s="45">
        <f t="shared" ref="G28:H28" si="27">G29+G30+G31+G32+G33+G34</f>
        <v>0</v>
      </c>
      <c r="H28" s="525">
        <f t="shared" si="27"/>
        <v>0</v>
      </c>
      <c r="I28" s="526">
        <f>I29+I30+I31+I32+I33+I34</f>
        <v>0</v>
      </c>
      <c r="J28" s="505">
        <f t="shared" si="24"/>
        <v>0</v>
      </c>
      <c r="K28" s="527">
        <f t="shared" ref="K28" si="28">K29+K30+K31+K32+K33+K34</f>
        <v>0</v>
      </c>
      <c r="L28" s="506">
        <f t="shared" si="21"/>
        <v>0</v>
      </c>
      <c r="M28" s="507">
        <f t="shared" si="22"/>
        <v>0</v>
      </c>
      <c r="N28" s="508">
        <f t="shared" si="23"/>
        <v>0</v>
      </c>
    </row>
    <row r="29" spans="1:14" ht="21" x14ac:dyDescent="0.35">
      <c r="A29" s="175"/>
      <c r="B29" s="179" t="s">
        <v>44</v>
      </c>
      <c r="C29" s="177">
        <v>0</v>
      </c>
      <c r="D29" s="178">
        <f t="shared" si="17"/>
        <v>0</v>
      </c>
      <c r="E29" s="207">
        <f t="shared" si="18"/>
        <v>0</v>
      </c>
      <c r="F29" s="299">
        <v>0</v>
      </c>
      <c r="G29" s="300">
        <f t="shared" ref="G29:G35" si="29">F29*19%</f>
        <v>0</v>
      </c>
      <c r="H29" s="301">
        <f t="shared" ref="H29:H35" si="30">F29+G29</f>
        <v>0</v>
      </c>
      <c r="I29" s="269">
        <v>0</v>
      </c>
      <c r="J29" s="270">
        <f t="shared" si="24"/>
        <v>0</v>
      </c>
      <c r="K29" s="271">
        <f t="shared" ref="K29:K35" si="31">I29+J29</f>
        <v>0</v>
      </c>
      <c r="L29" s="359">
        <f t="shared" si="21"/>
        <v>0</v>
      </c>
      <c r="M29" s="235">
        <f t="shared" si="22"/>
        <v>0</v>
      </c>
      <c r="N29" s="369">
        <f t="shared" si="23"/>
        <v>0</v>
      </c>
    </row>
    <row r="30" spans="1:14" ht="21" x14ac:dyDescent="0.35">
      <c r="A30" s="175"/>
      <c r="B30" s="179" t="s">
        <v>45</v>
      </c>
      <c r="C30" s="177">
        <v>0</v>
      </c>
      <c r="D30" s="178">
        <f t="shared" si="17"/>
        <v>0</v>
      </c>
      <c r="E30" s="207">
        <f t="shared" si="18"/>
        <v>0</v>
      </c>
      <c r="F30" s="299">
        <v>0</v>
      </c>
      <c r="G30" s="300">
        <f t="shared" si="29"/>
        <v>0</v>
      </c>
      <c r="H30" s="301">
        <f t="shared" si="30"/>
        <v>0</v>
      </c>
      <c r="I30" s="269">
        <v>0</v>
      </c>
      <c r="J30" s="270">
        <f t="shared" si="24"/>
        <v>0</v>
      </c>
      <c r="K30" s="271">
        <f t="shared" si="31"/>
        <v>0</v>
      </c>
      <c r="L30" s="359">
        <f t="shared" si="21"/>
        <v>0</v>
      </c>
      <c r="M30" s="235">
        <f t="shared" si="22"/>
        <v>0</v>
      </c>
      <c r="N30" s="369">
        <f t="shared" si="23"/>
        <v>0</v>
      </c>
    </row>
    <row r="31" spans="1:14" ht="42" x14ac:dyDescent="0.35">
      <c r="A31" s="175"/>
      <c r="B31" s="179" t="s">
        <v>180</v>
      </c>
      <c r="C31" s="177">
        <v>0</v>
      </c>
      <c r="D31" s="178">
        <f t="shared" si="17"/>
        <v>0</v>
      </c>
      <c r="E31" s="207">
        <f t="shared" si="18"/>
        <v>0</v>
      </c>
      <c r="F31" s="299">
        <v>0</v>
      </c>
      <c r="G31" s="300">
        <f t="shared" si="29"/>
        <v>0</v>
      </c>
      <c r="H31" s="301">
        <f t="shared" si="30"/>
        <v>0</v>
      </c>
      <c r="I31" s="269">
        <v>0</v>
      </c>
      <c r="J31" s="270">
        <f t="shared" si="24"/>
        <v>0</v>
      </c>
      <c r="K31" s="271">
        <f t="shared" si="31"/>
        <v>0</v>
      </c>
      <c r="L31" s="359">
        <f t="shared" si="21"/>
        <v>0</v>
      </c>
      <c r="M31" s="235">
        <f t="shared" si="22"/>
        <v>0</v>
      </c>
      <c r="N31" s="369">
        <f t="shared" si="23"/>
        <v>0</v>
      </c>
    </row>
    <row r="32" spans="1:14" ht="42" x14ac:dyDescent="0.35">
      <c r="A32" s="175"/>
      <c r="B32" s="179" t="s">
        <v>46</v>
      </c>
      <c r="C32" s="177">
        <v>0</v>
      </c>
      <c r="D32" s="178">
        <f t="shared" si="17"/>
        <v>0</v>
      </c>
      <c r="E32" s="207">
        <f t="shared" si="18"/>
        <v>0</v>
      </c>
      <c r="F32" s="299">
        <v>0</v>
      </c>
      <c r="G32" s="300">
        <f t="shared" si="29"/>
        <v>0</v>
      </c>
      <c r="H32" s="301">
        <f t="shared" si="30"/>
        <v>0</v>
      </c>
      <c r="I32" s="269">
        <v>0</v>
      </c>
      <c r="J32" s="270">
        <f t="shared" si="24"/>
        <v>0</v>
      </c>
      <c r="K32" s="271">
        <f t="shared" si="31"/>
        <v>0</v>
      </c>
      <c r="L32" s="359">
        <f t="shared" si="21"/>
        <v>0</v>
      </c>
      <c r="M32" s="235">
        <f t="shared" si="22"/>
        <v>0</v>
      </c>
      <c r="N32" s="369">
        <f t="shared" si="23"/>
        <v>0</v>
      </c>
    </row>
    <row r="33" spans="1:14" ht="42" x14ac:dyDescent="0.35">
      <c r="A33" s="180"/>
      <c r="B33" s="181" t="s">
        <v>47</v>
      </c>
      <c r="C33" s="182">
        <v>0</v>
      </c>
      <c r="D33" s="183">
        <f t="shared" si="17"/>
        <v>0</v>
      </c>
      <c r="E33" s="208">
        <f t="shared" si="18"/>
        <v>0</v>
      </c>
      <c r="F33" s="299">
        <v>0</v>
      </c>
      <c r="G33" s="300">
        <f t="shared" si="29"/>
        <v>0</v>
      </c>
      <c r="H33" s="301">
        <f t="shared" si="30"/>
        <v>0</v>
      </c>
      <c r="I33" s="269">
        <v>0</v>
      </c>
      <c r="J33" s="270">
        <f t="shared" si="24"/>
        <v>0</v>
      </c>
      <c r="K33" s="271">
        <f t="shared" si="31"/>
        <v>0</v>
      </c>
      <c r="L33" s="359">
        <f t="shared" si="21"/>
        <v>0</v>
      </c>
      <c r="M33" s="235">
        <f t="shared" si="22"/>
        <v>0</v>
      </c>
      <c r="N33" s="369">
        <f t="shared" si="23"/>
        <v>0</v>
      </c>
    </row>
    <row r="34" spans="1:14" ht="21.75" thickBot="1" x14ac:dyDescent="0.4">
      <c r="A34" s="184"/>
      <c r="B34" s="185" t="s">
        <v>48</v>
      </c>
      <c r="C34" s="186">
        <v>0</v>
      </c>
      <c r="D34" s="187">
        <f t="shared" si="17"/>
        <v>0</v>
      </c>
      <c r="E34" s="209">
        <f t="shared" si="18"/>
        <v>0</v>
      </c>
      <c r="F34" s="284">
        <v>0</v>
      </c>
      <c r="G34" s="285">
        <f t="shared" si="29"/>
        <v>0</v>
      </c>
      <c r="H34" s="286">
        <f t="shared" si="30"/>
        <v>0</v>
      </c>
      <c r="I34" s="254">
        <v>0</v>
      </c>
      <c r="J34" s="255">
        <f t="shared" si="24"/>
        <v>0</v>
      </c>
      <c r="K34" s="256">
        <f t="shared" si="31"/>
        <v>0</v>
      </c>
      <c r="L34" s="360">
        <f t="shared" si="21"/>
        <v>0</v>
      </c>
      <c r="M34" s="363">
        <f t="shared" si="22"/>
        <v>0</v>
      </c>
      <c r="N34" s="370">
        <f t="shared" si="23"/>
        <v>0</v>
      </c>
    </row>
    <row r="35" spans="1:14" s="29" customFormat="1" ht="22.5" thickTop="1" thickBot="1" x14ac:dyDescent="0.4">
      <c r="A35" s="475" t="s">
        <v>49</v>
      </c>
      <c r="B35" s="484" t="s">
        <v>50</v>
      </c>
      <c r="C35" s="528">
        <v>3333.33</v>
      </c>
      <c r="D35" s="529">
        <f t="shared" si="17"/>
        <v>633.33270000000005</v>
      </c>
      <c r="E35" s="530">
        <f t="shared" si="18"/>
        <v>3966.6626999999999</v>
      </c>
      <c r="F35" s="512">
        <v>3333.33</v>
      </c>
      <c r="G35" s="513">
        <f t="shared" si="29"/>
        <v>633.33270000000005</v>
      </c>
      <c r="H35" s="514">
        <f t="shared" si="30"/>
        <v>3966.6626999999999</v>
      </c>
      <c r="I35" s="515">
        <f>C35-F35</f>
        <v>0</v>
      </c>
      <c r="J35" s="531">
        <f t="shared" si="24"/>
        <v>0</v>
      </c>
      <c r="K35" s="516">
        <f t="shared" si="31"/>
        <v>0</v>
      </c>
      <c r="L35" s="532">
        <f t="shared" si="21"/>
        <v>3333.33</v>
      </c>
      <c r="M35" s="533">
        <f t="shared" si="22"/>
        <v>633.33270000000005</v>
      </c>
      <c r="N35" s="534">
        <f t="shared" si="23"/>
        <v>3966.6626999999999</v>
      </c>
    </row>
    <row r="36" spans="1:14" s="29" customFormat="1" ht="21.75" thickTop="1" x14ac:dyDescent="0.35">
      <c r="A36" s="490" t="s">
        <v>51</v>
      </c>
      <c r="B36" s="495" t="s">
        <v>52</v>
      </c>
      <c r="C36" s="535">
        <f>SUM(C37:C38)</f>
        <v>30000</v>
      </c>
      <c r="D36" s="535">
        <f t="shared" ref="D36:E36" si="32">SUM(D37:D38)</f>
        <v>5700</v>
      </c>
      <c r="E36" s="536">
        <f t="shared" si="32"/>
        <v>35700</v>
      </c>
      <c r="F36" s="524">
        <f>SUM(F37:F38)</f>
        <v>20000</v>
      </c>
      <c r="G36" s="45">
        <f t="shared" ref="G36:H36" si="33">SUM(G37:G38)</f>
        <v>3800</v>
      </c>
      <c r="H36" s="525">
        <f t="shared" si="33"/>
        <v>23800</v>
      </c>
      <c r="I36" s="526">
        <f>SUM(I37:I38)</f>
        <v>10000</v>
      </c>
      <c r="J36" s="537">
        <f t="shared" si="24"/>
        <v>2100</v>
      </c>
      <c r="K36" s="527">
        <f t="shared" ref="K36" si="34">SUM(K37:K38)</f>
        <v>12100</v>
      </c>
      <c r="L36" s="538">
        <f t="shared" si="21"/>
        <v>30000</v>
      </c>
      <c r="M36" s="539">
        <f t="shared" si="22"/>
        <v>5900</v>
      </c>
      <c r="N36" s="540">
        <f t="shared" si="23"/>
        <v>35900</v>
      </c>
    </row>
    <row r="37" spans="1:14" ht="21" x14ac:dyDescent="0.35">
      <c r="A37" s="180"/>
      <c r="B37" s="181" t="s">
        <v>53</v>
      </c>
      <c r="C37" s="182">
        <v>30000</v>
      </c>
      <c r="D37" s="183">
        <f>C37*19%</f>
        <v>5700</v>
      </c>
      <c r="E37" s="208">
        <f>C37+D37</f>
        <v>35700</v>
      </c>
      <c r="F37" s="299">
        <v>20000</v>
      </c>
      <c r="G37" s="300">
        <f>F37*19%</f>
        <v>3800</v>
      </c>
      <c r="H37" s="301">
        <f>F37+G37</f>
        <v>23800</v>
      </c>
      <c r="I37" s="269">
        <f>C37-F37</f>
        <v>10000</v>
      </c>
      <c r="J37" s="270">
        <f t="shared" si="24"/>
        <v>2100</v>
      </c>
      <c r="K37" s="271">
        <f>I37+J37</f>
        <v>12100</v>
      </c>
      <c r="L37" s="359">
        <f t="shared" si="21"/>
        <v>30000</v>
      </c>
      <c r="M37" s="235">
        <f t="shared" si="22"/>
        <v>5900</v>
      </c>
      <c r="N37" s="369">
        <f t="shared" si="23"/>
        <v>35900</v>
      </c>
    </row>
    <row r="38" spans="1:14" ht="21.75" thickBot="1" x14ac:dyDescent="0.4">
      <c r="A38" s="184"/>
      <c r="B38" s="185" t="s">
        <v>54</v>
      </c>
      <c r="C38" s="186">
        <v>0</v>
      </c>
      <c r="D38" s="187">
        <f t="shared" si="17"/>
        <v>0</v>
      </c>
      <c r="E38" s="209">
        <f t="shared" si="18"/>
        <v>0</v>
      </c>
      <c r="F38" s="284">
        <v>0</v>
      </c>
      <c r="G38" s="285">
        <f t="shared" ref="G38" si="35">F38*19%</f>
        <v>0</v>
      </c>
      <c r="H38" s="286">
        <f t="shared" ref="H38" si="36">F38+G38</f>
        <v>0</v>
      </c>
      <c r="I38" s="254">
        <v>0</v>
      </c>
      <c r="J38" s="255">
        <f t="shared" si="24"/>
        <v>0</v>
      </c>
      <c r="K38" s="256">
        <f t="shared" ref="K38" si="37">I38+J38</f>
        <v>0</v>
      </c>
      <c r="L38" s="360">
        <f t="shared" si="21"/>
        <v>0</v>
      </c>
      <c r="M38" s="363">
        <f t="shared" si="22"/>
        <v>0</v>
      </c>
      <c r="N38" s="370">
        <f t="shared" si="23"/>
        <v>0</v>
      </c>
    </row>
    <row r="39" spans="1:14" s="29" customFormat="1" ht="21.75" thickTop="1" x14ac:dyDescent="0.35">
      <c r="A39" s="490" t="s">
        <v>55</v>
      </c>
      <c r="B39" s="496" t="s">
        <v>56</v>
      </c>
      <c r="C39" s="535">
        <f>C40+C43</f>
        <v>0</v>
      </c>
      <c r="D39" s="535">
        <f t="shared" ref="D39:E39" si="38">D40+D43</f>
        <v>0</v>
      </c>
      <c r="E39" s="536">
        <f t="shared" si="38"/>
        <v>0</v>
      </c>
      <c r="F39" s="524">
        <f>F40+F43</f>
        <v>0</v>
      </c>
      <c r="G39" s="45">
        <f t="shared" ref="G39:H39" si="39">G40+G43</f>
        <v>0</v>
      </c>
      <c r="H39" s="525">
        <f t="shared" si="39"/>
        <v>0</v>
      </c>
      <c r="I39" s="526">
        <f>I40+I43</f>
        <v>0</v>
      </c>
      <c r="J39" s="537">
        <f t="shared" si="24"/>
        <v>0</v>
      </c>
      <c r="K39" s="527">
        <f t="shared" ref="K39" si="40">K40+K43</f>
        <v>0</v>
      </c>
      <c r="L39" s="538">
        <f t="shared" si="21"/>
        <v>0</v>
      </c>
      <c r="M39" s="539">
        <f t="shared" si="22"/>
        <v>0</v>
      </c>
      <c r="N39" s="540">
        <f t="shared" si="23"/>
        <v>0</v>
      </c>
    </row>
    <row r="40" spans="1:14" ht="21" x14ac:dyDescent="0.35">
      <c r="A40" s="180"/>
      <c r="B40" s="192" t="s">
        <v>57</v>
      </c>
      <c r="C40" s="193">
        <f>C41+C42</f>
        <v>0</v>
      </c>
      <c r="D40" s="193">
        <f t="shared" ref="D40:E40" si="41">D41+D42</f>
        <v>0</v>
      </c>
      <c r="E40" s="211">
        <f t="shared" si="41"/>
        <v>0</v>
      </c>
      <c r="F40" s="296">
        <f>F41+F42</f>
        <v>0</v>
      </c>
      <c r="G40" s="297">
        <f t="shared" ref="G40:H40" si="42">G41+G42</f>
        <v>0</v>
      </c>
      <c r="H40" s="298">
        <f t="shared" si="42"/>
        <v>0</v>
      </c>
      <c r="I40" s="266">
        <f>I41+I42</f>
        <v>0</v>
      </c>
      <c r="J40" s="270">
        <f t="shared" si="24"/>
        <v>0</v>
      </c>
      <c r="K40" s="268">
        <f t="shared" ref="K40" si="43">K41+K42</f>
        <v>0</v>
      </c>
      <c r="L40" s="359">
        <f t="shared" si="21"/>
        <v>0</v>
      </c>
      <c r="M40" s="235">
        <f t="shared" si="22"/>
        <v>0</v>
      </c>
      <c r="N40" s="369">
        <f t="shared" si="23"/>
        <v>0</v>
      </c>
    </row>
    <row r="41" spans="1:14" ht="21" x14ac:dyDescent="0.35">
      <c r="A41" s="180"/>
      <c r="B41" s="192" t="s">
        <v>58</v>
      </c>
      <c r="C41" s="182">
        <v>0</v>
      </c>
      <c r="D41" s="183">
        <f t="shared" si="17"/>
        <v>0</v>
      </c>
      <c r="E41" s="208">
        <f t="shared" si="18"/>
        <v>0</v>
      </c>
      <c r="F41" s="299">
        <v>0</v>
      </c>
      <c r="G41" s="300">
        <f t="shared" ref="G41:G43" si="44">F41*19%</f>
        <v>0</v>
      </c>
      <c r="H41" s="301">
        <f t="shared" ref="H41:H43" si="45">F41+G41</f>
        <v>0</v>
      </c>
      <c r="I41" s="269">
        <v>0</v>
      </c>
      <c r="J41" s="270">
        <f t="shared" si="24"/>
        <v>0</v>
      </c>
      <c r="K41" s="271">
        <f t="shared" ref="K41:K43" si="46">I41+J41</f>
        <v>0</v>
      </c>
      <c r="L41" s="359">
        <f t="shared" si="21"/>
        <v>0</v>
      </c>
      <c r="M41" s="235">
        <f t="shared" si="22"/>
        <v>0</v>
      </c>
      <c r="N41" s="369">
        <f t="shared" si="23"/>
        <v>0</v>
      </c>
    </row>
    <row r="42" spans="1:14" ht="63" x14ac:dyDescent="0.35">
      <c r="A42" s="180"/>
      <c r="B42" s="181" t="s">
        <v>59</v>
      </c>
      <c r="C42" s="182">
        <v>0</v>
      </c>
      <c r="D42" s="183">
        <f t="shared" si="17"/>
        <v>0</v>
      </c>
      <c r="E42" s="208">
        <f t="shared" si="18"/>
        <v>0</v>
      </c>
      <c r="F42" s="299">
        <v>0</v>
      </c>
      <c r="G42" s="300">
        <f t="shared" si="44"/>
        <v>0</v>
      </c>
      <c r="H42" s="301">
        <f t="shared" si="45"/>
        <v>0</v>
      </c>
      <c r="I42" s="269">
        <v>0</v>
      </c>
      <c r="J42" s="270">
        <f t="shared" si="24"/>
        <v>0</v>
      </c>
      <c r="K42" s="271">
        <f t="shared" si="46"/>
        <v>0</v>
      </c>
      <c r="L42" s="359">
        <f t="shared" si="21"/>
        <v>0</v>
      </c>
      <c r="M42" s="235">
        <f t="shared" si="22"/>
        <v>0</v>
      </c>
      <c r="N42" s="369">
        <f t="shared" si="23"/>
        <v>0</v>
      </c>
    </row>
    <row r="43" spans="1:14" ht="21.75" thickBot="1" x14ac:dyDescent="0.4">
      <c r="A43" s="184"/>
      <c r="B43" s="185" t="s">
        <v>60</v>
      </c>
      <c r="C43" s="186">
        <v>0</v>
      </c>
      <c r="D43" s="187">
        <f t="shared" si="17"/>
        <v>0</v>
      </c>
      <c r="E43" s="209">
        <f t="shared" si="18"/>
        <v>0</v>
      </c>
      <c r="F43" s="284">
        <v>0</v>
      </c>
      <c r="G43" s="285">
        <f t="shared" si="44"/>
        <v>0</v>
      </c>
      <c r="H43" s="286">
        <f t="shared" si="45"/>
        <v>0</v>
      </c>
      <c r="I43" s="254">
        <v>0</v>
      </c>
      <c r="J43" s="255">
        <f t="shared" si="24"/>
        <v>0</v>
      </c>
      <c r="K43" s="256">
        <f t="shared" si="46"/>
        <v>0</v>
      </c>
      <c r="L43" s="360">
        <f t="shared" si="21"/>
        <v>0</v>
      </c>
      <c r="M43" s="363">
        <f t="shared" si="22"/>
        <v>0</v>
      </c>
      <c r="N43" s="370">
        <f t="shared" si="23"/>
        <v>0</v>
      </c>
    </row>
    <row r="44" spans="1:14" ht="22.5" thickTop="1" thickBot="1" x14ac:dyDescent="0.4">
      <c r="A44" s="670" t="s">
        <v>61</v>
      </c>
      <c r="B44" s="671"/>
      <c r="C44" s="173">
        <f t="shared" ref="C44:N44" si="47">C21+C25+C26+C27+C28+C35+C36+C39</f>
        <v>33333.33</v>
      </c>
      <c r="D44" s="173">
        <f t="shared" si="47"/>
        <v>6333.3326999999999</v>
      </c>
      <c r="E44" s="205">
        <f t="shared" si="47"/>
        <v>39666.662700000001</v>
      </c>
      <c r="F44" s="375">
        <f t="shared" si="47"/>
        <v>23333.33</v>
      </c>
      <c r="G44" s="376">
        <f t="shared" si="47"/>
        <v>4433.3326999999999</v>
      </c>
      <c r="H44" s="374">
        <f t="shared" si="47"/>
        <v>27766.662700000001</v>
      </c>
      <c r="I44" s="378">
        <f t="shared" si="47"/>
        <v>10000</v>
      </c>
      <c r="J44" s="261">
        <f t="shared" si="47"/>
        <v>2100</v>
      </c>
      <c r="K44" s="260">
        <f t="shared" si="47"/>
        <v>12100</v>
      </c>
      <c r="L44" s="362">
        <f t="shared" si="47"/>
        <v>33333.33</v>
      </c>
      <c r="M44" s="229">
        <f t="shared" si="47"/>
        <v>6533.3326999999999</v>
      </c>
      <c r="N44" s="372">
        <f t="shared" si="47"/>
        <v>39866.662700000001</v>
      </c>
    </row>
    <row r="45" spans="1:14" ht="21" x14ac:dyDescent="0.25">
      <c r="A45" s="672" t="s">
        <v>62</v>
      </c>
      <c r="B45" s="673"/>
      <c r="C45" s="673"/>
      <c r="D45" s="673"/>
      <c r="E45" s="673"/>
      <c r="F45" s="661"/>
      <c r="G45" s="662"/>
      <c r="H45" s="663"/>
      <c r="I45" s="659"/>
      <c r="J45" s="659"/>
      <c r="K45" s="659"/>
      <c r="L45" s="646"/>
      <c r="M45" s="653"/>
      <c r="N45" s="648"/>
    </row>
    <row r="46" spans="1:14" ht="21" x14ac:dyDescent="0.35">
      <c r="A46" s="17" t="s">
        <v>63</v>
      </c>
      <c r="B46" s="18" t="s">
        <v>64</v>
      </c>
      <c r="C46" s="576">
        <f>C47+C48</f>
        <v>781720.42999999993</v>
      </c>
      <c r="D46" s="576">
        <f t="shared" ref="D46:E46" si="48">D47+D48</f>
        <v>148526.8817</v>
      </c>
      <c r="E46" s="577">
        <f t="shared" si="48"/>
        <v>930247.31169999996</v>
      </c>
      <c r="F46" s="578">
        <f>F47+F48</f>
        <v>781720.42999999993</v>
      </c>
      <c r="G46" s="579">
        <f t="shared" ref="G46:H46" si="49">G47+G48</f>
        <v>148526.8817</v>
      </c>
      <c r="H46" s="580">
        <f t="shared" si="49"/>
        <v>930247.31169999996</v>
      </c>
      <c r="I46" s="581">
        <f>I47+I48</f>
        <v>0</v>
      </c>
      <c r="J46" s="582">
        <f>I46*0.21</f>
        <v>0</v>
      </c>
      <c r="K46" s="583">
        <f>K47+K48</f>
        <v>0</v>
      </c>
      <c r="L46" s="584">
        <f>F46+I46</f>
        <v>781720.42999999993</v>
      </c>
      <c r="M46" s="585">
        <f t="shared" ref="M46:N46" si="50">G46+J46</f>
        <v>148526.8817</v>
      </c>
      <c r="N46" s="586">
        <f t="shared" si="50"/>
        <v>930247.31169999996</v>
      </c>
    </row>
    <row r="47" spans="1:14" ht="21" hidden="1" x14ac:dyDescent="0.35">
      <c r="A47" s="17"/>
      <c r="B47" s="18" t="s">
        <v>65</v>
      </c>
      <c r="C47" s="576">
        <v>0</v>
      </c>
      <c r="D47" s="587">
        <f>C47*0.19</f>
        <v>0</v>
      </c>
      <c r="E47" s="588">
        <f>C47+D47</f>
        <v>0</v>
      </c>
      <c r="F47" s="578">
        <v>0</v>
      </c>
      <c r="G47" s="589">
        <f>F47*0.19</f>
        <v>0</v>
      </c>
      <c r="H47" s="590">
        <f>F47+G47</f>
        <v>0</v>
      </c>
      <c r="I47" s="581">
        <f>C47-F47</f>
        <v>0</v>
      </c>
      <c r="J47" s="582">
        <f t="shared" ref="J47" si="51">I47*0.21</f>
        <v>0</v>
      </c>
      <c r="K47" s="591">
        <f>I47+J47</f>
        <v>0</v>
      </c>
      <c r="L47" s="584">
        <f t="shared" ref="L47:L55" si="52">F47+I47</f>
        <v>0</v>
      </c>
      <c r="M47" s="585">
        <f t="shared" ref="M47:M55" si="53">G47+J47</f>
        <v>0</v>
      </c>
      <c r="N47" s="586">
        <f t="shared" ref="N47:N55" si="54">H47+K47</f>
        <v>0</v>
      </c>
    </row>
    <row r="48" spans="1:14" ht="21" hidden="1" x14ac:dyDescent="0.35">
      <c r="A48" s="17"/>
      <c r="B48" s="18" t="s">
        <v>66</v>
      </c>
      <c r="C48" s="576">
        <f>131829.15+110667.54+109829.57+134938.21+134516.34+159939.62</f>
        <v>781720.42999999993</v>
      </c>
      <c r="D48" s="587">
        <f t="shared" ref="D48:D55" si="55">C48*0.19</f>
        <v>148526.8817</v>
      </c>
      <c r="E48" s="588">
        <f>C48+D48</f>
        <v>930247.31169999996</v>
      </c>
      <c r="F48" s="579">
        <f>131829.15+110667.54+109829.57+134938.21+134516.34+159939.62</f>
        <v>781720.42999999993</v>
      </c>
      <c r="G48" s="589">
        <f t="shared" ref="G48:G49" si="56">F48*0.19</f>
        <v>148526.8817</v>
      </c>
      <c r="H48" s="590">
        <f t="shared" ref="H48:H49" si="57">F48+G48</f>
        <v>930247.31169999996</v>
      </c>
      <c r="I48" s="581">
        <f t="shared" ref="I48:I55" si="58">C48-F48</f>
        <v>0</v>
      </c>
      <c r="J48" s="582">
        <f t="shared" ref="J48:J55" si="59">I48*0.21</f>
        <v>0</v>
      </c>
      <c r="K48" s="591">
        <f t="shared" ref="K48:K55" si="60">I48+J48</f>
        <v>0</v>
      </c>
      <c r="L48" s="584">
        <f t="shared" si="52"/>
        <v>781720.42999999993</v>
      </c>
      <c r="M48" s="585">
        <f t="shared" si="53"/>
        <v>148526.8817</v>
      </c>
      <c r="N48" s="586">
        <f t="shared" si="54"/>
        <v>930247.31169999996</v>
      </c>
    </row>
    <row r="49" spans="1:14" ht="21" x14ac:dyDescent="0.35">
      <c r="A49" s="17" t="s">
        <v>67</v>
      </c>
      <c r="B49" s="18" t="s">
        <v>68</v>
      </c>
      <c r="C49" s="576">
        <v>0</v>
      </c>
      <c r="D49" s="587">
        <f t="shared" si="55"/>
        <v>0</v>
      </c>
      <c r="E49" s="588">
        <f t="shared" ref="E49:E55" si="61">C49+D49</f>
        <v>0</v>
      </c>
      <c r="F49" s="578">
        <v>0</v>
      </c>
      <c r="G49" s="589">
        <f t="shared" si="56"/>
        <v>0</v>
      </c>
      <c r="H49" s="590">
        <f t="shared" si="57"/>
        <v>0</v>
      </c>
      <c r="I49" s="581">
        <f t="shared" si="58"/>
        <v>0</v>
      </c>
      <c r="J49" s="582">
        <f t="shared" si="59"/>
        <v>0</v>
      </c>
      <c r="K49" s="591">
        <f t="shared" si="60"/>
        <v>0</v>
      </c>
      <c r="L49" s="584">
        <f t="shared" si="52"/>
        <v>0</v>
      </c>
      <c r="M49" s="585">
        <f t="shared" si="53"/>
        <v>0</v>
      </c>
      <c r="N49" s="586">
        <f t="shared" si="54"/>
        <v>0</v>
      </c>
    </row>
    <row r="50" spans="1:14" ht="21.75" customHeight="1" x14ac:dyDescent="0.35">
      <c r="A50" s="17" t="s">
        <v>69</v>
      </c>
      <c r="B50" s="592" t="s">
        <v>70</v>
      </c>
      <c r="C50" s="576">
        <f>C51+C52</f>
        <v>0</v>
      </c>
      <c r="D50" s="576">
        <f t="shared" ref="D50:E50" si="62">D51+D52</f>
        <v>0</v>
      </c>
      <c r="E50" s="577">
        <f t="shared" si="62"/>
        <v>0</v>
      </c>
      <c r="F50" s="578">
        <f>F51+F52</f>
        <v>0</v>
      </c>
      <c r="G50" s="579">
        <f t="shared" ref="G50:H50" si="63">G51+G52</f>
        <v>0</v>
      </c>
      <c r="H50" s="580">
        <f t="shared" si="63"/>
        <v>0</v>
      </c>
      <c r="I50" s="581">
        <f t="shared" si="58"/>
        <v>0</v>
      </c>
      <c r="J50" s="582">
        <f t="shared" si="59"/>
        <v>0</v>
      </c>
      <c r="K50" s="591">
        <f t="shared" si="60"/>
        <v>0</v>
      </c>
      <c r="L50" s="584">
        <f t="shared" si="52"/>
        <v>0</v>
      </c>
      <c r="M50" s="585">
        <f t="shared" si="53"/>
        <v>0</v>
      </c>
      <c r="N50" s="586">
        <f t="shared" si="54"/>
        <v>0</v>
      </c>
    </row>
    <row r="51" spans="1:14" ht="21" hidden="1" x14ac:dyDescent="0.35">
      <c r="A51" s="17"/>
      <c r="B51" s="18" t="s">
        <v>71</v>
      </c>
      <c r="C51" s="576">
        <v>0</v>
      </c>
      <c r="D51" s="587">
        <f t="shared" si="55"/>
        <v>0</v>
      </c>
      <c r="E51" s="588">
        <f t="shared" si="61"/>
        <v>0</v>
      </c>
      <c r="F51" s="578">
        <v>0</v>
      </c>
      <c r="G51" s="589">
        <f t="shared" ref="G51:G55" si="64">F51*0.19</f>
        <v>0</v>
      </c>
      <c r="H51" s="590">
        <f t="shared" ref="H51:H55" si="65">F51+G51</f>
        <v>0</v>
      </c>
      <c r="I51" s="581">
        <f t="shared" si="58"/>
        <v>0</v>
      </c>
      <c r="J51" s="582">
        <f t="shared" si="59"/>
        <v>0</v>
      </c>
      <c r="K51" s="591">
        <f t="shared" si="60"/>
        <v>0</v>
      </c>
      <c r="L51" s="584">
        <f t="shared" si="52"/>
        <v>0</v>
      </c>
      <c r="M51" s="585">
        <f t="shared" si="53"/>
        <v>0</v>
      </c>
      <c r="N51" s="586">
        <f t="shared" si="54"/>
        <v>0</v>
      </c>
    </row>
    <row r="52" spans="1:14" ht="21" hidden="1" x14ac:dyDescent="0.35">
      <c r="A52" s="17"/>
      <c r="B52" s="18" t="s">
        <v>72</v>
      </c>
      <c r="C52" s="576">
        <v>0</v>
      </c>
      <c r="D52" s="587">
        <f t="shared" si="55"/>
        <v>0</v>
      </c>
      <c r="E52" s="588">
        <f t="shared" si="61"/>
        <v>0</v>
      </c>
      <c r="F52" s="578">
        <v>0</v>
      </c>
      <c r="G52" s="589">
        <f t="shared" si="64"/>
        <v>0</v>
      </c>
      <c r="H52" s="590">
        <f t="shared" si="65"/>
        <v>0</v>
      </c>
      <c r="I52" s="581">
        <f t="shared" si="58"/>
        <v>0</v>
      </c>
      <c r="J52" s="582">
        <f t="shared" si="59"/>
        <v>0</v>
      </c>
      <c r="K52" s="591">
        <f t="shared" si="60"/>
        <v>0</v>
      </c>
      <c r="L52" s="584">
        <f t="shared" si="52"/>
        <v>0</v>
      </c>
      <c r="M52" s="585">
        <f t="shared" si="53"/>
        <v>0</v>
      </c>
      <c r="N52" s="586">
        <f t="shared" si="54"/>
        <v>0</v>
      </c>
    </row>
    <row r="53" spans="1:14" ht="42" x14ac:dyDescent="0.35">
      <c r="A53" s="17" t="s">
        <v>73</v>
      </c>
      <c r="B53" s="592" t="s">
        <v>74</v>
      </c>
      <c r="C53" s="576">
        <v>0</v>
      </c>
      <c r="D53" s="587">
        <f t="shared" si="55"/>
        <v>0</v>
      </c>
      <c r="E53" s="588">
        <f t="shared" si="61"/>
        <v>0</v>
      </c>
      <c r="F53" s="578">
        <v>0</v>
      </c>
      <c r="G53" s="589">
        <f t="shared" si="64"/>
        <v>0</v>
      </c>
      <c r="H53" s="590">
        <f t="shared" si="65"/>
        <v>0</v>
      </c>
      <c r="I53" s="581">
        <f t="shared" si="58"/>
        <v>0</v>
      </c>
      <c r="J53" s="582">
        <f t="shared" si="59"/>
        <v>0</v>
      </c>
      <c r="K53" s="591">
        <f t="shared" si="60"/>
        <v>0</v>
      </c>
      <c r="L53" s="584">
        <f t="shared" si="52"/>
        <v>0</v>
      </c>
      <c r="M53" s="585">
        <f t="shared" si="53"/>
        <v>0</v>
      </c>
      <c r="N53" s="586">
        <f t="shared" si="54"/>
        <v>0</v>
      </c>
    </row>
    <row r="54" spans="1:14" ht="21" x14ac:dyDescent="0.35">
      <c r="A54" s="17" t="s">
        <v>75</v>
      </c>
      <c r="B54" s="592" t="s">
        <v>76</v>
      </c>
      <c r="C54" s="576">
        <v>0</v>
      </c>
      <c r="D54" s="587">
        <f t="shared" si="55"/>
        <v>0</v>
      </c>
      <c r="E54" s="588">
        <f t="shared" si="61"/>
        <v>0</v>
      </c>
      <c r="F54" s="578">
        <v>0</v>
      </c>
      <c r="G54" s="589">
        <f t="shared" si="64"/>
        <v>0</v>
      </c>
      <c r="H54" s="590">
        <f t="shared" si="65"/>
        <v>0</v>
      </c>
      <c r="I54" s="581">
        <f t="shared" si="58"/>
        <v>0</v>
      </c>
      <c r="J54" s="582">
        <f t="shared" si="59"/>
        <v>0</v>
      </c>
      <c r="K54" s="591">
        <f t="shared" si="60"/>
        <v>0</v>
      </c>
      <c r="L54" s="584">
        <f t="shared" si="52"/>
        <v>0</v>
      </c>
      <c r="M54" s="585">
        <f t="shared" si="53"/>
        <v>0</v>
      </c>
      <c r="N54" s="586">
        <f t="shared" si="54"/>
        <v>0</v>
      </c>
    </row>
    <row r="55" spans="1:14" ht="21" x14ac:dyDescent="0.35">
      <c r="A55" s="17" t="s">
        <v>77</v>
      </c>
      <c r="B55" s="592" t="s">
        <v>78</v>
      </c>
      <c r="C55" s="576">
        <v>0</v>
      </c>
      <c r="D55" s="587">
        <f t="shared" si="55"/>
        <v>0</v>
      </c>
      <c r="E55" s="588">
        <f t="shared" si="61"/>
        <v>0</v>
      </c>
      <c r="F55" s="578">
        <v>0</v>
      </c>
      <c r="G55" s="589">
        <f t="shared" si="64"/>
        <v>0</v>
      </c>
      <c r="H55" s="590">
        <f t="shared" si="65"/>
        <v>0</v>
      </c>
      <c r="I55" s="581">
        <f t="shared" si="58"/>
        <v>0</v>
      </c>
      <c r="J55" s="582">
        <f t="shared" si="59"/>
        <v>0</v>
      </c>
      <c r="K55" s="591">
        <f t="shared" si="60"/>
        <v>0</v>
      </c>
      <c r="L55" s="584">
        <f t="shared" si="52"/>
        <v>0</v>
      </c>
      <c r="M55" s="585">
        <f t="shared" si="53"/>
        <v>0</v>
      </c>
      <c r="N55" s="586">
        <f t="shared" si="54"/>
        <v>0</v>
      </c>
    </row>
    <row r="56" spans="1:14" ht="21.75" thickBot="1" x14ac:dyDescent="0.4">
      <c r="A56" s="666" t="s">
        <v>79</v>
      </c>
      <c r="B56" s="667"/>
      <c r="C56" s="174">
        <f>C46+C49+C50+C53+C54+C55</f>
        <v>781720.42999999993</v>
      </c>
      <c r="D56" s="174">
        <f t="shared" ref="D56:E56" si="66">D46+D49+D50+D53+D54+D55</f>
        <v>148526.8817</v>
      </c>
      <c r="E56" s="206">
        <f t="shared" si="66"/>
        <v>930247.31169999996</v>
      </c>
      <c r="F56" s="377">
        <f>F46+F49+F50+F53+F54+F55</f>
        <v>781720.42999999993</v>
      </c>
      <c r="G56" s="294">
        <f>G46+G49+G50+G53+G54+G55</f>
        <v>148526.8817</v>
      </c>
      <c r="H56" s="383">
        <f t="shared" ref="H56:N56" si="67">H46+H49+H50+H53+H54+H55</f>
        <v>930247.31169999996</v>
      </c>
      <c r="I56" s="379">
        <f t="shared" si="67"/>
        <v>0</v>
      </c>
      <c r="J56" s="264">
        <f t="shared" si="67"/>
        <v>0</v>
      </c>
      <c r="K56" s="263">
        <f t="shared" si="67"/>
        <v>0</v>
      </c>
      <c r="L56" s="365">
        <f t="shared" si="67"/>
        <v>781720.42999999993</v>
      </c>
      <c r="M56" s="232">
        <f t="shared" si="67"/>
        <v>148526.8817</v>
      </c>
      <c r="N56" s="367">
        <f t="shared" si="67"/>
        <v>930247.31169999996</v>
      </c>
    </row>
    <row r="57" spans="1:14" ht="21" x14ac:dyDescent="0.25">
      <c r="A57" s="672" t="s">
        <v>80</v>
      </c>
      <c r="B57" s="673"/>
      <c r="C57" s="673"/>
      <c r="D57" s="673"/>
      <c r="E57" s="673"/>
      <c r="F57" s="661"/>
      <c r="G57" s="662"/>
      <c r="H57" s="663"/>
      <c r="I57" s="659"/>
      <c r="J57" s="659"/>
      <c r="K57" s="659"/>
      <c r="L57" s="646"/>
      <c r="M57" s="647"/>
      <c r="N57" s="648"/>
    </row>
    <row r="58" spans="1:14" s="29" customFormat="1" ht="21" x14ac:dyDescent="0.35">
      <c r="A58" s="459" t="s">
        <v>81</v>
      </c>
      <c r="B58" s="541" t="s">
        <v>82</v>
      </c>
      <c r="C58" s="461">
        <f>C59+C60</f>
        <v>0</v>
      </c>
      <c r="D58" s="461">
        <f t="shared" ref="D58:E58" si="68">D59+D60</f>
        <v>0</v>
      </c>
      <c r="E58" s="462">
        <f t="shared" si="68"/>
        <v>0</v>
      </c>
      <c r="F58" s="503">
        <f>F59+F60</f>
        <v>0</v>
      </c>
      <c r="G58" s="463">
        <f t="shared" ref="G58:H58" si="69">G59+G60</f>
        <v>0</v>
      </c>
      <c r="H58" s="464">
        <f t="shared" si="69"/>
        <v>0</v>
      </c>
      <c r="I58" s="504">
        <f>I59+I60</f>
        <v>0</v>
      </c>
      <c r="J58" s="505">
        <f t="shared" ref="J58:K58" si="70">J59+J60</f>
        <v>0</v>
      </c>
      <c r="K58" s="465">
        <f t="shared" si="70"/>
        <v>0</v>
      </c>
      <c r="L58" s="506">
        <f>F58+I58</f>
        <v>0</v>
      </c>
      <c r="M58" s="507">
        <f t="shared" ref="M58:N58" si="71">G58+J58</f>
        <v>0</v>
      </c>
      <c r="N58" s="508">
        <f t="shared" si="71"/>
        <v>0</v>
      </c>
    </row>
    <row r="59" spans="1:14" ht="21" x14ac:dyDescent="0.35">
      <c r="A59" s="175"/>
      <c r="B59" s="194" t="s">
        <v>83</v>
      </c>
      <c r="C59" s="177">
        <v>0</v>
      </c>
      <c r="D59" s="178">
        <f t="shared" ref="D59:D68" si="72">C59*19%</f>
        <v>0</v>
      </c>
      <c r="E59" s="207">
        <f t="shared" ref="E59:E60" si="73">C59+D59</f>
        <v>0</v>
      </c>
      <c r="F59" s="299">
        <v>0</v>
      </c>
      <c r="G59" s="300">
        <f t="shared" ref="G59:G60" si="74">F59*19%</f>
        <v>0</v>
      </c>
      <c r="H59" s="301">
        <f t="shared" ref="H59:H60" si="75">F59+G59</f>
        <v>0</v>
      </c>
      <c r="I59" s="269">
        <v>0</v>
      </c>
      <c r="J59" s="270">
        <f>I59*21%</f>
        <v>0</v>
      </c>
      <c r="K59" s="271">
        <f t="shared" ref="K59:K60" si="76">I59+J59</f>
        <v>0</v>
      </c>
      <c r="L59" s="359">
        <f t="shared" ref="L59:L68" si="77">F59+I59</f>
        <v>0</v>
      </c>
      <c r="M59" s="235">
        <f t="shared" ref="M59:M68" si="78">G59+J59</f>
        <v>0</v>
      </c>
      <c r="N59" s="369">
        <f t="shared" ref="N59:N68" si="79">H59+K59</f>
        <v>0</v>
      </c>
    </row>
    <row r="60" spans="1:14" ht="21.75" thickBot="1" x14ac:dyDescent="0.4">
      <c r="A60" s="164"/>
      <c r="B60" s="165" t="s">
        <v>84</v>
      </c>
      <c r="C60" s="177">
        <v>0</v>
      </c>
      <c r="D60" s="178">
        <f t="shared" si="72"/>
        <v>0</v>
      </c>
      <c r="E60" s="207">
        <f t="shared" si="73"/>
        <v>0</v>
      </c>
      <c r="F60" s="299">
        <v>0</v>
      </c>
      <c r="G60" s="300">
        <f t="shared" si="74"/>
        <v>0</v>
      </c>
      <c r="H60" s="301">
        <f t="shared" si="75"/>
        <v>0</v>
      </c>
      <c r="I60" s="269">
        <v>0</v>
      </c>
      <c r="J60" s="270">
        <f>I60*21%</f>
        <v>0</v>
      </c>
      <c r="K60" s="271">
        <f t="shared" si="76"/>
        <v>0</v>
      </c>
      <c r="L60" s="360">
        <f t="shared" si="77"/>
        <v>0</v>
      </c>
      <c r="M60" s="363">
        <f t="shared" si="78"/>
        <v>0</v>
      </c>
      <c r="N60" s="370">
        <f t="shared" si="79"/>
        <v>0</v>
      </c>
    </row>
    <row r="61" spans="1:14" s="29" customFormat="1" ht="21.75" thickTop="1" x14ac:dyDescent="0.35">
      <c r="A61" s="520" t="s">
        <v>85</v>
      </c>
      <c r="B61" s="542" t="s">
        <v>86</v>
      </c>
      <c r="C61" s="522">
        <f t="shared" ref="C61:K61" si="80">SUM(C62:C66)</f>
        <v>0</v>
      </c>
      <c r="D61" s="522">
        <f t="shared" si="80"/>
        <v>0</v>
      </c>
      <c r="E61" s="523">
        <f t="shared" si="80"/>
        <v>0</v>
      </c>
      <c r="F61" s="524">
        <f t="shared" si="80"/>
        <v>0</v>
      </c>
      <c r="G61" s="45">
        <f t="shared" si="80"/>
        <v>0</v>
      </c>
      <c r="H61" s="525">
        <f t="shared" si="80"/>
        <v>0</v>
      </c>
      <c r="I61" s="526">
        <f t="shared" si="80"/>
        <v>0</v>
      </c>
      <c r="J61" s="543">
        <f t="shared" si="80"/>
        <v>0</v>
      </c>
      <c r="K61" s="527">
        <f t="shared" si="80"/>
        <v>0</v>
      </c>
      <c r="L61" s="538">
        <f t="shared" si="77"/>
        <v>0</v>
      </c>
      <c r="M61" s="539">
        <f t="shared" si="78"/>
        <v>0</v>
      </c>
      <c r="N61" s="540">
        <f t="shared" si="79"/>
        <v>0</v>
      </c>
    </row>
    <row r="62" spans="1:14" ht="42" customHeight="1" x14ac:dyDescent="0.35">
      <c r="A62" s="175"/>
      <c r="B62" s="179" t="s">
        <v>87</v>
      </c>
      <c r="C62" s="177">
        <v>0</v>
      </c>
      <c r="D62" s="195">
        <v>0</v>
      </c>
      <c r="E62" s="207">
        <f t="shared" ref="E62:E68" si="81">C62+D62</f>
        <v>0</v>
      </c>
      <c r="F62" s="299">
        <v>0</v>
      </c>
      <c r="G62" s="302">
        <v>0</v>
      </c>
      <c r="H62" s="301">
        <f t="shared" ref="H62:H68" si="82">F62+G62</f>
        <v>0</v>
      </c>
      <c r="I62" s="269">
        <v>0</v>
      </c>
      <c r="J62" s="272">
        <v>0</v>
      </c>
      <c r="K62" s="271">
        <f t="shared" ref="K62:K68" si="83">I62+J62</f>
        <v>0</v>
      </c>
      <c r="L62" s="359">
        <f t="shared" si="77"/>
        <v>0</v>
      </c>
      <c r="M62" s="235">
        <f t="shared" si="78"/>
        <v>0</v>
      </c>
      <c r="N62" s="369">
        <f t="shared" si="79"/>
        <v>0</v>
      </c>
    </row>
    <row r="63" spans="1:14" ht="42" x14ac:dyDescent="0.35">
      <c r="A63" s="175"/>
      <c r="B63" s="179" t="s">
        <v>88</v>
      </c>
      <c r="C63" s="177">
        <v>0</v>
      </c>
      <c r="D63" s="195">
        <v>0</v>
      </c>
      <c r="E63" s="207">
        <f t="shared" si="81"/>
        <v>0</v>
      </c>
      <c r="F63" s="299">
        <v>0</v>
      </c>
      <c r="G63" s="302">
        <v>0</v>
      </c>
      <c r="H63" s="301">
        <f t="shared" si="82"/>
        <v>0</v>
      </c>
      <c r="I63" s="269">
        <v>0</v>
      </c>
      <c r="J63" s="272">
        <v>0</v>
      </c>
      <c r="K63" s="271">
        <f t="shared" si="83"/>
        <v>0</v>
      </c>
      <c r="L63" s="359">
        <f t="shared" si="77"/>
        <v>0</v>
      </c>
      <c r="M63" s="235">
        <f t="shared" si="78"/>
        <v>0</v>
      </c>
      <c r="N63" s="369">
        <f t="shared" si="79"/>
        <v>0</v>
      </c>
    </row>
    <row r="64" spans="1:14" ht="42" x14ac:dyDescent="0.35">
      <c r="A64" s="175"/>
      <c r="B64" s="179" t="s">
        <v>89</v>
      </c>
      <c r="C64" s="177">
        <v>0</v>
      </c>
      <c r="D64" s="195">
        <v>0</v>
      </c>
      <c r="E64" s="207">
        <f t="shared" si="81"/>
        <v>0</v>
      </c>
      <c r="F64" s="299">
        <v>0</v>
      </c>
      <c r="G64" s="302">
        <v>0</v>
      </c>
      <c r="H64" s="301">
        <f t="shared" si="82"/>
        <v>0</v>
      </c>
      <c r="I64" s="269">
        <v>0</v>
      </c>
      <c r="J64" s="272">
        <v>0</v>
      </c>
      <c r="K64" s="271">
        <f t="shared" si="83"/>
        <v>0</v>
      </c>
      <c r="L64" s="359">
        <f t="shared" si="77"/>
        <v>0</v>
      </c>
      <c r="M64" s="235">
        <f t="shared" si="78"/>
        <v>0</v>
      </c>
      <c r="N64" s="369">
        <f t="shared" si="79"/>
        <v>0</v>
      </c>
    </row>
    <row r="65" spans="1:14" ht="21" x14ac:dyDescent="0.35">
      <c r="A65" s="175"/>
      <c r="B65" s="179" t="s">
        <v>90</v>
      </c>
      <c r="C65" s="177">
        <v>0</v>
      </c>
      <c r="D65" s="195">
        <v>0</v>
      </c>
      <c r="E65" s="207">
        <f t="shared" si="81"/>
        <v>0</v>
      </c>
      <c r="F65" s="299">
        <v>0</v>
      </c>
      <c r="G65" s="302">
        <v>0</v>
      </c>
      <c r="H65" s="301">
        <f t="shared" si="82"/>
        <v>0</v>
      </c>
      <c r="I65" s="269">
        <v>0</v>
      </c>
      <c r="J65" s="272">
        <v>0</v>
      </c>
      <c r="K65" s="271">
        <f t="shared" si="83"/>
        <v>0</v>
      </c>
      <c r="L65" s="359">
        <f t="shared" si="77"/>
        <v>0</v>
      </c>
      <c r="M65" s="235">
        <f t="shared" si="78"/>
        <v>0</v>
      </c>
      <c r="N65" s="369">
        <f t="shared" si="79"/>
        <v>0</v>
      </c>
    </row>
    <row r="66" spans="1:14" ht="42.75" thickBot="1" x14ac:dyDescent="0.4">
      <c r="A66" s="164"/>
      <c r="B66" s="196" t="s">
        <v>91</v>
      </c>
      <c r="C66" s="166">
        <v>0</v>
      </c>
      <c r="D66" s="197">
        <v>0</v>
      </c>
      <c r="E66" s="203">
        <f t="shared" si="81"/>
        <v>0</v>
      </c>
      <c r="F66" s="284">
        <v>0</v>
      </c>
      <c r="G66" s="303">
        <v>0</v>
      </c>
      <c r="H66" s="286">
        <f t="shared" si="82"/>
        <v>0</v>
      </c>
      <c r="I66" s="254">
        <v>0</v>
      </c>
      <c r="J66" s="273">
        <v>0</v>
      </c>
      <c r="K66" s="256">
        <f t="shared" si="83"/>
        <v>0</v>
      </c>
      <c r="L66" s="360">
        <f t="shared" si="77"/>
        <v>0</v>
      </c>
      <c r="M66" s="363">
        <f t="shared" si="78"/>
        <v>0</v>
      </c>
      <c r="N66" s="370">
        <f t="shared" si="79"/>
        <v>0</v>
      </c>
    </row>
    <row r="67" spans="1:14" ht="22.5" thickTop="1" thickBot="1" x14ac:dyDescent="0.4">
      <c r="A67" s="188" t="s">
        <v>92</v>
      </c>
      <c r="B67" s="189" t="s">
        <v>93</v>
      </c>
      <c r="C67" s="190">
        <v>73880.78</v>
      </c>
      <c r="D67" s="191">
        <f t="shared" si="72"/>
        <v>14037.3482</v>
      </c>
      <c r="E67" s="210">
        <f t="shared" si="81"/>
        <v>87918.128200000006</v>
      </c>
      <c r="F67" s="287">
        <v>0</v>
      </c>
      <c r="G67" s="288">
        <f t="shared" ref="G67:G68" si="84">F67*19%</f>
        <v>0</v>
      </c>
      <c r="H67" s="289">
        <f t="shared" si="82"/>
        <v>0</v>
      </c>
      <c r="I67" s="257">
        <f>C67-F67</f>
        <v>73880.78</v>
      </c>
      <c r="J67" s="258">
        <f t="shared" ref="J67:J68" si="85">I67*19%</f>
        <v>14037.3482</v>
      </c>
      <c r="K67" s="259">
        <f t="shared" si="83"/>
        <v>87918.128200000006</v>
      </c>
      <c r="L67" s="361">
        <f t="shared" si="77"/>
        <v>73880.78</v>
      </c>
      <c r="M67" s="364">
        <f t="shared" si="78"/>
        <v>14037.3482</v>
      </c>
      <c r="N67" s="371">
        <f t="shared" si="79"/>
        <v>87918.128200000006</v>
      </c>
    </row>
    <row r="68" spans="1:14" ht="22.5" thickTop="1" thickBot="1" x14ac:dyDescent="0.4">
      <c r="A68" s="168" t="s">
        <v>94</v>
      </c>
      <c r="B68" s="172" t="s">
        <v>95</v>
      </c>
      <c r="C68" s="190">
        <v>0</v>
      </c>
      <c r="D68" s="171">
        <f t="shared" si="72"/>
        <v>0</v>
      </c>
      <c r="E68" s="204">
        <f t="shared" si="81"/>
        <v>0</v>
      </c>
      <c r="F68" s="287">
        <v>0</v>
      </c>
      <c r="G68" s="288">
        <f t="shared" si="84"/>
        <v>0</v>
      </c>
      <c r="H68" s="289">
        <f t="shared" si="82"/>
        <v>0</v>
      </c>
      <c r="I68" s="257">
        <v>0</v>
      </c>
      <c r="J68" s="258">
        <f t="shared" si="85"/>
        <v>0</v>
      </c>
      <c r="K68" s="259">
        <f t="shared" si="83"/>
        <v>0</v>
      </c>
      <c r="L68" s="361">
        <f t="shared" si="77"/>
        <v>0</v>
      </c>
      <c r="M68" s="364">
        <f t="shared" si="78"/>
        <v>0</v>
      </c>
      <c r="N68" s="371">
        <f t="shared" si="79"/>
        <v>0</v>
      </c>
    </row>
    <row r="69" spans="1:14" ht="22.5" thickTop="1" thickBot="1" x14ac:dyDescent="0.4">
      <c r="A69" s="670" t="s">
        <v>96</v>
      </c>
      <c r="B69" s="671"/>
      <c r="C69" s="173">
        <f t="shared" ref="C69:N69" si="86">C58+C61+C67+C68</f>
        <v>73880.78</v>
      </c>
      <c r="D69" s="173">
        <f t="shared" si="86"/>
        <v>14037.3482</v>
      </c>
      <c r="E69" s="205">
        <f t="shared" si="86"/>
        <v>87918.128200000006</v>
      </c>
      <c r="F69" s="375">
        <f t="shared" si="86"/>
        <v>0</v>
      </c>
      <c r="G69" s="291">
        <f t="shared" si="86"/>
        <v>0</v>
      </c>
      <c r="H69" s="374">
        <f t="shared" si="86"/>
        <v>0</v>
      </c>
      <c r="I69" s="378">
        <f t="shared" si="86"/>
        <v>73880.78</v>
      </c>
      <c r="J69" s="261">
        <f t="shared" si="86"/>
        <v>14037.3482</v>
      </c>
      <c r="K69" s="260">
        <f t="shared" si="86"/>
        <v>87918.128200000006</v>
      </c>
      <c r="L69" s="362">
        <f t="shared" si="86"/>
        <v>73880.78</v>
      </c>
      <c r="M69" s="229">
        <f t="shared" si="86"/>
        <v>14037.3482</v>
      </c>
      <c r="N69" s="372">
        <f t="shared" si="86"/>
        <v>87918.128200000006</v>
      </c>
    </row>
    <row r="70" spans="1:14" ht="21" x14ac:dyDescent="0.25">
      <c r="A70" s="664" t="s">
        <v>97</v>
      </c>
      <c r="B70" s="665"/>
      <c r="C70" s="665"/>
      <c r="D70" s="665"/>
      <c r="E70" s="665"/>
      <c r="F70" s="654"/>
      <c r="G70" s="655"/>
      <c r="H70" s="656"/>
      <c r="I70" s="660"/>
      <c r="J70" s="660"/>
      <c r="K70" s="660"/>
      <c r="L70" s="649"/>
      <c r="M70" s="650"/>
      <c r="N70" s="651"/>
    </row>
    <row r="71" spans="1:14" ht="21" x14ac:dyDescent="0.35">
      <c r="A71" s="175" t="s">
        <v>98</v>
      </c>
      <c r="B71" s="198" t="s">
        <v>99</v>
      </c>
      <c r="C71" s="177">
        <v>0</v>
      </c>
      <c r="D71" s="178">
        <f>C71*19%</f>
        <v>0</v>
      </c>
      <c r="E71" s="207">
        <f>C71+D71</f>
        <v>0</v>
      </c>
      <c r="F71" s="299">
        <v>0</v>
      </c>
      <c r="G71" s="300">
        <f>F71*19%</f>
        <v>0</v>
      </c>
      <c r="H71" s="301">
        <f>F71+G71</f>
        <v>0</v>
      </c>
      <c r="I71" s="269">
        <v>0</v>
      </c>
      <c r="J71" s="270">
        <f>I71*21%</f>
        <v>0</v>
      </c>
      <c r="K71" s="271">
        <f>I71+J71</f>
        <v>0</v>
      </c>
      <c r="L71" s="366">
        <f>F71+I71</f>
        <v>0</v>
      </c>
      <c r="M71" s="342">
        <f t="shared" ref="M71:N71" si="87">G71+J71</f>
        <v>0</v>
      </c>
      <c r="N71" s="373">
        <f t="shared" si="87"/>
        <v>0</v>
      </c>
    </row>
    <row r="72" spans="1:14" ht="21" x14ac:dyDescent="0.35">
      <c r="A72" s="175" t="s">
        <v>100</v>
      </c>
      <c r="B72" s="176" t="s">
        <v>101</v>
      </c>
      <c r="C72" s="177">
        <v>0</v>
      </c>
      <c r="D72" s="178">
        <f t="shared" ref="D72" si="88">C72*19%</f>
        <v>0</v>
      </c>
      <c r="E72" s="207">
        <f t="shared" ref="E72" si="89">C72+D72</f>
        <v>0</v>
      </c>
      <c r="F72" s="299">
        <v>0</v>
      </c>
      <c r="G72" s="300">
        <f t="shared" ref="G72" si="90">F72*19%</f>
        <v>0</v>
      </c>
      <c r="H72" s="301">
        <f t="shared" ref="H72" si="91">F72+G72</f>
        <v>0</v>
      </c>
      <c r="I72" s="269">
        <v>0</v>
      </c>
      <c r="J72" s="270">
        <f>I72*21%</f>
        <v>0</v>
      </c>
      <c r="K72" s="271">
        <f t="shared" ref="K72" si="92">I72+J72</f>
        <v>0</v>
      </c>
      <c r="L72" s="366">
        <f>F72+I72</f>
        <v>0</v>
      </c>
      <c r="M72" s="342">
        <f t="shared" ref="M72" si="93">G72+J72</f>
        <v>0</v>
      </c>
      <c r="N72" s="373">
        <f t="shared" ref="N72" si="94">H72+K72</f>
        <v>0</v>
      </c>
    </row>
    <row r="73" spans="1:14" ht="21.75" thickBot="1" x14ac:dyDescent="0.4">
      <c r="A73" s="666" t="s">
        <v>102</v>
      </c>
      <c r="B73" s="667"/>
      <c r="C73" s="174">
        <f>SUM(C71:C72)</f>
        <v>0</v>
      </c>
      <c r="D73" s="174">
        <f t="shared" ref="D73:E73" si="95">SUM(D71:D72)</f>
        <v>0</v>
      </c>
      <c r="E73" s="206">
        <f t="shared" si="95"/>
        <v>0</v>
      </c>
      <c r="F73" s="293">
        <f>SUM(F71:F72)</f>
        <v>0</v>
      </c>
      <c r="G73" s="294">
        <f t="shared" ref="G73:H73" si="96">SUM(G71:G72)</f>
        <v>0</v>
      </c>
      <c r="H73" s="295">
        <f t="shared" si="96"/>
        <v>0</v>
      </c>
      <c r="I73" s="263">
        <f>SUM(I71:I72)</f>
        <v>0</v>
      </c>
      <c r="J73" s="264">
        <f t="shared" ref="J73:K73" si="97">SUM(J71:J72)</f>
        <v>0</v>
      </c>
      <c r="K73" s="265">
        <f t="shared" si="97"/>
        <v>0</v>
      </c>
      <c r="L73" s="365">
        <f>SUM(L71:L72)</f>
        <v>0</v>
      </c>
      <c r="M73" s="232">
        <f t="shared" ref="M73:N73" si="98">SUM(M71:M72)</f>
        <v>0</v>
      </c>
      <c r="N73" s="367">
        <f t="shared" si="98"/>
        <v>0</v>
      </c>
    </row>
    <row r="74" spans="1:14" ht="21.75" thickBot="1" x14ac:dyDescent="0.4">
      <c r="A74" s="668" t="s">
        <v>103</v>
      </c>
      <c r="B74" s="669"/>
      <c r="C74" s="199">
        <f t="shared" ref="C74:N74" si="99">C17+C19+C44+C56+C69+C73</f>
        <v>888934.53999999992</v>
      </c>
      <c r="D74" s="199">
        <f t="shared" si="99"/>
        <v>168897.5626</v>
      </c>
      <c r="E74" s="199">
        <f t="shared" si="99"/>
        <v>1057832.1025999999</v>
      </c>
      <c r="F74" s="305">
        <f t="shared" si="99"/>
        <v>805053.75999999989</v>
      </c>
      <c r="G74" s="305">
        <f t="shared" si="99"/>
        <v>152960.2144</v>
      </c>
      <c r="H74" s="305">
        <f t="shared" si="99"/>
        <v>958013.97439999995</v>
      </c>
      <c r="I74" s="274">
        <f>I17+I19+I44+I56+I69+I73</f>
        <v>83880.78</v>
      </c>
      <c r="J74" s="274">
        <f t="shared" si="99"/>
        <v>16137.3482</v>
      </c>
      <c r="K74" s="274">
        <f t="shared" si="99"/>
        <v>100018.12820000001</v>
      </c>
      <c r="L74" s="243">
        <f t="shared" si="99"/>
        <v>888934.53999999992</v>
      </c>
      <c r="M74" s="243">
        <f t="shared" si="99"/>
        <v>169097.5626</v>
      </c>
      <c r="N74" s="243">
        <f t="shared" si="99"/>
        <v>1058032.1025999999</v>
      </c>
    </row>
    <row r="75" spans="1:14" ht="21.75" thickBot="1" x14ac:dyDescent="0.4">
      <c r="A75" s="668" t="s">
        <v>104</v>
      </c>
      <c r="B75" s="669"/>
      <c r="C75" s="199">
        <f t="shared" ref="C75:N75" si="100">C14+C15+C16+C19+C46+C49+C59</f>
        <v>781720.42999999993</v>
      </c>
      <c r="D75" s="199">
        <f t="shared" si="100"/>
        <v>148526.8817</v>
      </c>
      <c r="E75" s="199">
        <f t="shared" si="100"/>
        <v>930247.31169999996</v>
      </c>
      <c r="F75" s="305">
        <f t="shared" si="100"/>
        <v>781720.42999999993</v>
      </c>
      <c r="G75" s="305">
        <f t="shared" si="100"/>
        <v>148526.8817</v>
      </c>
      <c r="H75" s="305">
        <f t="shared" si="100"/>
        <v>930247.31169999996</v>
      </c>
      <c r="I75" s="274">
        <f t="shared" si="100"/>
        <v>0</v>
      </c>
      <c r="J75" s="274">
        <f t="shared" si="100"/>
        <v>0</v>
      </c>
      <c r="K75" s="274">
        <f t="shared" si="100"/>
        <v>0</v>
      </c>
      <c r="L75" s="243">
        <f t="shared" si="100"/>
        <v>781720.42999999993</v>
      </c>
      <c r="M75" s="243">
        <f t="shared" si="100"/>
        <v>148526.8817</v>
      </c>
      <c r="N75" s="243">
        <f t="shared" si="100"/>
        <v>930247.31169999996</v>
      </c>
    </row>
    <row r="77" spans="1:14" ht="18" customHeight="1" x14ac:dyDescent="0.25"/>
    <row r="78" spans="1:14" ht="21" x14ac:dyDescent="0.35">
      <c r="B78" s="2" t="s">
        <v>186</v>
      </c>
      <c r="C78" s="603" t="s">
        <v>187</v>
      </c>
      <c r="D78" s="603"/>
      <c r="E78" s="603"/>
      <c r="F78" s="603"/>
      <c r="G78" s="603"/>
      <c r="H78" s="603"/>
      <c r="I78" s="603"/>
      <c r="J78" s="603"/>
      <c r="K78" s="603"/>
      <c r="L78" s="603"/>
      <c r="M78" s="603"/>
      <c r="N78" s="603"/>
    </row>
    <row r="79" spans="1:14" ht="21" x14ac:dyDescent="0.35">
      <c r="A79" s="29"/>
      <c r="B79" s="1" t="s">
        <v>188</v>
      </c>
      <c r="C79" s="604" t="s">
        <v>189</v>
      </c>
      <c r="D79" s="604"/>
      <c r="E79" s="604"/>
      <c r="F79" s="604"/>
      <c r="G79" s="604"/>
      <c r="H79" s="604"/>
      <c r="I79" s="604"/>
      <c r="J79" s="604"/>
      <c r="K79" s="604"/>
      <c r="L79" s="604"/>
      <c r="M79" s="604"/>
      <c r="N79" s="604"/>
    </row>
    <row r="82" spans="1:14" ht="21" x14ac:dyDescent="0.35">
      <c r="B82" s="2" t="s">
        <v>190</v>
      </c>
      <c r="C82" s="308"/>
      <c r="D82" s="308"/>
      <c r="E82" s="308"/>
      <c r="F82" s="308"/>
      <c r="G82" s="308"/>
      <c r="H82" s="308"/>
      <c r="I82" s="308"/>
      <c r="J82" s="308"/>
      <c r="K82" s="308"/>
      <c r="L82" s="308"/>
      <c r="M82" s="308"/>
      <c r="N82" s="308"/>
    </row>
    <row r="83" spans="1:14" ht="21" x14ac:dyDescent="0.35">
      <c r="A83" s="29"/>
      <c r="B83" s="1" t="s">
        <v>191</v>
      </c>
      <c r="C83" s="308"/>
      <c r="D83" s="308"/>
      <c r="E83" s="308"/>
      <c r="F83" s="308"/>
      <c r="G83" s="308"/>
      <c r="H83" s="308"/>
      <c r="I83" s="308"/>
      <c r="J83" s="308"/>
      <c r="K83" s="308"/>
      <c r="L83" s="308"/>
      <c r="M83" s="308"/>
      <c r="N83" s="308"/>
    </row>
  </sheetData>
  <mergeCells count="51">
    <mergeCell ref="A19:B19"/>
    <mergeCell ref="A2:B2"/>
    <mergeCell ref="A3:B3"/>
    <mergeCell ref="A4:B4"/>
    <mergeCell ref="A6:E6"/>
    <mergeCell ref="A7:E7"/>
    <mergeCell ref="A8:E8"/>
    <mergeCell ref="A9:A10"/>
    <mergeCell ref="B9:B10"/>
    <mergeCell ref="A12:E12"/>
    <mergeCell ref="A17:B17"/>
    <mergeCell ref="A18:E18"/>
    <mergeCell ref="A70:E70"/>
    <mergeCell ref="A73:B73"/>
    <mergeCell ref="A74:B74"/>
    <mergeCell ref="A75:B75"/>
    <mergeCell ref="A20:E20"/>
    <mergeCell ref="A44:B44"/>
    <mergeCell ref="A45:E45"/>
    <mergeCell ref="A56:B56"/>
    <mergeCell ref="A57:E57"/>
    <mergeCell ref="A69:B69"/>
    <mergeCell ref="F70:H70"/>
    <mergeCell ref="I7:K8"/>
    <mergeCell ref="I12:K12"/>
    <mergeCell ref="I18:K18"/>
    <mergeCell ref="I20:K20"/>
    <mergeCell ref="I45:K45"/>
    <mergeCell ref="I57:K57"/>
    <mergeCell ref="F20:H20"/>
    <mergeCell ref="F45:H45"/>
    <mergeCell ref="F57:H57"/>
    <mergeCell ref="F18:H18"/>
    <mergeCell ref="F12:H12"/>
    <mergeCell ref="F7:H8"/>
    <mergeCell ref="I70:K70"/>
    <mergeCell ref="L57:N57"/>
    <mergeCell ref="L70:N70"/>
    <mergeCell ref="L7:N8"/>
    <mergeCell ref="L12:N12"/>
    <mergeCell ref="L18:N18"/>
    <mergeCell ref="L20:N20"/>
    <mergeCell ref="L45:N45"/>
    <mergeCell ref="C78:E78"/>
    <mergeCell ref="F78:H78"/>
    <mergeCell ref="I78:K78"/>
    <mergeCell ref="L78:N78"/>
    <mergeCell ref="C79:E79"/>
    <mergeCell ref="F79:H79"/>
    <mergeCell ref="I79:K79"/>
    <mergeCell ref="L79:N79"/>
  </mergeCells>
  <pageMargins left="0.7" right="0.7" top="0.75" bottom="0.75" header="0.3" footer="0.3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3EB79-49EC-4030-B46D-E7A70E16CCE9}">
  <dimension ref="A1:S83"/>
  <sheetViews>
    <sheetView view="pageBreakPreview" zoomScale="55" zoomScaleNormal="70" zoomScaleSheetLayoutView="55" workbookViewId="0">
      <selection activeCell="K3" sqref="K2:K3"/>
    </sheetView>
  </sheetViews>
  <sheetFormatPr defaultRowHeight="15" x14ac:dyDescent="0.25"/>
  <cols>
    <col min="1" max="1" width="9" customWidth="1"/>
    <col min="2" max="2" width="89.85546875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  <col min="17" max="17" width="18.28515625" bestFit="1" customWidth="1"/>
    <col min="18" max="18" width="21.140625" customWidth="1"/>
    <col min="19" max="19" width="18" customWidth="1"/>
  </cols>
  <sheetData>
    <row r="1" spans="1:14" ht="18.75" x14ac:dyDescent="0.3">
      <c r="A1" s="158" t="s">
        <v>0</v>
      </c>
      <c r="B1" s="158"/>
      <c r="C1" s="29"/>
      <c r="D1" s="29"/>
    </row>
    <row r="2" spans="1:14" ht="18.75" x14ac:dyDescent="0.25">
      <c r="A2" s="674" t="s">
        <v>1</v>
      </c>
      <c r="B2" s="674"/>
      <c r="C2" s="29"/>
      <c r="D2" s="29"/>
    </row>
    <row r="3" spans="1:14" ht="18.75" x14ac:dyDescent="0.25">
      <c r="A3" s="674" t="s">
        <v>2</v>
      </c>
      <c r="B3" s="674"/>
      <c r="C3" s="29"/>
      <c r="D3" s="29"/>
    </row>
    <row r="4" spans="1:14" ht="18.75" x14ac:dyDescent="0.25">
      <c r="A4" s="674" t="s">
        <v>3</v>
      </c>
      <c r="B4" s="674"/>
      <c r="C4" s="29"/>
      <c r="D4" s="29"/>
    </row>
    <row r="6" spans="1:14" ht="21.75" thickBot="1" x14ac:dyDescent="0.4">
      <c r="A6" s="645" t="s">
        <v>181</v>
      </c>
      <c r="B6" s="684"/>
      <c r="C6" s="684"/>
      <c r="D6" s="684"/>
      <c r="E6" s="684"/>
    </row>
    <row r="7" spans="1:14" ht="21" x14ac:dyDescent="0.35">
      <c r="A7" s="645" t="s">
        <v>5</v>
      </c>
      <c r="B7" s="645"/>
      <c r="C7" s="645"/>
      <c r="D7" s="645"/>
      <c r="E7" s="645"/>
      <c r="F7" s="622" t="s">
        <v>178</v>
      </c>
      <c r="G7" s="623"/>
      <c r="H7" s="623"/>
      <c r="I7" s="611" t="s">
        <v>179</v>
      </c>
      <c r="J7" s="612"/>
      <c r="K7" s="657"/>
      <c r="L7" s="605" t="s">
        <v>192</v>
      </c>
      <c r="M7" s="606"/>
      <c r="N7" s="607"/>
    </row>
    <row r="8" spans="1:14" ht="21.75" thickBot="1" x14ac:dyDescent="0.3">
      <c r="A8" s="615" t="s">
        <v>6</v>
      </c>
      <c r="B8" s="683"/>
      <c r="C8" s="683"/>
      <c r="D8" s="683"/>
      <c r="E8" s="683"/>
      <c r="F8" s="625"/>
      <c r="G8" s="626"/>
      <c r="H8" s="626"/>
      <c r="I8" s="613"/>
      <c r="J8" s="614"/>
      <c r="K8" s="658"/>
      <c r="L8" s="608"/>
      <c r="M8" s="609"/>
      <c r="N8" s="610"/>
    </row>
    <row r="9" spans="1:14" ht="21" x14ac:dyDescent="0.25">
      <c r="A9" s="675" t="s">
        <v>7</v>
      </c>
      <c r="B9" s="677" t="s">
        <v>8</v>
      </c>
      <c r="C9" s="159" t="s">
        <v>9</v>
      </c>
      <c r="D9" s="160" t="s">
        <v>10</v>
      </c>
      <c r="E9" s="200" t="s">
        <v>11</v>
      </c>
      <c r="F9" s="275" t="s">
        <v>9</v>
      </c>
      <c r="G9" s="276" t="s">
        <v>10</v>
      </c>
      <c r="H9" s="419" t="s">
        <v>11</v>
      </c>
      <c r="I9" s="432" t="s">
        <v>9</v>
      </c>
      <c r="J9" s="246" t="s">
        <v>10</v>
      </c>
      <c r="K9" s="433" t="s">
        <v>11</v>
      </c>
      <c r="L9" s="213" t="s">
        <v>9</v>
      </c>
      <c r="M9" s="214" t="s">
        <v>10</v>
      </c>
      <c r="N9" s="215" t="s">
        <v>11</v>
      </c>
    </row>
    <row r="10" spans="1:14" ht="21.75" thickBot="1" x14ac:dyDescent="0.3">
      <c r="A10" s="676"/>
      <c r="B10" s="678"/>
      <c r="C10" s="161" t="s">
        <v>12</v>
      </c>
      <c r="D10" s="162" t="s">
        <v>12</v>
      </c>
      <c r="E10" s="201" t="s">
        <v>12</v>
      </c>
      <c r="F10" s="278" t="s">
        <v>12</v>
      </c>
      <c r="G10" s="279" t="s">
        <v>12</v>
      </c>
      <c r="H10" s="420" t="s">
        <v>12</v>
      </c>
      <c r="I10" s="434" t="s">
        <v>12</v>
      </c>
      <c r="J10" s="249" t="s">
        <v>12</v>
      </c>
      <c r="K10" s="435" t="s">
        <v>12</v>
      </c>
      <c r="L10" s="216" t="s">
        <v>12</v>
      </c>
      <c r="M10" s="217" t="s">
        <v>12</v>
      </c>
      <c r="N10" s="218" t="s">
        <v>12</v>
      </c>
    </row>
    <row r="11" spans="1:14" ht="21.75" thickBot="1" x14ac:dyDescent="0.3">
      <c r="A11" s="163" t="s">
        <v>13</v>
      </c>
      <c r="B11" s="163" t="s">
        <v>14</v>
      </c>
      <c r="C11" s="163" t="s">
        <v>15</v>
      </c>
      <c r="D11" s="163" t="s">
        <v>16</v>
      </c>
      <c r="E11" s="202" t="s">
        <v>17</v>
      </c>
      <c r="F11" s="281" t="s">
        <v>15</v>
      </c>
      <c r="G11" s="282" t="s">
        <v>16</v>
      </c>
      <c r="H11" s="421" t="s">
        <v>17</v>
      </c>
      <c r="I11" s="436" t="s">
        <v>15</v>
      </c>
      <c r="J11" s="252" t="s">
        <v>16</v>
      </c>
      <c r="K11" s="437" t="s">
        <v>17</v>
      </c>
      <c r="L11" s="219" t="s">
        <v>15</v>
      </c>
      <c r="M11" s="220" t="s">
        <v>16</v>
      </c>
      <c r="N11" s="221" t="s">
        <v>17</v>
      </c>
    </row>
    <row r="12" spans="1:14" ht="21" x14ac:dyDescent="0.25">
      <c r="A12" s="672" t="s">
        <v>18</v>
      </c>
      <c r="B12" s="673"/>
      <c r="C12" s="673"/>
      <c r="D12" s="673"/>
      <c r="E12" s="673"/>
      <c r="F12" s="661"/>
      <c r="G12" s="662"/>
      <c r="H12" s="662"/>
      <c r="I12" s="681"/>
      <c r="J12" s="659"/>
      <c r="K12" s="682"/>
      <c r="L12" s="646"/>
      <c r="M12" s="647"/>
      <c r="N12" s="648"/>
    </row>
    <row r="13" spans="1:14" ht="21.75" thickBot="1" x14ac:dyDescent="0.4">
      <c r="A13" s="164" t="s">
        <v>19</v>
      </c>
      <c r="B13" s="165" t="s">
        <v>20</v>
      </c>
      <c r="C13" s="166">
        <v>0</v>
      </c>
      <c r="D13" s="167">
        <f>C13*19%</f>
        <v>0</v>
      </c>
      <c r="E13" s="203">
        <f>C13+D13</f>
        <v>0</v>
      </c>
      <c r="F13" s="284">
        <v>0</v>
      </c>
      <c r="G13" s="285">
        <f>F13*19%</f>
        <v>0</v>
      </c>
      <c r="H13" s="422">
        <f>F13+G13</f>
        <v>0</v>
      </c>
      <c r="I13" s="438">
        <v>0</v>
      </c>
      <c r="J13" s="255">
        <f>I13*19%</f>
        <v>0</v>
      </c>
      <c r="K13" s="439">
        <f>I13+J13</f>
        <v>0</v>
      </c>
      <c r="L13" s="222">
        <v>0</v>
      </c>
      <c r="M13" s="223">
        <f>L13*19%</f>
        <v>0</v>
      </c>
      <c r="N13" s="224">
        <f>L13+M13</f>
        <v>0</v>
      </c>
    </row>
    <row r="14" spans="1:14" ht="22.5" thickTop="1" thickBot="1" x14ac:dyDescent="0.4">
      <c r="A14" s="168" t="s">
        <v>21</v>
      </c>
      <c r="B14" s="169" t="s">
        <v>22</v>
      </c>
      <c r="C14" s="170">
        <v>0</v>
      </c>
      <c r="D14" s="171">
        <f t="shared" ref="D14:D16" si="0">C14*19%</f>
        <v>0</v>
      </c>
      <c r="E14" s="204">
        <f t="shared" ref="E14:E16" si="1">C14+D14</f>
        <v>0</v>
      </c>
      <c r="F14" s="287">
        <v>0</v>
      </c>
      <c r="G14" s="288">
        <f t="shared" ref="G14:G16" si="2">F14*19%</f>
        <v>0</v>
      </c>
      <c r="H14" s="423">
        <f t="shared" ref="H14:H16" si="3">F14+G14</f>
        <v>0</v>
      </c>
      <c r="I14" s="440">
        <v>0</v>
      </c>
      <c r="J14" s="258">
        <f t="shared" ref="J14:J16" si="4">I14*19%</f>
        <v>0</v>
      </c>
      <c r="K14" s="441">
        <f t="shared" ref="K14:K16" si="5">I14+J14</f>
        <v>0</v>
      </c>
      <c r="L14" s="225">
        <v>0</v>
      </c>
      <c r="M14" s="226">
        <f t="shared" ref="M14:M16" si="6">L14*19%</f>
        <v>0</v>
      </c>
      <c r="N14" s="227">
        <f t="shared" ref="N14:N16" si="7">L14+M14</f>
        <v>0</v>
      </c>
    </row>
    <row r="15" spans="1:14" ht="43.5" thickTop="1" thickBot="1" x14ac:dyDescent="0.4">
      <c r="A15" s="168" t="s">
        <v>23</v>
      </c>
      <c r="B15" s="172" t="s">
        <v>24</v>
      </c>
      <c r="C15" s="170">
        <v>0</v>
      </c>
      <c r="D15" s="171">
        <f t="shared" si="0"/>
        <v>0</v>
      </c>
      <c r="E15" s="204">
        <f t="shared" si="1"/>
        <v>0</v>
      </c>
      <c r="F15" s="287">
        <v>0</v>
      </c>
      <c r="G15" s="288">
        <f t="shared" si="2"/>
        <v>0</v>
      </c>
      <c r="H15" s="423">
        <f t="shared" si="3"/>
        <v>0</v>
      </c>
      <c r="I15" s="440">
        <v>0</v>
      </c>
      <c r="J15" s="258">
        <f t="shared" si="4"/>
        <v>0</v>
      </c>
      <c r="K15" s="441">
        <f t="shared" si="5"/>
        <v>0</v>
      </c>
      <c r="L15" s="225">
        <v>0</v>
      </c>
      <c r="M15" s="226">
        <f t="shared" si="6"/>
        <v>0</v>
      </c>
      <c r="N15" s="227">
        <f t="shared" si="7"/>
        <v>0</v>
      </c>
    </row>
    <row r="16" spans="1:14" ht="22.5" thickTop="1" thickBot="1" x14ac:dyDescent="0.4">
      <c r="A16" s="168" t="s">
        <v>25</v>
      </c>
      <c r="B16" s="169" t="s">
        <v>26</v>
      </c>
      <c r="C16" s="170">
        <v>0</v>
      </c>
      <c r="D16" s="171">
        <f t="shared" si="0"/>
        <v>0</v>
      </c>
      <c r="E16" s="204">
        <f t="shared" si="1"/>
        <v>0</v>
      </c>
      <c r="F16" s="287">
        <v>0</v>
      </c>
      <c r="G16" s="288">
        <f t="shared" si="2"/>
        <v>0</v>
      </c>
      <c r="H16" s="423">
        <f t="shared" si="3"/>
        <v>0</v>
      </c>
      <c r="I16" s="440">
        <v>0</v>
      </c>
      <c r="J16" s="258">
        <f t="shared" si="4"/>
        <v>0</v>
      </c>
      <c r="K16" s="441">
        <f t="shared" si="5"/>
        <v>0</v>
      </c>
      <c r="L16" s="225">
        <v>0</v>
      </c>
      <c r="M16" s="226">
        <f t="shared" si="6"/>
        <v>0</v>
      </c>
      <c r="N16" s="227">
        <f t="shared" si="7"/>
        <v>0</v>
      </c>
    </row>
    <row r="17" spans="1:14" ht="22.5" thickTop="1" thickBot="1" x14ac:dyDescent="0.4">
      <c r="A17" s="670" t="s">
        <v>27</v>
      </c>
      <c r="B17" s="671"/>
      <c r="C17" s="173">
        <f>SUM(C13:C16)</f>
        <v>0</v>
      </c>
      <c r="D17" s="173">
        <f t="shared" ref="D17:E17" si="8">SUM(D13:D16)</f>
        <v>0</v>
      </c>
      <c r="E17" s="205">
        <f t="shared" si="8"/>
        <v>0</v>
      </c>
      <c r="F17" s="290">
        <f>SUM(F13:F16)</f>
        <v>0</v>
      </c>
      <c r="G17" s="291">
        <f t="shared" ref="G17:H17" si="9">SUM(G13:G16)</f>
        <v>0</v>
      </c>
      <c r="H17" s="424">
        <f t="shared" si="9"/>
        <v>0</v>
      </c>
      <c r="I17" s="350">
        <f>SUM(I13:I16)</f>
        <v>0</v>
      </c>
      <c r="J17" s="261">
        <f t="shared" ref="J17:K17" si="10">SUM(J13:J16)</f>
        <v>0</v>
      </c>
      <c r="K17" s="380">
        <f t="shared" si="10"/>
        <v>0</v>
      </c>
      <c r="L17" s="228">
        <f>SUM(L13:L16)</f>
        <v>0</v>
      </c>
      <c r="M17" s="229">
        <f t="shared" ref="M17:N17" si="11">SUM(M13:M16)</f>
        <v>0</v>
      </c>
      <c r="N17" s="230">
        <f t="shared" si="11"/>
        <v>0</v>
      </c>
    </row>
    <row r="18" spans="1:14" ht="21" x14ac:dyDescent="0.25">
      <c r="A18" s="664" t="s">
        <v>28</v>
      </c>
      <c r="B18" s="665"/>
      <c r="C18" s="665"/>
      <c r="D18" s="665"/>
      <c r="E18" s="665"/>
      <c r="F18" s="654"/>
      <c r="G18" s="655"/>
      <c r="H18" s="655"/>
      <c r="I18" s="679"/>
      <c r="J18" s="660"/>
      <c r="K18" s="680"/>
      <c r="L18" s="649"/>
      <c r="M18" s="650"/>
      <c r="N18" s="651"/>
    </row>
    <row r="19" spans="1:14" ht="21.75" thickBot="1" x14ac:dyDescent="0.4">
      <c r="A19" s="666" t="s">
        <v>29</v>
      </c>
      <c r="B19" s="667"/>
      <c r="C19" s="174">
        <v>0</v>
      </c>
      <c r="D19" s="174">
        <v>0</v>
      </c>
      <c r="E19" s="206">
        <v>0</v>
      </c>
      <c r="F19" s="293">
        <v>0</v>
      </c>
      <c r="G19" s="294">
        <v>0</v>
      </c>
      <c r="H19" s="425">
        <v>0</v>
      </c>
      <c r="I19" s="351">
        <v>0</v>
      </c>
      <c r="J19" s="264">
        <v>0</v>
      </c>
      <c r="K19" s="381">
        <v>0</v>
      </c>
      <c r="L19" s="231">
        <v>0</v>
      </c>
      <c r="M19" s="232">
        <v>0</v>
      </c>
      <c r="N19" s="233">
        <v>0</v>
      </c>
    </row>
    <row r="20" spans="1:14" ht="21" x14ac:dyDescent="0.25">
      <c r="A20" s="664" t="s">
        <v>30</v>
      </c>
      <c r="B20" s="665"/>
      <c r="C20" s="665"/>
      <c r="D20" s="665"/>
      <c r="E20" s="665"/>
      <c r="F20" s="654"/>
      <c r="G20" s="655"/>
      <c r="H20" s="655"/>
      <c r="I20" s="679"/>
      <c r="J20" s="660"/>
      <c r="K20" s="680"/>
      <c r="L20" s="649"/>
      <c r="M20" s="650"/>
      <c r="N20" s="651"/>
    </row>
    <row r="21" spans="1:14" s="29" customFormat="1" ht="21" x14ac:dyDescent="0.35">
      <c r="A21" s="459" t="s">
        <v>31</v>
      </c>
      <c r="B21" s="460" t="s">
        <v>32</v>
      </c>
      <c r="C21" s="461">
        <f>SUM(C22:C24)</f>
        <v>0</v>
      </c>
      <c r="D21" s="461">
        <f t="shared" ref="D21:E21" si="12">SUM(D22:D24)</f>
        <v>0</v>
      </c>
      <c r="E21" s="462">
        <f t="shared" si="12"/>
        <v>0</v>
      </c>
      <c r="F21" s="503">
        <f>SUM(F22:F24)</f>
        <v>0</v>
      </c>
      <c r="G21" s="463">
        <f t="shared" ref="G21:H21" si="13">SUM(G22:G24)</f>
        <v>0</v>
      </c>
      <c r="H21" s="544">
        <f t="shared" si="13"/>
        <v>0</v>
      </c>
      <c r="I21" s="545">
        <f>SUM(I22:I24)</f>
        <v>0</v>
      </c>
      <c r="J21" s="505">
        <f t="shared" ref="J21:K21" si="14">SUM(J22:J24)</f>
        <v>0</v>
      </c>
      <c r="K21" s="546">
        <f t="shared" si="14"/>
        <v>0</v>
      </c>
      <c r="L21" s="547">
        <f>SUM(L22:L24)</f>
        <v>0</v>
      </c>
      <c r="M21" s="507">
        <f t="shared" ref="M21:N21" si="15">SUM(M22:M24)</f>
        <v>0</v>
      </c>
      <c r="N21" s="548">
        <f t="shared" si="15"/>
        <v>0</v>
      </c>
    </row>
    <row r="22" spans="1:14" ht="21" x14ac:dyDescent="0.35">
      <c r="A22" s="175"/>
      <c r="B22" s="176" t="s">
        <v>33</v>
      </c>
      <c r="C22" s="177">
        <v>0</v>
      </c>
      <c r="D22" s="178">
        <f t="shared" ref="D22:D30" si="16">C22*19%</f>
        <v>0</v>
      </c>
      <c r="E22" s="207">
        <f t="shared" ref="E22:E30" si="17">C22+D22</f>
        <v>0</v>
      </c>
      <c r="F22" s="299">
        <v>0</v>
      </c>
      <c r="G22" s="300">
        <f t="shared" ref="G22:G25" si="18">F22*19%</f>
        <v>0</v>
      </c>
      <c r="H22" s="427">
        <f t="shared" ref="H22:H25" si="19">F22+G22</f>
        <v>0</v>
      </c>
      <c r="I22" s="444">
        <v>0</v>
      </c>
      <c r="J22" s="270">
        <f t="shared" ref="J22:J25" si="20">I22*19%</f>
        <v>0</v>
      </c>
      <c r="K22" s="445">
        <f t="shared" ref="K22:K25" si="21">I22+J22</f>
        <v>0</v>
      </c>
      <c r="L22" s="237">
        <v>0</v>
      </c>
      <c r="M22" s="238">
        <f t="shared" ref="M22:M25" si="22">L22*19%</f>
        <v>0</v>
      </c>
      <c r="N22" s="239">
        <f t="shared" ref="N22:N25" si="23">L22+M22</f>
        <v>0</v>
      </c>
    </row>
    <row r="23" spans="1:14" ht="21" x14ac:dyDescent="0.35">
      <c r="A23" s="175"/>
      <c r="B23" s="176" t="s">
        <v>34</v>
      </c>
      <c r="C23" s="177">
        <v>0</v>
      </c>
      <c r="D23" s="178">
        <f t="shared" si="16"/>
        <v>0</v>
      </c>
      <c r="E23" s="207">
        <f t="shared" si="17"/>
        <v>0</v>
      </c>
      <c r="F23" s="299">
        <v>0</v>
      </c>
      <c r="G23" s="300">
        <f t="shared" si="18"/>
        <v>0</v>
      </c>
      <c r="H23" s="427">
        <f t="shared" si="19"/>
        <v>0</v>
      </c>
      <c r="I23" s="444">
        <v>0</v>
      </c>
      <c r="J23" s="270">
        <f t="shared" si="20"/>
        <v>0</v>
      </c>
      <c r="K23" s="445">
        <f t="shared" si="21"/>
        <v>0</v>
      </c>
      <c r="L23" s="237">
        <v>0</v>
      </c>
      <c r="M23" s="238">
        <f t="shared" si="22"/>
        <v>0</v>
      </c>
      <c r="N23" s="239">
        <f t="shared" si="23"/>
        <v>0</v>
      </c>
    </row>
    <row r="24" spans="1:14" ht="21.75" thickBot="1" x14ac:dyDescent="0.4">
      <c r="A24" s="164"/>
      <c r="B24" s="165" t="s">
        <v>35</v>
      </c>
      <c r="C24" s="166">
        <v>0</v>
      </c>
      <c r="D24" s="167">
        <f t="shared" si="16"/>
        <v>0</v>
      </c>
      <c r="E24" s="203">
        <f t="shared" si="17"/>
        <v>0</v>
      </c>
      <c r="F24" s="284">
        <v>0</v>
      </c>
      <c r="G24" s="285">
        <f t="shared" si="18"/>
        <v>0</v>
      </c>
      <c r="H24" s="422">
        <f t="shared" si="19"/>
        <v>0</v>
      </c>
      <c r="I24" s="438">
        <v>0</v>
      </c>
      <c r="J24" s="255">
        <f t="shared" si="20"/>
        <v>0</v>
      </c>
      <c r="K24" s="439">
        <f t="shared" si="21"/>
        <v>0</v>
      </c>
      <c r="L24" s="222">
        <v>0</v>
      </c>
      <c r="M24" s="223">
        <f t="shared" si="22"/>
        <v>0</v>
      </c>
      <c r="N24" s="224">
        <f t="shared" si="23"/>
        <v>0</v>
      </c>
    </row>
    <row r="25" spans="1:14" s="29" customFormat="1" ht="43.5" thickTop="1" thickBot="1" x14ac:dyDescent="0.4">
      <c r="A25" s="466" t="s">
        <v>36</v>
      </c>
      <c r="B25" s="467" t="s">
        <v>37</v>
      </c>
      <c r="C25" s="509">
        <v>0</v>
      </c>
      <c r="D25" s="510">
        <f t="shared" si="16"/>
        <v>0</v>
      </c>
      <c r="E25" s="511">
        <f t="shared" si="17"/>
        <v>0</v>
      </c>
      <c r="F25" s="512">
        <v>0</v>
      </c>
      <c r="G25" s="513">
        <f t="shared" si="18"/>
        <v>0</v>
      </c>
      <c r="H25" s="549">
        <f t="shared" si="19"/>
        <v>0</v>
      </c>
      <c r="I25" s="550">
        <v>0</v>
      </c>
      <c r="J25" s="531">
        <f t="shared" si="20"/>
        <v>0</v>
      </c>
      <c r="K25" s="551">
        <f t="shared" si="21"/>
        <v>0</v>
      </c>
      <c r="L25" s="552">
        <v>0</v>
      </c>
      <c r="M25" s="533">
        <f t="shared" si="22"/>
        <v>0</v>
      </c>
      <c r="N25" s="553">
        <f t="shared" si="23"/>
        <v>0</v>
      </c>
    </row>
    <row r="26" spans="1:14" s="29" customFormat="1" ht="22.5" thickTop="1" thickBot="1" x14ac:dyDescent="0.4">
      <c r="A26" s="466" t="s">
        <v>38</v>
      </c>
      <c r="B26" s="499" t="s">
        <v>39</v>
      </c>
      <c r="C26" s="517">
        <f>'355-ELIGIBIL'!C26+'355-NEELIGIBIL'!C26</f>
        <v>24253.01</v>
      </c>
      <c r="D26" s="517">
        <f>'355-ELIGIBIL'!D26+'355-NEELIGIBIL'!D26</f>
        <v>4608.0718999999999</v>
      </c>
      <c r="E26" s="517">
        <f>'355-ELIGIBIL'!E26+'355-NEELIGIBIL'!E26</f>
        <v>28861.081899999997</v>
      </c>
      <c r="F26" s="554">
        <f>'355-ELIGIBIL'!F26+'355-NEELIGIBIL'!F26</f>
        <v>24253.01</v>
      </c>
      <c r="G26" s="554">
        <f>'355-ELIGIBIL'!G26+'355-NEELIGIBIL'!G26</f>
        <v>4608.0718999999999</v>
      </c>
      <c r="H26" s="555">
        <f>'355-ELIGIBIL'!H26+'355-NEELIGIBIL'!H26</f>
        <v>28861.081899999997</v>
      </c>
      <c r="I26" s="556">
        <f>'355-ELIGIBIL'!I26+'355-NEELIGIBIL'!I26</f>
        <v>0</v>
      </c>
      <c r="J26" s="557">
        <f>'355-ELIGIBIL'!J26+'355-NEELIGIBIL'!J26</f>
        <v>0</v>
      </c>
      <c r="K26" s="558">
        <f>'355-ELIGIBIL'!K26+'355-NEELIGIBIL'!K26</f>
        <v>0</v>
      </c>
      <c r="L26" s="559">
        <f>'355-ELIGIBIL'!L26+'355-NEELIGIBIL'!L26</f>
        <v>24253.01</v>
      </c>
      <c r="M26" s="560">
        <f>'355-ELIGIBIL'!M26+'355-NEELIGIBIL'!M26</f>
        <v>4608.0718999999999</v>
      </c>
      <c r="N26" s="561">
        <f>'355-ELIGIBIL'!N26+'355-NEELIGIBIL'!N26</f>
        <v>28861.081899999997</v>
      </c>
    </row>
    <row r="27" spans="1:14" s="29" customFormat="1" ht="22.5" thickTop="1" thickBot="1" x14ac:dyDescent="0.4">
      <c r="A27" s="466" t="s">
        <v>40</v>
      </c>
      <c r="B27" s="499" t="s">
        <v>41</v>
      </c>
      <c r="C27" s="517">
        <f>'355-ELIGIBIL'!C27+'355-NEELIGIBIL'!C27</f>
        <v>24249.35</v>
      </c>
      <c r="D27" s="517">
        <f>'355-ELIGIBIL'!D27+'355-NEELIGIBIL'!D27</f>
        <v>4607.3764999999994</v>
      </c>
      <c r="E27" s="517">
        <f>'355-ELIGIBIL'!E27+'355-NEELIGIBIL'!E27</f>
        <v>28856.726499999997</v>
      </c>
      <c r="F27" s="554">
        <f>'355-ELIGIBIL'!F27+'355-NEELIGIBIL'!F27</f>
        <v>24249.35</v>
      </c>
      <c r="G27" s="554">
        <f>'355-ELIGIBIL'!G27+'355-NEELIGIBIL'!G27</f>
        <v>4607.3764999999994</v>
      </c>
      <c r="H27" s="555">
        <f>'355-ELIGIBIL'!H27+'355-NEELIGIBIL'!H27</f>
        <v>28856.726499999997</v>
      </c>
      <c r="I27" s="556">
        <f>'355-ELIGIBIL'!I27+'355-NEELIGIBIL'!I27</f>
        <v>0</v>
      </c>
      <c r="J27" s="557">
        <f>'355-ELIGIBIL'!J27+'355-NEELIGIBIL'!J27</f>
        <v>0</v>
      </c>
      <c r="K27" s="558">
        <f>'355-ELIGIBIL'!K27+'355-NEELIGIBIL'!K27</f>
        <v>0</v>
      </c>
      <c r="L27" s="559">
        <f>'355-ELIGIBIL'!L27+'355-NEELIGIBIL'!L27</f>
        <v>24249.35</v>
      </c>
      <c r="M27" s="560">
        <f>'355-ELIGIBIL'!M27+'355-NEELIGIBIL'!M27</f>
        <v>4607.3764999999994</v>
      </c>
      <c r="N27" s="561">
        <f>'355-ELIGIBIL'!N27+'355-NEELIGIBIL'!N27</f>
        <v>28856.726499999997</v>
      </c>
    </row>
    <row r="28" spans="1:14" s="29" customFormat="1" ht="21.75" thickTop="1" x14ac:dyDescent="0.35">
      <c r="A28" s="520" t="s">
        <v>42</v>
      </c>
      <c r="B28" s="521" t="s">
        <v>43</v>
      </c>
      <c r="C28" s="522">
        <f>'355-ELIGIBIL'!C28+'355-NEELIGIBIL'!C28</f>
        <v>455885.53</v>
      </c>
      <c r="D28" s="522">
        <f>'355-ELIGIBIL'!D28+'355-NEELIGIBIL'!D28</f>
        <v>86618.250700000004</v>
      </c>
      <c r="E28" s="522">
        <f>'355-ELIGIBIL'!E28+'355-NEELIGIBIL'!E28</f>
        <v>542503.7807</v>
      </c>
      <c r="F28" s="45">
        <f>'355-ELIGIBIL'!F28+'355-NEELIGIBIL'!F28</f>
        <v>440064.33999999997</v>
      </c>
      <c r="G28" s="45">
        <f>'355-ELIGIBIL'!G28+'355-NEELIGIBIL'!G28</f>
        <v>83612.224600000001</v>
      </c>
      <c r="H28" s="562">
        <f>'355-ELIGIBIL'!H28+'355-NEELIGIBIL'!H28</f>
        <v>523676.56459999998</v>
      </c>
      <c r="I28" s="563">
        <f>'355-ELIGIBIL'!I28+'355-NEELIGIBIL'!I28</f>
        <v>15821.190000000061</v>
      </c>
      <c r="J28" s="543">
        <f>'355-ELIGIBIL'!J28+'355-NEELIGIBIL'!J28</f>
        <v>3322.4499000000128</v>
      </c>
      <c r="K28" s="564">
        <f>'355-ELIGIBIL'!K28+'355-NEELIGIBIL'!K28</f>
        <v>19143.639900000075</v>
      </c>
      <c r="L28" s="565">
        <f>'355-ELIGIBIL'!L28+'355-NEELIGIBIL'!L28</f>
        <v>455885.53</v>
      </c>
      <c r="M28" s="566">
        <f>'355-ELIGIBIL'!M28+'355-NEELIGIBIL'!M28</f>
        <v>86934.674500000008</v>
      </c>
      <c r="N28" s="567">
        <f>'355-ELIGIBIL'!N28+'355-NEELIGIBIL'!N28</f>
        <v>542820.20450000011</v>
      </c>
    </row>
    <row r="29" spans="1:14" ht="21" x14ac:dyDescent="0.35">
      <c r="A29" s="175"/>
      <c r="B29" s="179" t="s">
        <v>44</v>
      </c>
      <c r="C29" s="177">
        <v>0</v>
      </c>
      <c r="D29" s="178">
        <f t="shared" si="16"/>
        <v>0</v>
      </c>
      <c r="E29" s="207">
        <f t="shared" si="17"/>
        <v>0</v>
      </c>
      <c r="F29" s="299">
        <v>0</v>
      </c>
      <c r="G29" s="300">
        <f t="shared" ref="G29:G30" si="24">F29*19%</f>
        <v>0</v>
      </c>
      <c r="H29" s="427">
        <f t="shared" ref="H29:H30" si="25">F29+G29</f>
        <v>0</v>
      </c>
      <c r="I29" s="444">
        <v>0</v>
      </c>
      <c r="J29" s="270">
        <f t="shared" ref="J29:J30" si="26">I29*19%</f>
        <v>0</v>
      </c>
      <c r="K29" s="445">
        <f t="shared" ref="K29:K30" si="27">I29+J29</f>
        <v>0</v>
      </c>
      <c r="L29" s="237">
        <v>0</v>
      </c>
      <c r="M29" s="238">
        <f t="shared" ref="M29:M30" si="28">L29*19%</f>
        <v>0</v>
      </c>
      <c r="N29" s="239">
        <f t="shared" ref="N29:N30" si="29">L29+M29</f>
        <v>0</v>
      </c>
    </row>
    <row r="30" spans="1:14" ht="21" x14ac:dyDescent="0.35">
      <c r="A30" s="175"/>
      <c r="B30" s="179" t="s">
        <v>45</v>
      </c>
      <c r="C30" s="177">
        <v>0</v>
      </c>
      <c r="D30" s="178">
        <f t="shared" si="16"/>
        <v>0</v>
      </c>
      <c r="E30" s="207">
        <f t="shared" si="17"/>
        <v>0</v>
      </c>
      <c r="F30" s="299">
        <v>0</v>
      </c>
      <c r="G30" s="300">
        <f t="shared" si="24"/>
        <v>0</v>
      </c>
      <c r="H30" s="427">
        <f t="shared" si="25"/>
        <v>0</v>
      </c>
      <c r="I30" s="444">
        <v>0</v>
      </c>
      <c r="J30" s="270">
        <f t="shared" si="26"/>
        <v>0</v>
      </c>
      <c r="K30" s="445">
        <f t="shared" si="27"/>
        <v>0</v>
      </c>
      <c r="L30" s="237">
        <v>0</v>
      </c>
      <c r="M30" s="238">
        <f t="shared" si="28"/>
        <v>0</v>
      </c>
      <c r="N30" s="239">
        <f t="shared" si="29"/>
        <v>0</v>
      </c>
    </row>
    <row r="31" spans="1:14" ht="45" customHeight="1" x14ac:dyDescent="0.35">
      <c r="A31" s="175"/>
      <c r="B31" s="306" t="s">
        <v>177</v>
      </c>
      <c r="C31" s="177">
        <f>'355-ELIGIBIL'!C31+'355-NEELIGIBIL'!C31</f>
        <v>135000</v>
      </c>
      <c r="D31" s="177">
        <f>'355-ELIGIBIL'!D31+'355-NEELIGIBIL'!D31</f>
        <v>25650</v>
      </c>
      <c r="E31" s="177">
        <f>'355-ELIGIBIL'!E31+'355-NEELIGIBIL'!E31</f>
        <v>160650</v>
      </c>
      <c r="F31" s="348">
        <f>'355-ELIGIBIL'!F31+'355-NEELIGIBIL'!F31</f>
        <v>135000</v>
      </c>
      <c r="G31" s="348">
        <f>'355-ELIGIBIL'!G31+'355-NEELIGIBIL'!G31</f>
        <v>25650</v>
      </c>
      <c r="H31" s="429">
        <f>'355-ELIGIBIL'!H31+'355-NEELIGIBIL'!H31</f>
        <v>160650</v>
      </c>
      <c r="I31" s="444">
        <f>'355-ELIGIBIL'!I31+'355-NEELIGIBIL'!I31</f>
        <v>0</v>
      </c>
      <c r="J31" s="345">
        <f>'355-ELIGIBIL'!J31+'355-NEELIGIBIL'!J31</f>
        <v>0</v>
      </c>
      <c r="K31" s="447">
        <f>'355-ELIGIBIL'!K31+'355-NEELIGIBIL'!K31</f>
        <v>0</v>
      </c>
      <c r="L31" s="237">
        <f>'355-ELIGIBIL'!L31+'355-NEELIGIBIL'!L31</f>
        <v>135000</v>
      </c>
      <c r="M31" s="342">
        <f>'355-ELIGIBIL'!M31+'355-NEELIGIBIL'!M31</f>
        <v>25650</v>
      </c>
      <c r="N31" s="450">
        <f>'355-ELIGIBIL'!N31+'355-NEELIGIBIL'!N31</f>
        <v>160650</v>
      </c>
    </row>
    <row r="32" spans="1:14" ht="42" x14ac:dyDescent="0.35">
      <c r="A32" s="175"/>
      <c r="B32" s="179" t="s">
        <v>46</v>
      </c>
      <c r="C32" s="177">
        <f>'355-ELIGIBIL'!C32+'355-NEELIGIBIL'!C32</f>
        <v>135000</v>
      </c>
      <c r="D32" s="177">
        <f>'355-ELIGIBIL'!D32+'355-NEELIGIBIL'!D32</f>
        <v>25650</v>
      </c>
      <c r="E32" s="177">
        <f>'355-ELIGIBIL'!E32+'355-NEELIGIBIL'!E32</f>
        <v>160650</v>
      </c>
      <c r="F32" s="348">
        <f>'355-ELIGIBIL'!F32+'355-NEELIGIBIL'!F32</f>
        <v>135000</v>
      </c>
      <c r="G32" s="348">
        <f>'355-ELIGIBIL'!G32+'355-NEELIGIBIL'!G32</f>
        <v>25650</v>
      </c>
      <c r="H32" s="429">
        <f>'355-ELIGIBIL'!H32+'355-NEELIGIBIL'!H32</f>
        <v>160650</v>
      </c>
      <c r="I32" s="444">
        <f>'355-ELIGIBIL'!I32+'355-NEELIGIBIL'!I32</f>
        <v>0</v>
      </c>
      <c r="J32" s="345">
        <f>'355-ELIGIBIL'!J32+'355-NEELIGIBIL'!J32</f>
        <v>0</v>
      </c>
      <c r="K32" s="447">
        <f>'355-ELIGIBIL'!K32+'355-NEELIGIBIL'!K32</f>
        <v>0</v>
      </c>
      <c r="L32" s="237">
        <f>'355-ELIGIBIL'!L32+'355-NEELIGIBIL'!L32</f>
        <v>135000</v>
      </c>
      <c r="M32" s="342">
        <f>'355-ELIGIBIL'!M32+'355-NEELIGIBIL'!M32</f>
        <v>25650</v>
      </c>
      <c r="N32" s="450">
        <f>'355-ELIGIBIL'!N32+'355-NEELIGIBIL'!N32</f>
        <v>160650</v>
      </c>
    </row>
    <row r="33" spans="1:14" ht="42" x14ac:dyDescent="0.35">
      <c r="A33" s="180"/>
      <c r="B33" s="181" t="s">
        <v>47</v>
      </c>
      <c r="C33" s="177">
        <f>'355-ELIGIBIL'!C33+'355-NEELIGIBIL'!C33</f>
        <v>15821.19</v>
      </c>
      <c r="D33" s="177">
        <f>'355-ELIGIBIL'!D33+'355-NEELIGIBIL'!D33</f>
        <v>3006.0261</v>
      </c>
      <c r="E33" s="177">
        <f>'355-ELIGIBIL'!E33+'355-NEELIGIBIL'!E33</f>
        <v>18827.216100000001</v>
      </c>
      <c r="F33" s="348">
        <f>'355-ELIGIBIL'!F33+'355-NEELIGIBIL'!F33</f>
        <v>0</v>
      </c>
      <c r="G33" s="348">
        <f>'355-ELIGIBIL'!G33+'355-NEELIGIBIL'!G33</f>
        <v>0</v>
      </c>
      <c r="H33" s="429">
        <f>'355-ELIGIBIL'!H33+'355-NEELIGIBIL'!H33</f>
        <v>0</v>
      </c>
      <c r="I33" s="444">
        <f>'355-ELIGIBIL'!I33+'355-NEELIGIBIL'!I33</f>
        <v>15821.19</v>
      </c>
      <c r="J33" s="345">
        <f>'355-ELIGIBIL'!J33+'355-NEELIGIBIL'!J33</f>
        <v>3322.4499000000001</v>
      </c>
      <c r="K33" s="447">
        <f>'355-ELIGIBIL'!K33+'355-NEELIGIBIL'!K33</f>
        <v>19143.639900000002</v>
      </c>
      <c r="L33" s="237">
        <f>'355-ELIGIBIL'!L33+'355-NEELIGIBIL'!L33</f>
        <v>15821.19</v>
      </c>
      <c r="M33" s="342">
        <f>'355-ELIGIBIL'!M33+'355-NEELIGIBIL'!M33</f>
        <v>3322.4499000000001</v>
      </c>
      <c r="N33" s="450">
        <f>'355-ELIGIBIL'!N33+'355-NEELIGIBIL'!N33</f>
        <v>19143.639900000002</v>
      </c>
    </row>
    <row r="34" spans="1:14" ht="24" customHeight="1" thickBot="1" x14ac:dyDescent="0.4">
      <c r="A34" s="184"/>
      <c r="B34" s="185" t="s">
        <v>48</v>
      </c>
      <c r="C34" s="177">
        <f>'355-ELIGIBIL'!C34+'355-NEELIGIBIL'!C35</f>
        <v>173397.66999999998</v>
      </c>
      <c r="D34" s="177">
        <f>'355-ELIGIBIL'!D34+'355-NEELIGIBIL'!D35</f>
        <v>32945.5573</v>
      </c>
      <c r="E34" s="177">
        <f>'355-ELIGIBIL'!E34+'355-NEELIGIBIL'!E35</f>
        <v>206343.22729999997</v>
      </c>
      <c r="F34" s="348">
        <f>'355-ELIGIBIL'!F34+'355-NEELIGIBIL'!F35</f>
        <v>173397.66999999998</v>
      </c>
      <c r="G34" s="348">
        <f>'355-ELIGIBIL'!G34+'355-NEELIGIBIL'!G35</f>
        <v>32945.5573</v>
      </c>
      <c r="H34" s="429">
        <f>'355-ELIGIBIL'!H34+'355-NEELIGIBIL'!H35</f>
        <v>206343.22729999997</v>
      </c>
      <c r="I34" s="444">
        <f>'355-ELIGIBIL'!I34+'355-NEELIGIBIL'!I35</f>
        <v>0</v>
      </c>
      <c r="J34" s="345">
        <f>'355-ELIGIBIL'!J34+'355-NEELIGIBIL'!J35</f>
        <v>0</v>
      </c>
      <c r="K34" s="447">
        <f>'355-ELIGIBIL'!K34+'355-NEELIGIBIL'!K35</f>
        <v>0</v>
      </c>
      <c r="L34" s="237">
        <f>'355-ELIGIBIL'!L34+'355-NEELIGIBIL'!L35</f>
        <v>173397.66999999998</v>
      </c>
      <c r="M34" s="342">
        <f>'355-ELIGIBIL'!M34+'355-NEELIGIBIL'!M35</f>
        <v>32945.5573</v>
      </c>
      <c r="N34" s="450">
        <f>'355-ELIGIBIL'!N34+'355-NEELIGIBIL'!N35</f>
        <v>206343.22729999997</v>
      </c>
    </row>
    <row r="35" spans="1:14" s="29" customFormat="1" ht="22.5" thickTop="1" thickBot="1" x14ac:dyDescent="0.4">
      <c r="A35" s="475" t="s">
        <v>49</v>
      </c>
      <c r="B35" s="484" t="s">
        <v>50</v>
      </c>
      <c r="C35" s="528">
        <f>'355-ELIGIBIL'!C35+'355-NEELIGIBIL'!C35</f>
        <v>3333.33</v>
      </c>
      <c r="D35" s="528">
        <f>'355-ELIGIBIL'!D35+'355-NEELIGIBIL'!D35</f>
        <v>633.33270000000005</v>
      </c>
      <c r="E35" s="528">
        <f>'355-ELIGIBIL'!E35+'355-NEELIGIBIL'!E35</f>
        <v>3966.6626999999999</v>
      </c>
      <c r="F35" s="568">
        <f>'355-ELIGIBIL'!F35+'355-NEELIGIBIL'!F35</f>
        <v>3333.33</v>
      </c>
      <c r="G35" s="568">
        <f>'355-ELIGIBIL'!G35+'355-NEELIGIBIL'!G35</f>
        <v>633.33270000000005</v>
      </c>
      <c r="H35" s="569">
        <f>'355-ELIGIBIL'!H35+'355-NEELIGIBIL'!H35</f>
        <v>3966.6626999999999</v>
      </c>
      <c r="I35" s="550">
        <f>'355-ELIGIBIL'!I35+'355-NEELIGIBIL'!I35</f>
        <v>0</v>
      </c>
      <c r="J35" s="570">
        <f>'355-ELIGIBIL'!J35+'355-NEELIGIBIL'!J35</f>
        <v>0</v>
      </c>
      <c r="K35" s="571">
        <f>'355-ELIGIBIL'!K35+'355-NEELIGIBIL'!K35</f>
        <v>0</v>
      </c>
      <c r="L35" s="552">
        <f>'355-ELIGIBIL'!L35+'355-NEELIGIBIL'!L35</f>
        <v>3333.33</v>
      </c>
      <c r="M35" s="572">
        <f>'355-ELIGIBIL'!M35+'355-NEELIGIBIL'!M35</f>
        <v>633.33270000000005</v>
      </c>
      <c r="N35" s="573">
        <f>'355-ELIGIBIL'!N35+'355-NEELIGIBIL'!N35</f>
        <v>3966.6626999999999</v>
      </c>
    </row>
    <row r="36" spans="1:14" s="29" customFormat="1" ht="21.75" thickTop="1" x14ac:dyDescent="0.35">
      <c r="A36" s="490" t="s">
        <v>51</v>
      </c>
      <c r="B36" s="495" t="s">
        <v>52</v>
      </c>
      <c r="C36" s="535">
        <f>'355-ELIGIBIL'!C36+'355-NEELIGIBIL'!C36</f>
        <v>30000</v>
      </c>
      <c r="D36" s="535">
        <f>'355-ELIGIBIL'!D36+'355-NEELIGIBIL'!D36</f>
        <v>5700</v>
      </c>
      <c r="E36" s="535">
        <f>'355-ELIGIBIL'!E36+'355-NEELIGIBIL'!E36</f>
        <v>35700</v>
      </c>
      <c r="F36" s="45">
        <f>'355-ELIGIBIL'!F36+'355-NEELIGIBIL'!F36</f>
        <v>20000</v>
      </c>
      <c r="G36" s="45">
        <f>'355-ELIGIBIL'!G36+'355-NEELIGIBIL'!G36</f>
        <v>3800</v>
      </c>
      <c r="H36" s="562">
        <f>'355-ELIGIBIL'!H36+'355-NEELIGIBIL'!H36</f>
        <v>23800</v>
      </c>
      <c r="I36" s="563">
        <f>'355-ELIGIBIL'!I36+'355-NEELIGIBIL'!I36</f>
        <v>10000</v>
      </c>
      <c r="J36" s="543">
        <f>'355-ELIGIBIL'!J36+'355-NEELIGIBIL'!J36</f>
        <v>2100</v>
      </c>
      <c r="K36" s="564">
        <f>'355-ELIGIBIL'!K36+'355-NEELIGIBIL'!K36</f>
        <v>12100</v>
      </c>
      <c r="L36" s="565">
        <f>'355-ELIGIBIL'!L36+'355-NEELIGIBIL'!L36</f>
        <v>30000</v>
      </c>
      <c r="M36" s="566">
        <f>'355-ELIGIBIL'!M36+'355-NEELIGIBIL'!M36</f>
        <v>5900</v>
      </c>
      <c r="N36" s="567">
        <f>'355-ELIGIBIL'!N36+'355-NEELIGIBIL'!N36</f>
        <v>35900</v>
      </c>
    </row>
    <row r="37" spans="1:14" ht="21" x14ac:dyDescent="0.35">
      <c r="A37" s="180"/>
      <c r="B37" s="181" t="s">
        <v>53</v>
      </c>
      <c r="C37" s="182">
        <f>'355-ELIGIBIL'!C37+'355-NEELIGIBIL'!C37</f>
        <v>30000</v>
      </c>
      <c r="D37" s="182">
        <f>'355-ELIGIBIL'!D37+'355-NEELIGIBIL'!D37</f>
        <v>5700</v>
      </c>
      <c r="E37" s="182">
        <f>'355-ELIGIBIL'!E37+'355-NEELIGIBIL'!E37</f>
        <v>35700</v>
      </c>
      <c r="F37" s="348">
        <f>'355-ELIGIBIL'!F37+'355-NEELIGIBIL'!F37</f>
        <v>20000</v>
      </c>
      <c r="G37" s="348">
        <f>'355-ELIGIBIL'!G37+'355-NEELIGIBIL'!G37</f>
        <v>3800</v>
      </c>
      <c r="H37" s="429">
        <f>'355-ELIGIBIL'!H37+'355-NEELIGIBIL'!H37</f>
        <v>23800</v>
      </c>
      <c r="I37" s="444">
        <f>'355-ELIGIBIL'!I37+'355-NEELIGIBIL'!I37</f>
        <v>10000</v>
      </c>
      <c r="J37" s="345">
        <f>'355-ELIGIBIL'!J37+'355-NEELIGIBIL'!J37</f>
        <v>2100</v>
      </c>
      <c r="K37" s="447">
        <f>'355-ELIGIBIL'!K37+'355-NEELIGIBIL'!K37</f>
        <v>12100</v>
      </c>
      <c r="L37" s="237">
        <f>'355-ELIGIBIL'!L37+'355-NEELIGIBIL'!L37</f>
        <v>30000</v>
      </c>
      <c r="M37" s="342">
        <f>'355-ELIGIBIL'!M37+'355-NEELIGIBIL'!M37</f>
        <v>5900</v>
      </c>
      <c r="N37" s="450">
        <f>'355-ELIGIBIL'!N37+'355-NEELIGIBIL'!N37</f>
        <v>35900</v>
      </c>
    </row>
    <row r="38" spans="1:14" ht="21.75" thickBot="1" x14ac:dyDescent="0.4">
      <c r="A38" s="184"/>
      <c r="B38" s="185" t="s">
        <v>54</v>
      </c>
      <c r="C38" s="186">
        <f>'355-ELIGIBIL'!C38+'355-NEELIGIBIL'!C38</f>
        <v>0</v>
      </c>
      <c r="D38" s="186">
        <f>'355-ELIGIBIL'!D38+'355-NEELIGIBIL'!D38</f>
        <v>0</v>
      </c>
      <c r="E38" s="186">
        <f>'355-ELIGIBIL'!E38+'355-NEELIGIBIL'!E38</f>
        <v>0</v>
      </c>
      <c r="F38" s="347">
        <f>'355-ELIGIBIL'!F38+'355-NEELIGIBIL'!F38</f>
        <v>0</v>
      </c>
      <c r="G38" s="347">
        <f>'355-ELIGIBIL'!G38+'355-NEELIGIBIL'!G38</f>
        <v>0</v>
      </c>
      <c r="H38" s="428">
        <f>'355-ELIGIBIL'!H38+'355-NEELIGIBIL'!H38</f>
        <v>0</v>
      </c>
      <c r="I38" s="438">
        <f>'355-ELIGIBIL'!I38+'355-NEELIGIBIL'!I38</f>
        <v>0</v>
      </c>
      <c r="J38" s="344">
        <f>'355-ELIGIBIL'!J38+'355-NEELIGIBIL'!J38</f>
        <v>0</v>
      </c>
      <c r="K38" s="446">
        <f>'355-ELIGIBIL'!K38+'355-NEELIGIBIL'!K38</f>
        <v>0</v>
      </c>
      <c r="L38" s="222">
        <f>'355-ELIGIBIL'!L38+'355-NEELIGIBIL'!L38</f>
        <v>0</v>
      </c>
      <c r="M38" s="341">
        <f>'355-ELIGIBIL'!M38+'355-NEELIGIBIL'!M38</f>
        <v>0</v>
      </c>
      <c r="N38" s="449">
        <f>'355-ELIGIBIL'!N38+'355-NEELIGIBIL'!N38</f>
        <v>0</v>
      </c>
    </row>
    <row r="39" spans="1:14" s="29" customFormat="1" ht="21.75" thickTop="1" x14ac:dyDescent="0.35">
      <c r="A39" s="490" t="s">
        <v>55</v>
      </c>
      <c r="B39" s="496" t="s">
        <v>56</v>
      </c>
      <c r="C39" s="535">
        <f>'355-ELIGIBIL'!C39+'355-NEELIGIBIL'!C39</f>
        <v>58565</v>
      </c>
      <c r="D39" s="535">
        <f>'355-ELIGIBIL'!D39+'355-NEELIGIBIL'!D39</f>
        <v>11127.35</v>
      </c>
      <c r="E39" s="535">
        <f>'355-ELIGIBIL'!E39+'355-NEELIGIBIL'!E39</f>
        <v>69692.350000000006</v>
      </c>
      <c r="F39" s="45">
        <f>'355-ELIGIBIL'!F39+'355-NEELIGIBIL'!F39</f>
        <v>38400</v>
      </c>
      <c r="G39" s="45">
        <f>'355-ELIGIBIL'!G39+'355-NEELIGIBIL'!G39</f>
        <v>7296</v>
      </c>
      <c r="H39" s="562">
        <f>'355-ELIGIBIL'!H39+'355-NEELIGIBIL'!H39</f>
        <v>45696</v>
      </c>
      <c r="I39" s="563">
        <f>'355-ELIGIBIL'!I39+'355-NEELIGIBIL'!I39</f>
        <v>20165</v>
      </c>
      <c r="J39" s="543">
        <f>'355-ELIGIBIL'!J39+'355-NEELIGIBIL'!J39</f>
        <v>4234.6499999999996</v>
      </c>
      <c r="K39" s="564">
        <f>'355-ELIGIBIL'!K39+'355-NEELIGIBIL'!K39</f>
        <v>24399.65</v>
      </c>
      <c r="L39" s="565">
        <f>'355-ELIGIBIL'!L39+'355-NEELIGIBIL'!L39</f>
        <v>58565</v>
      </c>
      <c r="M39" s="566">
        <f>'355-ELIGIBIL'!M39+'355-NEELIGIBIL'!M39</f>
        <v>11530.65</v>
      </c>
      <c r="N39" s="567">
        <f>'355-ELIGIBIL'!N39+'355-NEELIGIBIL'!N39</f>
        <v>70095.649999999994</v>
      </c>
    </row>
    <row r="40" spans="1:14" ht="21" x14ac:dyDescent="0.35">
      <c r="A40" s="180"/>
      <c r="B40" s="192" t="s">
        <v>57</v>
      </c>
      <c r="C40" s="193">
        <f>'355-ELIGIBIL'!C40+'355-NEELIGIBIL'!C40</f>
        <v>11165</v>
      </c>
      <c r="D40" s="193">
        <f>'355-ELIGIBIL'!D40+'355-NEELIGIBIL'!D40</f>
        <v>2121.35</v>
      </c>
      <c r="E40" s="193">
        <f>'355-ELIGIBIL'!E40+'355-NEELIGIBIL'!E40</f>
        <v>13286.35</v>
      </c>
      <c r="F40" s="297">
        <f>'355-ELIGIBIL'!F40+'355-NEELIGIBIL'!F40</f>
        <v>0</v>
      </c>
      <c r="G40" s="297">
        <f>'355-ELIGIBIL'!G40+'355-NEELIGIBIL'!G40</f>
        <v>0</v>
      </c>
      <c r="H40" s="426">
        <f>'355-ELIGIBIL'!H40+'355-NEELIGIBIL'!H40</f>
        <v>0</v>
      </c>
      <c r="I40" s="442">
        <f>'355-ELIGIBIL'!I40+'355-NEELIGIBIL'!I40</f>
        <v>11165</v>
      </c>
      <c r="J40" s="267">
        <f>'355-ELIGIBIL'!J40+'355-NEELIGIBIL'!J40</f>
        <v>2344.65</v>
      </c>
      <c r="K40" s="443">
        <f>'355-ELIGIBIL'!K40+'355-NEELIGIBIL'!K40</f>
        <v>13509.65</v>
      </c>
      <c r="L40" s="234">
        <f>'355-ELIGIBIL'!L40+'355-NEELIGIBIL'!L40</f>
        <v>11165</v>
      </c>
      <c r="M40" s="235">
        <f>'355-ELIGIBIL'!M40+'355-NEELIGIBIL'!M40</f>
        <v>2344.65</v>
      </c>
      <c r="N40" s="236">
        <f>'355-ELIGIBIL'!N40+'355-NEELIGIBIL'!N40</f>
        <v>13509.65</v>
      </c>
    </row>
    <row r="41" spans="1:14" ht="21" x14ac:dyDescent="0.35">
      <c r="A41" s="180"/>
      <c r="B41" s="192" t="s">
        <v>58</v>
      </c>
      <c r="C41" s="182">
        <f>'355-ELIGIBIL'!C41+'355-NEELIGIBIL'!C41</f>
        <v>11165</v>
      </c>
      <c r="D41" s="182">
        <f>'355-ELIGIBIL'!D41+'355-NEELIGIBIL'!D41</f>
        <v>2121.35</v>
      </c>
      <c r="E41" s="182">
        <f>'355-ELIGIBIL'!E41+'355-NEELIGIBIL'!E41</f>
        <v>13286.35</v>
      </c>
      <c r="F41" s="348">
        <f>'355-ELIGIBIL'!F41+'355-NEELIGIBIL'!F41</f>
        <v>0</v>
      </c>
      <c r="G41" s="348">
        <f>'355-ELIGIBIL'!G41+'355-NEELIGIBIL'!G41</f>
        <v>0</v>
      </c>
      <c r="H41" s="429">
        <f>'355-ELIGIBIL'!H41+'355-NEELIGIBIL'!H41</f>
        <v>0</v>
      </c>
      <c r="I41" s="444">
        <f>'355-ELIGIBIL'!I41+'355-NEELIGIBIL'!I41</f>
        <v>11165</v>
      </c>
      <c r="J41" s="345">
        <f>'355-ELIGIBIL'!J41+'355-NEELIGIBIL'!J41</f>
        <v>2344.65</v>
      </c>
      <c r="K41" s="447">
        <f>'355-ELIGIBIL'!K41+'355-NEELIGIBIL'!K41</f>
        <v>13509.65</v>
      </c>
      <c r="L41" s="237">
        <f>'355-ELIGIBIL'!L41+'355-NEELIGIBIL'!L41</f>
        <v>11165</v>
      </c>
      <c r="M41" s="342">
        <f>'355-ELIGIBIL'!M41+'355-NEELIGIBIL'!M41</f>
        <v>2344.65</v>
      </c>
      <c r="N41" s="450">
        <f>'355-ELIGIBIL'!N41+'355-NEELIGIBIL'!N41</f>
        <v>13509.65</v>
      </c>
    </row>
    <row r="42" spans="1:14" ht="63" x14ac:dyDescent="0.35">
      <c r="A42" s="180"/>
      <c r="B42" s="181" t="s">
        <v>59</v>
      </c>
      <c r="C42" s="182">
        <f>'355-ELIGIBIL'!C42+'355-NEELIGIBIL'!C42</f>
        <v>0</v>
      </c>
      <c r="D42" s="182">
        <f>'355-ELIGIBIL'!D42+'355-NEELIGIBIL'!D42</f>
        <v>0</v>
      </c>
      <c r="E42" s="182">
        <f>'355-ELIGIBIL'!E42+'355-NEELIGIBIL'!E42</f>
        <v>0</v>
      </c>
      <c r="F42" s="348">
        <f>'355-ELIGIBIL'!F42+'355-NEELIGIBIL'!F42</f>
        <v>0</v>
      </c>
      <c r="G42" s="348">
        <f>'355-ELIGIBIL'!G42+'355-NEELIGIBIL'!G42</f>
        <v>0</v>
      </c>
      <c r="H42" s="429">
        <f>'355-ELIGIBIL'!H42+'355-NEELIGIBIL'!H42</f>
        <v>0</v>
      </c>
      <c r="I42" s="444">
        <f>'355-ELIGIBIL'!I42+'355-NEELIGIBIL'!I42</f>
        <v>0</v>
      </c>
      <c r="J42" s="345">
        <f>'355-ELIGIBIL'!J42+'355-NEELIGIBIL'!J42</f>
        <v>0</v>
      </c>
      <c r="K42" s="447">
        <f>'355-ELIGIBIL'!K42+'355-NEELIGIBIL'!K42</f>
        <v>0</v>
      </c>
      <c r="L42" s="237">
        <f>'355-ELIGIBIL'!L42+'355-NEELIGIBIL'!L42</f>
        <v>0</v>
      </c>
      <c r="M42" s="342">
        <f>'355-ELIGIBIL'!M42+'355-NEELIGIBIL'!M42</f>
        <v>0</v>
      </c>
      <c r="N42" s="450">
        <f>'355-ELIGIBIL'!N42+'355-NEELIGIBIL'!N42</f>
        <v>0</v>
      </c>
    </row>
    <row r="43" spans="1:14" ht="21.75" thickBot="1" x14ac:dyDescent="0.4">
      <c r="A43" s="184"/>
      <c r="B43" s="185" t="s">
        <v>60</v>
      </c>
      <c r="C43" s="182">
        <f>'355-ELIGIBIL'!C43+'355-NEELIGIBIL'!C43</f>
        <v>47400</v>
      </c>
      <c r="D43" s="182">
        <f>'355-ELIGIBIL'!D43+'355-NEELIGIBIL'!D43</f>
        <v>9006</v>
      </c>
      <c r="E43" s="182">
        <f>'355-ELIGIBIL'!E43+'355-NEELIGIBIL'!E43</f>
        <v>56406</v>
      </c>
      <c r="F43" s="348">
        <f>'355-ELIGIBIL'!F43+'355-NEELIGIBIL'!F43</f>
        <v>38400</v>
      </c>
      <c r="G43" s="348">
        <f>'355-ELIGIBIL'!G43+'355-NEELIGIBIL'!G43</f>
        <v>7296</v>
      </c>
      <c r="H43" s="429">
        <f>'355-ELIGIBIL'!H43+'355-NEELIGIBIL'!H43</f>
        <v>45696</v>
      </c>
      <c r="I43" s="444">
        <f>'355-ELIGIBIL'!I43+'355-NEELIGIBIL'!I43</f>
        <v>9000</v>
      </c>
      <c r="J43" s="345">
        <f>'355-ELIGIBIL'!J43+'355-NEELIGIBIL'!J43</f>
        <v>1890</v>
      </c>
      <c r="K43" s="447">
        <f>'355-ELIGIBIL'!K43+'355-NEELIGIBIL'!K43</f>
        <v>10890</v>
      </c>
      <c r="L43" s="237">
        <f>'355-ELIGIBIL'!L43+'355-NEELIGIBIL'!L43</f>
        <v>47400</v>
      </c>
      <c r="M43" s="342">
        <f>'355-ELIGIBIL'!M43+'355-NEELIGIBIL'!M43</f>
        <v>9186</v>
      </c>
      <c r="N43" s="450">
        <f>'355-ELIGIBIL'!N43+'355-NEELIGIBIL'!N43</f>
        <v>56586</v>
      </c>
    </row>
    <row r="44" spans="1:14" ht="22.5" thickTop="1" thickBot="1" x14ac:dyDescent="0.4">
      <c r="A44" s="670" t="s">
        <v>61</v>
      </c>
      <c r="B44" s="671"/>
      <c r="C44" s="173">
        <f t="shared" ref="C44:N44" si="30">C21+C25+C26+C27+C28+C35+C36+C39</f>
        <v>596286.22</v>
      </c>
      <c r="D44" s="173">
        <f t="shared" si="30"/>
        <v>113294.3818</v>
      </c>
      <c r="E44" s="205">
        <f t="shared" si="30"/>
        <v>709580.60179999995</v>
      </c>
      <c r="F44" s="290">
        <f t="shared" si="30"/>
        <v>550300.03</v>
      </c>
      <c r="G44" s="291">
        <f t="shared" si="30"/>
        <v>104557.00569999999</v>
      </c>
      <c r="H44" s="424">
        <f t="shared" si="30"/>
        <v>654857.03570000001</v>
      </c>
      <c r="I44" s="350">
        <f t="shared" si="30"/>
        <v>45986.190000000061</v>
      </c>
      <c r="J44" s="261">
        <f t="shared" si="30"/>
        <v>9657.099900000012</v>
      </c>
      <c r="K44" s="380">
        <f t="shared" si="30"/>
        <v>55643.289900000076</v>
      </c>
      <c r="L44" s="228">
        <f t="shared" si="30"/>
        <v>596286.22</v>
      </c>
      <c r="M44" s="229">
        <f t="shared" si="30"/>
        <v>114214.1056</v>
      </c>
      <c r="N44" s="230">
        <f t="shared" si="30"/>
        <v>710500.3256000001</v>
      </c>
    </row>
    <row r="45" spans="1:14" ht="21" x14ac:dyDescent="0.25">
      <c r="A45" s="672" t="s">
        <v>62</v>
      </c>
      <c r="B45" s="673"/>
      <c r="C45" s="673"/>
      <c r="D45" s="673"/>
      <c r="E45" s="673"/>
      <c r="F45" s="661"/>
      <c r="G45" s="662"/>
      <c r="H45" s="662"/>
      <c r="I45" s="681"/>
      <c r="J45" s="659"/>
      <c r="K45" s="682"/>
      <c r="L45" s="646"/>
      <c r="M45" s="647"/>
      <c r="N45" s="648"/>
    </row>
    <row r="46" spans="1:14" ht="21" x14ac:dyDescent="0.35">
      <c r="A46" s="17" t="s">
        <v>63</v>
      </c>
      <c r="B46" s="18" t="s">
        <v>64</v>
      </c>
      <c r="C46" s="576">
        <f>'355-ELIGIBIL'!C46+'355-NEELIGIBIL'!C46</f>
        <v>4333829.58</v>
      </c>
      <c r="D46" s="576">
        <f>'355-ELIGIBIL'!D46+'355-NEELIGIBIL'!D46</f>
        <v>823427.62019999989</v>
      </c>
      <c r="E46" s="576">
        <f>'355-ELIGIBIL'!E46+'355-NEELIGIBIL'!E46</f>
        <v>5157257.2001999989</v>
      </c>
      <c r="F46" s="579">
        <f>'355-ELIGIBIL'!F46+'355-NEELIGIBIL'!F46</f>
        <v>3824734.9699999997</v>
      </c>
      <c r="G46" s="579">
        <f>'355-ELIGIBIL'!G46+'355-NEELIGIBIL'!G46</f>
        <v>726699.64429999993</v>
      </c>
      <c r="H46" s="593">
        <f>'355-ELIGIBIL'!H46+'355-NEELIGIBIL'!H46</f>
        <v>4551434.6143000005</v>
      </c>
      <c r="I46" s="594">
        <f>'355-ELIGIBIL'!I46+'355-NEELIGIBIL'!I46</f>
        <v>509094.61000000034</v>
      </c>
      <c r="J46" s="582">
        <f>'355-ELIGIBIL'!J46+'355-NEELIGIBIL'!J46</f>
        <v>106909.86810000007</v>
      </c>
      <c r="K46" s="595">
        <f>'355-ELIGIBIL'!K46+'355-NEELIGIBIL'!K46</f>
        <v>616004.47810000041</v>
      </c>
      <c r="L46" s="596">
        <f>'355-ELIGIBIL'!L46+'355-NEELIGIBIL'!L46</f>
        <v>4333829.58</v>
      </c>
      <c r="M46" s="585">
        <f>'355-ELIGIBIL'!M46+'355-NEELIGIBIL'!M46</f>
        <v>833609.51240000001</v>
      </c>
      <c r="N46" s="597">
        <f>'355-ELIGIBIL'!N46+'355-NEELIGIBIL'!N46</f>
        <v>5167439.0924000014</v>
      </c>
    </row>
    <row r="47" spans="1:14" ht="21" hidden="1" x14ac:dyDescent="0.35">
      <c r="A47" s="17"/>
      <c r="B47" s="18" t="s">
        <v>65</v>
      </c>
      <c r="C47" s="576">
        <f>'355-ELIGIBIL'!C47+'355-NEELIGIBIL'!C47</f>
        <v>3552109.1500000004</v>
      </c>
      <c r="D47" s="576">
        <f>'355-ELIGIBIL'!D47+'355-NEELIGIBIL'!D47</f>
        <v>674900.73849999986</v>
      </c>
      <c r="E47" s="576">
        <f>'355-ELIGIBIL'!E47+'355-NEELIGIBIL'!E47</f>
        <v>4227009.8884999994</v>
      </c>
      <c r="F47" s="579">
        <f>'355-ELIGIBIL'!F47+'355-NEELIGIBIL'!F47</f>
        <v>3043014.54</v>
      </c>
      <c r="G47" s="579">
        <f>'355-ELIGIBIL'!G47+'355-NEELIGIBIL'!G47</f>
        <v>578172.7625999999</v>
      </c>
      <c r="H47" s="579">
        <f>'355-ELIGIBIL'!H47+'355-NEELIGIBIL'!H47</f>
        <v>3621187.3026000005</v>
      </c>
      <c r="I47" s="582">
        <f>'355-ELIGIBIL'!I47+'355-NEELIGIBIL'!I47</f>
        <v>509094.61000000034</v>
      </c>
      <c r="J47" s="582">
        <f>'355-ELIGIBIL'!J47+'355-NEELIGIBIL'!J47</f>
        <v>106909.86810000007</v>
      </c>
      <c r="K47" s="582">
        <f>'355-ELIGIBIL'!K47+'355-NEELIGIBIL'!K47</f>
        <v>616004.47810000041</v>
      </c>
      <c r="L47" s="585">
        <f>'355-ELIGIBIL'!L47+'355-NEELIGIBIL'!L47</f>
        <v>3552109.1500000004</v>
      </c>
      <c r="M47" s="585">
        <f>'355-ELIGIBIL'!M47+'355-NEELIGIBIL'!M47</f>
        <v>685082.63069999998</v>
      </c>
      <c r="N47" s="585">
        <f>'355-ELIGIBIL'!N47+'355-NEELIGIBIL'!N47</f>
        <v>4237191.7807000009</v>
      </c>
    </row>
    <row r="48" spans="1:14" ht="21" hidden="1" x14ac:dyDescent="0.35">
      <c r="A48" s="17"/>
      <c r="B48" s="18" t="s">
        <v>66</v>
      </c>
      <c r="C48" s="576">
        <f>'355-ELIGIBIL'!C108+'355-NEELIGIBIL'!C48</f>
        <v>781720.42999999993</v>
      </c>
      <c r="D48" s="576">
        <f>'355-ELIGIBIL'!D108+'355-NEELIGIBIL'!D48</f>
        <v>148526.8817</v>
      </c>
      <c r="E48" s="576">
        <f>'355-ELIGIBIL'!E108+'355-NEELIGIBIL'!E48</f>
        <v>930247.31169999996</v>
      </c>
      <c r="F48" s="579">
        <f>'355-ELIGIBIL'!F108+'355-NEELIGIBIL'!F48</f>
        <v>781720.42999999993</v>
      </c>
      <c r="G48" s="579">
        <f>'355-ELIGIBIL'!G108+'355-NEELIGIBIL'!G48</f>
        <v>148526.8817</v>
      </c>
      <c r="H48" s="579">
        <f>'355-ELIGIBIL'!H108+'355-NEELIGIBIL'!H48</f>
        <v>930247.31169999996</v>
      </c>
      <c r="I48" s="582">
        <f>'355-ELIGIBIL'!I108+'355-NEELIGIBIL'!I48</f>
        <v>0</v>
      </c>
      <c r="J48" s="582">
        <f>'355-ELIGIBIL'!J108+'355-NEELIGIBIL'!J48</f>
        <v>0</v>
      </c>
      <c r="K48" s="582">
        <f>'355-ELIGIBIL'!K108+'355-NEELIGIBIL'!K48</f>
        <v>0</v>
      </c>
      <c r="L48" s="585">
        <f>'355-ELIGIBIL'!L108+'355-NEELIGIBIL'!L48</f>
        <v>781720.42999999993</v>
      </c>
      <c r="M48" s="585">
        <f>'355-ELIGIBIL'!M108+'355-NEELIGIBIL'!M48</f>
        <v>148526.8817</v>
      </c>
      <c r="N48" s="585">
        <f>'355-ELIGIBIL'!N108+'355-NEELIGIBIL'!N48</f>
        <v>930247.31169999996</v>
      </c>
    </row>
    <row r="49" spans="1:19" ht="21" x14ac:dyDescent="0.35">
      <c r="A49" s="17" t="s">
        <v>67</v>
      </c>
      <c r="B49" s="18" t="s">
        <v>68</v>
      </c>
      <c r="C49" s="576">
        <f>'355-ELIGIBIL'!C109+'355-NEELIGIBIL'!C49</f>
        <v>0</v>
      </c>
      <c r="D49" s="576">
        <f>'355-ELIGIBIL'!D109+'355-NEELIGIBIL'!D49</f>
        <v>0</v>
      </c>
      <c r="E49" s="576">
        <f>'355-ELIGIBIL'!E109+'355-NEELIGIBIL'!E49</f>
        <v>0</v>
      </c>
      <c r="F49" s="579">
        <f>'355-ELIGIBIL'!F109+'355-NEELIGIBIL'!F49</f>
        <v>0</v>
      </c>
      <c r="G49" s="579">
        <f>'355-ELIGIBIL'!G109+'355-NEELIGIBIL'!G49</f>
        <v>0</v>
      </c>
      <c r="H49" s="593">
        <f>'355-ELIGIBIL'!H109+'355-NEELIGIBIL'!H49</f>
        <v>0</v>
      </c>
      <c r="I49" s="594">
        <f>'355-ELIGIBIL'!I109+'355-NEELIGIBIL'!I49</f>
        <v>0</v>
      </c>
      <c r="J49" s="582">
        <f>'355-ELIGIBIL'!J109+'355-NEELIGIBIL'!J49</f>
        <v>0</v>
      </c>
      <c r="K49" s="595">
        <f>'355-ELIGIBIL'!K109+'355-NEELIGIBIL'!K49</f>
        <v>0</v>
      </c>
      <c r="L49" s="596">
        <f>'355-ELIGIBIL'!L109+'355-NEELIGIBIL'!L49</f>
        <v>0</v>
      </c>
      <c r="M49" s="585">
        <f>'355-ELIGIBIL'!M109+'355-NEELIGIBIL'!M49</f>
        <v>0</v>
      </c>
      <c r="N49" s="597">
        <f>'355-ELIGIBIL'!N109+'355-NEELIGIBIL'!N49</f>
        <v>0</v>
      </c>
    </row>
    <row r="50" spans="1:19" ht="24" customHeight="1" x14ac:dyDescent="0.35">
      <c r="A50" s="17" t="s">
        <v>69</v>
      </c>
      <c r="B50" s="592" t="s">
        <v>70</v>
      </c>
      <c r="C50" s="576">
        <f>'355-ELIGIBIL'!C110+'355-NEELIGIBIL'!C50</f>
        <v>375000</v>
      </c>
      <c r="D50" s="576">
        <f>'355-ELIGIBIL'!D110+'355-NEELIGIBIL'!D50</f>
        <v>71250</v>
      </c>
      <c r="E50" s="576">
        <f>'355-ELIGIBIL'!E110+'355-NEELIGIBIL'!E50</f>
        <v>446250</v>
      </c>
      <c r="F50" s="579">
        <f>'355-ELIGIBIL'!F110+'355-NEELIGIBIL'!F50</f>
        <v>0</v>
      </c>
      <c r="G50" s="579">
        <f>'355-ELIGIBIL'!G110+'355-NEELIGIBIL'!G50</f>
        <v>0</v>
      </c>
      <c r="H50" s="593">
        <f>'355-ELIGIBIL'!H110+'355-NEELIGIBIL'!H50</f>
        <v>0</v>
      </c>
      <c r="I50" s="594">
        <f>'355-ELIGIBIL'!I110+'355-NEELIGIBIL'!I50</f>
        <v>375000</v>
      </c>
      <c r="J50" s="582">
        <f>'355-ELIGIBIL'!J110+'355-NEELIGIBIL'!J50</f>
        <v>78750</v>
      </c>
      <c r="K50" s="595">
        <f>'355-ELIGIBIL'!K110+'355-NEELIGIBIL'!K50</f>
        <v>453750</v>
      </c>
      <c r="L50" s="596">
        <f>'355-ELIGIBIL'!L110+'355-NEELIGIBIL'!L50</f>
        <v>375000</v>
      </c>
      <c r="M50" s="585">
        <f>'355-ELIGIBIL'!M110+'355-NEELIGIBIL'!M50</f>
        <v>78750</v>
      </c>
      <c r="N50" s="597">
        <f>'355-ELIGIBIL'!N110+'355-NEELIGIBIL'!N50</f>
        <v>453750</v>
      </c>
    </row>
    <row r="51" spans="1:19" ht="21" hidden="1" x14ac:dyDescent="0.35">
      <c r="A51" s="17"/>
      <c r="B51" s="18" t="s">
        <v>71</v>
      </c>
      <c r="C51" s="576">
        <f>'355-ELIGIBIL'!C111+'355-NEELIGIBIL'!C51</f>
        <v>375000</v>
      </c>
      <c r="D51" s="576">
        <f>'355-ELIGIBIL'!D111+'355-NEELIGIBIL'!D51</f>
        <v>71250</v>
      </c>
      <c r="E51" s="576">
        <f>'355-ELIGIBIL'!E111+'355-NEELIGIBIL'!E51</f>
        <v>446250</v>
      </c>
      <c r="F51" s="579">
        <f>'355-ELIGIBIL'!F111+'355-NEELIGIBIL'!F51</f>
        <v>0</v>
      </c>
      <c r="G51" s="579">
        <f>'355-ELIGIBIL'!G111+'355-NEELIGIBIL'!G51</f>
        <v>0</v>
      </c>
      <c r="H51" s="593">
        <f>'355-ELIGIBIL'!H111+'355-NEELIGIBIL'!H51</f>
        <v>0</v>
      </c>
      <c r="I51" s="594">
        <f>'355-ELIGIBIL'!I111+'355-NEELIGIBIL'!I51</f>
        <v>375000</v>
      </c>
      <c r="J51" s="582">
        <f>'355-ELIGIBIL'!J111+'355-NEELIGIBIL'!J51</f>
        <v>78750</v>
      </c>
      <c r="K51" s="595">
        <f>'355-ELIGIBIL'!K111+'355-NEELIGIBIL'!K51</f>
        <v>453750</v>
      </c>
      <c r="L51" s="596">
        <f>'355-ELIGIBIL'!L111+'355-NEELIGIBIL'!L51</f>
        <v>375000</v>
      </c>
      <c r="M51" s="585">
        <f>'355-ELIGIBIL'!M111+'355-NEELIGIBIL'!M51</f>
        <v>78750</v>
      </c>
      <c r="N51" s="597">
        <f>'355-ELIGIBIL'!N111+'355-NEELIGIBIL'!N51</f>
        <v>453750</v>
      </c>
    </row>
    <row r="52" spans="1:19" ht="21" hidden="1" x14ac:dyDescent="0.35">
      <c r="A52" s="17"/>
      <c r="B52" s="18" t="s">
        <v>72</v>
      </c>
      <c r="C52" s="576">
        <f>'355-ELIGIBIL'!C118+'355-NEELIGIBIL'!C52</f>
        <v>0</v>
      </c>
      <c r="D52" s="576">
        <f>'355-ELIGIBIL'!D118+'355-NEELIGIBIL'!D52</f>
        <v>0</v>
      </c>
      <c r="E52" s="576">
        <f>'355-ELIGIBIL'!E118+'355-NEELIGIBIL'!E52</f>
        <v>0</v>
      </c>
      <c r="F52" s="579">
        <f>'355-ELIGIBIL'!F118+'355-NEELIGIBIL'!F52</f>
        <v>0</v>
      </c>
      <c r="G52" s="579">
        <f>'355-ELIGIBIL'!G118+'355-NEELIGIBIL'!G52</f>
        <v>0</v>
      </c>
      <c r="H52" s="593">
        <f>'355-ELIGIBIL'!H118+'355-NEELIGIBIL'!H52</f>
        <v>0</v>
      </c>
      <c r="I52" s="594">
        <f>'355-ELIGIBIL'!I118+'355-NEELIGIBIL'!I52</f>
        <v>0</v>
      </c>
      <c r="J52" s="582">
        <f>'355-ELIGIBIL'!J118+'355-NEELIGIBIL'!J52</f>
        <v>0</v>
      </c>
      <c r="K52" s="595">
        <f>'355-ELIGIBIL'!K118+'355-NEELIGIBIL'!K52</f>
        <v>0</v>
      </c>
      <c r="L52" s="596">
        <f>'355-ELIGIBIL'!L118+'355-NEELIGIBIL'!L52</f>
        <v>0</v>
      </c>
      <c r="M52" s="585">
        <f>'355-ELIGIBIL'!M118+'355-NEELIGIBIL'!M52</f>
        <v>0</v>
      </c>
      <c r="N52" s="597">
        <f>'355-ELIGIBIL'!N118+'355-NEELIGIBIL'!N52</f>
        <v>0</v>
      </c>
    </row>
    <row r="53" spans="1:19" ht="42" x14ac:dyDescent="0.35">
      <c r="A53" s="17" t="s">
        <v>73</v>
      </c>
      <c r="B53" s="592" t="s">
        <v>74</v>
      </c>
      <c r="C53" s="576">
        <f>'355-ELIGIBIL'!C119+'355-NEELIGIBIL'!C53</f>
        <v>0</v>
      </c>
      <c r="D53" s="576">
        <f>'355-ELIGIBIL'!D119+'355-NEELIGIBIL'!D53</f>
        <v>0</v>
      </c>
      <c r="E53" s="576">
        <f>'355-ELIGIBIL'!E119+'355-NEELIGIBIL'!E53</f>
        <v>0</v>
      </c>
      <c r="F53" s="579">
        <f>'355-ELIGIBIL'!F119+'355-NEELIGIBIL'!F53</f>
        <v>0</v>
      </c>
      <c r="G53" s="579">
        <f>'355-ELIGIBIL'!G119+'355-NEELIGIBIL'!G53</f>
        <v>0</v>
      </c>
      <c r="H53" s="593">
        <f>'355-ELIGIBIL'!H119+'355-NEELIGIBIL'!H53</f>
        <v>0</v>
      </c>
      <c r="I53" s="594">
        <f>'355-ELIGIBIL'!I119+'355-NEELIGIBIL'!I53</f>
        <v>0</v>
      </c>
      <c r="J53" s="582">
        <f>'355-ELIGIBIL'!J119+'355-NEELIGIBIL'!J53</f>
        <v>0</v>
      </c>
      <c r="K53" s="595">
        <f>'355-ELIGIBIL'!K119+'355-NEELIGIBIL'!K53</f>
        <v>0</v>
      </c>
      <c r="L53" s="596">
        <f>'355-ELIGIBIL'!L119+'355-NEELIGIBIL'!L53</f>
        <v>0</v>
      </c>
      <c r="M53" s="585">
        <f>'355-ELIGIBIL'!M119+'355-NEELIGIBIL'!M53</f>
        <v>0</v>
      </c>
      <c r="N53" s="597">
        <f>'355-ELIGIBIL'!N119+'355-NEELIGIBIL'!N53</f>
        <v>0</v>
      </c>
    </row>
    <row r="54" spans="1:19" ht="21" x14ac:dyDescent="0.35">
      <c r="A54" s="17" t="s">
        <v>75</v>
      </c>
      <c r="B54" s="592" t="s">
        <v>76</v>
      </c>
      <c r="C54" s="576">
        <v>0</v>
      </c>
      <c r="D54" s="587">
        <f t="shared" ref="D54:D55" si="31">C54*0.19</f>
        <v>0</v>
      </c>
      <c r="E54" s="588">
        <f t="shared" ref="E54:E55" si="32">C54+D54</f>
        <v>0</v>
      </c>
      <c r="F54" s="578">
        <v>0</v>
      </c>
      <c r="G54" s="589">
        <f t="shared" ref="G54:G55" si="33">F54*0.19</f>
        <v>0</v>
      </c>
      <c r="H54" s="598">
        <f t="shared" ref="H54:H55" si="34">F54+G54</f>
        <v>0</v>
      </c>
      <c r="I54" s="594">
        <v>0</v>
      </c>
      <c r="J54" s="599">
        <f t="shared" ref="J54:J55" si="35">I54*0.19</f>
        <v>0</v>
      </c>
      <c r="K54" s="600">
        <f t="shared" ref="K54:K55" si="36">I54+J54</f>
        <v>0</v>
      </c>
      <c r="L54" s="596">
        <v>0</v>
      </c>
      <c r="M54" s="601">
        <f t="shared" ref="M54:M55" si="37">L54*0.19</f>
        <v>0</v>
      </c>
      <c r="N54" s="602">
        <f t="shared" ref="N54:N55" si="38">L54+M54</f>
        <v>0</v>
      </c>
      <c r="Q54" s="308"/>
      <c r="R54" s="308"/>
      <c r="S54" s="308"/>
    </row>
    <row r="55" spans="1:19" ht="21" x14ac:dyDescent="0.35">
      <c r="A55" s="17" t="s">
        <v>77</v>
      </c>
      <c r="B55" s="592" t="s">
        <v>78</v>
      </c>
      <c r="C55" s="576">
        <v>0</v>
      </c>
      <c r="D55" s="587">
        <f t="shared" si="31"/>
        <v>0</v>
      </c>
      <c r="E55" s="588">
        <f t="shared" si="32"/>
        <v>0</v>
      </c>
      <c r="F55" s="578">
        <v>0</v>
      </c>
      <c r="G55" s="589">
        <f t="shared" si="33"/>
        <v>0</v>
      </c>
      <c r="H55" s="598">
        <f t="shared" si="34"/>
        <v>0</v>
      </c>
      <c r="I55" s="594">
        <v>0</v>
      </c>
      <c r="J55" s="599">
        <f t="shared" si="35"/>
        <v>0</v>
      </c>
      <c r="K55" s="600">
        <f t="shared" si="36"/>
        <v>0</v>
      </c>
      <c r="L55" s="596">
        <v>0</v>
      </c>
      <c r="M55" s="601">
        <f t="shared" si="37"/>
        <v>0</v>
      </c>
      <c r="N55" s="602">
        <f t="shared" si="38"/>
        <v>0</v>
      </c>
    </row>
    <row r="56" spans="1:19" ht="21.75" thickBot="1" x14ac:dyDescent="0.4">
      <c r="A56" s="666" t="s">
        <v>79</v>
      </c>
      <c r="B56" s="667"/>
      <c r="C56" s="174">
        <f>C46+C49+C50+C53+C54+C55</f>
        <v>4708829.58</v>
      </c>
      <c r="D56" s="174">
        <f t="shared" ref="D56:N56" si="39">D46+D49+D50+D53+D54+D55</f>
        <v>894677.62019999989</v>
      </c>
      <c r="E56" s="174">
        <f t="shared" si="39"/>
        <v>5603507.2001999989</v>
      </c>
      <c r="F56" s="294">
        <f t="shared" si="39"/>
        <v>3824734.9699999997</v>
      </c>
      <c r="G56" s="294">
        <f t="shared" si="39"/>
        <v>726699.64429999993</v>
      </c>
      <c r="H56" s="294">
        <f t="shared" si="39"/>
        <v>4551434.6143000005</v>
      </c>
      <c r="I56" s="264">
        <f t="shared" si="39"/>
        <v>884094.61000000034</v>
      </c>
      <c r="J56" s="264">
        <f t="shared" si="39"/>
        <v>185659.86810000008</v>
      </c>
      <c r="K56" s="264">
        <f t="shared" si="39"/>
        <v>1069754.4781000004</v>
      </c>
      <c r="L56" s="232">
        <f t="shared" si="39"/>
        <v>4708829.58</v>
      </c>
      <c r="M56" s="232">
        <f t="shared" si="39"/>
        <v>912359.51240000001</v>
      </c>
      <c r="N56" s="232">
        <f t="shared" si="39"/>
        <v>5621189.0924000014</v>
      </c>
      <c r="Q56" s="452"/>
      <c r="R56" s="452"/>
      <c r="S56" s="453"/>
    </row>
    <row r="57" spans="1:19" ht="21" x14ac:dyDescent="0.35">
      <c r="A57" s="672" t="s">
        <v>80</v>
      </c>
      <c r="B57" s="673"/>
      <c r="C57" s="673"/>
      <c r="D57" s="673"/>
      <c r="E57" s="673"/>
      <c r="F57" s="661"/>
      <c r="G57" s="662"/>
      <c r="H57" s="662"/>
      <c r="I57" s="681"/>
      <c r="J57" s="659"/>
      <c r="K57" s="682"/>
      <c r="L57" s="646"/>
      <c r="M57" s="647"/>
      <c r="N57" s="648"/>
      <c r="Q57" s="1"/>
      <c r="R57" s="1"/>
      <c r="S57" s="1"/>
    </row>
    <row r="58" spans="1:19" s="29" customFormat="1" ht="21" x14ac:dyDescent="0.35">
      <c r="A58" s="459" t="s">
        <v>81</v>
      </c>
      <c r="B58" s="541" t="s">
        <v>82</v>
      </c>
      <c r="C58" s="461">
        <f>'355-ELIGIBIL'!C124+'355-NEELIGIBIL'!C58</f>
        <v>100000.00000000001</v>
      </c>
      <c r="D58" s="461">
        <f>'355-ELIGIBIL'!D124+'355-NEELIGIBIL'!D58</f>
        <v>19000.000000000004</v>
      </c>
      <c r="E58" s="461">
        <f>'355-ELIGIBIL'!E124+'355-NEELIGIBIL'!E58</f>
        <v>119000.00000000001</v>
      </c>
      <c r="F58" s="463">
        <f>'355-ELIGIBIL'!F124+'355-NEELIGIBIL'!F58</f>
        <v>85279.28</v>
      </c>
      <c r="G58" s="463">
        <f>'355-ELIGIBIL'!G124+'355-NEELIGIBIL'!G58</f>
        <v>16203.063200000001</v>
      </c>
      <c r="H58" s="544">
        <f>'355-ELIGIBIL'!H124+'355-NEELIGIBIL'!H58</f>
        <v>101482.3432</v>
      </c>
      <c r="I58" s="545">
        <f>'355-ELIGIBIL'!I124+'355-NEELIGIBIL'!I58</f>
        <v>14720.720000000016</v>
      </c>
      <c r="J58" s="505">
        <f>'355-ELIGIBIL'!J124+'355-NEELIGIBIL'!J58</f>
        <v>3091.3512000000032</v>
      </c>
      <c r="K58" s="546">
        <f>'355-ELIGIBIL'!K124+'355-NEELIGIBIL'!K58</f>
        <v>17812.07120000002</v>
      </c>
      <c r="L58" s="547">
        <f>'355-ELIGIBIL'!L124+'355-NEELIGIBIL'!L58</f>
        <v>100000.00000000001</v>
      </c>
      <c r="M58" s="507">
        <f>'355-ELIGIBIL'!M124+'355-NEELIGIBIL'!M58</f>
        <v>19294.414400000005</v>
      </c>
      <c r="N58" s="548">
        <f>'355-ELIGIBIL'!N124+'355-NEELIGIBIL'!N58</f>
        <v>119294.41440000002</v>
      </c>
      <c r="Q58" s="1"/>
      <c r="R58" s="1"/>
      <c r="S58" s="1"/>
    </row>
    <row r="59" spans="1:19" ht="21" x14ac:dyDescent="0.35">
      <c r="A59" s="175"/>
      <c r="B59" s="194" t="s">
        <v>83</v>
      </c>
      <c r="C59" s="177">
        <f>'355-ELIGIBIL'!C125+'355-NEELIGIBIL'!C59</f>
        <v>100000.00000000001</v>
      </c>
      <c r="D59" s="177">
        <f>'355-ELIGIBIL'!D125+'355-NEELIGIBIL'!D59</f>
        <v>19000.000000000004</v>
      </c>
      <c r="E59" s="177">
        <f>'355-ELIGIBIL'!E125+'355-NEELIGIBIL'!E59</f>
        <v>119000.00000000001</v>
      </c>
      <c r="F59" s="348">
        <f>'355-ELIGIBIL'!F125+'355-NEELIGIBIL'!F59</f>
        <v>85279.28</v>
      </c>
      <c r="G59" s="348">
        <f>'355-ELIGIBIL'!G125+'355-NEELIGIBIL'!G59</f>
        <v>16203.063200000001</v>
      </c>
      <c r="H59" s="429">
        <f>'355-ELIGIBIL'!H125+'355-NEELIGIBIL'!H59</f>
        <v>101482.3432</v>
      </c>
      <c r="I59" s="444">
        <f>'355-ELIGIBIL'!I125+'355-NEELIGIBIL'!I59</f>
        <v>14720.720000000016</v>
      </c>
      <c r="J59" s="345">
        <f>'355-ELIGIBIL'!J125+'355-NEELIGIBIL'!J59</f>
        <v>3091.3512000000032</v>
      </c>
      <c r="K59" s="447">
        <f>'355-ELIGIBIL'!K125+'355-NEELIGIBIL'!K59</f>
        <v>17812.07120000002</v>
      </c>
      <c r="L59" s="237">
        <f>'355-ELIGIBIL'!L125+'355-NEELIGIBIL'!L59</f>
        <v>100000.00000000001</v>
      </c>
      <c r="M59" s="342">
        <f>'355-ELIGIBIL'!M125+'355-NEELIGIBIL'!M59</f>
        <v>19294.414400000005</v>
      </c>
      <c r="N59" s="450">
        <f>'355-ELIGIBIL'!N125+'355-NEELIGIBIL'!N59</f>
        <v>119294.41440000002</v>
      </c>
    </row>
    <row r="60" spans="1:19" ht="21.75" thickBot="1" x14ac:dyDescent="0.4">
      <c r="A60" s="164"/>
      <c r="B60" s="165" t="s">
        <v>84</v>
      </c>
      <c r="C60" s="177">
        <f>'355-ELIGIBIL'!C132+'355-NEELIGIBIL'!C60</f>
        <v>0</v>
      </c>
      <c r="D60" s="177">
        <f>'355-ELIGIBIL'!D132+'355-NEELIGIBIL'!D60</f>
        <v>0</v>
      </c>
      <c r="E60" s="177">
        <f>'355-ELIGIBIL'!E132+'355-NEELIGIBIL'!E60</f>
        <v>0</v>
      </c>
      <c r="F60" s="348">
        <f>'355-ELIGIBIL'!F132+'355-NEELIGIBIL'!F60</f>
        <v>0</v>
      </c>
      <c r="G60" s="348">
        <f>'355-ELIGIBIL'!G132+'355-NEELIGIBIL'!G60</f>
        <v>0</v>
      </c>
      <c r="H60" s="429">
        <f>'355-ELIGIBIL'!H132+'355-NEELIGIBIL'!H60</f>
        <v>0</v>
      </c>
      <c r="I60" s="444">
        <f>'355-ELIGIBIL'!I132+'355-NEELIGIBIL'!I60</f>
        <v>0</v>
      </c>
      <c r="J60" s="345">
        <f>'355-ELIGIBIL'!J132+'355-NEELIGIBIL'!J60</f>
        <v>0</v>
      </c>
      <c r="K60" s="447">
        <f>'355-ELIGIBIL'!K132+'355-NEELIGIBIL'!K60</f>
        <v>0</v>
      </c>
      <c r="L60" s="237">
        <f>'355-ELIGIBIL'!L132+'355-NEELIGIBIL'!L60</f>
        <v>0</v>
      </c>
      <c r="M60" s="342">
        <f>'355-ELIGIBIL'!M132+'355-NEELIGIBIL'!M60</f>
        <v>0</v>
      </c>
      <c r="N60" s="450">
        <f>'355-ELIGIBIL'!N132+'355-NEELIGIBIL'!N60</f>
        <v>0</v>
      </c>
    </row>
    <row r="61" spans="1:19" s="29" customFormat="1" ht="21.75" thickTop="1" x14ac:dyDescent="0.35">
      <c r="A61" s="520" t="s">
        <v>85</v>
      </c>
      <c r="B61" s="542" t="s">
        <v>86</v>
      </c>
      <c r="C61" s="522">
        <f t="shared" ref="C61:N61" si="40">SUM(C62:C66)</f>
        <v>0</v>
      </c>
      <c r="D61" s="522">
        <f t="shared" si="40"/>
        <v>0</v>
      </c>
      <c r="E61" s="523">
        <f t="shared" si="40"/>
        <v>0</v>
      </c>
      <c r="F61" s="524">
        <f t="shared" si="40"/>
        <v>0</v>
      </c>
      <c r="G61" s="45">
        <f t="shared" si="40"/>
        <v>0</v>
      </c>
      <c r="H61" s="562">
        <f t="shared" si="40"/>
        <v>0</v>
      </c>
      <c r="I61" s="563">
        <f t="shared" si="40"/>
        <v>0</v>
      </c>
      <c r="J61" s="543">
        <f t="shared" si="40"/>
        <v>0</v>
      </c>
      <c r="K61" s="564">
        <f t="shared" si="40"/>
        <v>0</v>
      </c>
      <c r="L61" s="565">
        <f t="shared" si="40"/>
        <v>0</v>
      </c>
      <c r="M61" s="566">
        <f t="shared" si="40"/>
        <v>0</v>
      </c>
      <c r="N61" s="567">
        <f t="shared" si="40"/>
        <v>0</v>
      </c>
    </row>
    <row r="62" spans="1:19" ht="42" x14ac:dyDescent="0.35">
      <c r="A62" s="175"/>
      <c r="B62" s="179" t="s">
        <v>87</v>
      </c>
      <c r="C62" s="177">
        <v>0</v>
      </c>
      <c r="D62" s="195">
        <v>0</v>
      </c>
      <c r="E62" s="207">
        <f t="shared" ref="E62:E66" si="41">C62+D62</f>
        <v>0</v>
      </c>
      <c r="F62" s="299">
        <v>0</v>
      </c>
      <c r="G62" s="302">
        <v>0</v>
      </c>
      <c r="H62" s="427">
        <f t="shared" ref="H62:H66" si="42">F62+G62</f>
        <v>0</v>
      </c>
      <c r="I62" s="444">
        <v>0</v>
      </c>
      <c r="J62" s="272">
        <v>0</v>
      </c>
      <c r="K62" s="445">
        <f t="shared" ref="K62:K66" si="43">I62+J62</f>
        <v>0</v>
      </c>
      <c r="L62" s="237">
        <v>0</v>
      </c>
      <c r="M62" s="240">
        <v>0</v>
      </c>
      <c r="N62" s="239">
        <f t="shared" ref="N62:N66" si="44">L62+M62</f>
        <v>0</v>
      </c>
    </row>
    <row r="63" spans="1:19" ht="42" x14ac:dyDescent="0.35">
      <c r="A63" s="175"/>
      <c r="B63" s="179" t="s">
        <v>88</v>
      </c>
      <c r="C63" s="177">
        <v>0</v>
      </c>
      <c r="D63" s="195">
        <v>0</v>
      </c>
      <c r="E63" s="207">
        <f t="shared" si="41"/>
        <v>0</v>
      </c>
      <c r="F63" s="299">
        <v>0</v>
      </c>
      <c r="G63" s="302">
        <v>0</v>
      </c>
      <c r="H63" s="427">
        <f t="shared" si="42"/>
        <v>0</v>
      </c>
      <c r="I63" s="444">
        <v>0</v>
      </c>
      <c r="J63" s="272">
        <v>0</v>
      </c>
      <c r="K63" s="445">
        <f t="shared" si="43"/>
        <v>0</v>
      </c>
      <c r="L63" s="237">
        <v>0</v>
      </c>
      <c r="M63" s="240">
        <v>0</v>
      </c>
      <c r="N63" s="239">
        <f t="shared" si="44"/>
        <v>0</v>
      </c>
    </row>
    <row r="64" spans="1:19" ht="42" x14ac:dyDescent="0.35">
      <c r="A64" s="175"/>
      <c r="B64" s="179" t="s">
        <v>89</v>
      </c>
      <c r="C64" s="177">
        <v>0</v>
      </c>
      <c r="D64" s="195">
        <v>0</v>
      </c>
      <c r="E64" s="207">
        <f t="shared" si="41"/>
        <v>0</v>
      </c>
      <c r="F64" s="299">
        <v>0</v>
      </c>
      <c r="G64" s="302">
        <v>0</v>
      </c>
      <c r="H64" s="427">
        <f t="shared" si="42"/>
        <v>0</v>
      </c>
      <c r="I64" s="444">
        <v>0</v>
      </c>
      <c r="J64" s="272">
        <v>0</v>
      </c>
      <c r="K64" s="445">
        <f t="shared" si="43"/>
        <v>0</v>
      </c>
      <c r="L64" s="237">
        <v>0</v>
      </c>
      <c r="M64" s="240">
        <v>0</v>
      </c>
      <c r="N64" s="239">
        <f t="shared" si="44"/>
        <v>0</v>
      </c>
    </row>
    <row r="65" spans="1:14" ht="21" x14ac:dyDescent="0.35">
      <c r="A65" s="175"/>
      <c r="B65" s="179" t="s">
        <v>90</v>
      </c>
      <c r="C65" s="177">
        <v>0</v>
      </c>
      <c r="D65" s="195">
        <v>0</v>
      </c>
      <c r="E65" s="207">
        <f t="shared" si="41"/>
        <v>0</v>
      </c>
      <c r="F65" s="299">
        <v>0</v>
      </c>
      <c r="G65" s="302">
        <v>0</v>
      </c>
      <c r="H65" s="427">
        <f t="shared" si="42"/>
        <v>0</v>
      </c>
      <c r="I65" s="444">
        <v>0</v>
      </c>
      <c r="J65" s="272">
        <v>0</v>
      </c>
      <c r="K65" s="445">
        <f t="shared" si="43"/>
        <v>0</v>
      </c>
      <c r="L65" s="237">
        <v>0</v>
      </c>
      <c r="M65" s="240">
        <v>0</v>
      </c>
      <c r="N65" s="239">
        <f t="shared" si="44"/>
        <v>0</v>
      </c>
    </row>
    <row r="66" spans="1:14" ht="42.75" thickBot="1" x14ac:dyDescent="0.4">
      <c r="A66" s="164"/>
      <c r="B66" s="196" t="s">
        <v>91</v>
      </c>
      <c r="C66" s="166">
        <v>0</v>
      </c>
      <c r="D66" s="197">
        <v>0</v>
      </c>
      <c r="E66" s="203">
        <f t="shared" si="41"/>
        <v>0</v>
      </c>
      <c r="F66" s="284">
        <v>0</v>
      </c>
      <c r="G66" s="303">
        <v>0</v>
      </c>
      <c r="H66" s="422">
        <f t="shared" si="42"/>
        <v>0</v>
      </c>
      <c r="I66" s="438">
        <v>0</v>
      </c>
      <c r="J66" s="273">
        <v>0</v>
      </c>
      <c r="K66" s="439">
        <f t="shared" si="43"/>
        <v>0</v>
      </c>
      <c r="L66" s="222">
        <v>0</v>
      </c>
      <c r="M66" s="241">
        <v>0</v>
      </c>
      <c r="N66" s="224">
        <f t="shared" si="44"/>
        <v>0</v>
      </c>
    </row>
    <row r="67" spans="1:14" ht="22.5" thickTop="1" thickBot="1" x14ac:dyDescent="0.4">
      <c r="A67" s="188" t="s">
        <v>92</v>
      </c>
      <c r="B67" s="189" t="s">
        <v>93</v>
      </c>
      <c r="C67" s="190">
        <f>'355-ELIGIBIL'!C139+'355-NEELIGIBIL'!C67</f>
        <v>214521.42</v>
      </c>
      <c r="D67" s="190">
        <f>'355-ELIGIBIL'!D139+'355-NEELIGIBIL'!D67</f>
        <v>40759.069800000005</v>
      </c>
      <c r="E67" s="190">
        <f>'355-ELIGIBIL'!E139+'355-NEELIGIBIL'!E67</f>
        <v>255280.48980000001</v>
      </c>
      <c r="F67" s="349">
        <f>'355-ELIGIBIL'!F139+'355-NEELIGIBIL'!F67</f>
        <v>0</v>
      </c>
      <c r="G67" s="349">
        <f>'355-ELIGIBIL'!G139+'355-NEELIGIBIL'!G67</f>
        <v>0</v>
      </c>
      <c r="H67" s="430">
        <f>'355-ELIGIBIL'!H139+'355-NEELIGIBIL'!H67</f>
        <v>0</v>
      </c>
      <c r="I67" s="440">
        <f>'355-ELIGIBIL'!I139+'355-NEELIGIBIL'!I67</f>
        <v>214521.42</v>
      </c>
      <c r="J67" s="346">
        <f>'355-ELIGIBIL'!J139+'355-NEELIGIBIL'!J67</f>
        <v>27663.042600000001</v>
      </c>
      <c r="K67" s="448">
        <f>'355-ELIGIBIL'!K139+'355-NEELIGIBIL'!K67</f>
        <v>242184.46260000003</v>
      </c>
      <c r="L67" s="225">
        <f>'355-ELIGIBIL'!L139+'355-NEELIGIBIL'!L67</f>
        <v>214521.42</v>
      </c>
      <c r="M67" s="343">
        <f>'355-ELIGIBIL'!M139+'355-NEELIGIBIL'!M67</f>
        <v>27663.042600000001</v>
      </c>
      <c r="N67" s="451">
        <f>'355-ELIGIBIL'!N139+'355-NEELIGIBIL'!N67</f>
        <v>242184.46260000003</v>
      </c>
    </row>
    <row r="68" spans="1:14" ht="22.5" thickTop="1" thickBot="1" x14ac:dyDescent="0.4">
      <c r="A68" s="168" t="s">
        <v>94</v>
      </c>
      <c r="B68" s="172" t="s">
        <v>95</v>
      </c>
      <c r="C68" s="190">
        <f>'355-ELIGIBIL'!C140+'355-NEELIGIBIL'!C68</f>
        <v>6440</v>
      </c>
      <c r="D68" s="190">
        <f>'355-ELIGIBIL'!D140+'355-NEELIGIBIL'!D68</f>
        <v>1223.5999999999999</v>
      </c>
      <c r="E68" s="190">
        <f>'355-ELIGIBIL'!E140+'355-NEELIGIBIL'!E68</f>
        <v>7663.6</v>
      </c>
      <c r="F68" s="349">
        <f>'355-ELIGIBIL'!F140+'355-NEELIGIBIL'!F68</f>
        <v>1440</v>
      </c>
      <c r="G68" s="349">
        <f>'355-ELIGIBIL'!G140+'355-NEELIGIBIL'!G68</f>
        <v>273.60000000000002</v>
      </c>
      <c r="H68" s="430">
        <f>'355-ELIGIBIL'!H140+'355-NEELIGIBIL'!H68</f>
        <v>1713.6</v>
      </c>
      <c r="I68" s="440">
        <f>'355-ELIGIBIL'!I140+'355-NEELIGIBIL'!I68</f>
        <v>5000</v>
      </c>
      <c r="J68" s="346">
        <f>'355-ELIGIBIL'!J140+'355-NEELIGIBIL'!J68</f>
        <v>1050</v>
      </c>
      <c r="K68" s="448">
        <f>'355-ELIGIBIL'!K140+'355-NEELIGIBIL'!K68</f>
        <v>6050</v>
      </c>
      <c r="L68" s="225">
        <f>'355-ELIGIBIL'!L140+'355-NEELIGIBIL'!L68</f>
        <v>6440</v>
      </c>
      <c r="M68" s="343">
        <f>'355-ELIGIBIL'!M140+'355-NEELIGIBIL'!M68</f>
        <v>1323.6</v>
      </c>
      <c r="N68" s="451">
        <f>'355-ELIGIBIL'!N140+'355-NEELIGIBIL'!N68</f>
        <v>7763.6</v>
      </c>
    </row>
    <row r="69" spans="1:14" ht="22.5" thickTop="1" thickBot="1" x14ac:dyDescent="0.4">
      <c r="A69" s="670" t="s">
        <v>96</v>
      </c>
      <c r="B69" s="671"/>
      <c r="C69" s="173">
        <f t="shared" ref="C69:N69" si="45">C58+C61+C67+C68</f>
        <v>320961.42000000004</v>
      </c>
      <c r="D69" s="173">
        <f t="shared" si="45"/>
        <v>60982.669800000011</v>
      </c>
      <c r="E69" s="205">
        <f t="shared" si="45"/>
        <v>381944.08980000002</v>
      </c>
      <c r="F69" s="290">
        <f t="shared" si="45"/>
        <v>86719.28</v>
      </c>
      <c r="G69" s="291">
        <f t="shared" si="45"/>
        <v>16476.663199999999</v>
      </c>
      <c r="H69" s="424">
        <f t="shared" si="45"/>
        <v>103195.94320000001</v>
      </c>
      <c r="I69" s="350">
        <f t="shared" si="45"/>
        <v>234242.14</v>
      </c>
      <c r="J69" s="261">
        <f t="shared" si="45"/>
        <v>31804.393800000005</v>
      </c>
      <c r="K69" s="380">
        <f t="shared" si="45"/>
        <v>266046.53380000003</v>
      </c>
      <c r="L69" s="228">
        <f t="shared" si="45"/>
        <v>320961.42000000004</v>
      </c>
      <c r="M69" s="229">
        <f t="shared" si="45"/>
        <v>48281.057000000008</v>
      </c>
      <c r="N69" s="230">
        <f t="shared" si="45"/>
        <v>369242.47700000001</v>
      </c>
    </row>
    <row r="70" spans="1:14" ht="21" x14ac:dyDescent="0.25">
      <c r="A70" s="664" t="s">
        <v>97</v>
      </c>
      <c r="B70" s="665"/>
      <c r="C70" s="665"/>
      <c r="D70" s="665"/>
      <c r="E70" s="665"/>
      <c r="F70" s="654"/>
      <c r="G70" s="655"/>
      <c r="H70" s="655"/>
      <c r="I70" s="679"/>
      <c r="J70" s="660"/>
      <c r="K70" s="680"/>
      <c r="L70" s="649"/>
      <c r="M70" s="650"/>
      <c r="N70" s="651"/>
    </row>
    <row r="71" spans="1:14" ht="21" x14ac:dyDescent="0.35">
      <c r="A71" s="175" t="s">
        <v>98</v>
      </c>
      <c r="B71" s="198" t="s">
        <v>99</v>
      </c>
      <c r="C71" s="177">
        <v>0</v>
      </c>
      <c r="D71" s="178">
        <f>C71*19%</f>
        <v>0</v>
      </c>
      <c r="E71" s="207">
        <f>C71+D71</f>
        <v>0</v>
      </c>
      <c r="F71" s="299">
        <v>0</v>
      </c>
      <c r="G71" s="300">
        <f>F71*19%</f>
        <v>0</v>
      </c>
      <c r="H71" s="427">
        <f>F71+G71</f>
        <v>0</v>
      </c>
      <c r="I71" s="444">
        <v>0</v>
      </c>
      <c r="J71" s="270">
        <f>I71*19%</f>
        <v>0</v>
      </c>
      <c r="K71" s="445">
        <f>I71+J71</f>
        <v>0</v>
      </c>
      <c r="L71" s="237">
        <v>0</v>
      </c>
      <c r="M71" s="238">
        <f>L71*19%</f>
        <v>0</v>
      </c>
      <c r="N71" s="239">
        <f>L71+M71</f>
        <v>0</v>
      </c>
    </row>
    <row r="72" spans="1:14" ht="21" x14ac:dyDescent="0.35">
      <c r="A72" s="175" t="s">
        <v>100</v>
      </c>
      <c r="B72" s="176" t="s">
        <v>101</v>
      </c>
      <c r="C72" s="177">
        <v>0</v>
      </c>
      <c r="D72" s="178">
        <f t="shared" ref="D72" si="46">C72*19%</f>
        <v>0</v>
      </c>
      <c r="E72" s="207">
        <f t="shared" ref="E72" si="47">C72+D72</f>
        <v>0</v>
      </c>
      <c r="F72" s="299">
        <v>0</v>
      </c>
      <c r="G72" s="300">
        <f t="shared" ref="G72" si="48">F72*19%</f>
        <v>0</v>
      </c>
      <c r="H72" s="427">
        <f t="shared" ref="H72" si="49">F72+G72</f>
        <v>0</v>
      </c>
      <c r="I72" s="444">
        <v>0</v>
      </c>
      <c r="J72" s="270">
        <f t="shared" ref="J72" si="50">I72*19%</f>
        <v>0</v>
      </c>
      <c r="K72" s="445">
        <f t="shared" ref="K72" si="51">I72+J72</f>
        <v>0</v>
      </c>
      <c r="L72" s="237">
        <v>0</v>
      </c>
      <c r="M72" s="238">
        <f t="shared" ref="M72" si="52">L72*19%</f>
        <v>0</v>
      </c>
      <c r="N72" s="239">
        <f t="shared" ref="N72" si="53">L72+M72</f>
        <v>0</v>
      </c>
    </row>
    <row r="73" spans="1:14" ht="21.75" thickBot="1" x14ac:dyDescent="0.4">
      <c r="A73" s="666" t="s">
        <v>102</v>
      </c>
      <c r="B73" s="667"/>
      <c r="C73" s="174">
        <f>SUM(C71:C72)</f>
        <v>0</v>
      </c>
      <c r="D73" s="174">
        <f t="shared" ref="D73:E73" si="54">SUM(D71:D72)</f>
        <v>0</v>
      </c>
      <c r="E73" s="206">
        <f t="shared" si="54"/>
        <v>0</v>
      </c>
      <c r="F73" s="293">
        <f>SUM(F71:F72)</f>
        <v>0</v>
      </c>
      <c r="G73" s="294">
        <f t="shared" ref="G73:H73" si="55">SUM(G71:G72)</f>
        <v>0</v>
      </c>
      <c r="H73" s="425">
        <f t="shared" si="55"/>
        <v>0</v>
      </c>
      <c r="I73" s="351">
        <f>SUM(I71:I72)</f>
        <v>0</v>
      </c>
      <c r="J73" s="264">
        <f t="shared" ref="J73:K73" si="56">SUM(J71:J72)</f>
        <v>0</v>
      </c>
      <c r="K73" s="381">
        <f t="shared" si="56"/>
        <v>0</v>
      </c>
      <c r="L73" s="231">
        <f>SUM(L71:L72)</f>
        <v>0</v>
      </c>
      <c r="M73" s="232">
        <f t="shared" ref="M73:N73" si="57">SUM(M71:M72)</f>
        <v>0</v>
      </c>
      <c r="N73" s="233">
        <f t="shared" si="57"/>
        <v>0</v>
      </c>
    </row>
    <row r="74" spans="1:14" ht="21.75" thickBot="1" x14ac:dyDescent="0.4">
      <c r="A74" s="668" t="s">
        <v>103</v>
      </c>
      <c r="B74" s="669"/>
      <c r="C74" s="199">
        <f t="shared" ref="C74:N74" si="58">C17+C19+C44+C56+C69+C73</f>
        <v>5626077.2199999997</v>
      </c>
      <c r="D74" s="199">
        <f t="shared" si="58"/>
        <v>1068954.6717999999</v>
      </c>
      <c r="E74" s="212">
        <f t="shared" si="58"/>
        <v>6695031.8917999994</v>
      </c>
      <c r="F74" s="304">
        <f t="shared" si="58"/>
        <v>4461754.28</v>
      </c>
      <c r="G74" s="305">
        <f t="shared" si="58"/>
        <v>847733.31319999986</v>
      </c>
      <c r="H74" s="431">
        <f t="shared" si="58"/>
        <v>5309487.5932</v>
      </c>
      <c r="I74" s="352">
        <f t="shared" si="58"/>
        <v>1164322.9400000004</v>
      </c>
      <c r="J74" s="274">
        <f t="shared" si="58"/>
        <v>227121.36180000007</v>
      </c>
      <c r="K74" s="382">
        <f t="shared" si="58"/>
        <v>1391444.3018000005</v>
      </c>
      <c r="L74" s="242">
        <f t="shared" si="58"/>
        <v>5626077.2199999997</v>
      </c>
      <c r="M74" s="243">
        <f t="shared" si="58"/>
        <v>1074854.675</v>
      </c>
      <c r="N74" s="244">
        <f t="shared" si="58"/>
        <v>6700931.8950000014</v>
      </c>
    </row>
    <row r="75" spans="1:14" ht="21.75" thickBot="1" x14ac:dyDescent="0.4">
      <c r="A75" s="668" t="s">
        <v>104</v>
      </c>
      <c r="B75" s="669"/>
      <c r="C75" s="199">
        <f t="shared" ref="C75:N75" si="59">C14+C15+C16+C19+C46+C49+C59</f>
        <v>4433829.58</v>
      </c>
      <c r="D75" s="199">
        <f t="shared" si="59"/>
        <v>842427.62019999989</v>
      </c>
      <c r="E75" s="212">
        <f t="shared" si="59"/>
        <v>5276257.2001999989</v>
      </c>
      <c r="F75" s="304">
        <f t="shared" si="59"/>
        <v>3910014.2499999995</v>
      </c>
      <c r="G75" s="305">
        <f t="shared" si="59"/>
        <v>742902.7074999999</v>
      </c>
      <c r="H75" s="431">
        <f t="shared" si="59"/>
        <v>4652916.9575000005</v>
      </c>
      <c r="I75" s="352">
        <f t="shared" si="59"/>
        <v>523815.33000000037</v>
      </c>
      <c r="J75" s="274">
        <f t="shared" si="59"/>
        <v>110001.21930000007</v>
      </c>
      <c r="K75" s="382">
        <f t="shared" si="59"/>
        <v>633816.54930000042</v>
      </c>
      <c r="L75" s="242">
        <f t="shared" si="59"/>
        <v>4433829.58</v>
      </c>
      <c r="M75" s="243">
        <f t="shared" si="59"/>
        <v>852903.92680000002</v>
      </c>
      <c r="N75" s="244">
        <f t="shared" si="59"/>
        <v>5286733.5068000015</v>
      </c>
    </row>
    <row r="78" spans="1:14" ht="21" x14ac:dyDescent="0.35">
      <c r="B78" s="2" t="s">
        <v>186</v>
      </c>
      <c r="C78" s="603" t="s">
        <v>187</v>
      </c>
      <c r="D78" s="603"/>
      <c r="E78" s="603"/>
      <c r="F78" s="603"/>
      <c r="G78" s="603"/>
      <c r="H78" s="603"/>
      <c r="I78" s="603"/>
      <c r="J78" s="603"/>
      <c r="K78" s="603"/>
      <c r="L78" s="603"/>
      <c r="M78" s="603"/>
      <c r="N78" s="603"/>
    </row>
    <row r="79" spans="1:14" ht="21" x14ac:dyDescent="0.35">
      <c r="A79" s="29"/>
      <c r="B79" s="1" t="s">
        <v>188</v>
      </c>
      <c r="C79" s="604" t="s">
        <v>189</v>
      </c>
      <c r="D79" s="604"/>
      <c r="E79" s="604"/>
      <c r="F79" s="604"/>
      <c r="G79" s="604"/>
      <c r="H79" s="604"/>
      <c r="I79" s="604"/>
      <c r="J79" s="604"/>
      <c r="K79" s="604"/>
      <c r="L79" s="604"/>
      <c r="M79" s="604"/>
      <c r="N79" s="604"/>
    </row>
    <row r="82" spans="1:14" ht="21" x14ac:dyDescent="0.35">
      <c r="B82" s="2" t="s">
        <v>190</v>
      </c>
      <c r="C82" s="308"/>
      <c r="D82" s="308"/>
      <c r="E82" s="308"/>
      <c r="F82" s="308"/>
      <c r="G82" s="308"/>
      <c r="H82" s="308"/>
      <c r="I82" s="308"/>
      <c r="J82" s="308"/>
      <c r="K82" s="308"/>
      <c r="L82" s="308"/>
      <c r="M82" s="308"/>
      <c r="N82" s="308"/>
    </row>
    <row r="83" spans="1:14" ht="21" x14ac:dyDescent="0.35">
      <c r="A83" s="29"/>
      <c r="B83" s="1" t="s">
        <v>191</v>
      </c>
      <c r="C83" s="308"/>
      <c r="D83" s="308"/>
      <c r="E83" s="308"/>
      <c r="F83" s="308"/>
      <c r="G83" s="308"/>
      <c r="H83" s="308"/>
      <c r="I83" s="308"/>
      <c r="J83" s="308"/>
      <c r="K83" s="308"/>
      <c r="L83" s="308"/>
      <c r="M83" s="308"/>
      <c r="N83" s="308"/>
    </row>
  </sheetData>
  <mergeCells count="51">
    <mergeCell ref="A2:B2"/>
    <mergeCell ref="A3:B3"/>
    <mergeCell ref="A4:B4"/>
    <mergeCell ref="A6:E6"/>
    <mergeCell ref="A7:E7"/>
    <mergeCell ref="A19:B19"/>
    <mergeCell ref="I7:K8"/>
    <mergeCell ref="L7:N8"/>
    <mergeCell ref="A8:E8"/>
    <mergeCell ref="A9:A10"/>
    <mergeCell ref="B9:B10"/>
    <mergeCell ref="A12:E12"/>
    <mergeCell ref="F12:H12"/>
    <mergeCell ref="I12:K12"/>
    <mergeCell ref="L12:N12"/>
    <mergeCell ref="F7:H8"/>
    <mergeCell ref="A17:B17"/>
    <mergeCell ref="A18:E18"/>
    <mergeCell ref="F18:H18"/>
    <mergeCell ref="I18:K18"/>
    <mergeCell ref="L18:N18"/>
    <mergeCell ref="A69:B69"/>
    <mergeCell ref="A20:E20"/>
    <mergeCell ref="F20:H20"/>
    <mergeCell ref="I20:K20"/>
    <mergeCell ref="L20:N20"/>
    <mergeCell ref="A44:B44"/>
    <mergeCell ref="A45:E45"/>
    <mergeCell ref="F45:H45"/>
    <mergeCell ref="I45:K45"/>
    <mergeCell ref="L45:N45"/>
    <mergeCell ref="A56:B56"/>
    <mergeCell ref="A57:E57"/>
    <mergeCell ref="F57:H57"/>
    <mergeCell ref="I57:K57"/>
    <mergeCell ref="L57:N57"/>
    <mergeCell ref="A75:B75"/>
    <mergeCell ref="A70:E70"/>
    <mergeCell ref="F70:H70"/>
    <mergeCell ref="I70:K70"/>
    <mergeCell ref="L70:N70"/>
    <mergeCell ref="A73:B73"/>
    <mergeCell ref="A74:B74"/>
    <mergeCell ref="C78:E78"/>
    <mergeCell ref="F78:H78"/>
    <mergeCell ref="I78:K78"/>
    <mergeCell ref="L78:N78"/>
    <mergeCell ref="C79:E79"/>
    <mergeCell ref="F79:H79"/>
    <mergeCell ref="I79:K79"/>
    <mergeCell ref="L79:N79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355-ELIGIBIL</vt:lpstr>
      <vt:lpstr>355-NEELIGIBIL</vt:lpstr>
      <vt:lpstr>355 DG -TOTALIZATOR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2025-07-18T07:32:19Z</cp:lastPrinted>
  <dcterms:created xsi:type="dcterms:W3CDTF">2015-06-05T18:17:20Z</dcterms:created>
  <dcterms:modified xsi:type="dcterms:W3CDTF">2025-10-09T10:51:36Z</dcterms:modified>
</cp:coreProperties>
</file>