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9E9A6A56-21B8-4156-A39B-36488110B7F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ELIGIBIL" sheetId="1" r:id="rId1"/>
    <sheet name="NEELIGIBIL" sheetId="4" r:id="rId2"/>
    <sheet name="DG - TOTALIZATOR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5" l="1"/>
  <c r="E93" i="5"/>
  <c r="F93" i="5"/>
  <c r="G93" i="5"/>
  <c r="H93" i="5"/>
  <c r="I93" i="5"/>
  <c r="J93" i="5"/>
  <c r="K93" i="5"/>
  <c r="L93" i="5"/>
  <c r="M93" i="5"/>
  <c r="N93" i="5"/>
  <c r="C93" i="5"/>
  <c r="D92" i="5"/>
  <c r="E92" i="5"/>
  <c r="F92" i="5"/>
  <c r="G92" i="5"/>
  <c r="H92" i="5"/>
  <c r="I92" i="5"/>
  <c r="J92" i="5"/>
  <c r="K92" i="5"/>
  <c r="L92" i="5"/>
  <c r="M92" i="5"/>
  <c r="N92" i="5"/>
  <c r="C92" i="5"/>
  <c r="D91" i="5"/>
  <c r="E91" i="5"/>
  <c r="F91" i="5"/>
  <c r="G91" i="5"/>
  <c r="H91" i="5"/>
  <c r="I91" i="5"/>
  <c r="J91" i="5"/>
  <c r="K91" i="5"/>
  <c r="L91" i="5"/>
  <c r="M91" i="5"/>
  <c r="N91" i="5"/>
  <c r="C91" i="5"/>
  <c r="D84" i="5"/>
  <c r="E84" i="5"/>
  <c r="F84" i="5"/>
  <c r="G84" i="5"/>
  <c r="H84" i="5"/>
  <c r="I84" i="5"/>
  <c r="J84" i="5"/>
  <c r="K84" i="5"/>
  <c r="L84" i="5"/>
  <c r="M84" i="5"/>
  <c r="N84" i="5"/>
  <c r="C84" i="5"/>
  <c r="D83" i="5"/>
  <c r="E83" i="5"/>
  <c r="F83" i="5"/>
  <c r="G83" i="5"/>
  <c r="H83" i="5"/>
  <c r="I83" i="5"/>
  <c r="J83" i="5"/>
  <c r="K83" i="5"/>
  <c r="L83" i="5"/>
  <c r="M83" i="5"/>
  <c r="N83" i="5"/>
  <c r="C83" i="5"/>
  <c r="D82" i="5"/>
  <c r="E82" i="5"/>
  <c r="F82" i="5"/>
  <c r="G82" i="5"/>
  <c r="H82" i="5"/>
  <c r="I82" i="5"/>
  <c r="J82" i="5"/>
  <c r="K82" i="5"/>
  <c r="L82" i="5"/>
  <c r="M82" i="5"/>
  <c r="N82" i="5"/>
  <c r="C82" i="5"/>
  <c r="F76" i="5"/>
  <c r="I76" i="5"/>
  <c r="C76" i="5"/>
  <c r="F75" i="5"/>
  <c r="C75" i="5"/>
  <c r="D74" i="5"/>
  <c r="E74" i="5"/>
  <c r="F74" i="5"/>
  <c r="G74" i="5"/>
  <c r="H74" i="5"/>
  <c r="I74" i="5"/>
  <c r="J74" i="5"/>
  <c r="K74" i="5"/>
  <c r="L74" i="5"/>
  <c r="M74" i="5"/>
  <c r="N74" i="5"/>
  <c r="C74" i="5"/>
  <c r="F73" i="5"/>
  <c r="D71" i="5"/>
  <c r="E71" i="5"/>
  <c r="F71" i="5"/>
  <c r="G71" i="5"/>
  <c r="I71" i="5"/>
  <c r="J71" i="5"/>
  <c r="L71" i="5"/>
  <c r="M71" i="5"/>
  <c r="C71" i="5"/>
  <c r="F70" i="5"/>
  <c r="I70" i="5"/>
  <c r="C70" i="5"/>
  <c r="F69" i="5"/>
  <c r="C69" i="5"/>
  <c r="D68" i="5"/>
  <c r="E68" i="5"/>
  <c r="F68" i="5"/>
  <c r="G68" i="5"/>
  <c r="H68" i="5"/>
  <c r="I68" i="5"/>
  <c r="J68" i="5"/>
  <c r="K68" i="5"/>
  <c r="L68" i="5"/>
  <c r="M68" i="5"/>
  <c r="N68" i="5"/>
  <c r="C68" i="5"/>
  <c r="D67" i="5"/>
  <c r="E67" i="5"/>
  <c r="F67" i="5"/>
  <c r="G67" i="5"/>
  <c r="H67" i="5"/>
  <c r="I67" i="5"/>
  <c r="J67" i="5"/>
  <c r="K67" i="5"/>
  <c r="L67" i="5"/>
  <c r="M67" i="5"/>
  <c r="N67" i="5"/>
  <c r="C67" i="5"/>
  <c r="D66" i="5"/>
  <c r="E66" i="5"/>
  <c r="F66" i="5"/>
  <c r="G66" i="5"/>
  <c r="H66" i="5"/>
  <c r="I66" i="5"/>
  <c r="J66" i="5"/>
  <c r="K66" i="5"/>
  <c r="L66" i="5"/>
  <c r="M66" i="5"/>
  <c r="N66" i="5"/>
  <c r="C66" i="5"/>
  <c r="D65" i="5"/>
  <c r="E65" i="5"/>
  <c r="F65" i="5"/>
  <c r="G65" i="5"/>
  <c r="H65" i="5"/>
  <c r="I65" i="5"/>
  <c r="J65" i="5"/>
  <c r="K65" i="5"/>
  <c r="L65" i="5"/>
  <c r="M65" i="5"/>
  <c r="N65" i="5"/>
  <c r="C65" i="5"/>
  <c r="D64" i="5"/>
  <c r="E64" i="5"/>
  <c r="F64" i="5"/>
  <c r="G64" i="5"/>
  <c r="H64" i="5"/>
  <c r="I64" i="5"/>
  <c r="J64" i="5"/>
  <c r="K64" i="5"/>
  <c r="L64" i="5"/>
  <c r="M64" i="5"/>
  <c r="N64" i="5"/>
  <c r="C64" i="5"/>
  <c r="D63" i="5"/>
  <c r="E63" i="5"/>
  <c r="F63" i="5"/>
  <c r="C63" i="5"/>
  <c r="D62" i="5"/>
  <c r="E62" i="5"/>
  <c r="F62" i="5"/>
  <c r="G62" i="5"/>
  <c r="H62" i="5"/>
  <c r="I62" i="5"/>
  <c r="J62" i="5"/>
  <c r="K62" i="5"/>
  <c r="L62" i="5"/>
  <c r="M62" i="5"/>
  <c r="N62" i="5"/>
  <c r="C62" i="5"/>
  <c r="D61" i="5"/>
  <c r="E61" i="5"/>
  <c r="F61" i="5"/>
  <c r="G61" i="5"/>
  <c r="H61" i="5"/>
  <c r="I61" i="5"/>
  <c r="J61" i="5"/>
  <c r="K61" i="5"/>
  <c r="L61" i="5"/>
  <c r="M61" i="5"/>
  <c r="N61" i="5"/>
  <c r="C61" i="5"/>
  <c r="D60" i="5"/>
  <c r="E60" i="5"/>
  <c r="F60" i="5"/>
  <c r="G60" i="5"/>
  <c r="H60" i="5"/>
  <c r="I60" i="5"/>
  <c r="J60" i="5"/>
  <c r="K60" i="5"/>
  <c r="L60" i="5"/>
  <c r="M60" i="5"/>
  <c r="N60" i="5"/>
  <c r="C60" i="5"/>
  <c r="D59" i="5"/>
  <c r="E59" i="5"/>
  <c r="F59" i="5"/>
  <c r="G59" i="5"/>
  <c r="H59" i="5"/>
  <c r="I59" i="5"/>
  <c r="J59" i="5"/>
  <c r="K59" i="5"/>
  <c r="L59" i="5"/>
  <c r="M59" i="5"/>
  <c r="N59" i="5"/>
  <c r="C59" i="5"/>
  <c r="D58" i="5"/>
  <c r="E58" i="5"/>
  <c r="F58" i="5"/>
  <c r="G58" i="5"/>
  <c r="H58" i="5"/>
  <c r="I58" i="5"/>
  <c r="J58" i="5"/>
  <c r="K58" i="5"/>
  <c r="L58" i="5"/>
  <c r="M58" i="5"/>
  <c r="N58" i="5"/>
  <c r="C58" i="5"/>
  <c r="F56" i="5"/>
  <c r="C56" i="5"/>
  <c r="F55" i="5"/>
  <c r="C55" i="5"/>
  <c r="F54" i="5"/>
  <c r="C54" i="5"/>
  <c r="F53" i="5"/>
  <c r="C53" i="5"/>
  <c r="F52" i="5"/>
  <c r="C52" i="5"/>
  <c r="F51" i="5"/>
  <c r="C51" i="5"/>
  <c r="F50" i="5"/>
  <c r="C50" i="5"/>
  <c r="F49" i="5"/>
  <c r="C49" i="5"/>
  <c r="F48" i="5"/>
  <c r="C48" i="5"/>
  <c r="D44" i="5"/>
  <c r="E44" i="5"/>
  <c r="F44" i="5"/>
  <c r="G44" i="5"/>
  <c r="H44" i="5"/>
  <c r="I44" i="5"/>
  <c r="J44" i="5"/>
  <c r="K44" i="5"/>
  <c r="L44" i="5"/>
  <c r="M44" i="5"/>
  <c r="N44" i="5"/>
  <c r="C44" i="5"/>
  <c r="D43" i="5"/>
  <c r="E43" i="5"/>
  <c r="F43" i="5"/>
  <c r="G43" i="5"/>
  <c r="H43" i="5"/>
  <c r="I43" i="5"/>
  <c r="J43" i="5"/>
  <c r="K43" i="5"/>
  <c r="L43" i="5"/>
  <c r="M43" i="5"/>
  <c r="N43" i="5"/>
  <c r="C43" i="5"/>
  <c r="D42" i="5"/>
  <c r="E42" i="5"/>
  <c r="F42" i="5"/>
  <c r="G42" i="5"/>
  <c r="H42" i="5"/>
  <c r="I42" i="5"/>
  <c r="J42" i="5"/>
  <c r="K42" i="5"/>
  <c r="L42" i="5"/>
  <c r="M42" i="5"/>
  <c r="N42" i="5"/>
  <c r="C42" i="5"/>
  <c r="D41" i="5"/>
  <c r="E41" i="5"/>
  <c r="F41" i="5"/>
  <c r="G41" i="5"/>
  <c r="H41" i="5"/>
  <c r="I41" i="5"/>
  <c r="J41" i="5"/>
  <c r="K41" i="5"/>
  <c r="L41" i="5"/>
  <c r="M41" i="5"/>
  <c r="N41" i="5"/>
  <c r="C41" i="5"/>
  <c r="D40" i="5"/>
  <c r="E40" i="5"/>
  <c r="F40" i="5"/>
  <c r="G40" i="5"/>
  <c r="H40" i="5"/>
  <c r="I40" i="5"/>
  <c r="J40" i="5"/>
  <c r="K40" i="5"/>
  <c r="L40" i="5"/>
  <c r="M40" i="5"/>
  <c r="N40" i="5"/>
  <c r="C40" i="5"/>
  <c r="D39" i="5"/>
  <c r="E39" i="5"/>
  <c r="F39" i="5"/>
  <c r="G39" i="5"/>
  <c r="H39" i="5"/>
  <c r="I39" i="5"/>
  <c r="J39" i="5"/>
  <c r="K39" i="5"/>
  <c r="L39" i="5"/>
  <c r="M39" i="5"/>
  <c r="N39" i="5"/>
  <c r="C39" i="5"/>
  <c r="D38" i="5"/>
  <c r="E38" i="5"/>
  <c r="F38" i="5"/>
  <c r="G38" i="5"/>
  <c r="H38" i="5"/>
  <c r="I38" i="5"/>
  <c r="J38" i="5"/>
  <c r="K38" i="5"/>
  <c r="L38" i="5"/>
  <c r="M38" i="5"/>
  <c r="N38" i="5"/>
  <c r="C38" i="5"/>
  <c r="D37" i="5"/>
  <c r="E37" i="5"/>
  <c r="F37" i="5"/>
  <c r="G37" i="5"/>
  <c r="H37" i="5"/>
  <c r="I37" i="5"/>
  <c r="J37" i="5"/>
  <c r="K37" i="5"/>
  <c r="L37" i="5"/>
  <c r="M37" i="5"/>
  <c r="N37" i="5"/>
  <c r="C37" i="5"/>
  <c r="D36" i="5"/>
  <c r="E36" i="5"/>
  <c r="F36" i="5"/>
  <c r="G36" i="5"/>
  <c r="H36" i="5"/>
  <c r="I36" i="5"/>
  <c r="J36" i="5"/>
  <c r="K36" i="5"/>
  <c r="L36" i="5"/>
  <c r="M36" i="5"/>
  <c r="N36" i="5"/>
  <c r="C36" i="5"/>
  <c r="D35" i="5"/>
  <c r="E35" i="5"/>
  <c r="F35" i="5"/>
  <c r="G35" i="5"/>
  <c r="H35" i="5"/>
  <c r="I35" i="5"/>
  <c r="J35" i="5"/>
  <c r="K35" i="5"/>
  <c r="L35" i="5"/>
  <c r="M35" i="5"/>
  <c r="N35" i="5"/>
  <c r="C35" i="5"/>
  <c r="D34" i="5"/>
  <c r="E34" i="5"/>
  <c r="F34" i="5"/>
  <c r="G34" i="5"/>
  <c r="H34" i="5"/>
  <c r="I34" i="5"/>
  <c r="J34" i="5"/>
  <c r="K34" i="5"/>
  <c r="L34" i="5"/>
  <c r="M34" i="5"/>
  <c r="N34" i="5"/>
  <c r="C34" i="5"/>
  <c r="D33" i="5"/>
  <c r="E33" i="5"/>
  <c r="F33" i="5"/>
  <c r="G33" i="5"/>
  <c r="H33" i="5"/>
  <c r="I33" i="5"/>
  <c r="J33" i="5"/>
  <c r="K33" i="5"/>
  <c r="L33" i="5"/>
  <c r="M33" i="5"/>
  <c r="N33" i="5"/>
  <c r="C33" i="5"/>
  <c r="D32" i="5"/>
  <c r="E32" i="5"/>
  <c r="F32" i="5"/>
  <c r="G32" i="5"/>
  <c r="H32" i="5"/>
  <c r="I32" i="5"/>
  <c r="J32" i="5"/>
  <c r="K32" i="5"/>
  <c r="L32" i="5"/>
  <c r="M32" i="5"/>
  <c r="N32" i="5"/>
  <c r="C32" i="5"/>
  <c r="D31" i="5"/>
  <c r="E31" i="5"/>
  <c r="F31" i="5"/>
  <c r="G31" i="5"/>
  <c r="H31" i="5"/>
  <c r="I31" i="5"/>
  <c r="J31" i="5"/>
  <c r="K31" i="5"/>
  <c r="L31" i="5"/>
  <c r="M31" i="5"/>
  <c r="N31" i="5"/>
  <c r="C31" i="5"/>
  <c r="D30" i="5"/>
  <c r="E30" i="5"/>
  <c r="F30" i="5"/>
  <c r="G30" i="5"/>
  <c r="H30" i="5"/>
  <c r="I30" i="5"/>
  <c r="J30" i="5"/>
  <c r="K30" i="5"/>
  <c r="L30" i="5"/>
  <c r="M30" i="5"/>
  <c r="N30" i="5"/>
  <c r="C30" i="5"/>
  <c r="D29" i="5"/>
  <c r="E29" i="5"/>
  <c r="F29" i="5"/>
  <c r="G29" i="5"/>
  <c r="H29" i="5"/>
  <c r="I29" i="5"/>
  <c r="J29" i="5"/>
  <c r="K29" i="5"/>
  <c r="L29" i="5"/>
  <c r="M29" i="5"/>
  <c r="N29" i="5"/>
  <c r="C29" i="5"/>
  <c r="D28" i="5"/>
  <c r="E28" i="5"/>
  <c r="F28" i="5"/>
  <c r="G28" i="5"/>
  <c r="H28" i="5"/>
  <c r="I28" i="5"/>
  <c r="J28" i="5"/>
  <c r="K28" i="5"/>
  <c r="L28" i="5"/>
  <c r="M28" i="5"/>
  <c r="N28" i="5"/>
  <c r="C28" i="5"/>
  <c r="D27" i="5"/>
  <c r="E27" i="5"/>
  <c r="F27" i="5"/>
  <c r="G27" i="5"/>
  <c r="H27" i="5"/>
  <c r="I27" i="5"/>
  <c r="J27" i="5"/>
  <c r="K27" i="5"/>
  <c r="L27" i="5"/>
  <c r="M27" i="5"/>
  <c r="N27" i="5"/>
  <c r="C27" i="5"/>
  <c r="D26" i="5"/>
  <c r="E26" i="5"/>
  <c r="F26" i="5"/>
  <c r="G26" i="5"/>
  <c r="H26" i="5"/>
  <c r="I26" i="5"/>
  <c r="J26" i="5"/>
  <c r="K26" i="5"/>
  <c r="L26" i="5"/>
  <c r="M26" i="5"/>
  <c r="N26" i="5"/>
  <c r="C26" i="5"/>
  <c r="D25" i="5"/>
  <c r="E25" i="5"/>
  <c r="F25" i="5"/>
  <c r="G25" i="5"/>
  <c r="H25" i="5"/>
  <c r="I25" i="5"/>
  <c r="J25" i="5"/>
  <c r="K25" i="5"/>
  <c r="L25" i="5"/>
  <c r="M25" i="5"/>
  <c r="N25" i="5"/>
  <c r="C25" i="5"/>
  <c r="D24" i="5"/>
  <c r="E24" i="5"/>
  <c r="F24" i="5"/>
  <c r="G24" i="5"/>
  <c r="H24" i="5"/>
  <c r="I24" i="5"/>
  <c r="J24" i="5"/>
  <c r="K24" i="5"/>
  <c r="L24" i="5"/>
  <c r="M24" i="5"/>
  <c r="N24" i="5"/>
  <c r="C24" i="5"/>
  <c r="D23" i="5"/>
  <c r="E23" i="5"/>
  <c r="F23" i="5"/>
  <c r="G23" i="5"/>
  <c r="H23" i="5"/>
  <c r="I23" i="5"/>
  <c r="J23" i="5"/>
  <c r="K23" i="5"/>
  <c r="L23" i="5"/>
  <c r="M23" i="5"/>
  <c r="N23" i="5"/>
  <c r="C23" i="5"/>
  <c r="D22" i="5"/>
  <c r="E22" i="5"/>
  <c r="F22" i="5"/>
  <c r="G22" i="5"/>
  <c r="H22" i="5"/>
  <c r="I22" i="5"/>
  <c r="J22" i="5"/>
  <c r="K22" i="5"/>
  <c r="L22" i="5"/>
  <c r="M22" i="5"/>
  <c r="N22" i="5"/>
  <c r="C22" i="5"/>
  <c r="D21" i="5"/>
  <c r="E21" i="5"/>
  <c r="F21" i="5"/>
  <c r="G21" i="5"/>
  <c r="H21" i="5"/>
  <c r="I21" i="5"/>
  <c r="J21" i="5"/>
  <c r="K21" i="5"/>
  <c r="L21" i="5"/>
  <c r="M21" i="5"/>
  <c r="N21" i="5"/>
  <c r="C21" i="5"/>
  <c r="F46" i="4"/>
  <c r="I46" i="4"/>
  <c r="C46" i="4"/>
  <c r="I35" i="4"/>
  <c r="I42" i="4"/>
  <c r="I43" i="4"/>
  <c r="I41" i="4"/>
  <c r="J39" i="4"/>
  <c r="K39" i="4"/>
  <c r="I39" i="4"/>
  <c r="I37" i="4"/>
  <c r="N77" i="5"/>
  <c r="G77" i="5"/>
  <c r="H77" i="5"/>
  <c r="I77" i="5"/>
  <c r="J77" i="5"/>
  <c r="K77" i="5"/>
  <c r="L77" i="5"/>
  <c r="M77" i="5"/>
  <c r="F77" i="5"/>
  <c r="G35" i="4"/>
  <c r="L44" i="1"/>
  <c r="M43" i="1"/>
  <c r="M39" i="1"/>
  <c r="K93" i="1"/>
  <c r="J93" i="1"/>
  <c r="I93" i="1"/>
  <c r="J82" i="1"/>
  <c r="K39" i="1"/>
  <c r="J39" i="1"/>
  <c r="J40" i="1"/>
  <c r="J28" i="1"/>
  <c r="F47" i="1"/>
  <c r="F47" i="5" s="1"/>
  <c r="F44" i="1"/>
  <c r="H44" i="1"/>
  <c r="G44" i="1"/>
  <c r="H39" i="1"/>
  <c r="G39" i="1"/>
  <c r="H28" i="1"/>
  <c r="G28" i="1"/>
  <c r="G43" i="1"/>
  <c r="G30" i="1"/>
  <c r="G31" i="1"/>
  <c r="G32" i="1"/>
  <c r="G33" i="1"/>
  <c r="G34" i="1"/>
  <c r="G73" i="1"/>
  <c r="G73" i="5" s="1"/>
  <c r="F73" i="1"/>
  <c r="I74" i="1"/>
  <c r="G75" i="1"/>
  <c r="G75" i="5" s="1"/>
  <c r="H75" i="1"/>
  <c r="H73" i="1" s="1"/>
  <c r="H73" i="5" s="1"/>
  <c r="H74" i="1"/>
  <c r="G74" i="1"/>
  <c r="C77" i="5"/>
  <c r="C78" i="5"/>
  <c r="C79" i="5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58" i="4"/>
  <c r="I34" i="4"/>
  <c r="I32" i="4"/>
  <c r="I33" i="4"/>
  <c r="I31" i="4"/>
  <c r="I27" i="4"/>
  <c r="F83" i="1"/>
  <c r="I73" i="4"/>
  <c r="I74" i="4"/>
  <c r="I75" i="4"/>
  <c r="I76" i="4"/>
  <c r="I77" i="4"/>
  <c r="I78" i="4"/>
  <c r="I79" i="4"/>
  <c r="C70" i="4"/>
  <c r="C69" i="1"/>
  <c r="C63" i="1"/>
  <c r="I49" i="4"/>
  <c r="I50" i="4"/>
  <c r="I51" i="4"/>
  <c r="I52" i="4"/>
  <c r="I53" i="4"/>
  <c r="I54" i="4"/>
  <c r="I55" i="4"/>
  <c r="I56" i="4"/>
  <c r="I48" i="4"/>
  <c r="H75" i="5" l="1"/>
  <c r="C56" i="1"/>
  <c r="I56" i="5" s="1"/>
  <c r="C50" i="1"/>
  <c r="I50" i="1" s="1"/>
  <c r="I50" i="5" s="1"/>
  <c r="I92" i="1"/>
  <c r="I91" i="1"/>
  <c r="I83" i="1"/>
  <c r="I78" i="1"/>
  <c r="I79" i="1"/>
  <c r="I77" i="1"/>
  <c r="I75" i="1"/>
  <c r="I71" i="1"/>
  <c r="I59" i="1"/>
  <c r="I60" i="1"/>
  <c r="I61" i="1"/>
  <c r="I62" i="1"/>
  <c r="I64" i="1"/>
  <c r="I65" i="1"/>
  <c r="I66" i="1"/>
  <c r="I67" i="1"/>
  <c r="I68" i="1"/>
  <c r="I69" i="1"/>
  <c r="I69" i="5" s="1"/>
  <c r="I58" i="1"/>
  <c r="I49" i="1"/>
  <c r="I49" i="5" s="1"/>
  <c r="I51" i="1"/>
  <c r="I51" i="5" s="1"/>
  <c r="I52" i="1"/>
  <c r="I52" i="5" s="1"/>
  <c r="I53" i="1"/>
  <c r="I53" i="5" s="1"/>
  <c r="I54" i="1"/>
  <c r="I54" i="5" s="1"/>
  <c r="I55" i="1"/>
  <c r="I55" i="5" s="1"/>
  <c r="I48" i="1"/>
  <c r="I48" i="5" s="1"/>
  <c r="I42" i="1"/>
  <c r="I43" i="1"/>
  <c r="I41" i="1"/>
  <c r="I38" i="1"/>
  <c r="I37" i="1"/>
  <c r="I35" i="1"/>
  <c r="I30" i="1"/>
  <c r="I31" i="1"/>
  <c r="I32" i="1"/>
  <c r="I33" i="1"/>
  <c r="I34" i="1"/>
  <c r="I29" i="1"/>
  <c r="I27" i="1"/>
  <c r="I26" i="1"/>
  <c r="I73" i="1" l="1"/>
  <c r="I73" i="5" s="1"/>
  <c r="I75" i="5"/>
  <c r="I57" i="1"/>
  <c r="I63" i="5"/>
  <c r="L96" i="4"/>
  <c r="M96" i="4"/>
  <c r="N96" i="4"/>
  <c r="M95" i="4"/>
  <c r="N95" i="4"/>
  <c r="L95" i="4"/>
  <c r="L83" i="4"/>
  <c r="L84" i="4"/>
  <c r="M84" i="4"/>
  <c r="N84" i="4"/>
  <c r="L85" i="4"/>
  <c r="M85" i="4"/>
  <c r="N85" i="4"/>
  <c r="L86" i="4"/>
  <c r="M86" i="4"/>
  <c r="N86" i="4"/>
  <c r="L87" i="4"/>
  <c r="M87" i="4"/>
  <c r="N87" i="4"/>
  <c r="L88" i="4"/>
  <c r="M88" i="4"/>
  <c r="N88" i="4"/>
  <c r="L89" i="4"/>
  <c r="M89" i="4"/>
  <c r="N89" i="4"/>
  <c r="L90" i="4"/>
  <c r="M90" i="4"/>
  <c r="N90" i="4"/>
  <c r="L91" i="4"/>
  <c r="M91" i="4"/>
  <c r="N91" i="4"/>
  <c r="L92" i="4"/>
  <c r="M92" i="4"/>
  <c r="L48" i="4"/>
  <c r="L49" i="4"/>
  <c r="L50" i="4"/>
  <c r="L51" i="4"/>
  <c r="L52" i="4"/>
  <c r="L53" i="4"/>
  <c r="L54" i="4"/>
  <c r="L55" i="4"/>
  <c r="L56" i="4"/>
  <c r="M56" i="4"/>
  <c r="N56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46" i="4" s="1"/>
  <c r="L71" i="4"/>
  <c r="L73" i="4"/>
  <c r="M73" i="4"/>
  <c r="L74" i="4"/>
  <c r="L75" i="4"/>
  <c r="M75" i="4"/>
  <c r="L76" i="4"/>
  <c r="L77" i="4"/>
  <c r="L78" i="4"/>
  <c r="M78" i="4"/>
  <c r="L79" i="4"/>
  <c r="L22" i="4"/>
  <c r="M22" i="4"/>
  <c r="N22" i="4"/>
  <c r="L23" i="4"/>
  <c r="M23" i="4"/>
  <c r="N23" i="4"/>
  <c r="L24" i="4"/>
  <c r="M24" i="4"/>
  <c r="N24" i="4"/>
  <c r="L25" i="4"/>
  <c r="M25" i="4"/>
  <c r="N25" i="4"/>
  <c r="L26" i="4"/>
  <c r="L27" i="4"/>
  <c r="L29" i="4"/>
  <c r="M29" i="4"/>
  <c r="N29" i="4"/>
  <c r="L30" i="4"/>
  <c r="M30" i="4"/>
  <c r="N30" i="4"/>
  <c r="L31" i="4"/>
  <c r="L32" i="4"/>
  <c r="L33" i="4"/>
  <c r="M33" i="4"/>
  <c r="L34" i="4"/>
  <c r="M34" i="4"/>
  <c r="L35" i="4"/>
  <c r="L37" i="4"/>
  <c r="L38" i="4"/>
  <c r="M38" i="4"/>
  <c r="N38" i="4"/>
  <c r="L39" i="4"/>
  <c r="M39" i="4"/>
  <c r="N39" i="4"/>
  <c r="L41" i="4"/>
  <c r="L42" i="4"/>
  <c r="M42" i="4"/>
  <c r="L43" i="4"/>
  <c r="M43" i="4"/>
  <c r="N43" i="4"/>
  <c r="M21" i="4"/>
  <c r="N21" i="4"/>
  <c r="L21" i="4"/>
  <c r="L14" i="4"/>
  <c r="M14" i="4"/>
  <c r="N14" i="4"/>
  <c r="L15" i="4"/>
  <c r="M15" i="4"/>
  <c r="N15" i="4"/>
  <c r="L16" i="4"/>
  <c r="M16" i="4"/>
  <c r="N16" i="4"/>
  <c r="L17" i="4"/>
  <c r="M17" i="4"/>
  <c r="N17" i="4"/>
  <c r="M13" i="4"/>
  <c r="N13" i="4"/>
  <c r="L13" i="4"/>
  <c r="K95" i="4"/>
  <c r="J96" i="4"/>
  <c r="J95" i="4"/>
  <c r="K84" i="4"/>
  <c r="K83" i="4"/>
  <c r="J84" i="4"/>
  <c r="J83" i="4"/>
  <c r="K55" i="4"/>
  <c r="N55" i="4" s="1"/>
  <c r="K56" i="4"/>
  <c r="K73" i="4"/>
  <c r="N73" i="4" s="1"/>
  <c r="K75" i="4"/>
  <c r="N75" i="4" s="1"/>
  <c r="J49" i="4"/>
  <c r="K49" i="4" s="1"/>
  <c r="J50" i="4"/>
  <c r="M50" i="4" s="1"/>
  <c r="J51" i="4"/>
  <c r="M51" i="4" s="1"/>
  <c r="J52" i="4"/>
  <c r="M52" i="4" s="1"/>
  <c r="J53" i="4"/>
  <c r="M53" i="4" s="1"/>
  <c r="J54" i="4"/>
  <c r="K54" i="4" s="1"/>
  <c r="J55" i="4"/>
  <c r="J56" i="4"/>
  <c r="J58" i="4"/>
  <c r="K58" i="4" s="1"/>
  <c r="J59" i="4"/>
  <c r="J60" i="4"/>
  <c r="K60" i="4" s="1"/>
  <c r="J61" i="4"/>
  <c r="K61" i="4" s="1"/>
  <c r="J62" i="4"/>
  <c r="K62" i="4" s="1"/>
  <c r="J63" i="4"/>
  <c r="K63" i="4" s="1"/>
  <c r="N63" i="4" s="1"/>
  <c r="J64" i="4"/>
  <c r="K64" i="4" s="1"/>
  <c r="J65" i="4"/>
  <c r="K65" i="4" s="1"/>
  <c r="N65" i="4" s="1"/>
  <c r="J66" i="4"/>
  <c r="K66" i="4" s="1"/>
  <c r="N66" i="4" s="1"/>
  <c r="J67" i="4"/>
  <c r="K67" i="4" s="1"/>
  <c r="J68" i="4"/>
  <c r="K68" i="4" s="1"/>
  <c r="J69" i="4"/>
  <c r="M69" i="4" s="1"/>
  <c r="J70" i="4"/>
  <c r="J71" i="4"/>
  <c r="M71" i="4" s="1"/>
  <c r="J73" i="4"/>
  <c r="J74" i="4"/>
  <c r="K74" i="4" s="1"/>
  <c r="N74" i="4" s="1"/>
  <c r="J75" i="4"/>
  <c r="J76" i="4"/>
  <c r="J77" i="4"/>
  <c r="M77" i="4" s="1"/>
  <c r="J78" i="4"/>
  <c r="K78" i="4" s="1"/>
  <c r="N78" i="4" s="1"/>
  <c r="J79" i="4"/>
  <c r="M79" i="4" s="1"/>
  <c r="J48" i="4"/>
  <c r="K43" i="4"/>
  <c r="J42" i="4"/>
  <c r="J43" i="4"/>
  <c r="J41" i="4"/>
  <c r="K38" i="4"/>
  <c r="K37" i="4"/>
  <c r="J38" i="4"/>
  <c r="J36" i="4" s="1"/>
  <c r="J37" i="4"/>
  <c r="K30" i="4"/>
  <c r="K33" i="4"/>
  <c r="N33" i="4" s="1"/>
  <c r="K34" i="4"/>
  <c r="K29" i="4"/>
  <c r="J30" i="4"/>
  <c r="J31" i="4"/>
  <c r="J32" i="4"/>
  <c r="K32" i="4" s="1"/>
  <c r="J33" i="4"/>
  <c r="J34" i="4"/>
  <c r="J35" i="4"/>
  <c r="J29" i="4"/>
  <c r="K23" i="4"/>
  <c r="K24" i="4"/>
  <c r="K25" i="4"/>
  <c r="K22" i="4"/>
  <c r="J23" i="4"/>
  <c r="J24" i="4"/>
  <c r="J25" i="4"/>
  <c r="J26" i="4"/>
  <c r="J27" i="4"/>
  <c r="K27" i="4" s="1"/>
  <c r="J22" i="4"/>
  <c r="K14" i="4"/>
  <c r="K15" i="4"/>
  <c r="K16" i="4"/>
  <c r="K13" i="4"/>
  <c r="J14" i="4"/>
  <c r="J15" i="4"/>
  <c r="J16" i="4"/>
  <c r="J13" i="4"/>
  <c r="L96" i="1"/>
  <c r="M96" i="1"/>
  <c r="N96" i="1"/>
  <c r="N97" i="1" s="1"/>
  <c r="M97" i="1"/>
  <c r="L97" i="1"/>
  <c r="M95" i="1"/>
  <c r="N95" i="1"/>
  <c r="L95" i="1"/>
  <c r="L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L92" i="1"/>
  <c r="L48" i="1"/>
  <c r="L48" i="5" s="1"/>
  <c r="L49" i="1"/>
  <c r="L49" i="5" s="1"/>
  <c r="L50" i="1"/>
  <c r="L50" i="5" s="1"/>
  <c r="L51" i="1"/>
  <c r="L51" i="5" s="1"/>
  <c r="L52" i="1"/>
  <c r="L52" i="5" s="1"/>
  <c r="L53" i="1"/>
  <c r="L53" i="5" s="1"/>
  <c r="L54" i="1"/>
  <c r="L54" i="5" s="1"/>
  <c r="L55" i="1"/>
  <c r="L55" i="5" s="1"/>
  <c r="L56" i="1"/>
  <c r="L56" i="5" s="1"/>
  <c r="L58" i="1"/>
  <c r="M58" i="1"/>
  <c r="L59" i="1"/>
  <c r="N59" i="1"/>
  <c r="L60" i="1"/>
  <c r="L61" i="1"/>
  <c r="N61" i="1"/>
  <c r="L62" i="1"/>
  <c r="L63" i="1"/>
  <c r="L63" i="5" s="1"/>
  <c r="L64" i="1"/>
  <c r="L65" i="1"/>
  <c r="L66" i="1"/>
  <c r="L67" i="1"/>
  <c r="N67" i="1"/>
  <c r="L68" i="1"/>
  <c r="L69" i="1"/>
  <c r="L69" i="5" s="1"/>
  <c r="L70" i="1"/>
  <c r="L70" i="5" s="1"/>
  <c r="L71" i="1"/>
  <c r="L73" i="1"/>
  <c r="L73" i="5" s="1"/>
  <c r="L74" i="1"/>
  <c r="N74" i="1"/>
  <c r="L75" i="1"/>
  <c r="L75" i="5" s="1"/>
  <c r="L76" i="1"/>
  <c r="L77" i="1"/>
  <c r="M77" i="1"/>
  <c r="L78" i="1"/>
  <c r="L79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L27" i="1"/>
  <c r="L29" i="1"/>
  <c r="L30" i="1"/>
  <c r="L31" i="1"/>
  <c r="L32" i="1"/>
  <c r="L33" i="1"/>
  <c r="M33" i="1"/>
  <c r="L34" i="1"/>
  <c r="M34" i="1"/>
  <c r="L35" i="1"/>
  <c r="L37" i="1"/>
  <c r="L38" i="1"/>
  <c r="M38" i="1"/>
  <c r="L41" i="1"/>
  <c r="L42" i="1"/>
  <c r="M42" i="1"/>
  <c r="L43" i="1"/>
  <c r="M21" i="1"/>
  <c r="N21" i="1"/>
  <c r="L21" i="1"/>
  <c r="L14" i="1"/>
  <c r="M14" i="1"/>
  <c r="N14" i="1"/>
  <c r="L15" i="1"/>
  <c r="M15" i="1"/>
  <c r="N15" i="1"/>
  <c r="L16" i="1"/>
  <c r="M16" i="1"/>
  <c r="N16" i="1"/>
  <c r="L17" i="1"/>
  <c r="M17" i="1"/>
  <c r="N17" i="1"/>
  <c r="M13" i="1"/>
  <c r="N13" i="1"/>
  <c r="L13" i="1"/>
  <c r="K96" i="1"/>
  <c r="K86" i="1"/>
  <c r="K85" i="1"/>
  <c r="K77" i="1"/>
  <c r="N77" i="1" s="1"/>
  <c r="K38" i="1"/>
  <c r="N38" i="1" s="1"/>
  <c r="K37" i="1"/>
  <c r="N37" i="1" s="1"/>
  <c r="K30" i="1"/>
  <c r="K32" i="1"/>
  <c r="K34" i="1"/>
  <c r="K35" i="1"/>
  <c r="N35" i="1" s="1"/>
  <c r="K23" i="1"/>
  <c r="K24" i="1"/>
  <c r="K25" i="1"/>
  <c r="K26" i="1"/>
  <c r="N26" i="1" s="1"/>
  <c r="K22" i="1"/>
  <c r="K14" i="1"/>
  <c r="K15" i="1"/>
  <c r="K16" i="1"/>
  <c r="K13" i="1"/>
  <c r="J96" i="1"/>
  <c r="J95" i="1"/>
  <c r="J84" i="1"/>
  <c r="J83" i="1"/>
  <c r="J78" i="1"/>
  <c r="M78" i="1" s="1"/>
  <c r="J79" i="1"/>
  <c r="M79" i="1" s="1"/>
  <c r="J77" i="1"/>
  <c r="J76" i="1"/>
  <c r="J75" i="1"/>
  <c r="J74" i="1"/>
  <c r="M74" i="1" s="1"/>
  <c r="J73" i="1"/>
  <c r="J73" i="5" s="1"/>
  <c r="J71" i="1"/>
  <c r="M71" i="1" s="1"/>
  <c r="J70" i="1"/>
  <c r="J59" i="1"/>
  <c r="M59" i="1" s="1"/>
  <c r="J60" i="1"/>
  <c r="K60" i="1" s="1"/>
  <c r="N60" i="1" s="1"/>
  <c r="J61" i="1"/>
  <c r="M61" i="1" s="1"/>
  <c r="J62" i="1"/>
  <c r="M62" i="1" s="1"/>
  <c r="J63" i="1"/>
  <c r="K63" i="1" s="1"/>
  <c r="J64" i="1"/>
  <c r="K64" i="1" s="1"/>
  <c r="N64" i="1" s="1"/>
  <c r="J65" i="1"/>
  <c r="J66" i="1"/>
  <c r="J67" i="1"/>
  <c r="K67" i="1" s="1"/>
  <c r="J68" i="1"/>
  <c r="M68" i="1" s="1"/>
  <c r="J69" i="1"/>
  <c r="J58" i="1"/>
  <c r="J48" i="1"/>
  <c r="J48" i="5" s="1"/>
  <c r="J49" i="1"/>
  <c r="J49" i="5" s="1"/>
  <c r="J50" i="1"/>
  <c r="J50" i="5" s="1"/>
  <c r="J51" i="1"/>
  <c r="J52" i="1"/>
  <c r="J52" i="5" s="1"/>
  <c r="J53" i="1"/>
  <c r="J53" i="5" s="1"/>
  <c r="J54" i="1"/>
  <c r="J54" i="5" s="1"/>
  <c r="J55" i="1"/>
  <c r="J56" i="1"/>
  <c r="J42" i="1"/>
  <c r="J43" i="1"/>
  <c r="K43" i="1" s="1"/>
  <c r="J41" i="1"/>
  <c r="K41" i="1" s="1"/>
  <c r="N41" i="1" s="1"/>
  <c r="J38" i="1"/>
  <c r="J37" i="1"/>
  <c r="M37" i="1" s="1"/>
  <c r="J35" i="1"/>
  <c r="M35" i="1" s="1"/>
  <c r="J30" i="1"/>
  <c r="M30" i="1" s="1"/>
  <c r="J31" i="1"/>
  <c r="M31" i="1" s="1"/>
  <c r="J32" i="1"/>
  <c r="M32" i="1" s="1"/>
  <c r="J33" i="1"/>
  <c r="K33" i="1" s="1"/>
  <c r="J34" i="1"/>
  <c r="J29" i="1"/>
  <c r="K29" i="1" s="1"/>
  <c r="N29" i="1" s="1"/>
  <c r="J23" i="1"/>
  <c r="J24" i="1"/>
  <c r="J25" i="1"/>
  <c r="J26" i="1"/>
  <c r="M26" i="1" s="1"/>
  <c r="J27" i="1"/>
  <c r="M27" i="1" s="1"/>
  <c r="J22" i="1"/>
  <c r="J14" i="1"/>
  <c r="J15" i="1"/>
  <c r="J16" i="1"/>
  <c r="J13" i="1"/>
  <c r="L97" i="5"/>
  <c r="I97" i="5"/>
  <c r="F97" i="5"/>
  <c r="C97" i="5"/>
  <c r="M96" i="5"/>
  <c r="N96" i="5" s="1"/>
  <c r="J96" i="5"/>
  <c r="K96" i="5" s="1"/>
  <c r="G96" i="5"/>
  <c r="H96" i="5" s="1"/>
  <c r="H97" i="5" s="1"/>
  <c r="D96" i="5"/>
  <c r="D97" i="5" s="1"/>
  <c r="M95" i="5"/>
  <c r="N95" i="5" s="1"/>
  <c r="N97" i="5" s="1"/>
  <c r="K95" i="5"/>
  <c r="K97" i="5" s="1"/>
  <c r="J95" i="5"/>
  <c r="J97" i="5" s="1"/>
  <c r="H95" i="5"/>
  <c r="G95" i="5"/>
  <c r="G97" i="5" s="1"/>
  <c r="E95" i="5"/>
  <c r="D95" i="5"/>
  <c r="N90" i="5"/>
  <c r="K90" i="5"/>
  <c r="H90" i="5"/>
  <c r="E90" i="5"/>
  <c r="N89" i="5"/>
  <c r="K89" i="5"/>
  <c r="K85" i="5" s="1"/>
  <c r="H89" i="5"/>
  <c r="E89" i="5"/>
  <c r="N88" i="5"/>
  <c r="K88" i="5"/>
  <c r="H88" i="5"/>
  <c r="E88" i="5"/>
  <c r="N87" i="5"/>
  <c r="K87" i="5"/>
  <c r="H87" i="5"/>
  <c r="E87" i="5"/>
  <c r="E85" i="5" s="1"/>
  <c r="N86" i="5"/>
  <c r="N85" i="5" s="1"/>
  <c r="K86" i="5"/>
  <c r="H86" i="5"/>
  <c r="E86" i="5"/>
  <c r="M85" i="5"/>
  <c r="L85" i="5"/>
  <c r="J85" i="5"/>
  <c r="I85" i="5"/>
  <c r="H85" i="5"/>
  <c r="G85" i="5"/>
  <c r="F85" i="5"/>
  <c r="D85" i="5"/>
  <c r="C85" i="5"/>
  <c r="M79" i="5"/>
  <c r="N79" i="5" s="1"/>
  <c r="J79" i="5"/>
  <c r="K79" i="5" s="1"/>
  <c r="G79" i="5"/>
  <c r="H79" i="5" s="1"/>
  <c r="D79" i="5"/>
  <c r="E79" i="5" s="1"/>
  <c r="N78" i="5"/>
  <c r="M78" i="5"/>
  <c r="K78" i="5"/>
  <c r="J78" i="5"/>
  <c r="H78" i="5"/>
  <c r="G78" i="5"/>
  <c r="D78" i="5"/>
  <c r="E78" i="5" s="1"/>
  <c r="D77" i="5"/>
  <c r="E77" i="5" s="1"/>
  <c r="L17" i="5"/>
  <c r="J17" i="5"/>
  <c r="I17" i="5"/>
  <c r="F17" i="5"/>
  <c r="C17" i="5"/>
  <c r="M16" i="5"/>
  <c r="N16" i="5" s="1"/>
  <c r="K16" i="5"/>
  <c r="J16" i="5"/>
  <c r="H16" i="5"/>
  <c r="G16" i="5"/>
  <c r="D16" i="5"/>
  <c r="E16" i="5" s="1"/>
  <c r="N15" i="5"/>
  <c r="M15" i="5"/>
  <c r="K15" i="5"/>
  <c r="J15" i="5"/>
  <c r="G15" i="5"/>
  <c r="H15" i="5" s="1"/>
  <c r="E15" i="5"/>
  <c r="D15" i="5"/>
  <c r="N14" i="5"/>
  <c r="M14" i="5"/>
  <c r="J14" i="5"/>
  <c r="K14" i="5" s="1"/>
  <c r="H14" i="5"/>
  <c r="G14" i="5"/>
  <c r="E14" i="5"/>
  <c r="D14" i="5"/>
  <c r="M13" i="5"/>
  <c r="N13" i="5" s="1"/>
  <c r="K13" i="5"/>
  <c r="J13" i="5"/>
  <c r="H13" i="5"/>
  <c r="H17" i="5" s="1"/>
  <c r="G13" i="5"/>
  <c r="G17" i="5" s="1"/>
  <c r="D13" i="5"/>
  <c r="E13" i="5" s="1"/>
  <c r="E17" i="5" s="1"/>
  <c r="L97" i="4"/>
  <c r="I97" i="4"/>
  <c r="G97" i="4"/>
  <c r="F97" i="4"/>
  <c r="C97" i="4"/>
  <c r="K96" i="4"/>
  <c r="H96" i="4"/>
  <c r="G96" i="4"/>
  <c r="D96" i="4"/>
  <c r="E96" i="4" s="1"/>
  <c r="G95" i="4"/>
  <c r="H95" i="4" s="1"/>
  <c r="H97" i="4" s="1"/>
  <c r="D95" i="4"/>
  <c r="D97" i="4" s="1"/>
  <c r="K92" i="4"/>
  <c r="J92" i="4"/>
  <c r="H92" i="4"/>
  <c r="N92" i="4" s="1"/>
  <c r="D92" i="4"/>
  <c r="E92" i="4" s="1"/>
  <c r="K91" i="4"/>
  <c r="J91" i="4"/>
  <c r="H91" i="4"/>
  <c r="D91" i="4"/>
  <c r="E91" i="4" s="1"/>
  <c r="K90" i="4"/>
  <c r="H90" i="4"/>
  <c r="E90" i="4"/>
  <c r="K89" i="4"/>
  <c r="K85" i="4" s="1"/>
  <c r="H89" i="4"/>
  <c r="E89" i="4"/>
  <c r="K88" i="4"/>
  <c r="H88" i="4"/>
  <c r="E88" i="4"/>
  <c r="K87" i="4"/>
  <c r="H87" i="4"/>
  <c r="E87" i="4"/>
  <c r="E85" i="4" s="1"/>
  <c r="K86" i="4"/>
  <c r="H86" i="4"/>
  <c r="H85" i="4" s="1"/>
  <c r="E86" i="4"/>
  <c r="J85" i="4"/>
  <c r="I85" i="4"/>
  <c r="G85" i="4"/>
  <c r="F85" i="4"/>
  <c r="D85" i="4"/>
  <c r="C85" i="4"/>
  <c r="H84" i="4"/>
  <c r="G84" i="4"/>
  <c r="E84" i="4"/>
  <c r="D84" i="4"/>
  <c r="E83" i="4"/>
  <c r="E82" i="4" s="1"/>
  <c r="D83" i="4"/>
  <c r="I82" i="4"/>
  <c r="I93" i="4" s="1"/>
  <c r="D82" i="4"/>
  <c r="C82" i="4"/>
  <c r="C93" i="4" s="1"/>
  <c r="G79" i="4"/>
  <c r="H79" i="4" s="1"/>
  <c r="D79" i="4"/>
  <c r="E79" i="4" s="1"/>
  <c r="G78" i="4"/>
  <c r="H78" i="4" s="1"/>
  <c r="D78" i="4"/>
  <c r="E78" i="4" s="1"/>
  <c r="H77" i="4"/>
  <c r="G77" i="4"/>
  <c r="D77" i="4"/>
  <c r="E77" i="4" s="1"/>
  <c r="G76" i="4"/>
  <c r="G72" i="4" s="1"/>
  <c r="D76" i="4"/>
  <c r="D75" i="4"/>
  <c r="E75" i="4" s="1"/>
  <c r="D74" i="4"/>
  <c r="H73" i="4"/>
  <c r="C73" i="4"/>
  <c r="C72" i="4" s="1"/>
  <c r="F72" i="4"/>
  <c r="F80" i="4" s="1"/>
  <c r="G71" i="4"/>
  <c r="H71" i="4" s="1"/>
  <c r="D71" i="4"/>
  <c r="E71" i="4" s="1"/>
  <c r="G70" i="4"/>
  <c r="G46" i="4" s="1"/>
  <c r="D70" i="4"/>
  <c r="G69" i="4"/>
  <c r="D69" i="4"/>
  <c r="E69" i="4" s="1"/>
  <c r="G68" i="4"/>
  <c r="D68" i="4"/>
  <c r="G67" i="4"/>
  <c r="H67" i="4" s="1"/>
  <c r="D67" i="4"/>
  <c r="E67" i="4" s="1"/>
  <c r="G66" i="4"/>
  <c r="H66" i="4" s="1"/>
  <c r="D66" i="4"/>
  <c r="G65" i="4"/>
  <c r="H65" i="4" s="1"/>
  <c r="D65" i="4"/>
  <c r="E65" i="4" s="1"/>
  <c r="G64" i="4"/>
  <c r="H64" i="4" s="1"/>
  <c r="D64" i="4"/>
  <c r="E64" i="4" s="1"/>
  <c r="G63" i="4"/>
  <c r="D63" i="4"/>
  <c r="E63" i="4" s="1"/>
  <c r="D62" i="4"/>
  <c r="E62" i="4" s="1"/>
  <c r="G61" i="4"/>
  <c r="F57" i="4"/>
  <c r="D61" i="4"/>
  <c r="H60" i="4"/>
  <c r="G60" i="4"/>
  <c r="E60" i="4"/>
  <c r="D60" i="4"/>
  <c r="G59" i="4"/>
  <c r="H59" i="4" s="1"/>
  <c r="D59" i="4"/>
  <c r="E59" i="4" s="1"/>
  <c r="G58" i="4"/>
  <c r="H58" i="4" s="1"/>
  <c r="D58" i="4"/>
  <c r="E58" i="4" s="1"/>
  <c r="I57" i="4"/>
  <c r="J57" i="4" s="1"/>
  <c r="K57" i="4" s="1"/>
  <c r="C57" i="4"/>
  <c r="G56" i="4"/>
  <c r="H56" i="4" s="1"/>
  <c r="D56" i="4"/>
  <c r="E56" i="4" s="1"/>
  <c r="G55" i="4"/>
  <c r="H55" i="4" s="1"/>
  <c r="D55" i="4"/>
  <c r="E55" i="4" s="1"/>
  <c r="G54" i="4"/>
  <c r="M54" i="4" s="1"/>
  <c r="D54" i="4"/>
  <c r="E54" i="4" s="1"/>
  <c r="H53" i="4"/>
  <c r="G53" i="4"/>
  <c r="D53" i="4"/>
  <c r="H52" i="4"/>
  <c r="G52" i="4"/>
  <c r="D52" i="4"/>
  <c r="E52" i="4" s="1"/>
  <c r="H51" i="4"/>
  <c r="G51" i="4"/>
  <c r="D51" i="4"/>
  <c r="E51" i="4" s="1"/>
  <c r="G50" i="4"/>
  <c r="H50" i="4" s="1"/>
  <c r="D50" i="4"/>
  <c r="E50" i="4" s="1"/>
  <c r="E49" i="4"/>
  <c r="D49" i="4"/>
  <c r="K48" i="4"/>
  <c r="D48" i="4"/>
  <c r="E48" i="4" s="1"/>
  <c r="I47" i="4"/>
  <c r="J47" i="4" s="1"/>
  <c r="M47" i="4" s="1"/>
  <c r="F47" i="4"/>
  <c r="H47" i="4" s="1"/>
  <c r="C47" i="4"/>
  <c r="D47" i="4" s="1"/>
  <c r="H43" i="4"/>
  <c r="D43" i="4"/>
  <c r="E43" i="4" s="1"/>
  <c r="G42" i="4"/>
  <c r="G40" i="4" s="1"/>
  <c r="G39" i="4" s="1"/>
  <c r="E42" i="4"/>
  <c r="D42" i="4"/>
  <c r="H41" i="4"/>
  <c r="D41" i="4"/>
  <c r="D40" i="4" s="1"/>
  <c r="D39" i="4" s="1"/>
  <c r="I40" i="4"/>
  <c r="F40" i="4"/>
  <c r="F39" i="4" s="1"/>
  <c r="C40" i="4"/>
  <c r="C39" i="4" s="1"/>
  <c r="G38" i="4"/>
  <c r="H38" i="4" s="1"/>
  <c r="E38" i="4"/>
  <c r="D38" i="4"/>
  <c r="G37" i="4"/>
  <c r="H37" i="4" s="1"/>
  <c r="D37" i="4"/>
  <c r="E37" i="4" s="1"/>
  <c r="E36" i="4" s="1"/>
  <c r="I36" i="4"/>
  <c r="F36" i="4"/>
  <c r="D36" i="4"/>
  <c r="C36" i="4"/>
  <c r="H35" i="4"/>
  <c r="D35" i="4"/>
  <c r="E35" i="4" s="1"/>
  <c r="H34" i="4"/>
  <c r="D34" i="4"/>
  <c r="E34" i="4" s="1"/>
  <c r="H33" i="4"/>
  <c r="D33" i="4"/>
  <c r="E33" i="4" s="1"/>
  <c r="G32" i="4"/>
  <c r="H32" i="4" s="1"/>
  <c r="D32" i="4"/>
  <c r="E32" i="4" s="1"/>
  <c r="G31" i="4"/>
  <c r="H31" i="4" s="1"/>
  <c r="E31" i="4"/>
  <c r="D31" i="4"/>
  <c r="G30" i="4"/>
  <c r="H30" i="4" s="1"/>
  <c r="D30" i="4"/>
  <c r="G29" i="4"/>
  <c r="H29" i="4" s="1"/>
  <c r="D29" i="4"/>
  <c r="E29" i="4" s="1"/>
  <c r="I28" i="4"/>
  <c r="F28" i="4"/>
  <c r="C28" i="4"/>
  <c r="G27" i="4"/>
  <c r="H27" i="4" s="1"/>
  <c r="D27" i="4"/>
  <c r="E27" i="4" s="1"/>
  <c r="G26" i="4"/>
  <c r="H26" i="4" s="1"/>
  <c r="D26" i="4"/>
  <c r="E26" i="4" s="1"/>
  <c r="H25" i="4"/>
  <c r="G25" i="4"/>
  <c r="D25" i="4"/>
  <c r="E25" i="4" s="1"/>
  <c r="H24" i="4"/>
  <c r="G24" i="4"/>
  <c r="D24" i="4"/>
  <c r="E24" i="4" s="1"/>
  <c r="G23" i="4"/>
  <c r="G21" i="4" s="1"/>
  <c r="D23" i="4"/>
  <c r="E23" i="4" s="1"/>
  <c r="H22" i="4"/>
  <c r="G22" i="4"/>
  <c r="D22" i="4"/>
  <c r="E22" i="4" s="1"/>
  <c r="J21" i="4"/>
  <c r="I21" i="4"/>
  <c r="F21" i="4"/>
  <c r="C21" i="4"/>
  <c r="J17" i="4"/>
  <c r="I17" i="4"/>
  <c r="F17" i="4"/>
  <c r="C17" i="4"/>
  <c r="H16" i="4"/>
  <c r="G16" i="4"/>
  <c r="D16" i="4"/>
  <c r="E16" i="4" s="1"/>
  <c r="G15" i="4"/>
  <c r="H15" i="4" s="1"/>
  <c r="D15" i="4"/>
  <c r="E15" i="4" s="1"/>
  <c r="H14" i="4"/>
  <c r="G14" i="4"/>
  <c r="D14" i="4"/>
  <c r="E14" i="4" s="1"/>
  <c r="H13" i="4"/>
  <c r="H17" i="4" s="1"/>
  <c r="G13" i="4"/>
  <c r="G17" i="4" s="1"/>
  <c r="D13" i="4"/>
  <c r="E13" i="4" s="1"/>
  <c r="F68" i="1"/>
  <c r="G68" i="1" s="1"/>
  <c r="H68" i="1" s="1"/>
  <c r="F55" i="1"/>
  <c r="G55" i="1" s="1"/>
  <c r="G37" i="1"/>
  <c r="F62" i="1"/>
  <c r="F49" i="1"/>
  <c r="K52" i="1"/>
  <c r="K52" i="5" s="1"/>
  <c r="K54" i="1"/>
  <c r="K58" i="1"/>
  <c r="N58" i="1" s="1"/>
  <c r="K59" i="1"/>
  <c r="K61" i="1"/>
  <c r="K62" i="1"/>
  <c r="N62" i="1" s="1"/>
  <c r="K65" i="1"/>
  <c r="K66" i="1"/>
  <c r="N66" i="1" s="1"/>
  <c r="K68" i="1"/>
  <c r="N68" i="1" s="1"/>
  <c r="F61" i="1"/>
  <c r="F48" i="1"/>
  <c r="G50" i="1"/>
  <c r="G51" i="1"/>
  <c r="G52" i="1"/>
  <c r="G53" i="1"/>
  <c r="G54" i="1"/>
  <c r="G56" i="1"/>
  <c r="G58" i="1"/>
  <c r="H58" i="1" s="1"/>
  <c r="G59" i="1"/>
  <c r="H59" i="1" s="1"/>
  <c r="G60" i="1"/>
  <c r="H60" i="1" s="1"/>
  <c r="G63" i="1"/>
  <c r="G64" i="1"/>
  <c r="H64" i="1" s="1"/>
  <c r="G65" i="1"/>
  <c r="H65" i="1" s="1"/>
  <c r="N65" i="1" s="1"/>
  <c r="G66" i="1"/>
  <c r="H66" i="1" s="1"/>
  <c r="G67" i="1"/>
  <c r="H67" i="1" s="1"/>
  <c r="G69" i="1"/>
  <c r="C73" i="1"/>
  <c r="C73" i="5" s="1"/>
  <c r="D75" i="1"/>
  <c r="D74" i="1"/>
  <c r="E74" i="1" s="1"/>
  <c r="D62" i="1"/>
  <c r="E62" i="1" s="1"/>
  <c r="D61" i="1"/>
  <c r="E61" i="1" s="1"/>
  <c r="D49" i="1"/>
  <c r="D50" i="1"/>
  <c r="D51" i="1"/>
  <c r="D52" i="1"/>
  <c r="D53" i="1"/>
  <c r="D54" i="1"/>
  <c r="D55" i="1"/>
  <c r="D56" i="1"/>
  <c r="D58" i="1"/>
  <c r="E58" i="1" s="1"/>
  <c r="D59" i="1"/>
  <c r="E59" i="1" s="1"/>
  <c r="D60" i="1"/>
  <c r="E60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D48" i="1"/>
  <c r="C57" i="1"/>
  <c r="C57" i="5" s="1"/>
  <c r="C47" i="1"/>
  <c r="C47" i="5" s="1"/>
  <c r="L76" i="5" l="1"/>
  <c r="E76" i="4"/>
  <c r="L72" i="4"/>
  <c r="I72" i="4"/>
  <c r="C80" i="4"/>
  <c r="M76" i="4"/>
  <c r="J76" i="5"/>
  <c r="G80" i="4"/>
  <c r="L80" i="4"/>
  <c r="H76" i="4"/>
  <c r="E70" i="4"/>
  <c r="E46" i="4" s="1"/>
  <c r="D46" i="4"/>
  <c r="K70" i="4"/>
  <c r="J46" i="4"/>
  <c r="H70" i="4"/>
  <c r="H46" i="4" s="1"/>
  <c r="J70" i="5"/>
  <c r="E75" i="1"/>
  <c r="E75" i="5" s="1"/>
  <c r="D75" i="5"/>
  <c r="M75" i="1"/>
  <c r="M75" i="5" s="1"/>
  <c r="J75" i="5"/>
  <c r="M73" i="1"/>
  <c r="M73" i="5" s="1"/>
  <c r="K75" i="1"/>
  <c r="H69" i="1"/>
  <c r="H69" i="5" s="1"/>
  <c r="G69" i="5"/>
  <c r="E69" i="1"/>
  <c r="E69" i="5" s="1"/>
  <c r="D69" i="5"/>
  <c r="M69" i="1"/>
  <c r="M69" i="5" s="1"/>
  <c r="J69" i="5"/>
  <c r="N54" i="1"/>
  <c r="N54" i="5" s="1"/>
  <c r="K54" i="5"/>
  <c r="E53" i="1"/>
  <c r="E53" i="5" s="1"/>
  <c r="D53" i="5"/>
  <c r="E52" i="1"/>
  <c r="E52" i="5" s="1"/>
  <c r="D52" i="5"/>
  <c r="K51" i="1"/>
  <c r="K51" i="5" s="1"/>
  <c r="J51" i="5"/>
  <c r="E51" i="1"/>
  <c r="E51" i="5" s="1"/>
  <c r="D51" i="5"/>
  <c r="H54" i="1"/>
  <c r="H54" i="5" s="1"/>
  <c r="G54" i="5"/>
  <c r="M54" i="1"/>
  <c r="M54" i="5" s="1"/>
  <c r="E50" i="1"/>
  <c r="E50" i="5" s="1"/>
  <c r="D50" i="5"/>
  <c r="H53" i="1"/>
  <c r="H53" i="5" s="1"/>
  <c r="G53" i="5"/>
  <c r="M55" i="1"/>
  <c r="M55" i="5" s="1"/>
  <c r="J55" i="5"/>
  <c r="K49" i="1"/>
  <c r="E48" i="1"/>
  <c r="E48" i="5" s="1"/>
  <c r="D48" i="5"/>
  <c r="E55" i="1"/>
  <c r="E55" i="5" s="1"/>
  <c r="D55" i="5"/>
  <c r="E49" i="1"/>
  <c r="E49" i="5" s="1"/>
  <c r="D49" i="5"/>
  <c r="H52" i="1"/>
  <c r="H52" i="5" s="1"/>
  <c r="G52" i="5"/>
  <c r="K55" i="1"/>
  <c r="K55" i="5" s="1"/>
  <c r="H55" i="1"/>
  <c r="G55" i="5"/>
  <c r="E54" i="1"/>
  <c r="E54" i="5" s="1"/>
  <c r="D54" i="5"/>
  <c r="H51" i="1"/>
  <c r="G51" i="5"/>
  <c r="H50" i="1"/>
  <c r="H50" i="5" s="1"/>
  <c r="G50" i="5"/>
  <c r="E56" i="1"/>
  <c r="E56" i="5" s="1"/>
  <c r="D56" i="5"/>
  <c r="N63" i="1"/>
  <c r="N63" i="5" s="1"/>
  <c r="K63" i="5"/>
  <c r="K57" i="1"/>
  <c r="J63" i="5"/>
  <c r="J57" i="1"/>
  <c r="H63" i="1"/>
  <c r="H63" i="5" s="1"/>
  <c r="G63" i="5"/>
  <c r="I46" i="1"/>
  <c r="I46" i="5" s="1"/>
  <c r="I57" i="5"/>
  <c r="M56" i="1"/>
  <c r="M56" i="5" s="1"/>
  <c r="J56" i="5"/>
  <c r="J47" i="1"/>
  <c r="J47" i="5" s="1"/>
  <c r="K56" i="1"/>
  <c r="H56" i="1"/>
  <c r="G56" i="5"/>
  <c r="K35" i="4"/>
  <c r="M35" i="4"/>
  <c r="K42" i="4"/>
  <c r="L40" i="4"/>
  <c r="J40" i="4"/>
  <c r="M41" i="4"/>
  <c r="K41" i="4"/>
  <c r="L36" i="4"/>
  <c r="N37" i="4"/>
  <c r="M70" i="4"/>
  <c r="M46" i="4" s="1"/>
  <c r="N34" i="4"/>
  <c r="M32" i="4"/>
  <c r="J28" i="4"/>
  <c r="N32" i="4"/>
  <c r="N31" i="4"/>
  <c r="M31" i="4"/>
  <c r="L28" i="4"/>
  <c r="L44" i="4" s="1"/>
  <c r="K31" i="4"/>
  <c r="K28" i="4" s="1"/>
  <c r="N27" i="4"/>
  <c r="M37" i="4"/>
  <c r="F44" i="4"/>
  <c r="H28" i="4"/>
  <c r="M27" i="4"/>
  <c r="M26" i="4"/>
  <c r="K26" i="4"/>
  <c r="N26" i="4" s="1"/>
  <c r="M83" i="1"/>
  <c r="M74" i="4"/>
  <c r="K79" i="4"/>
  <c r="N79" i="4" s="1"/>
  <c r="K77" i="4"/>
  <c r="N77" i="4" s="1"/>
  <c r="K76" i="4"/>
  <c r="K71" i="4"/>
  <c r="N71" i="4" s="1"/>
  <c r="M66" i="4"/>
  <c r="M61" i="4"/>
  <c r="C46" i="1"/>
  <c r="K69" i="1"/>
  <c r="M66" i="1"/>
  <c r="M65" i="1"/>
  <c r="M63" i="1"/>
  <c r="M63" i="5" s="1"/>
  <c r="M60" i="4"/>
  <c r="N60" i="4"/>
  <c r="M59" i="4"/>
  <c r="K59" i="4"/>
  <c r="N59" i="4" s="1"/>
  <c r="M65" i="4"/>
  <c r="N67" i="4"/>
  <c r="K69" i="4"/>
  <c r="N69" i="4" s="1"/>
  <c r="N64" i="4"/>
  <c r="M68" i="4"/>
  <c r="M63" i="4"/>
  <c r="N58" i="4"/>
  <c r="L57" i="4"/>
  <c r="K53" i="4"/>
  <c r="N53" i="4" s="1"/>
  <c r="K52" i="4"/>
  <c r="N52" i="4" s="1"/>
  <c r="K51" i="4"/>
  <c r="N51" i="4" s="1"/>
  <c r="K50" i="4"/>
  <c r="N50" i="4" s="1"/>
  <c r="M58" i="4"/>
  <c r="D93" i="4"/>
  <c r="M67" i="4"/>
  <c r="M64" i="4"/>
  <c r="M55" i="4"/>
  <c r="F99" i="4"/>
  <c r="L47" i="4"/>
  <c r="D73" i="4"/>
  <c r="D72" i="4" s="1"/>
  <c r="E47" i="4"/>
  <c r="C99" i="4"/>
  <c r="D28" i="4"/>
  <c r="C44" i="4"/>
  <c r="M53" i="1"/>
  <c r="M53" i="5" s="1"/>
  <c r="N52" i="1"/>
  <c r="N52" i="5" s="1"/>
  <c r="M52" i="1"/>
  <c r="M52" i="5" s="1"/>
  <c r="M50" i="1"/>
  <c r="M50" i="5" s="1"/>
  <c r="K50" i="1"/>
  <c r="M64" i="1"/>
  <c r="M60" i="1"/>
  <c r="M67" i="1"/>
  <c r="M51" i="1"/>
  <c r="M51" i="5" s="1"/>
  <c r="K53" i="1"/>
  <c r="M41" i="1"/>
  <c r="K31" i="1"/>
  <c r="M29" i="1"/>
  <c r="K27" i="1"/>
  <c r="N27" i="1" s="1"/>
  <c r="K82" i="4"/>
  <c r="K93" i="4" s="1"/>
  <c r="K17" i="5"/>
  <c r="N17" i="5"/>
  <c r="E96" i="5"/>
  <c r="E97" i="5" s="1"/>
  <c r="M17" i="5"/>
  <c r="D17" i="5"/>
  <c r="M97" i="5"/>
  <c r="K21" i="4"/>
  <c r="E93" i="4"/>
  <c r="E17" i="4"/>
  <c r="K47" i="4"/>
  <c r="H21" i="4"/>
  <c r="K17" i="4"/>
  <c r="H36" i="4"/>
  <c r="K97" i="4"/>
  <c r="I44" i="4"/>
  <c r="K36" i="4"/>
  <c r="H48" i="4"/>
  <c r="N48" i="4" s="1"/>
  <c r="N97" i="4"/>
  <c r="J44" i="4"/>
  <c r="E21" i="4"/>
  <c r="G57" i="4"/>
  <c r="I99" i="4"/>
  <c r="G28" i="4"/>
  <c r="E53" i="4"/>
  <c r="H54" i="4"/>
  <c r="N54" i="4" s="1"/>
  <c r="E61" i="4"/>
  <c r="H63" i="4"/>
  <c r="E68" i="4"/>
  <c r="G83" i="4"/>
  <c r="M83" i="4" s="1"/>
  <c r="F82" i="4"/>
  <c r="L82" i="4" s="1"/>
  <c r="L93" i="4" s="1"/>
  <c r="H42" i="4"/>
  <c r="H40" i="4" s="1"/>
  <c r="H39" i="4" s="1"/>
  <c r="G62" i="4"/>
  <c r="M62" i="4" s="1"/>
  <c r="H69" i="4"/>
  <c r="E74" i="4"/>
  <c r="E73" i="4" s="1"/>
  <c r="H23" i="4"/>
  <c r="E41" i="4"/>
  <c r="E40" i="4" s="1"/>
  <c r="E39" i="4" s="1"/>
  <c r="H61" i="4"/>
  <c r="N61" i="4" s="1"/>
  <c r="H68" i="4"/>
  <c r="N68" i="4" s="1"/>
  <c r="J82" i="4"/>
  <c r="J93" i="4" s="1"/>
  <c r="E95" i="4"/>
  <c r="E97" i="4" s="1"/>
  <c r="J97" i="4"/>
  <c r="E66" i="4"/>
  <c r="D17" i="4"/>
  <c r="D21" i="4"/>
  <c r="D57" i="4"/>
  <c r="E57" i="4" s="1"/>
  <c r="M97" i="4"/>
  <c r="E30" i="4"/>
  <c r="E28" i="4" s="1"/>
  <c r="G36" i="4"/>
  <c r="M36" i="4" s="1"/>
  <c r="G48" i="4"/>
  <c r="M48" i="4" s="1"/>
  <c r="G49" i="4"/>
  <c r="M49" i="4" s="1"/>
  <c r="G83" i="1"/>
  <c r="H83" i="1" s="1"/>
  <c r="G61" i="1"/>
  <c r="H61" i="1" s="1"/>
  <c r="E73" i="1"/>
  <c r="E73" i="5" s="1"/>
  <c r="F57" i="1"/>
  <c r="G62" i="1"/>
  <c r="G49" i="1"/>
  <c r="G48" i="1"/>
  <c r="D73" i="1"/>
  <c r="D73" i="5" s="1"/>
  <c r="D57" i="1"/>
  <c r="J80" i="4" l="1"/>
  <c r="D80" i="4"/>
  <c r="E72" i="4"/>
  <c r="E80" i="4" s="1"/>
  <c r="N76" i="4"/>
  <c r="K76" i="5"/>
  <c r="H72" i="4"/>
  <c r="H80" i="4" s="1"/>
  <c r="I80" i="4"/>
  <c r="J72" i="4"/>
  <c r="N70" i="4"/>
  <c r="N46" i="4" s="1"/>
  <c r="K46" i="4"/>
  <c r="K75" i="5"/>
  <c r="N75" i="1"/>
  <c r="N75" i="5" s="1"/>
  <c r="N69" i="1"/>
  <c r="N69" i="5" s="1"/>
  <c r="K69" i="5"/>
  <c r="E57" i="1"/>
  <c r="E57" i="5" s="1"/>
  <c r="D57" i="5"/>
  <c r="K49" i="5"/>
  <c r="H48" i="1"/>
  <c r="H48" i="5" s="1"/>
  <c r="G48" i="5"/>
  <c r="M48" i="1"/>
  <c r="M48" i="5" s="1"/>
  <c r="G49" i="5"/>
  <c r="M49" i="1"/>
  <c r="M49" i="5" s="1"/>
  <c r="N50" i="1"/>
  <c r="N50" i="5" s="1"/>
  <c r="K50" i="5"/>
  <c r="G47" i="1"/>
  <c r="H55" i="5"/>
  <c r="N55" i="1"/>
  <c r="N55" i="5" s="1"/>
  <c r="N53" i="1"/>
  <c r="N53" i="5" s="1"/>
  <c r="K53" i="5"/>
  <c r="H51" i="5"/>
  <c r="N51" i="1"/>
  <c r="N51" i="5" s="1"/>
  <c r="C46" i="5"/>
  <c r="C99" i="5" s="1"/>
  <c r="G57" i="1"/>
  <c r="F46" i="1"/>
  <c r="F57" i="5"/>
  <c r="J46" i="1"/>
  <c r="J46" i="5" s="1"/>
  <c r="J99" i="5" s="1"/>
  <c r="J57" i="5"/>
  <c r="K57" i="5"/>
  <c r="G47" i="5"/>
  <c r="H56" i="5"/>
  <c r="N56" i="1"/>
  <c r="N56" i="5" s="1"/>
  <c r="K56" i="5"/>
  <c r="K47" i="1"/>
  <c r="K47" i="5" s="1"/>
  <c r="N35" i="4"/>
  <c r="N42" i="4"/>
  <c r="K40" i="4"/>
  <c r="N40" i="4" s="1"/>
  <c r="N41" i="4"/>
  <c r="M40" i="4"/>
  <c r="N36" i="4"/>
  <c r="N31" i="1"/>
  <c r="N28" i="4"/>
  <c r="N44" i="4" s="1"/>
  <c r="G44" i="4"/>
  <c r="M28" i="4"/>
  <c r="M44" i="4" s="1"/>
  <c r="M57" i="1"/>
  <c r="M57" i="5" s="1"/>
  <c r="L57" i="1"/>
  <c r="L57" i="5" s="1"/>
  <c r="N47" i="4"/>
  <c r="H57" i="4"/>
  <c r="N57" i="4" s="1"/>
  <c r="M57" i="4"/>
  <c r="J98" i="4"/>
  <c r="G99" i="4"/>
  <c r="H83" i="4"/>
  <c r="C98" i="4"/>
  <c r="D44" i="4"/>
  <c r="I99" i="5"/>
  <c r="H44" i="4"/>
  <c r="H49" i="4"/>
  <c r="N49" i="4" s="1"/>
  <c r="H62" i="4"/>
  <c r="N62" i="4" s="1"/>
  <c r="J99" i="4"/>
  <c r="K44" i="4"/>
  <c r="F93" i="4"/>
  <c r="G82" i="4"/>
  <c r="H82" i="4" s="1"/>
  <c r="I98" i="4"/>
  <c r="E44" i="4"/>
  <c r="K48" i="1"/>
  <c r="I47" i="1"/>
  <c r="I47" i="5" s="1"/>
  <c r="H62" i="1"/>
  <c r="H49" i="1"/>
  <c r="H49" i="5" s="1"/>
  <c r="I97" i="1"/>
  <c r="F97" i="1"/>
  <c r="G96" i="1"/>
  <c r="H96" i="1" s="1"/>
  <c r="G95" i="1"/>
  <c r="H95" i="1" s="1"/>
  <c r="J92" i="1"/>
  <c r="H92" i="1"/>
  <c r="J91" i="1"/>
  <c r="H91" i="1"/>
  <c r="K90" i="1"/>
  <c r="H90" i="1"/>
  <c r="K89" i="1"/>
  <c r="H89" i="1"/>
  <c r="K88" i="1"/>
  <c r="H88" i="1"/>
  <c r="K87" i="1"/>
  <c r="H87" i="1"/>
  <c r="H86" i="1"/>
  <c r="J85" i="1"/>
  <c r="I85" i="1"/>
  <c r="G85" i="1"/>
  <c r="F85" i="1"/>
  <c r="K84" i="1"/>
  <c r="G84" i="1"/>
  <c r="K83" i="1"/>
  <c r="N83" i="1" s="1"/>
  <c r="I82" i="1"/>
  <c r="L82" i="1" s="1"/>
  <c r="L93" i="1" s="1"/>
  <c r="F82" i="1"/>
  <c r="K79" i="1"/>
  <c r="N79" i="1" s="1"/>
  <c r="G79" i="1"/>
  <c r="H79" i="1" s="1"/>
  <c r="K78" i="1"/>
  <c r="N78" i="1" s="1"/>
  <c r="G78" i="1"/>
  <c r="H78" i="1" s="1"/>
  <c r="G77" i="1"/>
  <c r="H77" i="1" s="1"/>
  <c r="K76" i="1"/>
  <c r="G76" i="1"/>
  <c r="I72" i="1"/>
  <c r="I72" i="5" s="1"/>
  <c r="F72" i="1"/>
  <c r="F72" i="5" s="1"/>
  <c r="K71" i="1"/>
  <c r="G71" i="1"/>
  <c r="H71" i="1" s="1"/>
  <c r="H71" i="5" s="1"/>
  <c r="K70" i="1"/>
  <c r="K70" i="5" s="1"/>
  <c r="G70" i="1"/>
  <c r="H43" i="1"/>
  <c r="K42" i="1"/>
  <c r="N42" i="1" s="1"/>
  <c r="G42" i="1"/>
  <c r="H42" i="1" s="1"/>
  <c r="H41" i="1"/>
  <c r="I40" i="1"/>
  <c r="G40" i="1"/>
  <c r="F40" i="1"/>
  <c r="F39" i="1" s="1"/>
  <c r="G38" i="1"/>
  <c r="H38" i="1" s="1"/>
  <c r="H37" i="1"/>
  <c r="I36" i="1"/>
  <c r="L36" i="1" s="1"/>
  <c r="F36" i="1"/>
  <c r="H35" i="1"/>
  <c r="H34" i="1"/>
  <c r="H33" i="1"/>
  <c r="H32" i="1"/>
  <c r="H31" i="1"/>
  <c r="H30" i="1"/>
  <c r="N30" i="1" s="1"/>
  <c r="G29" i="1"/>
  <c r="I28" i="1"/>
  <c r="L28" i="1" s="1"/>
  <c r="F28" i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I21" i="1"/>
  <c r="F21" i="1"/>
  <c r="I17" i="1"/>
  <c r="F17" i="1"/>
  <c r="G16" i="1"/>
  <c r="H16" i="1" s="1"/>
  <c r="G15" i="1"/>
  <c r="H15" i="1" s="1"/>
  <c r="G14" i="1"/>
  <c r="G13" i="1"/>
  <c r="H13" i="1" s="1"/>
  <c r="C97" i="1"/>
  <c r="D96" i="1"/>
  <c r="E96" i="1" s="1"/>
  <c r="D95" i="1"/>
  <c r="E95" i="1" s="1"/>
  <c r="D92" i="1"/>
  <c r="E92" i="1" s="1"/>
  <c r="D91" i="1"/>
  <c r="E91" i="1" s="1"/>
  <c r="E90" i="1"/>
  <c r="E89" i="1"/>
  <c r="E88" i="1"/>
  <c r="E87" i="1"/>
  <c r="E86" i="1"/>
  <c r="D85" i="1"/>
  <c r="C85" i="1"/>
  <c r="D84" i="1"/>
  <c r="E84" i="1" s="1"/>
  <c r="D83" i="1"/>
  <c r="C82" i="1"/>
  <c r="D79" i="1"/>
  <c r="E79" i="1" s="1"/>
  <c r="D78" i="1"/>
  <c r="E78" i="1" s="1"/>
  <c r="D77" i="1"/>
  <c r="E77" i="1" s="1"/>
  <c r="D76" i="1"/>
  <c r="C72" i="1"/>
  <c r="C72" i="5" s="1"/>
  <c r="D71" i="1"/>
  <c r="E71" i="1" s="1"/>
  <c r="D70" i="1"/>
  <c r="D47" i="1"/>
  <c r="D47" i="5" s="1"/>
  <c r="C99" i="1"/>
  <c r="D43" i="1"/>
  <c r="E43" i="1" s="1"/>
  <c r="D42" i="1"/>
  <c r="E42" i="1" s="1"/>
  <c r="D41" i="1"/>
  <c r="E41" i="1" s="1"/>
  <c r="C40" i="1"/>
  <c r="C39" i="1" s="1"/>
  <c r="D38" i="1"/>
  <c r="E38" i="1" s="1"/>
  <c r="D37" i="1"/>
  <c r="E37" i="1" s="1"/>
  <c r="C36" i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C28" i="1"/>
  <c r="D27" i="1"/>
  <c r="E27" i="1" s="1"/>
  <c r="D26" i="1"/>
  <c r="E26" i="1" s="1"/>
  <c r="D25" i="1"/>
  <c r="E25" i="1" s="1"/>
  <c r="D24" i="1"/>
  <c r="E24" i="1" s="1"/>
  <c r="D23" i="1"/>
  <c r="D22" i="1"/>
  <c r="E22" i="1" s="1"/>
  <c r="C21" i="1"/>
  <c r="C17" i="1"/>
  <c r="D16" i="1"/>
  <c r="E16" i="1" s="1"/>
  <c r="D15" i="1"/>
  <c r="E15" i="1" s="1"/>
  <c r="D14" i="1"/>
  <c r="E14" i="1" s="1"/>
  <c r="D13" i="1"/>
  <c r="E13" i="1" s="1"/>
  <c r="C80" i="1" l="1"/>
  <c r="C80" i="5" s="1"/>
  <c r="C98" i="5" s="1"/>
  <c r="H76" i="1"/>
  <c r="G72" i="1"/>
  <c r="G72" i="5" s="1"/>
  <c r="M76" i="1"/>
  <c r="M76" i="5" s="1"/>
  <c r="G76" i="5"/>
  <c r="E76" i="1"/>
  <c r="E76" i="5" s="1"/>
  <c r="D76" i="5"/>
  <c r="K80" i="4"/>
  <c r="K98" i="4" s="1"/>
  <c r="N80" i="4"/>
  <c r="K72" i="4"/>
  <c r="N72" i="4" s="1"/>
  <c r="M72" i="4"/>
  <c r="M80" i="4" s="1"/>
  <c r="K99" i="4"/>
  <c r="N71" i="1"/>
  <c r="N71" i="5" s="1"/>
  <c r="K71" i="5"/>
  <c r="E70" i="1"/>
  <c r="E70" i="5" s="1"/>
  <c r="D70" i="5"/>
  <c r="H70" i="1"/>
  <c r="G70" i="5"/>
  <c r="M70" i="1"/>
  <c r="M70" i="5" s="1"/>
  <c r="G46" i="1"/>
  <c r="G46" i="5" s="1"/>
  <c r="G99" i="5" s="1"/>
  <c r="K46" i="1"/>
  <c r="K46" i="5" s="1"/>
  <c r="K99" i="5" s="1"/>
  <c r="N49" i="1"/>
  <c r="N49" i="5" s="1"/>
  <c r="N48" i="1"/>
  <c r="N48" i="5" s="1"/>
  <c r="K48" i="5"/>
  <c r="H47" i="1"/>
  <c r="F46" i="5"/>
  <c r="F99" i="5" s="1"/>
  <c r="F80" i="1"/>
  <c r="H57" i="1"/>
  <c r="G57" i="5"/>
  <c r="H47" i="5"/>
  <c r="G99" i="1"/>
  <c r="N43" i="1"/>
  <c r="N32" i="1"/>
  <c r="N34" i="1"/>
  <c r="N33" i="1"/>
  <c r="I80" i="1"/>
  <c r="L72" i="1"/>
  <c r="L72" i="5" s="1"/>
  <c r="M99" i="4"/>
  <c r="L98" i="4"/>
  <c r="L99" i="4"/>
  <c r="F98" i="4"/>
  <c r="H93" i="4"/>
  <c r="H98" i="4" s="1"/>
  <c r="N82" i="4"/>
  <c r="N93" i="4" s="1"/>
  <c r="G93" i="4"/>
  <c r="G98" i="4" s="1"/>
  <c r="M82" i="4"/>
  <c r="M93" i="4" s="1"/>
  <c r="M98" i="4" s="1"/>
  <c r="H99" i="4"/>
  <c r="N83" i="4"/>
  <c r="D99" i="4"/>
  <c r="E99" i="4"/>
  <c r="E98" i="4"/>
  <c r="D98" i="4"/>
  <c r="K92" i="1"/>
  <c r="N92" i="1" s="1"/>
  <c r="M92" i="1"/>
  <c r="K91" i="1"/>
  <c r="N91" i="1" s="1"/>
  <c r="M91" i="1"/>
  <c r="L47" i="1"/>
  <c r="L47" i="5" s="1"/>
  <c r="M47" i="1"/>
  <c r="M47" i="5" s="1"/>
  <c r="I39" i="1"/>
  <c r="L39" i="1" s="1"/>
  <c r="L40" i="1"/>
  <c r="N99" i="4"/>
  <c r="C93" i="1"/>
  <c r="E47" i="1"/>
  <c r="D46" i="1"/>
  <c r="G82" i="1"/>
  <c r="G93" i="1" s="1"/>
  <c r="F93" i="1"/>
  <c r="D82" i="1"/>
  <c r="D93" i="1" s="1"/>
  <c r="H40" i="1"/>
  <c r="D21" i="1"/>
  <c r="J17" i="1"/>
  <c r="J72" i="1"/>
  <c r="J72" i="5" s="1"/>
  <c r="J36" i="1"/>
  <c r="M36" i="1" s="1"/>
  <c r="E85" i="1"/>
  <c r="D97" i="1"/>
  <c r="G21" i="1"/>
  <c r="K21" i="1"/>
  <c r="E17" i="1"/>
  <c r="H21" i="1"/>
  <c r="K40" i="1"/>
  <c r="H85" i="1"/>
  <c r="M28" i="1"/>
  <c r="E36" i="1"/>
  <c r="J97" i="1"/>
  <c r="E97" i="1"/>
  <c r="C44" i="1"/>
  <c r="D17" i="1"/>
  <c r="E72" i="1"/>
  <c r="E72" i="5" s="1"/>
  <c r="H97" i="1"/>
  <c r="H36" i="1"/>
  <c r="K82" i="1"/>
  <c r="K73" i="1"/>
  <c r="H29" i="1"/>
  <c r="J21" i="1"/>
  <c r="G36" i="1"/>
  <c r="K95" i="1"/>
  <c r="K97" i="1" s="1"/>
  <c r="F99" i="1"/>
  <c r="H14" i="1"/>
  <c r="H17" i="1" s="1"/>
  <c r="G17" i="1"/>
  <c r="G97" i="1"/>
  <c r="K36" i="1"/>
  <c r="N36" i="1" s="1"/>
  <c r="H84" i="1"/>
  <c r="K28" i="1"/>
  <c r="E28" i="1"/>
  <c r="E40" i="1"/>
  <c r="E39" i="1" s="1"/>
  <c r="D28" i="1"/>
  <c r="D72" i="1"/>
  <c r="D72" i="5" s="1"/>
  <c r="E23" i="1"/>
  <c r="E21" i="1" s="1"/>
  <c r="E83" i="1"/>
  <c r="E82" i="1" s="1"/>
  <c r="D40" i="1"/>
  <c r="D39" i="1" s="1"/>
  <c r="D36" i="1"/>
  <c r="N76" i="1" l="1"/>
  <c r="N76" i="5" s="1"/>
  <c r="H76" i="5"/>
  <c r="G80" i="1"/>
  <c r="H70" i="5"/>
  <c r="N70" i="1"/>
  <c r="N70" i="5" s="1"/>
  <c r="K72" i="1"/>
  <c r="K72" i="5" s="1"/>
  <c r="K73" i="5"/>
  <c r="E46" i="1"/>
  <c r="E99" i="1" s="1"/>
  <c r="E47" i="5"/>
  <c r="D99" i="1"/>
  <c r="D46" i="5"/>
  <c r="D99" i="5" s="1"/>
  <c r="D80" i="1"/>
  <c r="D80" i="5" s="1"/>
  <c r="D98" i="5" s="1"/>
  <c r="H57" i="5"/>
  <c r="N57" i="1"/>
  <c r="N57" i="5" s="1"/>
  <c r="I98" i="1"/>
  <c r="I80" i="5"/>
  <c r="I98" i="5" s="1"/>
  <c r="F98" i="1"/>
  <c r="F80" i="5"/>
  <c r="F98" i="5" s="1"/>
  <c r="H46" i="1"/>
  <c r="H99" i="1" s="1"/>
  <c r="G80" i="5"/>
  <c r="G98" i="5" s="1"/>
  <c r="G98" i="1"/>
  <c r="N28" i="1"/>
  <c r="M72" i="1"/>
  <c r="M72" i="5" s="1"/>
  <c r="H72" i="1"/>
  <c r="H72" i="5" s="1"/>
  <c r="N73" i="1"/>
  <c r="N73" i="5" s="1"/>
  <c r="H82" i="1"/>
  <c r="N82" i="1" s="1"/>
  <c r="N93" i="1" s="1"/>
  <c r="N98" i="4"/>
  <c r="M82" i="1"/>
  <c r="M93" i="1" s="1"/>
  <c r="L46" i="1"/>
  <c r="I99" i="1"/>
  <c r="N39" i="1"/>
  <c r="N44" i="1" s="1"/>
  <c r="N40" i="1"/>
  <c r="I44" i="1"/>
  <c r="M44" i="1"/>
  <c r="M40" i="1"/>
  <c r="E93" i="1"/>
  <c r="C98" i="1"/>
  <c r="E44" i="1"/>
  <c r="K17" i="1"/>
  <c r="D44" i="1"/>
  <c r="H46" i="5" l="1"/>
  <c r="H99" i="5" s="1"/>
  <c r="E46" i="5"/>
  <c r="E99" i="5" s="1"/>
  <c r="E80" i="1"/>
  <c r="E80" i="5" s="1"/>
  <c r="E98" i="5" s="1"/>
  <c r="H80" i="1"/>
  <c r="H80" i="5" s="1"/>
  <c r="H98" i="5" s="1"/>
  <c r="L80" i="1"/>
  <c r="L46" i="5"/>
  <c r="L99" i="5" s="1"/>
  <c r="J99" i="1"/>
  <c r="J80" i="1"/>
  <c r="N72" i="1"/>
  <c r="N72" i="5" s="1"/>
  <c r="H93" i="1"/>
  <c r="M46" i="1"/>
  <c r="L99" i="1"/>
  <c r="K80" i="1"/>
  <c r="N47" i="1"/>
  <c r="N47" i="5" s="1"/>
  <c r="J44" i="1"/>
  <c r="K44" i="1"/>
  <c r="D98" i="1"/>
  <c r="E98" i="1" l="1"/>
  <c r="K98" i="1"/>
  <c r="K80" i="5"/>
  <c r="K98" i="5" s="1"/>
  <c r="H98" i="1"/>
  <c r="J80" i="5"/>
  <c r="J98" i="5" s="1"/>
  <c r="J98" i="1"/>
  <c r="L98" i="1"/>
  <c r="L80" i="5"/>
  <c r="L98" i="5" s="1"/>
  <c r="M99" i="1"/>
  <c r="M46" i="5"/>
  <c r="M99" i="5" s="1"/>
  <c r="M80" i="1"/>
  <c r="K99" i="1"/>
  <c r="N46" i="1"/>
  <c r="M98" i="1" l="1"/>
  <c r="M80" i="5"/>
  <c r="M98" i="5" s="1"/>
  <c r="N80" i="1"/>
  <c r="N98" i="1" s="1"/>
  <c r="N46" i="5"/>
  <c r="N99" i="5" s="1"/>
  <c r="N99" i="1"/>
  <c r="N80" i="5" l="1"/>
  <c r="N98" i="5" s="1"/>
</calcChain>
</file>

<file path=xl/sharedStrings.xml><?xml version="1.0" encoding="utf-8"?>
<sst xmlns="http://schemas.openxmlformats.org/spreadsheetml/2006/main" count="504" uniqueCount="141">
  <si>
    <t>OBIECTIV: REABILITARE ENERGETICĂ MODERATĂ A CLĂDIRILOR REZIDENȚIALE MULTIFAMILIALE DIN COMUNA SARMASAG - 7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</si>
  <si>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</si>
  <si>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</si>
  <si>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</si>
  <si>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</si>
  <si>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</si>
  <si>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- 7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</si>
  <si>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</si>
  <si>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</si>
  <si>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</si>
  <si>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</si>
  <si>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</si>
  <si>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</si>
  <si>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</si>
  <si>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</si>
  <si>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</si>
  <si>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</si>
  <si>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</si>
  <si>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</si>
  <si>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</si>
  <si>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</si>
  <si>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</si>
  <si>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</si>
  <si>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</si>
  <si>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</si>
  <si>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</si>
  <si>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</si>
  <si>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</si>
  <si>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</si>
  <si>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</si>
  <si>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</si>
  <si>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</si>
  <si>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</si>
  <si>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</si>
  <si>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</si>
  <si>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</si>
  <si>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</si>
  <si>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</si>
  <si>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</si>
  <si>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</si>
  <si>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</si>
  <si>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</si>
  <si>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</si>
  <si>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</si>
  <si>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</si>
  <si>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</si>
  <si>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 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</si>
  <si>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</si>
  <si>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</si>
  <si>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</si>
  <si>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</si>
  <si>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</si>
  <si>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</si>
  <si>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</si>
  <si>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</si>
  <si>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</si>
  <si>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</si>
  <si>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</si>
  <si>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</si>
  <si>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</si>
  <si>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</si>
  <si>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</si>
  <si>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</si>
  <si>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</si>
  <si>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</si>
  <si>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</si>
  <si>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</si>
  <si>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</si>
  <si>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</si>
  <si>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</si>
  <si>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</si>
  <si>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</si>
  <si>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</si>
  <si>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</si>
  <si>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</si>
  <si>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</si>
  <si>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</si>
  <si>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</si>
  <si>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</si>
  <si>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</si>
  <si>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</si>
  <si>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</si>
  <si>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</si>
  <si>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</si>
  <si>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</si>
  <si>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</si>
  <si>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</si>
  <si>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</si>
  <si>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</si>
  <si>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</si>
  <si>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</si>
  <si>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</si>
  <si>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</si>
  <si>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</si>
  <si>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</si>
  <si>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</si>
  <si>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</si>
  <si>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</si>
  <si>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</si>
  <si>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</si>
  <si>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</si>
  <si>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</si>
  <si>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</si>
  <si>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</si>
  <si>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</si>
  <si>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</si>
  <si>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</si>
  <si>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</si>
  <si>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</si>
  <si>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</si>
  <si>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</si>
  <si>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4.1.1.1. Construcţii şi instalaţii conform oferta DALI _ Florilor 4</t>
  </si>
  <si>
    <t>Tamplarie interioara si exterioara Florilor 4</t>
  </si>
  <si>
    <t>Interventii si termoizolatii la fatada Florilor 4</t>
  </si>
  <si>
    <t>Acoperis Florilor 4</t>
  </si>
  <si>
    <t>Instalatii iluminat Florilor 4</t>
  </si>
  <si>
    <t>Sisteme alternative de producere a energiei Florilor 4</t>
  </si>
  <si>
    <t>Repararea trotuarelor de protectie Florilor 4</t>
  </si>
  <si>
    <t>Ventilare naturala Florilor 4</t>
  </si>
  <si>
    <t>Desfaceri si desfintari Florilor 4</t>
  </si>
  <si>
    <t>Lucrari necesare suplimentare fata de DALI Florilor 4</t>
  </si>
  <si>
    <t>4.1.1.2. Construcţii şi instalaţii conform oferta DALI _ Garii 2</t>
  </si>
  <si>
    <t>Interventii si termoizolatii la fatada Garii 2</t>
  </si>
  <si>
    <t>Acoperis Garii 2</t>
  </si>
  <si>
    <t>Instalatii iluminat Garii 2</t>
  </si>
  <si>
    <t>Sisteme alternative de producere a energiei Garii 2</t>
  </si>
  <si>
    <t>Repararea trotuarelor de protectie Garii 2</t>
  </si>
  <si>
    <t>Ventilare naturala Garii 2</t>
  </si>
  <si>
    <t>Lucrari necesare suplimentare fata de DALI Garii 2</t>
  </si>
  <si>
    <t>Desfaceri si desfintari Garii 2</t>
  </si>
  <si>
    <t>Desfaceri  Garii 2 - NEELIGIBIL</t>
  </si>
  <si>
    <t>Tamplarie  Garii 2 - NEELIGIBIL</t>
  </si>
  <si>
    <t>Interventii la fatada Garii 2- NEELIGIBIL</t>
  </si>
  <si>
    <t xml:space="preserve">Tamplarie interioara si exterioara Garii 2 </t>
  </si>
  <si>
    <t>4.3.1.1. Echipamente Florilor 4</t>
  </si>
  <si>
    <t>4.3.1.2. Echipamente Garii 2</t>
  </si>
  <si>
    <t>DEVIZ GENERAL - NEELIGIBIL</t>
  </si>
  <si>
    <t>Valoare executată până la data de 31.07.2025 cu TVA 19%</t>
  </si>
  <si>
    <t>Valoare rest de executat la data de 01.08.2025 cu TVA 21%</t>
  </si>
  <si>
    <t>Valoare totală actualizata</t>
  </si>
  <si>
    <t xml:space="preserve">DEVIZ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</si>
</sst>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49">
    <xf numFmtId="0" fontId="0" fillId="0" borderId="0" xfId="0"/>
    <xf numFmtId="0" fontId="4" fillId="0" borderId="0" xfId="0" applyFont="1"/>
    <xf numFmtId="0" fontId="3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10" xfId="0" quotePrefix="1" applyFont="1" applyBorder="1" applyAlignment="1">
      <alignment horizontal="center" vertical="center"/>
    </xf>
    <xf numFmtId="0" fontId="8" fillId="0" borderId="13" xfId="0" quotePrefix="1" applyFont="1" applyBorder="1" applyAlignment="1">
      <alignment vertical="center"/>
    </xf>
    <xf numFmtId="0" fontId="8" fillId="0" borderId="14" xfId="0" applyFont="1" applyBorder="1"/>
    <xf numFmtId="0" fontId="8" fillId="0" borderId="16" xfId="0" quotePrefix="1" applyFont="1" applyBorder="1" applyAlignment="1">
      <alignment vertical="center"/>
    </xf>
    <xf numFmtId="0" fontId="8" fillId="0" borderId="17" xfId="0" applyFont="1" applyBorder="1"/>
    <xf numFmtId="0" fontId="8" fillId="0" borderId="17" xfId="0" applyFont="1" applyBorder="1" applyAlignment="1">
      <alignment wrapText="1"/>
    </xf>
    <xf numFmtId="0" fontId="8" fillId="0" borderId="24" xfId="0" quotePrefix="1" applyFont="1" applyBorder="1" applyAlignment="1">
      <alignment vertical="center"/>
    </xf>
    <xf numFmtId="0" fontId="8" fillId="0" borderId="25" xfId="0" applyFont="1" applyBorder="1"/>
    <xf numFmtId="0" fontId="8" fillId="0" borderId="25" xfId="0" applyFont="1" applyBorder="1" applyAlignment="1">
      <alignment wrapText="1"/>
    </xf>
    <xf numFmtId="0" fontId="8" fillId="4" borderId="24" xfId="0" quotePrefix="1" applyFont="1" applyFill="1" applyBorder="1" applyAlignment="1">
      <alignment vertical="center"/>
    </xf>
    <xf numFmtId="0" fontId="8" fillId="4" borderId="25" xfId="0" applyFont="1" applyFill="1" applyBorder="1" applyAlignment="1">
      <alignment wrapText="1"/>
    </xf>
    <xf numFmtId="0" fontId="8" fillId="4" borderId="13" xfId="0" quotePrefix="1" applyFont="1" applyFill="1" applyBorder="1" applyAlignment="1">
      <alignment vertical="center"/>
    </xf>
    <xf numFmtId="0" fontId="8" fillId="4" borderId="14" xfId="0" applyFont="1" applyFill="1" applyBorder="1" applyAlignment="1">
      <alignment wrapText="1"/>
    </xf>
    <xf numFmtId="0" fontId="8" fillId="4" borderId="16" xfId="0" quotePrefix="1" applyFont="1" applyFill="1" applyBorder="1" applyAlignment="1">
      <alignment vertical="center"/>
    </xf>
    <xf numFmtId="0" fontId="8" fillId="4" borderId="17" xfId="0" applyFont="1" applyFill="1" applyBorder="1" applyAlignment="1">
      <alignment wrapText="1"/>
    </xf>
    <xf numFmtId="0" fontId="8" fillId="4" borderId="25" xfId="0" applyFont="1" applyFill="1" applyBorder="1"/>
    <xf numFmtId="0" fontId="8" fillId="0" borderId="14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5" fillId="0" borderId="0" xfId="0" applyFont="1"/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8" fillId="5" borderId="10" xfId="0" quotePrefix="1" applyFont="1" applyFill="1" applyBorder="1" applyAlignment="1">
      <alignment horizontal="center" vertical="center"/>
    </xf>
    <xf numFmtId="0" fontId="0" fillId="5" borderId="25" xfId="0" applyFill="1" applyBorder="1"/>
    <xf numFmtId="0" fontId="9" fillId="0" borderId="25" xfId="0" applyFont="1" applyBorder="1"/>
    <xf numFmtId="0" fontId="11" fillId="4" borderId="25" xfId="0" applyFont="1" applyFill="1" applyBorder="1"/>
    <xf numFmtId="0" fontId="9" fillId="4" borderId="25" xfId="0" applyFont="1" applyFill="1" applyBorder="1"/>
    <xf numFmtId="0" fontId="9" fillId="0" borderId="24" xfId="0" quotePrefix="1" applyFont="1" applyBorder="1" applyAlignment="1">
      <alignment vertical="center"/>
    </xf>
    <xf numFmtId="4" fontId="11" fillId="0" borderId="25" xfId="0" applyNumberFormat="1" applyFont="1" applyBorder="1"/>
    <xf numFmtId="0" fontId="0" fillId="4" borderId="0" xfId="0" applyFill="1"/>
    <xf numFmtId="0" fontId="10" fillId="4" borderId="0" xfId="0" applyFont="1" applyFill="1"/>
    <xf numFmtId="4" fontId="3" fillId="0" borderId="0" xfId="0" applyNumberFormat="1" applyFont="1"/>
    <xf numFmtId="4" fontId="8" fillId="0" borderId="14" xfId="2" applyNumberFormat="1" applyFont="1" applyFill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4" fontId="8" fillId="5" borderId="14" xfId="2" applyNumberFormat="1" applyFont="1" applyFill="1" applyBorder="1" applyAlignment="1">
      <alignment horizontal="center"/>
    </xf>
    <xf numFmtId="4" fontId="8" fillId="5" borderId="14" xfId="0" applyNumberFormat="1" applyFont="1" applyFill="1" applyBorder="1" applyAlignment="1">
      <alignment horizontal="center"/>
    </xf>
    <xf numFmtId="4" fontId="8" fillId="5" borderId="15" xfId="0" applyNumberFormat="1" applyFont="1" applyFill="1" applyBorder="1" applyAlignment="1">
      <alignment horizontal="center"/>
    </xf>
    <xf numFmtId="4" fontId="8" fillId="0" borderId="17" xfId="2" applyNumberFormat="1" applyFont="1" applyFill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5" borderId="17" xfId="0" applyNumberFormat="1" applyFont="1" applyFill="1" applyBorder="1" applyAlignment="1">
      <alignment horizontal="center"/>
    </xf>
    <xf numFmtId="4" fontId="8" fillId="5" borderId="18" xfId="0" applyNumberFormat="1" applyFont="1" applyFill="1" applyBorder="1" applyAlignment="1">
      <alignment horizontal="center"/>
    </xf>
    <xf numFmtId="4" fontId="7" fillId="0" borderId="7" xfId="0" applyNumberFormat="1" applyFont="1" applyBorder="1" applyAlignment="1">
      <alignment horizontal="center"/>
    </xf>
    <xf numFmtId="4" fontId="7" fillId="5" borderId="7" xfId="0" applyNumberFormat="1" applyFont="1" applyFill="1" applyBorder="1" applyAlignment="1">
      <alignment horizontal="center"/>
    </xf>
    <xf numFmtId="4" fontId="7" fillId="5" borderId="21" xfId="0" applyNumberFormat="1" applyFont="1" applyFill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5" borderId="8" xfId="0" applyNumberFormat="1" applyFont="1" applyFill="1" applyBorder="1" applyAlignment="1">
      <alignment horizontal="center"/>
    </xf>
    <xf numFmtId="4" fontId="7" fillId="5" borderId="9" xfId="0" applyNumberFormat="1" applyFont="1" applyFill="1" applyBorder="1" applyAlignment="1">
      <alignment horizontal="center"/>
    </xf>
    <xf numFmtId="4" fontId="7" fillId="5" borderId="25" xfId="0" applyNumberFormat="1" applyFont="1" applyFill="1" applyBorder="1" applyAlignment="1">
      <alignment horizontal="center"/>
    </xf>
    <xf numFmtId="4" fontId="8" fillId="0" borderId="25" xfId="2" applyNumberFormat="1" applyFont="1" applyFill="1" applyBorder="1" applyAlignment="1">
      <alignment horizontal="center"/>
    </xf>
    <xf numFmtId="4" fontId="8" fillId="0" borderId="25" xfId="0" applyNumberFormat="1" applyFont="1" applyBorder="1" applyAlignment="1">
      <alignment horizontal="center"/>
    </xf>
    <xf numFmtId="4" fontId="8" fillId="5" borderId="25" xfId="2" applyNumberFormat="1" applyFont="1" applyFill="1" applyBorder="1" applyAlignment="1">
      <alignment horizontal="center"/>
    </xf>
    <xf numFmtId="4" fontId="8" fillId="5" borderId="25" xfId="0" applyNumberFormat="1" applyFont="1" applyFill="1" applyBorder="1" applyAlignment="1">
      <alignment horizontal="center"/>
    </xf>
    <xf numFmtId="4" fontId="8" fillId="5" borderId="26" xfId="0" applyNumberFormat="1" applyFont="1" applyFill="1" applyBorder="1" applyAlignment="1">
      <alignment horizontal="center"/>
    </xf>
    <xf numFmtId="4" fontId="8" fillId="4" borderId="25" xfId="2" applyNumberFormat="1" applyFont="1" applyFill="1" applyBorder="1" applyAlignment="1">
      <alignment horizontal="center"/>
    </xf>
    <xf numFmtId="4" fontId="8" fillId="4" borderId="25" xfId="0" applyNumberFormat="1" applyFont="1" applyFill="1" applyBorder="1" applyAlignment="1">
      <alignment horizontal="center"/>
    </xf>
    <xf numFmtId="4" fontId="8" fillId="4" borderId="14" xfId="2" applyNumberFormat="1" applyFont="1" applyFill="1" applyBorder="1" applyAlignment="1">
      <alignment horizontal="center"/>
    </xf>
    <xf numFmtId="4" fontId="8" fillId="4" borderId="14" xfId="0" applyNumberFormat="1" applyFont="1" applyFill="1" applyBorder="1" applyAlignment="1">
      <alignment horizontal="center"/>
    </xf>
    <xf numFmtId="4" fontId="8" fillId="6" borderId="25" xfId="2" applyNumberFormat="1" applyFont="1" applyFill="1" applyBorder="1" applyAlignment="1">
      <alignment horizontal="center"/>
    </xf>
    <xf numFmtId="4" fontId="7" fillId="4" borderId="25" xfId="0" applyNumberFormat="1" applyFont="1" applyFill="1" applyBorder="1" applyAlignment="1">
      <alignment horizontal="center"/>
    </xf>
    <xf numFmtId="4" fontId="8" fillId="0" borderId="17" xfId="2" applyNumberFormat="1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5" borderId="17" xfId="2" applyNumberFormat="1" applyFont="1" applyFill="1" applyBorder="1" applyAlignment="1">
      <alignment horizontal="center" vertical="center"/>
    </xf>
    <xf numFmtId="4" fontId="8" fillId="5" borderId="17" xfId="0" applyNumberFormat="1" applyFont="1" applyFill="1" applyBorder="1" applyAlignment="1">
      <alignment horizontal="center" vertical="center"/>
    </xf>
    <xf numFmtId="4" fontId="8" fillId="5" borderId="18" xfId="0" applyNumberFormat="1" applyFont="1" applyFill="1" applyBorder="1" applyAlignment="1">
      <alignment horizontal="center" vertical="center"/>
    </xf>
    <xf numFmtId="4" fontId="8" fillId="0" borderId="14" xfId="2" applyNumberFormat="1" applyFont="1" applyFill="1" applyBorder="1" applyAlignment="1">
      <alignment horizontal="center" vertical="center"/>
    </xf>
    <xf numFmtId="4" fontId="8" fillId="0" borderId="25" xfId="2" applyNumberFormat="1" applyFont="1" applyFill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 vertical="center"/>
    </xf>
    <xf numFmtId="4" fontId="8" fillId="5" borderId="25" xfId="2" applyNumberFormat="1" applyFont="1" applyFill="1" applyBorder="1" applyAlignment="1">
      <alignment horizontal="center" vertical="center"/>
    </xf>
    <xf numFmtId="4" fontId="8" fillId="5" borderId="25" xfId="0" applyNumberFormat="1" applyFont="1" applyFill="1" applyBorder="1" applyAlignment="1">
      <alignment horizontal="center" vertical="center"/>
    </xf>
    <xf numFmtId="4" fontId="8" fillId="5" borderId="26" xfId="0" applyNumberFormat="1" applyFont="1" applyFill="1" applyBorder="1" applyAlignment="1">
      <alignment horizontal="center" vertical="center"/>
    </xf>
    <xf numFmtId="4" fontId="8" fillId="4" borderId="25" xfId="2" applyNumberFormat="1" applyFont="1" applyFill="1" applyBorder="1" applyAlignment="1">
      <alignment horizontal="center" vertical="center"/>
    </xf>
    <xf numFmtId="4" fontId="8" fillId="4" borderId="25" xfId="0" applyNumberFormat="1" applyFont="1" applyFill="1" applyBorder="1" applyAlignment="1">
      <alignment horizontal="center" vertical="center"/>
    </xf>
    <xf numFmtId="4" fontId="8" fillId="5" borderId="15" xfId="0" applyNumberFormat="1" applyFont="1" applyFill="1" applyBorder="1" applyAlignment="1">
      <alignment horizontal="center" vertical="center"/>
    </xf>
    <xf numFmtId="4" fontId="8" fillId="6" borderId="17" xfId="2" applyNumberFormat="1" applyFont="1" applyFill="1" applyBorder="1" applyAlignment="1">
      <alignment horizontal="center" vertical="center"/>
    </xf>
    <xf numFmtId="4" fontId="8" fillId="4" borderId="17" xfId="0" applyNumberFormat="1" applyFont="1" applyFill="1" applyBorder="1" applyAlignment="1">
      <alignment horizontal="center" vertical="center"/>
    </xf>
    <xf numFmtId="4" fontId="8" fillId="6" borderId="25" xfId="2" applyNumberFormat="1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5" borderId="7" xfId="0" applyNumberFormat="1" applyFont="1" applyFill="1" applyBorder="1" applyAlignment="1">
      <alignment horizontal="center" vertical="center"/>
    </xf>
    <xf numFmtId="4" fontId="9" fillId="0" borderId="25" xfId="2" applyNumberFormat="1" applyFont="1" applyFill="1" applyBorder="1" applyAlignment="1">
      <alignment horizontal="center"/>
    </xf>
    <xf numFmtId="4" fontId="9" fillId="5" borderId="25" xfId="2" applyNumberFormat="1" applyFont="1" applyFill="1" applyBorder="1" applyAlignment="1">
      <alignment horizontal="center"/>
    </xf>
    <xf numFmtId="4" fontId="9" fillId="0" borderId="25" xfId="0" applyNumberFormat="1" applyFont="1" applyBorder="1" applyAlignment="1">
      <alignment horizontal="center"/>
    </xf>
    <xf numFmtId="4" fontId="9" fillId="5" borderId="25" xfId="0" applyNumberFormat="1" applyFont="1" applyFill="1" applyBorder="1" applyAlignment="1">
      <alignment horizontal="center"/>
    </xf>
    <xf numFmtId="4" fontId="9" fillId="5" borderId="26" xfId="0" applyNumberFormat="1" applyFont="1" applyFill="1" applyBorder="1" applyAlignment="1">
      <alignment horizontal="center"/>
    </xf>
    <xf numFmtId="4" fontId="11" fillId="0" borderId="25" xfId="0" applyNumberFormat="1" applyFont="1" applyBorder="1" applyAlignment="1">
      <alignment horizontal="center"/>
    </xf>
    <xf numFmtId="4" fontId="9" fillId="5" borderId="25" xfId="2" applyNumberFormat="1" applyFont="1" applyFill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7" fillId="5" borderId="8" xfId="0" applyNumberFormat="1" applyFont="1" applyFill="1" applyBorder="1" applyAlignment="1">
      <alignment horizontal="center" vertical="center"/>
    </xf>
    <xf numFmtId="4" fontId="11" fillId="0" borderId="25" xfId="2" applyNumberFormat="1" applyFont="1" applyFill="1" applyBorder="1" applyAlignment="1">
      <alignment horizontal="center"/>
    </xf>
    <xf numFmtId="4" fontId="11" fillId="5" borderId="25" xfId="2" applyNumberFormat="1" applyFont="1" applyFill="1" applyBorder="1" applyAlignment="1">
      <alignment horizontal="center"/>
    </xf>
    <xf numFmtId="4" fontId="11" fillId="5" borderId="25" xfId="0" applyNumberFormat="1" applyFont="1" applyFill="1" applyBorder="1" applyAlignment="1">
      <alignment horizontal="center"/>
    </xf>
    <xf numFmtId="4" fontId="11" fillId="5" borderId="26" xfId="0" applyNumberFormat="1" applyFont="1" applyFill="1" applyBorder="1" applyAlignment="1">
      <alignment horizontal="center"/>
    </xf>
    <xf numFmtId="4" fontId="8" fillId="0" borderId="25" xfId="1" applyNumberFormat="1" applyFont="1" applyFill="1" applyBorder="1" applyAlignment="1">
      <alignment horizontal="center" vertical="center"/>
    </xf>
    <xf numFmtId="4" fontId="8" fillId="5" borderId="25" xfId="1" applyNumberFormat="1" applyFont="1" applyFill="1" applyBorder="1" applyAlignment="1">
      <alignment horizontal="center" vertical="center"/>
    </xf>
    <xf numFmtId="4" fontId="8" fillId="0" borderId="14" xfId="1" applyNumberFormat="1" applyFont="1" applyFill="1" applyBorder="1" applyAlignment="1">
      <alignment horizontal="center" vertical="center"/>
    </xf>
    <xf numFmtId="4" fontId="8" fillId="5" borderId="14" xfId="1" applyNumberFormat="1" applyFont="1" applyFill="1" applyBorder="1" applyAlignment="1">
      <alignment horizontal="center" vertical="center"/>
    </xf>
    <xf numFmtId="4" fontId="8" fillId="4" borderId="17" xfId="2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5" borderId="33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7" fillId="6" borderId="4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8" fillId="6" borderId="10" xfId="0" quotePrefix="1" applyFont="1" applyFill="1" applyBorder="1" applyAlignment="1">
      <alignment horizontal="center" vertical="center"/>
    </xf>
    <xf numFmtId="0" fontId="0" fillId="6" borderId="25" xfId="0" applyFill="1" applyBorder="1"/>
    <xf numFmtId="4" fontId="8" fillId="6" borderId="14" xfId="2" applyNumberFormat="1" applyFont="1" applyFill="1" applyBorder="1" applyAlignment="1">
      <alignment horizontal="center"/>
    </xf>
    <xf numFmtId="4" fontId="8" fillId="6" borderId="14" xfId="0" applyNumberFormat="1" applyFont="1" applyFill="1" applyBorder="1" applyAlignment="1">
      <alignment horizontal="center"/>
    </xf>
    <xf numFmtId="4" fontId="7" fillId="6" borderId="7" xfId="0" applyNumberFormat="1" applyFont="1" applyFill="1" applyBorder="1" applyAlignment="1">
      <alignment horizontal="center"/>
    </xf>
    <xf numFmtId="0" fontId="0" fillId="6" borderId="0" xfId="0" applyFill="1"/>
    <xf numFmtId="4" fontId="7" fillId="6" borderId="8" xfId="0" applyNumberFormat="1" applyFont="1" applyFill="1" applyBorder="1" applyAlignment="1">
      <alignment horizontal="center"/>
    </xf>
    <xf numFmtId="4" fontId="7" fillId="6" borderId="25" xfId="0" applyNumberFormat="1" applyFont="1" applyFill="1" applyBorder="1" applyAlignment="1">
      <alignment horizontal="center"/>
    </xf>
    <xf numFmtId="4" fontId="8" fillId="6" borderId="25" xfId="0" applyNumberFormat="1" applyFont="1" applyFill="1" applyBorder="1" applyAlignment="1">
      <alignment horizontal="center"/>
    </xf>
    <xf numFmtId="4" fontId="8" fillId="6" borderId="17" xfId="0" applyNumberFormat="1" applyFont="1" applyFill="1" applyBorder="1" applyAlignment="1">
      <alignment horizontal="center"/>
    </xf>
    <xf numFmtId="4" fontId="9" fillId="6" borderId="25" xfId="2" applyNumberFormat="1" applyFont="1" applyFill="1" applyBorder="1" applyAlignment="1">
      <alignment horizontal="center"/>
    </xf>
    <xf numFmtId="4" fontId="9" fillId="6" borderId="25" xfId="0" applyNumberFormat="1" applyFont="1" applyFill="1" applyBorder="1" applyAlignment="1">
      <alignment horizontal="center"/>
    </xf>
    <xf numFmtId="4" fontId="9" fillId="6" borderId="25" xfId="2" applyNumberFormat="1" applyFont="1" applyFill="1" applyBorder="1" applyAlignment="1">
      <alignment horizontal="center" vertical="center"/>
    </xf>
    <xf numFmtId="4" fontId="8" fillId="6" borderId="25" xfId="0" applyNumberFormat="1" applyFont="1" applyFill="1" applyBorder="1" applyAlignment="1">
      <alignment horizontal="center" vertical="center"/>
    </xf>
    <xf numFmtId="4" fontId="11" fillId="6" borderId="25" xfId="2" applyNumberFormat="1" applyFont="1" applyFill="1" applyBorder="1" applyAlignment="1">
      <alignment horizontal="center"/>
    </xf>
    <xf numFmtId="4" fontId="11" fillId="6" borderId="25" xfId="0" applyNumberFormat="1" applyFont="1" applyFill="1" applyBorder="1" applyAlignment="1">
      <alignment horizontal="center"/>
    </xf>
    <xf numFmtId="4" fontId="8" fillId="6" borderId="25" xfId="1" applyNumberFormat="1" applyFont="1" applyFill="1" applyBorder="1" applyAlignment="1">
      <alignment horizontal="center" vertical="center"/>
    </xf>
    <xf numFmtId="4" fontId="8" fillId="6" borderId="25" xfId="1" applyNumberFormat="1" applyFont="1" applyFill="1" applyBorder="1" applyAlignment="1">
      <alignment horizontal="center"/>
    </xf>
    <xf numFmtId="4" fontId="8" fillId="6" borderId="14" xfId="1" applyNumberFormat="1" applyFont="1" applyFill="1" applyBorder="1" applyAlignment="1">
      <alignment horizontal="center" vertical="center"/>
    </xf>
    <xf numFmtId="4" fontId="8" fillId="6" borderId="17" xfId="0" applyNumberFormat="1" applyFont="1" applyFill="1" applyBorder="1" applyAlignment="1">
      <alignment horizontal="center" vertical="center"/>
    </xf>
    <xf numFmtId="4" fontId="7" fillId="6" borderId="7" xfId="0" applyNumberFormat="1" applyFont="1" applyFill="1" applyBorder="1" applyAlignment="1">
      <alignment horizontal="center" vertical="center"/>
    </xf>
    <xf numFmtId="4" fontId="7" fillId="6" borderId="8" xfId="0" applyNumberFormat="1" applyFont="1" applyFill="1" applyBorder="1" applyAlignment="1">
      <alignment horizontal="center" vertical="center"/>
    </xf>
    <xf numFmtId="4" fontId="7" fillId="6" borderId="33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 wrapText="1"/>
    </xf>
    <xf numFmtId="0" fontId="8" fillId="7" borderId="10" xfId="0" quotePrefix="1" applyFont="1" applyFill="1" applyBorder="1" applyAlignment="1">
      <alignment horizontal="center" vertical="center"/>
    </xf>
    <xf numFmtId="0" fontId="0" fillId="7" borderId="25" xfId="0" applyFill="1" applyBorder="1"/>
    <xf numFmtId="4" fontId="8" fillId="7" borderId="14" xfId="2" applyNumberFormat="1" applyFont="1" applyFill="1" applyBorder="1" applyAlignment="1">
      <alignment horizontal="center"/>
    </xf>
    <xf numFmtId="4" fontId="7" fillId="7" borderId="8" xfId="0" applyNumberFormat="1" applyFont="1" applyFill="1" applyBorder="1" applyAlignment="1">
      <alignment horizontal="center"/>
    </xf>
    <xf numFmtId="4" fontId="7" fillId="7" borderId="9" xfId="0" applyNumberFormat="1" applyFont="1" applyFill="1" applyBorder="1" applyAlignment="1">
      <alignment horizontal="center"/>
    </xf>
    <xf numFmtId="4" fontId="7" fillId="7" borderId="25" xfId="0" applyNumberFormat="1" applyFont="1" applyFill="1" applyBorder="1" applyAlignment="1">
      <alignment horizontal="center"/>
    </xf>
    <xf numFmtId="4" fontId="7" fillId="7" borderId="7" xfId="0" applyNumberFormat="1" applyFont="1" applyFill="1" applyBorder="1" applyAlignment="1">
      <alignment horizontal="center"/>
    </xf>
    <xf numFmtId="4" fontId="9" fillId="7" borderId="25" xfId="2" applyNumberFormat="1" applyFont="1" applyFill="1" applyBorder="1" applyAlignment="1">
      <alignment horizontal="center"/>
    </xf>
    <xf numFmtId="4" fontId="7" fillId="7" borderId="7" xfId="0" applyNumberFormat="1" applyFont="1" applyFill="1" applyBorder="1" applyAlignment="1">
      <alignment horizontal="center" vertical="center"/>
    </xf>
    <xf numFmtId="4" fontId="8" fillId="7" borderId="25" xfId="2" applyNumberFormat="1" applyFont="1" applyFill="1" applyBorder="1" applyAlignment="1">
      <alignment horizontal="center" vertical="center"/>
    </xf>
    <xf numFmtId="4" fontId="7" fillId="7" borderId="8" xfId="0" applyNumberFormat="1" applyFont="1" applyFill="1" applyBorder="1" applyAlignment="1">
      <alignment horizontal="center" vertical="center"/>
    </xf>
    <xf numFmtId="4" fontId="7" fillId="7" borderId="9" xfId="0" applyNumberFormat="1" applyFont="1" applyFill="1" applyBorder="1" applyAlignment="1">
      <alignment horizontal="center" vertical="center"/>
    </xf>
    <xf numFmtId="4" fontId="7" fillId="7" borderId="33" xfId="0" applyNumberFormat="1" applyFont="1" applyFill="1" applyBorder="1" applyAlignment="1">
      <alignment horizontal="center" vertical="center"/>
    </xf>
    <xf numFmtId="4" fontId="7" fillId="7" borderId="25" xfId="0" applyNumberFormat="1" applyFont="1" applyFill="1" applyBorder="1" applyAlignment="1">
      <alignment horizontal="center" vertical="center"/>
    </xf>
    <xf numFmtId="4" fontId="8" fillId="7" borderId="14" xfId="0" applyNumberFormat="1" applyFont="1" applyFill="1" applyBorder="1" applyAlignment="1">
      <alignment horizontal="center"/>
    </xf>
    <xf numFmtId="4" fontId="8" fillId="7" borderId="15" xfId="0" applyNumberFormat="1" applyFont="1" applyFill="1" applyBorder="1" applyAlignment="1">
      <alignment horizontal="center"/>
    </xf>
    <xf numFmtId="4" fontId="8" fillId="7" borderId="17" xfId="0" applyNumberFormat="1" applyFont="1" applyFill="1" applyBorder="1" applyAlignment="1">
      <alignment horizontal="center"/>
    </xf>
    <xf numFmtId="4" fontId="8" fillId="7" borderId="18" xfId="0" applyNumberFormat="1" applyFont="1" applyFill="1" applyBorder="1" applyAlignment="1">
      <alignment horizontal="center"/>
    </xf>
    <xf numFmtId="4" fontId="8" fillId="7" borderId="17" xfId="2" applyNumberFormat="1" applyFont="1" applyFill="1" applyBorder="1" applyAlignment="1">
      <alignment horizontal="center" vertical="center"/>
    </xf>
    <xf numFmtId="4" fontId="8" fillId="7" borderId="17" xfId="0" applyNumberFormat="1" applyFont="1" applyFill="1" applyBorder="1" applyAlignment="1">
      <alignment horizontal="center" vertical="center"/>
    </xf>
    <xf numFmtId="4" fontId="8" fillId="7" borderId="18" xfId="0" applyNumberFormat="1" applyFont="1" applyFill="1" applyBorder="1" applyAlignment="1">
      <alignment horizontal="center" vertical="center"/>
    </xf>
    <xf numFmtId="4" fontId="7" fillId="7" borderId="21" xfId="0" applyNumberFormat="1" applyFont="1" applyFill="1" applyBorder="1" applyAlignment="1">
      <alignment horizontal="center"/>
    </xf>
    <xf numFmtId="4" fontId="8" fillId="7" borderId="25" xfId="2" applyNumberFormat="1" applyFont="1" applyFill="1" applyBorder="1" applyAlignment="1">
      <alignment horizontal="center"/>
    </xf>
    <xf numFmtId="4" fontId="8" fillId="7" borderId="25" xfId="0" applyNumberFormat="1" applyFont="1" applyFill="1" applyBorder="1" applyAlignment="1">
      <alignment horizontal="center"/>
    </xf>
    <xf numFmtId="4" fontId="8" fillId="7" borderId="26" xfId="0" applyNumberFormat="1" applyFont="1" applyFill="1" applyBorder="1" applyAlignment="1">
      <alignment horizontal="center"/>
    </xf>
    <xf numFmtId="4" fontId="11" fillId="7" borderId="25" xfId="2" applyNumberFormat="1" applyFont="1" applyFill="1" applyBorder="1" applyAlignment="1">
      <alignment horizontal="center"/>
    </xf>
    <xf numFmtId="4" fontId="8" fillId="7" borderId="25" xfId="1" applyNumberFormat="1" applyFont="1" applyFill="1" applyBorder="1" applyAlignment="1">
      <alignment horizontal="center" vertical="center"/>
    </xf>
    <xf numFmtId="4" fontId="8" fillId="7" borderId="26" xfId="0" applyNumberFormat="1" applyFont="1" applyFill="1" applyBorder="1" applyAlignment="1">
      <alignment horizontal="center" vertical="center"/>
    </xf>
    <xf numFmtId="4" fontId="8" fillId="7" borderId="14" xfId="1" applyNumberFormat="1" applyFont="1" applyFill="1" applyBorder="1" applyAlignment="1">
      <alignment horizontal="center" vertical="center"/>
    </xf>
    <xf numFmtId="4" fontId="8" fillId="7" borderId="15" xfId="0" applyNumberFormat="1" applyFont="1" applyFill="1" applyBorder="1" applyAlignment="1">
      <alignment horizontal="center" vertical="center"/>
    </xf>
    <xf numFmtId="4" fontId="8" fillId="7" borderId="25" xfId="0" applyNumberFormat="1" applyFont="1" applyFill="1" applyBorder="1" applyAlignment="1">
      <alignment horizontal="center" vertical="center"/>
    </xf>
    <xf numFmtId="0" fontId="11" fillId="8" borderId="25" xfId="0" applyFont="1" applyFill="1" applyBorder="1"/>
    <xf numFmtId="4" fontId="11" fillId="8" borderId="25" xfId="0" applyNumberFormat="1" applyFont="1" applyFill="1" applyBorder="1" applyAlignment="1">
      <alignment horizontal="center"/>
    </xf>
    <xf numFmtId="4" fontId="9" fillId="7" borderId="25" xfId="0" applyNumberFormat="1" applyFont="1" applyFill="1" applyBorder="1" applyAlignment="1">
      <alignment horizontal="center"/>
    </xf>
    <xf numFmtId="0" fontId="9" fillId="0" borderId="16" xfId="0" quotePrefix="1" applyFont="1" applyBorder="1" applyAlignment="1">
      <alignment vertical="center"/>
    </xf>
    <xf numFmtId="0" fontId="9" fillId="0" borderId="17" xfId="0" applyFont="1" applyBorder="1" applyAlignment="1">
      <alignment wrapText="1"/>
    </xf>
    <xf numFmtId="4" fontId="9" fillId="0" borderId="17" xfId="2" applyNumberFormat="1" applyFont="1" applyFill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4" fontId="9" fillId="5" borderId="17" xfId="2" applyNumberFormat="1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4" fontId="9" fillId="5" borderId="18" xfId="0" applyNumberFormat="1" applyFont="1" applyFill="1" applyBorder="1" applyAlignment="1">
      <alignment horizontal="center" vertical="center"/>
    </xf>
    <xf numFmtId="4" fontId="9" fillId="6" borderId="17" xfId="2" applyNumberFormat="1" applyFont="1" applyFill="1" applyBorder="1" applyAlignment="1">
      <alignment horizontal="center" vertical="center"/>
    </xf>
    <xf numFmtId="0" fontId="9" fillId="0" borderId="17" xfId="0" applyFont="1" applyBorder="1"/>
    <xf numFmtId="4" fontId="9" fillId="0" borderId="14" xfId="2" applyNumberFormat="1" applyFont="1" applyFill="1" applyBorder="1" applyAlignment="1">
      <alignment horizontal="center"/>
    </xf>
    <xf numFmtId="4" fontId="9" fillId="0" borderId="17" xfId="0" applyNumberFormat="1" applyFont="1" applyBorder="1" applyAlignment="1">
      <alignment horizontal="center"/>
    </xf>
    <xf numFmtId="4" fontId="9" fillId="5" borderId="14" xfId="2" applyNumberFormat="1" applyFont="1" applyFill="1" applyBorder="1" applyAlignment="1">
      <alignment horizontal="center"/>
    </xf>
    <xf numFmtId="4" fontId="9" fillId="5" borderId="17" xfId="0" applyNumberFormat="1" applyFont="1" applyFill="1" applyBorder="1" applyAlignment="1">
      <alignment horizontal="center"/>
    </xf>
    <xf numFmtId="4" fontId="9" fillId="5" borderId="18" xfId="0" applyNumberFormat="1" applyFont="1" applyFill="1" applyBorder="1" applyAlignment="1">
      <alignment horizontal="center"/>
    </xf>
    <xf numFmtId="4" fontId="9" fillId="6" borderId="14" xfId="2" applyNumberFormat="1" applyFont="1" applyFill="1" applyBorder="1" applyAlignment="1">
      <alignment horizontal="center"/>
    </xf>
    <xf numFmtId="0" fontId="9" fillId="0" borderId="27" xfId="0" quotePrefix="1" applyFont="1" applyBorder="1" applyAlignment="1">
      <alignment vertical="center"/>
    </xf>
    <xf numFmtId="0" fontId="9" fillId="0" borderId="28" xfId="0" applyFont="1" applyBorder="1"/>
    <xf numFmtId="4" fontId="9" fillId="0" borderId="28" xfId="0" applyNumberFormat="1" applyFont="1" applyBorder="1" applyAlignment="1">
      <alignment horizontal="center"/>
    </xf>
    <xf numFmtId="4" fontId="9" fillId="5" borderId="28" xfId="0" applyNumberFormat="1" applyFont="1" applyFill="1" applyBorder="1" applyAlignment="1">
      <alignment horizontal="center"/>
    </xf>
    <xf numFmtId="4" fontId="9" fillId="6" borderId="28" xfId="0" applyNumberFormat="1" applyFont="1" applyFill="1" applyBorder="1" applyAlignment="1">
      <alignment horizontal="center"/>
    </xf>
    <xf numFmtId="0" fontId="9" fillId="4" borderId="16" xfId="0" quotePrefix="1" applyFont="1" applyFill="1" applyBorder="1" applyAlignment="1">
      <alignment vertical="center"/>
    </xf>
    <xf numFmtId="0" fontId="9" fillId="4" borderId="17" xfId="0" applyFont="1" applyFill="1" applyBorder="1" applyAlignment="1">
      <alignment wrapText="1"/>
    </xf>
    <xf numFmtId="4" fontId="9" fillId="4" borderId="17" xfId="2" applyNumberFormat="1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horizontal="center"/>
    </xf>
    <xf numFmtId="4" fontId="9" fillId="6" borderId="17" xfId="0" applyNumberFormat="1" applyFont="1" applyFill="1" applyBorder="1" applyAlignment="1">
      <alignment horizontal="center"/>
    </xf>
    <xf numFmtId="0" fontId="9" fillId="4" borderId="27" xfId="0" quotePrefix="1" applyFont="1" applyFill="1" applyBorder="1" applyAlignment="1">
      <alignment vertical="center"/>
    </xf>
    <xf numFmtId="0" fontId="9" fillId="4" borderId="28" xfId="0" applyFont="1" applyFill="1" applyBorder="1" applyAlignment="1">
      <alignment wrapText="1"/>
    </xf>
    <xf numFmtId="4" fontId="9" fillId="4" borderId="28" xfId="0" applyNumberFormat="1" applyFont="1" applyFill="1" applyBorder="1" applyAlignment="1">
      <alignment horizontal="center"/>
    </xf>
    <xf numFmtId="4" fontId="9" fillId="5" borderId="29" xfId="0" applyNumberFormat="1" applyFont="1" applyFill="1" applyBorder="1" applyAlignment="1">
      <alignment horizontal="center"/>
    </xf>
    <xf numFmtId="0" fontId="11" fillId="0" borderId="24" xfId="0" quotePrefix="1" applyFont="1" applyBorder="1" applyAlignment="1">
      <alignment vertical="center"/>
    </xf>
    <xf numFmtId="0" fontId="11" fillId="0" borderId="25" xfId="0" applyFont="1" applyBorder="1"/>
    <xf numFmtId="0" fontId="11" fillId="8" borderId="24" xfId="0" quotePrefix="1" applyFont="1" applyFill="1" applyBorder="1" applyAlignment="1">
      <alignment vertical="center"/>
    </xf>
    <xf numFmtId="4" fontId="11" fillId="8" borderId="25" xfId="2" applyNumberFormat="1" applyFont="1" applyFill="1" applyBorder="1" applyAlignment="1">
      <alignment horizontal="center"/>
    </xf>
    <xf numFmtId="4" fontId="11" fillId="0" borderId="25" xfId="2" applyNumberFormat="1" applyFont="1" applyFill="1" applyBorder="1"/>
    <xf numFmtId="0" fontId="11" fillId="0" borderId="0" xfId="0" applyFont="1"/>
    <xf numFmtId="0" fontId="11" fillId="0" borderId="25" xfId="0" applyFont="1" applyBorder="1" applyAlignment="1">
      <alignment wrapText="1"/>
    </xf>
    <xf numFmtId="4" fontId="11" fillId="0" borderId="25" xfId="2" applyNumberFormat="1" applyFont="1" applyFill="1" applyBorder="1" applyAlignment="1">
      <alignment horizontal="center" vertical="center"/>
    </xf>
    <xf numFmtId="4" fontId="11" fillId="5" borderId="25" xfId="2" applyNumberFormat="1" applyFont="1" applyFill="1" applyBorder="1" applyAlignment="1">
      <alignment horizontal="center" vertical="center"/>
    </xf>
    <xf numFmtId="4" fontId="11" fillId="6" borderId="25" xfId="2" applyNumberFormat="1" applyFont="1" applyFill="1" applyBorder="1" applyAlignment="1">
      <alignment horizontal="center" vertical="center"/>
    </xf>
    <xf numFmtId="4" fontId="11" fillId="5" borderId="25" xfId="0" applyNumberFormat="1" applyFont="1" applyFill="1" applyBorder="1" applyAlignment="1">
      <alignment horizontal="center" vertical="center"/>
    </xf>
    <xf numFmtId="4" fontId="11" fillId="5" borderId="26" xfId="0" applyNumberFormat="1" applyFont="1" applyFill="1" applyBorder="1" applyAlignment="1">
      <alignment horizontal="center" vertical="center"/>
    </xf>
    <xf numFmtId="4" fontId="11" fillId="6" borderId="25" xfId="0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vertical="top" wrapText="1"/>
    </xf>
    <xf numFmtId="4" fontId="11" fillId="7" borderId="25" xfId="0" applyNumberFormat="1" applyFont="1" applyFill="1" applyBorder="1" applyAlignment="1">
      <alignment horizontal="center"/>
    </xf>
    <xf numFmtId="0" fontId="11" fillId="0" borderId="13" xfId="0" quotePrefix="1" applyFont="1" applyBorder="1" applyAlignment="1">
      <alignment vertical="center"/>
    </xf>
    <xf numFmtId="0" fontId="11" fillId="0" borderId="14" xfId="0" applyFont="1" applyBorder="1"/>
    <xf numFmtId="0" fontId="9" fillId="0" borderId="30" xfId="0" applyFont="1" applyBorder="1" applyAlignment="1">
      <alignment wrapText="1"/>
    </xf>
    <xf numFmtId="0" fontId="9" fillId="0" borderId="28" xfId="0" applyFont="1" applyBorder="1" applyAlignment="1">
      <alignment wrapText="1"/>
    </xf>
    <xf numFmtId="4" fontId="9" fillId="7" borderId="17" xfId="2" applyNumberFormat="1" applyFont="1" applyFill="1" applyBorder="1" applyAlignment="1">
      <alignment horizontal="center" vertical="center"/>
    </xf>
    <xf numFmtId="4" fontId="9" fillId="7" borderId="14" xfId="2" applyNumberFormat="1" applyFont="1" applyFill="1" applyBorder="1" applyAlignment="1">
      <alignment horizontal="center"/>
    </xf>
    <xf numFmtId="4" fontId="9" fillId="7" borderId="28" xfId="0" applyNumberFormat="1" applyFont="1" applyFill="1" applyBorder="1" applyAlignment="1">
      <alignment horizontal="center"/>
    </xf>
    <xf numFmtId="4" fontId="9" fillId="4" borderId="25" xfId="2" applyNumberFormat="1" applyFont="1" applyFill="1" applyBorder="1" applyAlignment="1">
      <alignment horizontal="center" vertical="center"/>
    </xf>
    <xf numFmtId="4" fontId="9" fillId="7" borderId="25" xfId="2" applyNumberFormat="1" applyFont="1" applyFill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quotePrefix="1" applyFont="1" applyBorder="1" applyAlignment="1">
      <alignment horizontal="center" vertical="center"/>
    </xf>
    <xf numFmtId="4" fontId="8" fillId="0" borderId="42" xfId="0" applyNumberFormat="1" applyFont="1" applyBorder="1" applyAlignment="1">
      <alignment horizontal="center"/>
    </xf>
    <xf numFmtId="4" fontId="8" fillId="0" borderId="43" xfId="0" applyNumberFormat="1" applyFont="1" applyBorder="1" applyAlignment="1">
      <alignment horizontal="center"/>
    </xf>
    <xf numFmtId="4" fontId="8" fillId="0" borderId="43" xfId="0" applyNumberFormat="1" applyFont="1" applyBorder="1" applyAlignment="1">
      <alignment horizontal="center" vertical="center"/>
    </xf>
    <xf numFmtId="4" fontId="7" fillId="0" borderId="44" xfId="0" applyNumberFormat="1" applyFont="1" applyBorder="1" applyAlignment="1">
      <alignment horizontal="center"/>
    </xf>
    <xf numFmtId="4" fontId="7" fillId="0" borderId="40" xfId="0" applyNumberFormat="1" applyFont="1" applyBorder="1" applyAlignment="1">
      <alignment horizontal="center"/>
    </xf>
    <xf numFmtId="4" fontId="9" fillId="0" borderId="45" xfId="0" applyNumberFormat="1" applyFont="1" applyBorder="1" applyAlignment="1">
      <alignment horizontal="center"/>
    </xf>
    <xf numFmtId="4" fontId="8" fillId="0" borderId="45" xfId="2" applyNumberFormat="1" applyFont="1" applyFill="1" applyBorder="1" applyAlignment="1">
      <alignment horizontal="center"/>
    </xf>
    <xf numFmtId="4" fontId="8" fillId="0" borderId="42" xfId="2" applyNumberFormat="1" applyFont="1" applyFill="1" applyBorder="1" applyAlignment="1">
      <alignment horizontal="center"/>
    </xf>
    <xf numFmtId="4" fontId="9" fillId="0" borderId="43" xfId="2" applyNumberFormat="1" applyFont="1" applyFill="1" applyBorder="1" applyAlignment="1">
      <alignment horizontal="center" vertical="center"/>
    </xf>
    <xf numFmtId="4" fontId="9" fillId="0" borderId="42" xfId="2" applyNumberFormat="1" applyFont="1" applyFill="1" applyBorder="1" applyAlignment="1">
      <alignment horizontal="center"/>
    </xf>
    <xf numFmtId="4" fontId="9" fillId="0" borderId="46" xfId="0" applyNumberFormat="1" applyFont="1" applyBorder="1" applyAlignment="1">
      <alignment horizontal="center"/>
    </xf>
    <xf numFmtId="4" fontId="8" fillId="0" borderId="45" xfId="2" applyNumberFormat="1" applyFont="1" applyFill="1" applyBorder="1" applyAlignment="1">
      <alignment horizontal="center" vertical="center"/>
    </xf>
    <xf numFmtId="4" fontId="9" fillId="4" borderId="45" xfId="2" applyNumberFormat="1" applyFont="1" applyFill="1" applyBorder="1" applyAlignment="1">
      <alignment horizontal="center" vertical="center"/>
    </xf>
    <xf numFmtId="4" fontId="9" fillId="4" borderId="46" xfId="0" applyNumberFormat="1" applyFont="1" applyFill="1" applyBorder="1" applyAlignment="1">
      <alignment horizontal="center"/>
    </xf>
    <xf numFmtId="4" fontId="8" fillId="4" borderId="45" xfId="2" applyNumberFormat="1" applyFont="1" applyFill="1" applyBorder="1" applyAlignment="1">
      <alignment horizontal="center"/>
    </xf>
    <xf numFmtId="4" fontId="7" fillId="4" borderId="45" xfId="0" applyNumberFormat="1" applyFont="1" applyFill="1" applyBorder="1" applyAlignment="1">
      <alignment horizontal="center"/>
    </xf>
    <xf numFmtId="4" fontId="8" fillId="4" borderId="45" xfId="2" applyNumberFormat="1" applyFont="1" applyFill="1" applyBorder="1" applyAlignment="1">
      <alignment horizontal="center" vertical="center"/>
    </xf>
    <xf numFmtId="4" fontId="9" fillId="0" borderId="45" xfId="2" applyNumberFormat="1" applyFont="1" applyFill="1" applyBorder="1" applyAlignment="1">
      <alignment horizontal="center"/>
    </xf>
    <xf numFmtId="4" fontId="8" fillId="0" borderId="45" xfId="0" applyNumberFormat="1" applyFont="1" applyBorder="1" applyAlignment="1">
      <alignment horizontal="center" vertical="center"/>
    </xf>
    <xf numFmtId="4" fontId="8" fillId="0" borderId="45" xfId="0" applyNumberFormat="1" applyFont="1" applyBorder="1" applyAlignment="1">
      <alignment horizontal="center"/>
    </xf>
    <xf numFmtId="4" fontId="11" fillId="0" borderId="45" xfId="2" applyNumberFormat="1" applyFont="1" applyFill="1" applyBorder="1" applyAlignment="1">
      <alignment horizontal="center"/>
    </xf>
    <xf numFmtId="4" fontId="8" fillId="0" borderId="42" xfId="0" applyNumberFormat="1" applyFont="1" applyBorder="1" applyAlignment="1">
      <alignment horizontal="center" vertical="center"/>
    </xf>
    <xf numFmtId="4" fontId="8" fillId="4" borderId="43" xfId="2" applyNumberFormat="1" applyFont="1" applyFill="1" applyBorder="1" applyAlignment="1">
      <alignment horizontal="center" vertical="center"/>
    </xf>
    <xf numFmtId="4" fontId="7" fillId="0" borderId="44" xfId="0" applyNumberFormat="1" applyFont="1" applyBorder="1" applyAlignment="1">
      <alignment horizontal="center" vertical="center"/>
    </xf>
    <xf numFmtId="4" fontId="7" fillId="0" borderId="40" xfId="0" applyNumberFormat="1" applyFont="1" applyBorder="1" applyAlignment="1">
      <alignment horizontal="center" vertical="center"/>
    </xf>
    <xf numFmtId="4" fontId="7" fillId="0" borderId="47" xfId="0" applyNumberFormat="1" applyFont="1" applyBorder="1" applyAlignment="1">
      <alignment horizontal="center" vertical="center"/>
    </xf>
    <xf numFmtId="0" fontId="7" fillId="6" borderId="48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8" fillId="6" borderId="49" xfId="0" quotePrefix="1" applyFont="1" applyFill="1" applyBorder="1" applyAlignment="1">
      <alignment horizontal="center" vertical="center"/>
    </xf>
    <xf numFmtId="0" fontId="0" fillId="6" borderId="50" xfId="0" applyFill="1" applyBorder="1"/>
    <xf numFmtId="4" fontId="8" fillId="6" borderId="51" xfId="2" applyNumberFormat="1" applyFont="1" applyFill="1" applyBorder="1" applyAlignment="1">
      <alignment horizontal="center"/>
    </xf>
    <xf numFmtId="4" fontId="8" fillId="6" borderId="52" xfId="2" applyNumberFormat="1" applyFont="1" applyFill="1" applyBorder="1" applyAlignment="1">
      <alignment horizontal="center"/>
    </xf>
    <xf numFmtId="4" fontId="8" fillId="6" borderId="52" xfId="2" applyNumberFormat="1" applyFont="1" applyFill="1" applyBorder="1" applyAlignment="1">
      <alignment horizontal="center" vertical="center"/>
    </xf>
    <xf numFmtId="4" fontId="7" fillId="6" borderId="53" xfId="0" applyNumberFormat="1" applyFont="1" applyFill="1" applyBorder="1" applyAlignment="1">
      <alignment horizontal="center"/>
    </xf>
    <xf numFmtId="4" fontId="7" fillId="6" borderId="23" xfId="0" applyNumberFormat="1" applyFont="1" applyFill="1" applyBorder="1" applyAlignment="1">
      <alignment horizontal="center"/>
    </xf>
    <xf numFmtId="4" fontId="9" fillId="6" borderId="50" xfId="0" applyNumberFormat="1" applyFont="1" applyFill="1" applyBorder="1" applyAlignment="1">
      <alignment horizontal="center"/>
    </xf>
    <xf numFmtId="4" fontId="8" fillId="6" borderId="50" xfId="2" applyNumberFormat="1" applyFont="1" applyFill="1" applyBorder="1" applyAlignment="1">
      <alignment horizontal="center"/>
    </xf>
    <xf numFmtId="4" fontId="9" fillId="6" borderId="52" xfId="2" applyNumberFormat="1" applyFont="1" applyFill="1" applyBorder="1" applyAlignment="1">
      <alignment horizontal="center" vertical="center"/>
    </xf>
    <xf numFmtId="4" fontId="9" fillId="6" borderId="51" xfId="2" applyNumberFormat="1" applyFont="1" applyFill="1" applyBorder="1" applyAlignment="1">
      <alignment horizontal="center"/>
    </xf>
    <xf numFmtId="4" fontId="9" fillId="6" borderId="54" xfId="0" applyNumberFormat="1" applyFont="1" applyFill="1" applyBorder="1" applyAlignment="1">
      <alignment horizontal="center"/>
    </xf>
    <xf numFmtId="4" fontId="8" fillId="6" borderId="50" xfId="2" applyNumberFormat="1" applyFont="1" applyFill="1" applyBorder="1" applyAlignment="1">
      <alignment horizontal="center" vertical="center"/>
    </xf>
    <xf numFmtId="4" fontId="9" fillId="6" borderId="50" xfId="2" applyNumberFormat="1" applyFont="1" applyFill="1" applyBorder="1" applyAlignment="1">
      <alignment horizontal="center" vertical="center"/>
    </xf>
    <xf numFmtId="4" fontId="7" fillId="6" borderId="50" xfId="0" applyNumberFormat="1" applyFont="1" applyFill="1" applyBorder="1" applyAlignment="1">
      <alignment horizontal="center"/>
    </xf>
    <xf numFmtId="4" fontId="9" fillId="6" borderId="50" xfId="2" applyNumberFormat="1" applyFont="1" applyFill="1" applyBorder="1" applyAlignment="1">
      <alignment horizontal="center"/>
    </xf>
    <xf numFmtId="4" fontId="11" fillId="6" borderId="50" xfId="2" applyNumberFormat="1" applyFont="1" applyFill="1" applyBorder="1" applyAlignment="1">
      <alignment horizontal="center"/>
    </xf>
    <xf numFmtId="4" fontId="8" fillId="6" borderId="51" xfId="2" applyNumberFormat="1" applyFont="1" applyFill="1" applyBorder="1" applyAlignment="1">
      <alignment horizontal="center" vertical="center"/>
    </xf>
    <xf numFmtId="4" fontId="7" fillId="6" borderId="53" xfId="0" applyNumberFormat="1" applyFont="1" applyFill="1" applyBorder="1" applyAlignment="1">
      <alignment horizontal="center" vertical="center"/>
    </xf>
    <xf numFmtId="4" fontId="7" fillId="6" borderId="23" xfId="0" applyNumberFormat="1" applyFont="1" applyFill="1" applyBorder="1" applyAlignment="1">
      <alignment horizontal="center" vertical="center"/>
    </xf>
    <xf numFmtId="4" fontId="7" fillId="6" borderId="32" xfId="0" applyNumberFormat="1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8" fillId="5" borderId="57" xfId="0" quotePrefix="1" applyFont="1" applyFill="1" applyBorder="1" applyAlignment="1">
      <alignment horizontal="center" vertical="center"/>
    </xf>
    <xf numFmtId="0" fontId="8" fillId="5" borderId="58" xfId="0" quotePrefix="1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26" xfId="0" applyFill="1" applyBorder="1"/>
    <xf numFmtId="4" fontId="8" fillId="5" borderId="13" xfId="2" applyNumberFormat="1" applyFont="1" applyFill="1" applyBorder="1" applyAlignment="1">
      <alignment horizontal="center"/>
    </xf>
    <xf numFmtId="4" fontId="8" fillId="5" borderId="16" xfId="2" applyNumberFormat="1" applyFont="1" applyFill="1" applyBorder="1" applyAlignment="1">
      <alignment horizontal="center"/>
    </xf>
    <xf numFmtId="4" fontId="8" fillId="5" borderId="16" xfId="2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 applyAlignment="1">
      <alignment horizontal="center"/>
    </xf>
    <xf numFmtId="0" fontId="0" fillId="5" borderId="59" xfId="0" applyFill="1" applyBorder="1"/>
    <xf numFmtId="0" fontId="0" fillId="5" borderId="0" xfId="0" applyFill="1"/>
    <xf numFmtId="0" fontId="0" fillId="5" borderId="60" xfId="0" applyFill="1" applyBorder="1"/>
    <xf numFmtId="4" fontId="7" fillId="5" borderId="56" xfId="0" applyNumberFormat="1" applyFont="1" applyFill="1" applyBorder="1" applyAlignment="1">
      <alignment horizontal="center"/>
    </xf>
    <xf numFmtId="4" fontId="9" fillId="5" borderId="24" xfId="0" applyNumberFormat="1" applyFont="1" applyFill="1" applyBorder="1" applyAlignment="1">
      <alignment horizontal="center"/>
    </xf>
    <xf numFmtId="4" fontId="8" fillId="5" borderId="24" xfId="2" applyNumberFormat="1" applyFont="1" applyFill="1" applyBorder="1" applyAlignment="1">
      <alignment horizontal="center"/>
    </xf>
    <xf numFmtId="4" fontId="8" fillId="5" borderId="26" xfId="2" applyNumberFormat="1" applyFont="1" applyFill="1" applyBorder="1" applyAlignment="1">
      <alignment horizontal="center"/>
    </xf>
    <xf numFmtId="4" fontId="8" fillId="5" borderId="15" xfId="2" applyNumberFormat="1" applyFont="1" applyFill="1" applyBorder="1" applyAlignment="1">
      <alignment horizontal="center"/>
    </xf>
    <xf numFmtId="4" fontId="9" fillId="5" borderId="16" xfId="2" applyNumberFormat="1" applyFont="1" applyFill="1" applyBorder="1" applyAlignment="1">
      <alignment horizontal="center" vertical="center"/>
    </xf>
    <xf numFmtId="4" fontId="9" fillId="5" borderId="18" xfId="2" applyNumberFormat="1" applyFont="1" applyFill="1" applyBorder="1" applyAlignment="1">
      <alignment horizontal="center" vertical="center"/>
    </xf>
    <xf numFmtId="4" fontId="9" fillId="5" borderId="13" xfId="2" applyNumberFormat="1" applyFont="1" applyFill="1" applyBorder="1" applyAlignment="1">
      <alignment horizontal="center"/>
    </xf>
    <xf numFmtId="4" fontId="9" fillId="5" borderId="15" xfId="2" applyNumberFormat="1" applyFont="1" applyFill="1" applyBorder="1" applyAlignment="1">
      <alignment horizontal="center"/>
    </xf>
    <xf numFmtId="4" fontId="9" fillId="5" borderId="27" xfId="0" applyNumberFormat="1" applyFont="1" applyFill="1" applyBorder="1" applyAlignment="1">
      <alignment horizontal="center"/>
    </xf>
    <xf numFmtId="4" fontId="8" fillId="5" borderId="24" xfId="2" applyNumberFormat="1" applyFont="1" applyFill="1" applyBorder="1" applyAlignment="1">
      <alignment horizontal="center" vertical="center"/>
    </xf>
    <xf numFmtId="4" fontId="8" fillId="5" borderId="26" xfId="2" applyNumberFormat="1" applyFont="1" applyFill="1" applyBorder="1" applyAlignment="1">
      <alignment horizontal="center" vertical="center"/>
    </xf>
    <xf numFmtId="4" fontId="9" fillId="5" borderId="24" xfId="2" applyNumberFormat="1" applyFont="1" applyFill="1" applyBorder="1" applyAlignment="1">
      <alignment horizontal="center" vertical="center"/>
    </xf>
    <xf numFmtId="4" fontId="9" fillId="5" borderId="26" xfId="2" applyNumberFormat="1" applyFont="1" applyFill="1" applyBorder="1" applyAlignment="1">
      <alignment horizontal="center" vertical="center"/>
    </xf>
    <xf numFmtId="4" fontId="7" fillId="5" borderId="24" xfId="0" applyNumberFormat="1" applyFont="1" applyFill="1" applyBorder="1" applyAlignment="1">
      <alignment horizontal="center"/>
    </xf>
    <xf numFmtId="4" fontId="7" fillId="5" borderId="26" xfId="0" applyNumberFormat="1" applyFont="1" applyFill="1" applyBorder="1" applyAlignment="1">
      <alignment horizontal="center"/>
    </xf>
    <xf numFmtId="4" fontId="9" fillId="5" borderId="24" xfId="2" applyNumberFormat="1" applyFont="1" applyFill="1" applyBorder="1" applyAlignment="1">
      <alignment horizontal="center"/>
    </xf>
    <xf numFmtId="4" fontId="9" fillId="5" borderId="26" xfId="2" applyNumberFormat="1" applyFont="1" applyFill="1" applyBorder="1" applyAlignment="1">
      <alignment horizontal="center"/>
    </xf>
    <xf numFmtId="4" fontId="11" fillId="5" borderId="24" xfId="2" applyNumberFormat="1" applyFont="1" applyFill="1" applyBorder="1" applyAlignment="1">
      <alignment horizontal="center"/>
    </xf>
    <xf numFmtId="4" fontId="11" fillId="5" borderId="26" xfId="2" applyNumberFormat="1" applyFont="1" applyFill="1" applyBorder="1" applyAlignment="1">
      <alignment horizontal="center"/>
    </xf>
    <xf numFmtId="4" fontId="8" fillId="5" borderId="13" xfId="2" applyNumberFormat="1" applyFont="1" applyFill="1" applyBorder="1" applyAlignment="1">
      <alignment horizontal="center" vertical="center"/>
    </xf>
    <xf numFmtId="4" fontId="8" fillId="5" borderId="18" xfId="2" applyNumberFormat="1" applyFont="1" applyFill="1" applyBorder="1" applyAlignment="1">
      <alignment horizontal="center" vertical="center"/>
    </xf>
    <xf numFmtId="4" fontId="7" fillId="5" borderId="6" xfId="0" applyNumberFormat="1" applyFont="1" applyFill="1" applyBorder="1" applyAlignment="1">
      <alignment horizontal="center" vertical="center"/>
    </xf>
    <xf numFmtId="4" fontId="7" fillId="5" borderId="21" xfId="0" applyNumberFormat="1" applyFont="1" applyFill="1" applyBorder="1" applyAlignment="1">
      <alignment horizontal="center" vertical="center"/>
    </xf>
    <xf numFmtId="4" fontId="7" fillId="5" borderId="56" xfId="0" applyNumberFormat="1" applyFont="1" applyFill="1" applyBorder="1" applyAlignment="1">
      <alignment horizontal="center" vertical="center"/>
    </xf>
    <xf numFmtId="4" fontId="7" fillId="5" borderId="61" xfId="0" applyNumberFormat="1" applyFont="1" applyFill="1" applyBorder="1" applyAlignment="1">
      <alignment horizontal="center" vertical="center"/>
    </xf>
    <xf numFmtId="4" fontId="7" fillId="5" borderId="62" xfId="0" applyNumberFormat="1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 wrapText="1"/>
    </xf>
    <xf numFmtId="0" fontId="7" fillId="6" borderId="40" xfId="0" applyFont="1" applyFill="1" applyBorder="1" applyAlignment="1">
      <alignment horizontal="center" vertical="center" wrapText="1"/>
    </xf>
    <xf numFmtId="0" fontId="8" fillId="6" borderId="41" xfId="0" quotePrefix="1" applyFont="1" applyFill="1" applyBorder="1" applyAlignment="1">
      <alignment horizontal="center" vertical="center"/>
    </xf>
    <xf numFmtId="0" fontId="0" fillId="6" borderId="45" xfId="0" applyFill="1" applyBorder="1"/>
    <xf numFmtId="4" fontId="8" fillId="6" borderId="42" xfId="0" applyNumberFormat="1" applyFont="1" applyFill="1" applyBorder="1" applyAlignment="1">
      <alignment horizontal="center"/>
    </xf>
    <xf numFmtId="4" fontId="8" fillId="6" borderId="43" xfId="0" applyNumberFormat="1" applyFont="1" applyFill="1" applyBorder="1" applyAlignment="1">
      <alignment horizontal="center"/>
    </xf>
    <xf numFmtId="4" fontId="8" fillId="6" borderId="43" xfId="0" applyNumberFormat="1" applyFont="1" applyFill="1" applyBorder="1" applyAlignment="1">
      <alignment horizontal="center" vertical="center"/>
    </xf>
    <xf numFmtId="4" fontId="7" fillId="6" borderId="44" xfId="0" applyNumberFormat="1" applyFont="1" applyFill="1" applyBorder="1" applyAlignment="1">
      <alignment horizontal="center"/>
    </xf>
    <xf numFmtId="4" fontId="7" fillId="6" borderId="40" xfId="0" applyNumberFormat="1" applyFont="1" applyFill="1" applyBorder="1" applyAlignment="1">
      <alignment horizontal="center"/>
    </xf>
    <xf numFmtId="4" fontId="9" fillId="6" borderId="45" xfId="0" applyNumberFormat="1" applyFont="1" applyFill="1" applyBorder="1" applyAlignment="1">
      <alignment horizontal="center"/>
    </xf>
    <xf numFmtId="4" fontId="8" fillId="6" borderId="45" xfId="2" applyNumberFormat="1" applyFont="1" applyFill="1" applyBorder="1" applyAlignment="1">
      <alignment horizontal="center"/>
    </xf>
    <xf numFmtId="4" fontId="8" fillId="6" borderId="42" xfId="2" applyNumberFormat="1" applyFont="1" applyFill="1" applyBorder="1" applyAlignment="1">
      <alignment horizontal="center"/>
    </xf>
    <xf numFmtId="4" fontId="9" fillId="6" borderId="43" xfId="2" applyNumberFormat="1" applyFont="1" applyFill="1" applyBorder="1" applyAlignment="1">
      <alignment horizontal="center" vertical="center"/>
    </xf>
    <xf numFmtId="4" fontId="9" fillId="6" borderId="42" xfId="2" applyNumberFormat="1" applyFont="1" applyFill="1" applyBorder="1" applyAlignment="1">
      <alignment horizontal="center"/>
    </xf>
    <xf numFmtId="4" fontId="9" fillId="6" borderId="46" xfId="0" applyNumberFormat="1" applyFont="1" applyFill="1" applyBorder="1" applyAlignment="1">
      <alignment horizontal="center"/>
    </xf>
    <xf numFmtId="4" fontId="8" fillId="6" borderId="45" xfId="2" applyNumberFormat="1" applyFont="1" applyFill="1" applyBorder="1" applyAlignment="1">
      <alignment horizontal="center" vertical="center"/>
    </xf>
    <xf numFmtId="4" fontId="9" fillId="6" borderId="45" xfId="2" applyNumberFormat="1" applyFont="1" applyFill="1" applyBorder="1" applyAlignment="1">
      <alignment horizontal="center" vertical="center"/>
    </xf>
    <xf numFmtId="4" fontId="7" fillId="6" borderId="45" xfId="0" applyNumberFormat="1" applyFont="1" applyFill="1" applyBorder="1" applyAlignment="1">
      <alignment horizontal="center"/>
    </xf>
    <xf numFmtId="4" fontId="9" fillId="6" borderId="45" xfId="2" applyNumberFormat="1" applyFont="1" applyFill="1" applyBorder="1" applyAlignment="1">
      <alignment horizontal="center"/>
    </xf>
    <xf numFmtId="4" fontId="8" fillId="6" borderId="45" xfId="0" applyNumberFormat="1" applyFont="1" applyFill="1" applyBorder="1" applyAlignment="1">
      <alignment horizontal="center"/>
    </xf>
    <xf numFmtId="4" fontId="11" fillId="6" borderId="45" xfId="2" applyNumberFormat="1" applyFont="1" applyFill="1" applyBorder="1" applyAlignment="1">
      <alignment horizontal="center"/>
    </xf>
    <xf numFmtId="4" fontId="8" fillId="6" borderId="45" xfId="0" applyNumberFormat="1" applyFont="1" applyFill="1" applyBorder="1" applyAlignment="1">
      <alignment horizontal="center" vertical="center"/>
    </xf>
    <xf numFmtId="4" fontId="8" fillId="6" borderId="42" xfId="0" applyNumberFormat="1" applyFont="1" applyFill="1" applyBorder="1" applyAlignment="1">
      <alignment horizontal="center" vertical="center"/>
    </xf>
    <xf numFmtId="4" fontId="8" fillId="6" borderId="43" xfId="2" applyNumberFormat="1" applyFont="1" applyFill="1" applyBorder="1" applyAlignment="1">
      <alignment horizontal="center" vertical="center"/>
    </xf>
    <xf numFmtId="4" fontId="7" fillId="6" borderId="44" xfId="0" applyNumberFormat="1" applyFont="1" applyFill="1" applyBorder="1" applyAlignment="1">
      <alignment horizontal="center" vertical="center"/>
    </xf>
    <xf numFmtId="4" fontId="7" fillId="6" borderId="40" xfId="0" applyNumberFormat="1" applyFont="1" applyFill="1" applyBorder="1" applyAlignment="1">
      <alignment horizontal="center" vertical="center"/>
    </xf>
    <xf numFmtId="4" fontId="7" fillId="6" borderId="47" xfId="0" applyNumberFormat="1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8" fillId="7" borderId="57" xfId="0" quotePrefix="1" applyFont="1" applyFill="1" applyBorder="1" applyAlignment="1">
      <alignment horizontal="center" vertical="center"/>
    </xf>
    <xf numFmtId="0" fontId="8" fillId="7" borderId="58" xfId="0" quotePrefix="1" applyFont="1" applyFill="1" applyBorder="1" applyAlignment="1">
      <alignment horizontal="center" vertical="center"/>
    </xf>
    <xf numFmtId="0" fontId="0" fillId="7" borderId="24" xfId="0" applyFill="1" applyBorder="1"/>
    <xf numFmtId="0" fontId="0" fillId="7" borderId="26" xfId="0" applyFill="1" applyBorder="1"/>
    <xf numFmtId="4" fontId="8" fillId="7" borderId="13" xfId="2" applyNumberFormat="1" applyFont="1" applyFill="1" applyBorder="1" applyAlignment="1">
      <alignment horizontal="center"/>
    </xf>
    <xf numFmtId="4" fontId="8" fillId="7" borderId="16" xfId="2" applyNumberFormat="1" applyFont="1" applyFill="1" applyBorder="1" applyAlignment="1">
      <alignment horizontal="center"/>
    </xf>
    <xf numFmtId="4" fontId="8" fillId="7" borderId="16" xfId="2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/>
    </xf>
    <xf numFmtId="0" fontId="0" fillId="7" borderId="59" xfId="0" applyFill="1" applyBorder="1"/>
    <xf numFmtId="0" fontId="0" fillId="7" borderId="0" xfId="0" applyFill="1"/>
    <xf numFmtId="0" fontId="0" fillId="7" borderId="60" xfId="0" applyFill="1" applyBorder="1"/>
    <xf numFmtId="4" fontId="7" fillId="7" borderId="56" xfId="0" applyNumberFormat="1" applyFont="1" applyFill="1" applyBorder="1" applyAlignment="1">
      <alignment horizontal="center"/>
    </xf>
    <xf numFmtId="4" fontId="9" fillId="7" borderId="24" xfId="0" applyNumberFormat="1" applyFont="1" applyFill="1" applyBorder="1" applyAlignment="1">
      <alignment horizontal="center"/>
    </xf>
    <xf numFmtId="4" fontId="9" fillId="7" borderId="26" xfId="0" applyNumberFormat="1" applyFont="1" applyFill="1" applyBorder="1" applyAlignment="1">
      <alignment horizontal="center"/>
    </xf>
    <xf numFmtId="4" fontId="8" fillId="7" borderId="24" xfId="2" applyNumberFormat="1" applyFont="1" applyFill="1" applyBorder="1" applyAlignment="1">
      <alignment horizontal="center"/>
    </xf>
    <xf numFmtId="4" fontId="8" fillId="7" borderId="26" xfId="2" applyNumberFormat="1" applyFont="1" applyFill="1" applyBorder="1" applyAlignment="1">
      <alignment horizontal="center"/>
    </xf>
    <xf numFmtId="4" fontId="8" fillId="7" borderId="15" xfId="2" applyNumberFormat="1" applyFont="1" applyFill="1" applyBorder="1" applyAlignment="1">
      <alignment horizontal="center"/>
    </xf>
    <xf numFmtId="4" fontId="9" fillId="7" borderId="16" xfId="2" applyNumberFormat="1" applyFont="1" applyFill="1" applyBorder="1" applyAlignment="1">
      <alignment horizontal="center" vertical="center"/>
    </xf>
    <xf numFmtId="4" fontId="9" fillId="7" borderId="18" xfId="2" applyNumberFormat="1" applyFont="1" applyFill="1" applyBorder="1" applyAlignment="1">
      <alignment horizontal="center" vertical="center"/>
    </xf>
    <xf numFmtId="4" fontId="9" fillId="7" borderId="13" xfId="2" applyNumberFormat="1" applyFont="1" applyFill="1" applyBorder="1" applyAlignment="1">
      <alignment horizontal="center"/>
    </xf>
    <xf numFmtId="4" fontId="9" fillId="7" borderId="15" xfId="2" applyNumberFormat="1" applyFont="1" applyFill="1" applyBorder="1" applyAlignment="1">
      <alignment horizontal="center"/>
    </xf>
    <xf numFmtId="4" fontId="9" fillId="7" borderId="27" xfId="0" applyNumberFormat="1" applyFont="1" applyFill="1" applyBorder="1" applyAlignment="1">
      <alignment horizontal="center"/>
    </xf>
    <xf numFmtId="4" fontId="9" fillId="7" borderId="29" xfId="0" applyNumberFormat="1" applyFont="1" applyFill="1" applyBorder="1" applyAlignment="1">
      <alignment horizontal="center"/>
    </xf>
    <xf numFmtId="4" fontId="8" fillId="7" borderId="24" xfId="2" applyNumberFormat="1" applyFont="1" applyFill="1" applyBorder="1" applyAlignment="1">
      <alignment horizontal="center" vertical="center"/>
    </xf>
    <xf numFmtId="4" fontId="8" fillId="7" borderId="26" xfId="2" applyNumberFormat="1" applyFont="1" applyFill="1" applyBorder="1" applyAlignment="1">
      <alignment horizontal="center" vertical="center"/>
    </xf>
    <xf numFmtId="4" fontId="9" fillId="7" borderId="24" xfId="2" applyNumberFormat="1" applyFont="1" applyFill="1" applyBorder="1" applyAlignment="1">
      <alignment horizontal="center" vertical="center"/>
    </xf>
    <xf numFmtId="4" fontId="9" fillId="7" borderId="26" xfId="2" applyNumberFormat="1" applyFont="1" applyFill="1" applyBorder="1" applyAlignment="1">
      <alignment horizontal="center" vertical="center"/>
    </xf>
    <xf numFmtId="4" fontId="7" fillId="7" borderId="24" xfId="0" applyNumberFormat="1" applyFont="1" applyFill="1" applyBorder="1" applyAlignment="1">
      <alignment horizontal="center"/>
    </xf>
    <xf numFmtId="4" fontId="7" fillId="7" borderId="26" xfId="0" applyNumberFormat="1" applyFont="1" applyFill="1" applyBorder="1" applyAlignment="1">
      <alignment horizontal="center"/>
    </xf>
    <xf numFmtId="4" fontId="9" fillId="7" borderId="24" xfId="2" applyNumberFormat="1" applyFont="1" applyFill="1" applyBorder="1" applyAlignment="1">
      <alignment horizontal="center"/>
    </xf>
    <xf numFmtId="4" fontId="9" fillId="7" borderId="26" xfId="2" applyNumberFormat="1" applyFont="1" applyFill="1" applyBorder="1" applyAlignment="1">
      <alignment horizontal="center"/>
    </xf>
    <xf numFmtId="4" fontId="11" fillId="7" borderId="24" xfId="2" applyNumberFormat="1" applyFont="1" applyFill="1" applyBorder="1" applyAlignment="1">
      <alignment horizontal="center"/>
    </xf>
    <xf numFmtId="4" fontId="11" fillId="7" borderId="26" xfId="2" applyNumberFormat="1" applyFont="1" applyFill="1" applyBorder="1" applyAlignment="1">
      <alignment horizontal="center"/>
    </xf>
    <xf numFmtId="4" fontId="8" fillId="7" borderId="13" xfId="2" applyNumberFormat="1" applyFont="1" applyFill="1" applyBorder="1" applyAlignment="1">
      <alignment horizontal="center" vertical="center"/>
    </xf>
    <xf numFmtId="4" fontId="8" fillId="7" borderId="18" xfId="2" applyNumberFormat="1" applyFont="1" applyFill="1" applyBorder="1" applyAlignment="1">
      <alignment horizontal="center" vertical="center"/>
    </xf>
    <xf numFmtId="4" fontId="7" fillId="7" borderId="6" xfId="0" applyNumberFormat="1" applyFont="1" applyFill="1" applyBorder="1" applyAlignment="1">
      <alignment horizontal="center" vertical="center"/>
    </xf>
    <xf numFmtId="4" fontId="7" fillId="7" borderId="21" xfId="0" applyNumberFormat="1" applyFont="1" applyFill="1" applyBorder="1" applyAlignment="1">
      <alignment horizontal="center" vertical="center"/>
    </xf>
    <xf numFmtId="4" fontId="7" fillId="7" borderId="56" xfId="0" applyNumberFormat="1" applyFont="1" applyFill="1" applyBorder="1" applyAlignment="1">
      <alignment horizontal="center" vertical="center"/>
    </xf>
    <xf numFmtId="4" fontId="7" fillId="7" borderId="61" xfId="0" applyNumberFormat="1" applyFont="1" applyFill="1" applyBorder="1" applyAlignment="1">
      <alignment horizontal="center" vertical="center"/>
    </xf>
    <xf numFmtId="4" fontId="7" fillId="7" borderId="62" xfId="0" applyNumberFormat="1" applyFont="1" applyFill="1" applyBorder="1" applyAlignment="1">
      <alignment horizontal="center" vertical="center"/>
    </xf>
    <xf numFmtId="4" fontId="9" fillId="0" borderId="43" xfId="0" applyNumberFormat="1" applyFont="1" applyBorder="1" applyAlignment="1">
      <alignment horizontal="center" vertical="center"/>
    </xf>
    <xf numFmtId="4" fontId="9" fillId="0" borderId="43" xfId="0" applyNumberFormat="1" applyFont="1" applyBorder="1" applyAlignment="1">
      <alignment horizontal="center"/>
    </xf>
    <xf numFmtId="4" fontId="8" fillId="4" borderId="45" xfId="0" applyNumberFormat="1" applyFont="1" applyFill="1" applyBorder="1" applyAlignment="1">
      <alignment horizontal="center" vertical="center"/>
    </xf>
    <xf numFmtId="4" fontId="8" fillId="4" borderId="42" xfId="0" applyNumberFormat="1" applyFont="1" applyFill="1" applyBorder="1" applyAlignment="1">
      <alignment horizontal="center"/>
    </xf>
    <xf numFmtId="4" fontId="9" fillId="4" borderId="43" xfId="0" applyNumberFormat="1" applyFont="1" applyFill="1" applyBorder="1" applyAlignment="1">
      <alignment horizontal="center"/>
    </xf>
    <xf numFmtId="4" fontId="8" fillId="4" borderId="45" xfId="0" applyNumberFormat="1" applyFont="1" applyFill="1" applyBorder="1" applyAlignment="1">
      <alignment horizontal="center"/>
    </xf>
    <xf numFmtId="4" fontId="11" fillId="0" borderId="45" xfId="0" applyNumberFormat="1" applyFont="1" applyBorder="1" applyAlignment="1">
      <alignment horizontal="center"/>
    </xf>
    <xf numFmtId="4" fontId="11" fillId="0" borderId="45" xfId="0" applyNumberFormat="1" applyFont="1" applyBorder="1" applyAlignment="1">
      <alignment horizontal="center" vertical="center"/>
    </xf>
    <xf numFmtId="4" fontId="11" fillId="0" borderId="45" xfId="2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horizontal="center" vertical="center"/>
    </xf>
    <xf numFmtId="4" fontId="9" fillId="6" borderId="52" xfId="2" applyNumberFormat="1" applyFont="1" applyFill="1" applyBorder="1" applyAlignment="1">
      <alignment horizontal="center"/>
    </xf>
    <xf numFmtId="4" fontId="9" fillId="5" borderId="16" xfId="2" applyNumberFormat="1" applyFont="1" applyFill="1" applyBorder="1" applyAlignment="1">
      <alignment horizontal="center"/>
    </xf>
    <xf numFmtId="4" fontId="11" fillId="5" borderId="24" xfId="2" applyNumberFormat="1" applyFont="1" applyFill="1" applyBorder="1" applyAlignment="1">
      <alignment horizontal="center" vertical="center"/>
    </xf>
    <xf numFmtId="4" fontId="11" fillId="5" borderId="26" xfId="2" applyNumberFormat="1" applyFont="1" applyFill="1" applyBorder="1" applyAlignment="1">
      <alignment horizontal="center" vertical="center"/>
    </xf>
    <xf numFmtId="4" fontId="11" fillId="6" borderId="45" xfId="0" applyNumberFormat="1" applyFont="1" applyFill="1" applyBorder="1" applyAlignment="1">
      <alignment horizontal="center"/>
    </xf>
    <xf numFmtId="4" fontId="11" fillId="7" borderId="24" xfId="0" applyNumberFormat="1" applyFont="1" applyFill="1" applyBorder="1" applyAlignment="1">
      <alignment horizontal="center"/>
    </xf>
    <xf numFmtId="4" fontId="11" fillId="7" borderId="26" xfId="0" applyNumberFormat="1" applyFont="1" applyFill="1" applyBorder="1" applyAlignment="1">
      <alignment horizontal="center"/>
    </xf>
    <xf numFmtId="4" fontId="11" fillId="8" borderId="45" xfId="0" applyNumberFormat="1" applyFont="1" applyFill="1" applyBorder="1" applyAlignment="1">
      <alignment horizontal="center"/>
    </xf>
    <xf numFmtId="4" fontId="11" fillId="0" borderId="45" xfId="0" applyNumberFormat="1" applyFont="1" applyBorder="1"/>
    <xf numFmtId="4" fontId="11" fillId="6" borderId="50" xfId="2" applyNumberFormat="1" applyFont="1" applyFill="1" applyBorder="1" applyAlignment="1">
      <alignment horizontal="center" vertical="center"/>
    </xf>
    <xf numFmtId="4" fontId="11" fillId="6" borderId="45" xfId="2" applyNumberFormat="1" applyFont="1" applyFill="1" applyBorder="1" applyAlignment="1">
      <alignment horizontal="center" vertical="center"/>
    </xf>
    <xf numFmtId="4" fontId="11" fillId="6" borderId="45" xfId="0" applyNumberFormat="1" applyFont="1" applyFill="1" applyBorder="1" applyAlignment="1">
      <alignment horizontal="center" vertical="center"/>
    </xf>
    <xf numFmtId="4" fontId="7" fillId="7" borderId="24" xfId="0" applyNumberFormat="1" applyFont="1" applyFill="1" applyBorder="1" applyAlignment="1">
      <alignment horizontal="center" vertical="center"/>
    </xf>
    <xf numFmtId="4" fontId="7" fillId="7" borderId="26" xfId="0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12" fillId="5" borderId="34" xfId="0" applyFont="1" applyFill="1" applyBorder="1" applyAlignment="1" applyProtection="1">
      <alignment horizontal="center" vertical="center" wrapText="1"/>
      <protection hidden="1"/>
    </xf>
    <xf numFmtId="0" fontId="12" fillId="5" borderId="35" xfId="0" applyFont="1" applyFill="1" applyBorder="1" applyAlignment="1" applyProtection="1">
      <alignment horizontal="center" vertical="center" wrapText="1"/>
      <protection hidden="1"/>
    </xf>
    <xf numFmtId="0" fontId="12" fillId="5" borderId="36" xfId="0" applyFont="1" applyFill="1" applyBorder="1" applyAlignment="1" applyProtection="1">
      <alignment horizontal="center" vertical="center" wrapText="1"/>
      <protection hidden="1"/>
    </xf>
    <xf numFmtId="0" fontId="12" fillId="5" borderId="37" xfId="0" applyFont="1" applyFill="1" applyBorder="1" applyAlignment="1" applyProtection="1">
      <alignment horizontal="center" vertical="center" wrapText="1"/>
      <protection hidden="1"/>
    </xf>
    <xf numFmtId="0" fontId="12" fillId="5" borderId="1" xfId="0" applyFont="1" applyFill="1" applyBorder="1" applyAlignment="1" applyProtection="1">
      <alignment horizontal="center" vertical="center" wrapText="1"/>
      <protection hidden="1"/>
    </xf>
    <xf numFmtId="0" fontId="12" fillId="5" borderId="38" xfId="0" applyFont="1" applyFill="1" applyBorder="1" applyAlignment="1" applyProtection="1">
      <alignment horizontal="center" vertical="center" wrapText="1"/>
      <protection hidden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0" fillId="4" borderId="0" xfId="0" applyFont="1" applyFill="1" applyAlignment="1">
      <alignment horizontal="left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7"/>
  <sheetViews>
    <sheetView view="pageBreakPreview" zoomScale="60" zoomScaleNormal="70" workbookViewId="0">
      <selection activeCell="L7" sqref="L7:N99"/>
    </sheetView>
  </sheetViews>
  <sheetFormatPr defaultRowHeight="15" x14ac:dyDescent="0.25"/>
  <cols>
    <col min="1" max="1" width="6.28515625" customWidth="1"/>
    <col min="2" max="2" width="87.28515625" customWidth="1"/>
    <col min="3" max="3" width="21.5703125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19.7109375" customWidth="1"/>
    <col min="10" max="10" width="18.5703125" customWidth="1"/>
    <col min="11" max="11" width="21" customWidth="1"/>
    <col min="12" max="12" width="19.7109375" customWidth="1"/>
    <col min="13" max="13" width="18.5703125" customWidth="1"/>
    <col min="14" max="14" width="21" customWidth="1"/>
    <col min="15" max="15" width="2.5703125" customWidth="1"/>
    <col min="16" max="16" width="16.28515625" customWidth="1"/>
    <col min="17" max="17" width="14.28515625" customWidth="1"/>
    <col min="18" max="18" width="18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</row>
    <row r="2" spans="1:14" ht="18.75" x14ac:dyDescent="0.25">
      <c r="A2" s="421" t="s">
        <v>1</v>
      </c>
      <c r="B2" s="421"/>
      <c r="C2" s="2"/>
      <c r="D2" s="2"/>
      <c r="F2" s="2"/>
      <c r="G2" s="2"/>
      <c r="I2" s="2"/>
      <c r="J2" s="2"/>
    </row>
    <row r="3" spans="1:14" ht="18.75" x14ac:dyDescent="0.25">
      <c r="A3" s="421" t="s">
        <v>2</v>
      </c>
      <c r="B3" s="421"/>
      <c r="C3" s="2"/>
      <c r="D3" s="2"/>
      <c r="F3" s="2"/>
      <c r="G3" s="2"/>
      <c r="I3" s="2"/>
      <c r="J3" s="2"/>
    </row>
    <row r="4" spans="1:14" ht="18.75" x14ac:dyDescent="0.25">
      <c r="A4" s="421" t="s">
        <v>3</v>
      </c>
      <c r="B4" s="421"/>
      <c r="C4" s="2"/>
      <c r="D4" s="2"/>
      <c r="F4" s="2"/>
      <c r="G4" s="2"/>
      <c r="I4" s="2"/>
      <c r="J4" s="2"/>
    </row>
    <row r="6" spans="1:14" ht="21.75" thickBot="1" x14ac:dyDescent="0.4">
      <c r="A6" s="422" t="s">
        <v>4</v>
      </c>
      <c r="B6" s="422"/>
      <c r="C6" s="422"/>
      <c r="D6" s="422"/>
      <c r="E6" s="422"/>
    </row>
    <row r="7" spans="1:14" ht="21" customHeight="1" x14ac:dyDescent="0.35">
      <c r="A7" s="422" t="s">
        <v>5</v>
      </c>
      <c r="B7" s="422"/>
      <c r="C7" s="422"/>
      <c r="D7" s="422"/>
      <c r="E7" s="422"/>
      <c r="F7" s="437" t="s">
        <v>137</v>
      </c>
      <c r="G7" s="438"/>
      <c r="H7" s="439"/>
      <c r="I7" s="443" t="s">
        <v>138</v>
      </c>
      <c r="J7" s="443"/>
      <c r="K7" s="443"/>
      <c r="L7" s="412" t="s">
        <v>139</v>
      </c>
      <c r="M7" s="413"/>
      <c r="N7" s="414"/>
    </row>
    <row r="8" spans="1:14" ht="21.75" thickBot="1" x14ac:dyDescent="0.3">
      <c r="A8" s="423" t="s">
        <v>6</v>
      </c>
      <c r="B8" s="423"/>
      <c r="C8" s="423"/>
      <c r="D8" s="423"/>
      <c r="E8" s="423"/>
      <c r="F8" s="440"/>
      <c r="G8" s="441"/>
      <c r="H8" s="442"/>
      <c r="I8" s="444"/>
      <c r="J8" s="444"/>
      <c r="K8" s="444"/>
      <c r="L8" s="415"/>
      <c r="M8" s="416"/>
      <c r="N8" s="417"/>
    </row>
    <row r="9" spans="1:14" ht="42" x14ac:dyDescent="0.25">
      <c r="A9" s="424" t="s">
        <v>7</v>
      </c>
      <c r="B9" s="426" t="s">
        <v>8</v>
      </c>
      <c r="C9" s="3" t="s">
        <v>9</v>
      </c>
      <c r="D9" s="4" t="s">
        <v>10</v>
      </c>
      <c r="E9" s="227" t="s">
        <v>11</v>
      </c>
      <c r="F9" s="279" t="s">
        <v>9</v>
      </c>
      <c r="G9" s="28" t="s">
        <v>10</v>
      </c>
      <c r="H9" s="29" t="s">
        <v>11</v>
      </c>
      <c r="I9" s="256" t="s">
        <v>9</v>
      </c>
      <c r="J9" s="111" t="s">
        <v>10</v>
      </c>
      <c r="K9" s="319" t="s">
        <v>11</v>
      </c>
      <c r="L9" s="346" t="s">
        <v>9</v>
      </c>
      <c r="M9" s="136" t="s">
        <v>10</v>
      </c>
      <c r="N9" s="137" t="s">
        <v>11</v>
      </c>
    </row>
    <row r="10" spans="1:14" ht="21.75" thickBot="1" x14ac:dyDescent="0.3">
      <c r="A10" s="425"/>
      <c r="B10" s="427"/>
      <c r="C10" s="5" t="s">
        <v>12</v>
      </c>
      <c r="D10" s="6" t="s">
        <v>12</v>
      </c>
      <c r="E10" s="228" t="s">
        <v>12</v>
      </c>
      <c r="F10" s="280" t="s">
        <v>12</v>
      </c>
      <c r="G10" s="30" t="s">
        <v>12</v>
      </c>
      <c r="H10" s="31" t="s">
        <v>12</v>
      </c>
      <c r="I10" s="257" t="s">
        <v>12</v>
      </c>
      <c r="J10" s="112" t="s">
        <v>12</v>
      </c>
      <c r="K10" s="320" t="s">
        <v>12</v>
      </c>
      <c r="L10" s="347" t="s">
        <v>12</v>
      </c>
      <c r="M10" s="138" t="s">
        <v>12</v>
      </c>
      <c r="N10" s="139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229" t="s">
        <v>17</v>
      </c>
      <c r="F11" s="281" t="s">
        <v>15</v>
      </c>
      <c r="G11" s="32" t="s">
        <v>16</v>
      </c>
      <c r="H11" s="282" t="s">
        <v>17</v>
      </c>
      <c r="I11" s="258" t="s">
        <v>15</v>
      </c>
      <c r="J11" s="113" t="s">
        <v>16</v>
      </c>
      <c r="K11" s="321" t="s">
        <v>17</v>
      </c>
      <c r="L11" s="348" t="s">
        <v>15</v>
      </c>
      <c r="M11" s="140" t="s">
        <v>16</v>
      </c>
      <c r="N11" s="349" t="s">
        <v>17</v>
      </c>
    </row>
    <row r="12" spans="1:14" ht="21" x14ac:dyDescent="0.25">
      <c r="A12" s="428" t="s">
        <v>18</v>
      </c>
      <c r="B12" s="429"/>
      <c r="C12" s="429"/>
      <c r="D12" s="429"/>
      <c r="E12" s="429"/>
      <c r="F12" s="283"/>
      <c r="G12" s="33"/>
      <c r="H12" s="284"/>
      <c r="I12" s="259"/>
      <c r="J12" s="114"/>
      <c r="K12" s="322"/>
      <c r="L12" s="350"/>
      <c r="M12" s="141"/>
      <c r="N12" s="351"/>
    </row>
    <row r="13" spans="1:14" ht="21.75" thickBot="1" x14ac:dyDescent="0.4">
      <c r="A13" s="8" t="s">
        <v>19</v>
      </c>
      <c r="B13" s="9" t="s">
        <v>20</v>
      </c>
      <c r="C13" s="42">
        <v>0</v>
      </c>
      <c r="D13" s="43">
        <f>C13*19%</f>
        <v>0</v>
      </c>
      <c r="E13" s="230">
        <f>C13+D13</f>
        <v>0</v>
      </c>
      <c r="F13" s="285">
        <v>0</v>
      </c>
      <c r="G13" s="45">
        <f t="shared" ref="G13:G16" si="0">F13*19%</f>
        <v>0</v>
      </c>
      <c r="H13" s="46">
        <f t="shared" ref="H13:H16" si="1">F13+G13</f>
        <v>0</v>
      </c>
      <c r="I13" s="260">
        <v>0</v>
      </c>
      <c r="J13" s="116">
        <f>I13*21%</f>
        <v>0</v>
      </c>
      <c r="K13" s="323">
        <f>I13+J13</f>
        <v>0</v>
      </c>
      <c r="L13" s="352">
        <f>F13+I13</f>
        <v>0</v>
      </c>
      <c r="M13" s="142">
        <f t="shared" ref="M13:N13" si="2">G13+J13</f>
        <v>0</v>
      </c>
      <c r="N13" s="364">
        <f t="shared" si="2"/>
        <v>0</v>
      </c>
    </row>
    <row r="14" spans="1:14" ht="22.5" thickTop="1" thickBot="1" x14ac:dyDescent="0.4">
      <c r="A14" s="10" t="s">
        <v>21</v>
      </c>
      <c r="B14" s="11" t="s">
        <v>22</v>
      </c>
      <c r="C14" s="47">
        <v>0</v>
      </c>
      <c r="D14" s="48">
        <f t="shared" ref="D14:D16" si="3">C14*19%</f>
        <v>0</v>
      </c>
      <c r="E14" s="231">
        <f t="shared" ref="E14:E16" si="4">C14+D14</f>
        <v>0</v>
      </c>
      <c r="F14" s="286">
        <v>0</v>
      </c>
      <c r="G14" s="49">
        <f t="shared" si="0"/>
        <v>0</v>
      </c>
      <c r="H14" s="50">
        <f t="shared" si="1"/>
        <v>0</v>
      </c>
      <c r="I14" s="261">
        <v>0</v>
      </c>
      <c r="J14" s="116">
        <f t="shared" ref="J14:J16" si="5">I14*21%</f>
        <v>0</v>
      </c>
      <c r="K14" s="323">
        <f t="shared" ref="K14:K16" si="6">I14+J14</f>
        <v>0</v>
      </c>
      <c r="L14" s="352">
        <f t="shared" ref="L14:L17" si="7">F14+I14</f>
        <v>0</v>
      </c>
      <c r="M14" s="142">
        <f t="shared" ref="M14:M17" si="8">G14+J14</f>
        <v>0</v>
      </c>
      <c r="N14" s="364">
        <f t="shared" ref="N14:N17" si="9">H14+K14</f>
        <v>0</v>
      </c>
    </row>
    <row r="15" spans="1:14" ht="43.5" thickTop="1" thickBot="1" x14ac:dyDescent="0.4">
      <c r="A15" s="10" t="s">
        <v>23</v>
      </c>
      <c r="B15" s="12" t="s">
        <v>24</v>
      </c>
      <c r="C15" s="69">
        <v>0</v>
      </c>
      <c r="D15" s="70">
        <f t="shared" si="3"/>
        <v>0</v>
      </c>
      <c r="E15" s="232">
        <f t="shared" si="4"/>
        <v>0</v>
      </c>
      <c r="F15" s="287">
        <v>0</v>
      </c>
      <c r="G15" s="72">
        <f t="shared" si="0"/>
        <v>0</v>
      </c>
      <c r="H15" s="73">
        <f t="shared" si="1"/>
        <v>0</v>
      </c>
      <c r="I15" s="262">
        <v>0</v>
      </c>
      <c r="J15" s="116">
        <f t="shared" si="5"/>
        <v>0</v>
      </c>
      <c r="K15" s="323">
        <f t="shared" si="6"/>
        <v>0</v>
      </c>
      <c r="L15" s="352">
        <f t="shared" si="7"/>
        <v>0</v>
      </c>
      <c r="M15" s="142">
        <f t="shared" si="8"/>
        <v>0</v>
      </c>
      <c r="N15" s="364">
        <f t="shared" si="9"/>
        <v>0</v>
      </c>
    </row>
    <row r="16" spans="1:14" ht="22.5" thickTop="1" thickBot="1" x14ac:dyDescent="0.4">
      <c r="A16" s="10" t="s">
        <v>25</v>
      </c>
      <c r="B16" s="11" t="s">
        <v>26</v>
      </c>
      <c r="C16" s="47">
        <v>0</v>
      </c>
      <c r="D16" s="48">
        <f t="shared" si="3"/>
        <v>0</v>
      </c>
      <c r="E16" s="231">
        <f t="shared" si="4"/>
        <v>0</v>
      </c>
      <c r="F16" s="286">
        <v>0</v>
      </c>
      <c r="G16" s="49">
        <f t="shared" si="0"/>
        <v>0</v>
      </c>
      <c r="H16" s="50">
        <f t="shared" si="1"/>
        <v>0</v>
      </c>
      <c r="I16" s="261">
        <v>0</v>
      </c>
      <c r="J16" s="116">
        <f t="shared" si="5"/>
        <v>0</v>
      </c>
      <c r="K16" s="323">
        <f t="shared" si="6"/>
        <v>0</v>
      </c>
      <c r="L16" s="352">
        <f t="shared" si="7"/>
        <v>0</v>
      </c>
      <c r="M16" s="142">
        <f t="shared" si="8"/>
        <v>0</v>
      </c>
      <c r="N16" s="364">
        <f t="shared" si="9"/>
        <v>0</v>
      </c>
    </row>
    <row r="17" spans="1:16" ht="22.5" thickTop="1" thickBot="1" x14ac:dyDescent="0.4">
      <c r="A17" s="430" t="s">
        <v>27</v>
      </c>
      <c r="B17" s="431"/>
      <c r="C17" s="51">
        <f>SUM(C13:C16)</f>
        <v>0</v>
      </c>
      <c r="D17" s="51">
        <f t="shared" ref="D17:F17" si="10">SUM(D13:D16)</f>
        <v>0</v>
      </c>
      <c r="E17" s="233">
        <f t="shared" si="10"/>
        <v>0</v>
      </c>
      <c r="F17" s="288">
        <f t="shared" si="10"/>
        <v>0</v>
      </c>
      <c r="G17" s="52">
        <f t="shared" ref="G17:K17" si="11">SUM(G13:G16)</f>
        <v>0</v>
      </c>
      <c r="H17" s="53">
        <f t="shared" si="11"/>
        <v>0</v>
      </c>
      <c r="I17" s="263">
        <f t="shared" si="11"/>
        <v>0</v>
      </c>
      <c r="J17" s="117">
        <f t="shared" si="11"/>
        <v>0</v>
      </c>
      <c r="K17" s="326">
        <f t="shared" si="11"/>
        <v>0</v>
      </c>
      <c r="L17" s="352">
        <f t="shared" si="7"/>
        <v>0</v>
      </c>
      <c r="M17" s="142">
        <f t="shared" si="8"/>
        <v>0</v>
      </c>
      <c r="N17" s="364">
        <f t="shared" si="9"/>
        <v>0</v>
      </c>
    </row>
    <row r="18" spans="1:16" ht="21" x14ac:dyDescent="0.25">
      <c r="A18" s="432" t="s">
        <v>28</v>
      </c>
      <c r="B18" s="433"/>
      <c r="C18" s="433"/>
      <c r="D18" s="433"/>
      <c r="E18" s="433"/>
      <c r="F18" s="289"/>
      <c r="G18" s="290"/>
      <c r="H18" s="291"/>
      <c r="I18" s="118"/>
      <c r="J18" s="118"/>
      <c r="K18" s="118"/>
      <c r="L18" s="356"/>
      <c r="M18" s="357"/>
      <c r="N18" s="358"/>
    </row>
    <row r="19" spans="1:16" ht="21.75" thickBot="1" x14ac:dyDescent="0.4">
      <c r="A19" s="419" t="s">
        <v>29</v>
      </c>
      <c r="B19" s="420"/>
      <c r="C19" s="54">
        <v>0</v>
      </c>
      <c r="D19" s="54">
        <v>0</v>
      </c>
      <c r="E19" s="234">
        <v>0</v>
      </c>
      <c r="F19" s="292">
        <v>0</v>
      </c>
      <c r="G19" s="55">
        <v>0</v>
      </c>
      <c r="H19" s="56">
        <v>0</v>
      </c>
      <c r="I19" s="264">
        <v>0</v>
      </c>
      <c r="J19" s="119">
        <v>0</v>
      </c>
      <c r="K19" s="327">
        <v>0</v>
      </c>
      <c r="L19" s="359">
        <v>0</v>
      </c>
      <c r="M19" s="143">
        <v>0</v>
      </c>
      <c r="N19" s="144">
        <v>0</v>
      </c>
    </row>
    <row r="20" spans="1:16" ht="21" x14ac:dyDescent="0.25">
      <c r="A20" s="432" t="s">
        <v>30</v>
      </c>
      <c r="B20" s="433"/>
      <c r="C20" s="433"/>
      <c r="D20" s="433"/>
      <c r="E20" s="433"/>
      <c r="F20" s="289"/>
      <c r="G20" s="290"/>
      <c r="H20" s="291"/>
      <c r="I20" s="118"/>
      <c r="J20" s="118"/>
      <c r="K20" s="118"/>
      <c r="L20" s="356"/>
      <c r="M20" s="357"/>
      <c r="N20" s="358"/>
    </row>
    <row r="21" spans="1:16" s="2" customFormat="1" ht="21" x14ac:dyDescent="0.35">
      <c r="A21" s="37" t="s">
        <v>31</v>
      </c>
      <c r="B21" s="34" t="s">
        <v>32</v>
      </c>
      <c r="C21" s="90">
        <f>SUM(C22:C24)</f>
        <v>0</v>
      </c>
      <c r="D21" s="90">
        <f t="shared" ref="D21:F21" si="12">SUM(D22:D24)</f>
        <v>0</v>
      </c>
      <c r="E21" s="235">
        <f t="shared" si="12"/>
        <v>0</v>
      </c>
      <c r="F21" s="293">
        <f t="shared" si="12"/>
        <v>0</v>
      </c>
      <c r="G21" s="91">
        <f t="shared" ref="G21:K21" si="13">SUM(G22:G24)</f>
        <v>0</v>
      </c>
      <c r="H21" s="92">
        <f t="shared" si="13"/>
        <v>0</v>
      </c>
      <c r="I21" s="265">
        <f t="shared" si="13"/>
        <v>0</v>
      </c>
      <c r="J21" s="124">
        <f t="shared" si="13"/>
        <v>0</v>
      </c>
      <c r="K21" s="328">
        <f t="shared" si="13"/>
        <v>0</v>
      </c>
      <c r="L21" s="360">
        <f>F21+I21</f>
        <v>0</v>
      </c>
      <c r="M21" s="173">
        <f t="shared" ref="M21:N21" si="14">G21+J21</f>
        <v>0</v>
      </c>
      <c r="N21" s="361">
        <f t="shared" si="14"/>
        <v>0</v>
      </c>
    </row>
    <row r="22" spans="1:16" ht="21" x14ac:dyDescent="0.35">
      <c r="A22" s="13"/>
      <c r="B22" s="14" t="s">
        <v>33</v>
      </c>
      <c r="C22" s="58">
        <v>0</v>
      </c>
      <c r="D22" s="59">
        <f t="shared" ref="D22:D43" si="15">C22*19%</f>
        <v>0</v>
      </c>
      <c r="E22" s="249">
        <f t="shared" ref="E22:E43" si="16">C22+D22</f>
        <v>0</v>
      </c>
      <c r="F22" s="294">
        <v>0</v>
      </c>
      <c r="G22" s="61">
        <f t="shared" ref="G22:G27" si="17">F22*19%</f>
        <v>0</v>
      </c>
      <c r="H22" s="62">
        <f t="shared" ref="H22:H27" si="18">F22+G22</f>
        <v>0</v>
      </c>
      <c r="I22" s="266">
        <v>0</v>
      </c>
      <c r="J22" s="121">
        <f>I22*21%</f>
        <v>0</v>
      </c>
      <c r="K22" s="338">
        <f>I22+J22</f>
        <v>0</v>
      </c>
      <c r="L22" s="375">
        <f t="shared" ref="L22:L43" si="19">F22+I22</f>
        <v>0</v>
      </c>
      <c r="M22" s="145">
        <f t="shared" ref="M22:M42" si="20">G22+J22</f>
        <v>0</v>
      </c>
      <c r="N22" s="376">
        <f t="shared" ref="N22:N43" si="21">H22+K22</f>
        <v>0</v>
      </c>
    </row>
    <row r="23" spans="1:16" ht="21" x14ac:dyDescent="0.35">
      <c r="A23" s="13"/>
      <c r="B23" s="14" t="s">
        <v>34</v>
      </c>
      <c r="C23" s="58">
        <v>0</v>
      </c>
      <c r="D23" s="59">
        <f t="shared" si="15"/>
        <v>0</v>
      </c>
      <c r="E23" s="249">
        <f t="shared" si="16"/>
        <v>0</v>
      </c>
      <c r="F23" s="294">
        <v>0</v>
      </c>
      <c r="G23" s="61">
        <f t="shared" si="17"/>
        <v>0</v>
      </c>
      <c r="H23" s="62">
        <f t="shared" si="18"/>
        <v>0</v>
      </c>
      <c r="I23" s="266">
        <v>0</v>
      </c>
      <c r="J23" s="121">
        <f t="shared" ref="J23:J27" si="22">I23*21%</f>
        <v>0</v>
      </c>
      <c r="K23" s="338">
        <f t="shared" ref="K23:K27" si="23">I23+J23</f>
        <v>0</v>
      </c>
      <c r="L23" s="375">
        <f t="shared" si="19"/>
        <v>0</v>
      </c>
      <c r="M23" s="145">
        <f t="shared" si="20"/>
        <v>0</v>
      </c>
      <c r="N23" s="376">
        <f t="shared" si="21"/>
        <v>0</v>
      </c>
    </row>
    <row r="24" spans="1:16" ht="21.75" thickBot="1" x14ac:dyDescent="0.4">
      <c r="A24" s="8"/>
      <c r="B24" s="9" t="s">
        <v>35</v>
      </c>
      <c r="C24" s="42">
        <v>0</v>
      </c>
      <c r="D24" s="43">
        <f t="shared" si="15"/>
        <v>0</v>
      </c>
      <c r="E24" s="230">
        <f t="shared" si="16"/>
        <v>0</v>
      </c>
      <c r="F24" s="285">
        <v>0</v>
      </c>
      <c r="G24" s="45">
        <f t="shared" si="17"/>
        <v>0</v>
      </c>
      <c r="H24" s="46">
        <f t="shared" si="18"/>
        <v>0</v>
      </c>
      <c r="I24" s="260">
        <v>0</v>
      </c>
      <c r="J24" s="121">
        <f t="shared" si="22"/>
        <v>0</v>
      </c>
      <c r="K24" s="338">
        <f t="shared" si="23"/>
        <v>0</v>
      </c>
      <c r="L24" s="375">
        <f t="shared" si="19"/>
        <v>0</v>
      </c>
      <c r="M24" s="145">
        <f t="shared" si="20"/>
        <v>0</v>
      </c>
      <c r="N24" s="376">
        <f t="shared" si="21"/>
        <v>0</v>
      </c>
    </row>
    <row r="25" spans="1:16" s="2" customFormat="1" ht="43.5" thickTop="1" thickBot="1" x14ac:dyDescent="0.4">
      <c r="A25" s="174" t="s">
        <v>36</v>
      </c>
      <c r="B25" s="175" t="s">
        <v>37</v>
      </c>
      <c r="C25" s="176">
        <v>0</v>
      </c>
      <c r="D25" s="177">
        <f t="shared" si="15"/>
        <v>0</v>
      </c>
      <c r="E25" s="388">
        <f t="shared" si="16"/>
        <v>0</v>
      </c>
      <c r="F25" s="297">
        <v>0</v>
      </c>
      <c r="G25" s="179">
        <f t="shared" si="17"/>
        <v>0</v>
      </c>
      <c r="H25" s="180">
        <f t="shared" si="18"/>
        <v>0</v>
      </c>
      <c r="I25" s="267">
        <v>0</v>
      </c>
      <c r="J25" s="124">
        <f t="shared" si="22"/>
        <v>0</v>
      </c>
      <c r="K25" s="328">
        <f t="shared" si="23"/>
        <v>0</v>
      </c>
      <c r="L25" s="360">
        <f t="shared" si="19"/>
        <v>0</v>
      </c>
      <c r="M25" s="173">
        <f t="shared" si="20"/>
        <v>0</v>
      </c>
      <c r="N25" s="361">
        <f t="shared" si="21"/>
        <v>0</v>
      </c>
    </row>
    <row r="26" spans="1:16" s="2" customFormat="1" ht="22.5" thickTop="1" thickBot="1" x14ac:dyDescent="0.4">
      <c r="A26" s="174" t="s">
        <v>38</v>
      </c>
      <c r="B26" s="182" t="s">
        <v>39</v>
      </c>
      <c r="C26" s="183">
        <v>9336.56</v>
      </c>
      <c r="D26" s="184">
        <f t="shared" si="15"/>
        <v>1773.9463999999998</v>
      </c>
      <c r="E26" s="389">
        <f t="shared" si="16"/>
        <v>11110.506399999998</v>
      </c>
      <c r="F26" s="299">
        <v>9336.56</v>
      </c>
      <c r="G26" s="186">
        <f t="shared" si="17"/>
        <v>1773.9463999999998</v>
      </c>
      <c r="H26" s="187">
        <f t="shared" si="18"/>
        <v>11110.506399999998</v>
      </c>
      <c r="I26" s="268">
        <f>C26-F26</f>
        <v>0</v>
      </c>
      <c r="J26" s="124">
        <f t="shared" si="22"/>
        <v>0</v>
      </c>
      <c r="K26" s="328">
        <f t="shared" si="23"/>
        <v>0</v>
      </c>
      <c r="L26" s="360">
        <f t="shared" si="19"/>
        <v>9336.56</v>
      </c>
      <c r="M26" s="173">
        <f t="shared" si="20"/>
        <v>1773.9463999999998</v>
      </c>
      <c r="N26" s="361">
        <f t="shared" si="21"/>
        <v>11110.506399999998</v>
      </c>
      <c r="P26" s="41"/>
    </row>
    <row r="27" spans="1:16" s="2" customFormat="1" ht="22.5" thickTop="1" thickBot="1" x14ac:dyDescent="0.4">
      <c r="A27" s="174" t="s">
        <v>40</v>
      </c>
      <c r="B27" s="182" t="s">
        <v>41</v>
      </c>
      <c r="C27" s="183">
        <v>9334.91</v>
      </c>
      <c r="D27" s="184">
        <f t="shared" si="15"/>
        <v>1773.6329000000001</v>
      </c>
      <c r="E27" s="389">
        <f t="shared" si="16"/>
        <v>11108.5429</v>
      </c>
      <c r="F27" s="299">
        <v>9334.91</v>
      </c>
      <c r="G27" s="186">
        <f t="shared" si="17"/>
        <v>1773.6329000000001</v>
      </c>
      <c r="H27" s="187">
        <f t="shared" si="18"/>
        <v>11108.5429</v>
      </c>
      <c r="I27" s="268">
        <f>C27-F27</f>
        <v>0</v>
      </c>
      <c r="J27" s="124">
        <f t="shared" si="22"/>
        <v>0</v>
      </c>
      <c r="K27" s="328">
        <f t="shared" si="23"/>
        <v>0</v>
      </c>
      <c r="L27" s="360">
        <f t="shared" si="19"/>
        <v>9334.91</v>
      </c>
      <c r="M27" s="173">
        <f t="shared" si="20"/>
        <v>1773.6329000000001</v>
      </c>
      <c r="N27" s="361">
        <f t="shared" si="21"/>
        <v>11108.5429</v>
      </c>
      <c r="P27" s="41"/>
    </row>
    <row r="28" spans="1:16" s="2" customFormat="1" ht="21.75" thickTop="1" x14ac:dyDescent="0.35">
      <c r="A28" s="189" t="s">
        <v>42</v>
      </c>
      <c r="B28" s="190" t="s">
        <v>43</v>
      </c>
      <c r="C28" s="191">
        <f>SUM(C29:C34)</f>
        <v>162519.72</v>
      </c>
      <c r="D28" s="191">
        <f t="shared" ref="D28:F28" si="24">SUM(D29:D34)</f>
        <v>30878.746800000001</v>
      </c>
      <c r="E28" s="240">
        <f t="shared" si="24"/>
        <v>193398.46679999999</v>
      </c>
      <c r="F28" s="301">
        <f t="shared" si="24"/>
        <v>159414.09</v>
      </c>
      <c r="G28" s="192">
        <f>SUM(G29:G34)</f>
        <v>30288.677100000001</v>
      </c>
      <c r="H28" s="202">
        <f>SUM(H29:H34)</f>
        <v>189702.7671</v>
      </c>
      <c r="I28" s="269">
        <f t="shared" ref="I28:K28" si="25">SUM(I29:I34)</f>
        <v>3105.63</v>
      </c>
      <c r="J28" s="193">
        <f>SUM(J29:J34)</f>
        <v>652.18230000000005</v>
      </c>
      <c r="K28" s="333">
        <f t="shared" si="25"/>
        <v>3757.8123000000001</v>
      </c>
      <c r="L28" s="360">
        <f t="shared" si="19"/>
        <v>162519.72</v>
      </c>
      <c r="M28" s="173">
        <f t="shared" si="20"/>
        <v>30940.859400000001</v>
      </c>
      <c r="N28" s="361">
        <f t="shared" si="21"/>
        <v>193460.57939999999</v>
      </c>
      <c r="P28" s="41"/>
    </row>
    <row r="29" spans="1:16" ht="21" x14ac:dyDescent="0.35">
      <c r="A29" s="13"/>
      <c r="B29" s="15" t="s">
        <v>44</v>
      </c>
      <c r="C29" s="58">
        <v>0</v>
      </c>
      <c r="D29" s="59">
        <f t="shared" si="15"/>
        <v>0</v>
      </c>
      <c r="E29" s="249">
        <f t="shared" si="16"/>
        <v>0</v>
      </c>
      <c r="F29" s="294">
        <v>0</v>
      </c>
      <c r="G29" s="61">
        <f t="shared" ref="G29:G34" si="26">F29*19%</f>
        <v>0</v>
      </c>
      <c r="H29" s="62">
        <f t="shared" ref="H29:H35" si="27">F29+G29</f>
        <v>0</v>
      </c>
      <c r="I29" s="266">
        <f>C29-F29</f>
        <v>0</v>
      </c>
      <c r="J29" s="121">
        <f>I29*21%</f>
        <v>0</v>
      </c>
      <c r="K29" s="338">
        <f>I29+J29</f>
        <v>0</v>
      </c>
      <c r="L29" s="375">
        <f t="shared" si="19"/>
        <v>0</v>
      </c>
      <c r="M29" s="145">
        <f t="shared" si="20"/>
        <v>0</v>
      </c>
      <c r="N29" s="376">
        <f t="shared" si="21"/>
        <v>0</v>
      </c>
      <c r="P29" s="110"/>
    </row>
    <row r="30" spans="1:16" ht="21" x14ac:dyDescent="0.35">
      <c r="A30" s="13"/>
      <c r="B30" s="15" t="s">
        <v>45</v>
      </c>
      <c r="C30" s="58">
        <v>0</v>
      </c>
      <c r="D30" s="59">
        <f t="shared" si="15"/>
        <v>0</v>
      </c>
      <c r="E30" s="249">
        <f t="shared" si="16"/>
        <v>0</v>
      </c>
      <c r="F30" s="294">
        <v>0</v>
      </c>
      <c r="G30" s="61">
        <f t="shared" si="26"/>
        <v>0</v>
      </c>
      <c r="H30" s="62">
        <f t="shared" si="27"/>
        <v>0</v>
      </c>
      <c r="I30" s="266">
        <f t="shared" ref="I30:I34" si="28">C30-F30</f>
        <v>0</v>
      </c>
      <c r="J30" s="121">
        <f t="shared" ref="J30:J34" si="29">I30*21%</f>
        <v>0</v>
      </c>
      <c r="K30" s="338">
        <f t="shared" ref="K30:K35" si="30">I30+J30</f>
        <v>0</v>
      </c>
      <c r="L30" s="375">
        <f t="shared" si="19"/>
        <v>0</v>
      </c>
      <c r="M30" s="145">
        <f t="shared" si="20"/>
        <v>0</v>
      </c>
      <c r="N30" s="376">
        <f t="shared" si="21"/>
        <v>0</v>
      </c>
      <c r="P30" s="110"/>
    </row>
    <row r="31" spans="1:16" ht="42" x14ac:dyDescent="0.35">
      <c r="A31" s="13"/>
      <c r="B31" s="15" t="s">
        <v>46</v>
      </c>
      <c r="C31" s="75">
        <v>64231.39</v>
      </c>
      <c r="D31" s="76">
        <f t="shared" si="15"/>
        <v>12203.964099999999</v>
      </c>
      <c r="E31" s="248">
        <f t="shared" si="16"/>
        <v>76435.354099999997</v>
      </c>
      <c r="F31" s="302">
        <v>64231.39</v>
      </c>
      <c r="G31" s="61">
        <f t="shared" si="26"/>
        <v>12203.964099999999</v>
      </c>
      <c r="H31" s="79">
        <f t="shared" si="27"/>
        <v>76435.354099999997</v>
      </c>
      <c r="I31" s="266">
        <f t="shared" si="28"/>
        <v>0</v>
      </c>
      <c r="J31" s="126">
        <f t="shared" si="29"/>
        <v>0</v>
      </c>
      <c r="K31" s="340">
        <f t="shared" si="30"/>
        <v>0</v>
      </c>
      <c r="L31" s="410">
        <f t="shared" si="19"/>
        <v>64231.39</v>
      </c>
      <c r="M31" s="153">
        <f t="shared" si="20"/>
        <v>12203.964099999999</v>
      </c>
      <c r="N31" s="411">
        <f t="shared" si="21"/>
        <v>76435.354099999997</v>
      </c>
      <c r="P31" s="110"/>
    </row>
    <row r="32" spans="1:16" ht="42" x14ac:dyDescent="0.35">
      <c r="A32" s="13"/>
      <c r="B32" s="15" t="s">
        <v>47</v>
      </c>
      <c r="C32" s="75">
        <v>64231.39</v>
      </c>
      <c r="D32" s="76">
        <f t="shared" si="15"/>
        <v>12203.964099999999</v>
      </c>
      <c r="E32" s="248">
        <f t="shared" si="16"/>
        <v>76435.354099999997</v>
      </c>
      <c r="F32" s="302">
        <v>64231.39</v>
      </c>
      <c r="G32" s="61">
        <f t="shared" si="26"/>
        <v>12203.964099999999</v>
      </c>
      <c r="H32" s="79">
        <f t="shared" si="27"/>
        <v>76435.354099999997</v>
      </c>
      <c r="I32" s="266">
        <f t="shared" si="28"/>
        <v>0</v>
      </c>
      <c r="J32" s="126">
        <f t="shared" si="29"/>
        <v>0</v>
      </c>
      <c r="K32" s="340">
        <f t="shared" si="30"/>
        <v>0</v>
      </c>
      <c r="L32" s="410">
        <f t="shared" si="19"/>
        <v>64231.39</v>
      </c>
      <c r="M32" s="153">
        <f t="shared" si="20"/>
        <v>12203.964099999999</v>
      </c>
      <c r="N32" s="411">
        <f t="shared" si="21"/>
        <v>76435.354099999997</v>
      </c>
      <c r="P32" s="110"/>
    </row>
    <row r="33" spans="1:16" ht="42" x14ac:dyDescent="0.35">
      <c r="A33" s="16"/>
      <c r="B33" s="17" t="s">
        <v>48</v>
      </c>
      <c r="C33" s="80">
        <v>3105.63</v>
      </c>
      <c r="D33" s="81">
        <f t="shared" si="15"/>
        <v>590.06970000000001</v>
      </c>
      <c r="E33" s="390">
        <f t="shared" si="16"/>
        <v>3695.6997000000001</v>
      </c>
      <c r="F33" s="302">
        <v>0</v>
      </c>
      <c r="G33" s="61">
        <f t="shared" si="26"/>
        <v>0</v>
      </c>
      <c r="H33" s="79">
        <f t="shared" si="27"/>
        <v>0</v>
      </c>
      <c r="I33" s="266">
        <f t="shared" si="28"/>
        <v>3105.63</v>
      </c>
      <c r="J33" s="126">
        <f t="shared" si="29"/>
        <v>652.18230000000005</v>
      </c>
      <c r="K33" s="340">
        <f t="shared" si="30"/>
        <v>3757.8123000000001</v>
      </c>
      <c r="L33" s="410">
        <f t="shared" si="19"/>
        <v>3105.63</v>
      </c>
      <c r="M33" s="153">
        <f t="shared" si="20"/>
        <v>652.18230000000005</v>
      </c>
      <c r="N33" s="411">
        <f t="shared" si="21"/>
        <v>3757.8123000000001</v>
      </c>
      <c r="P33" s="110"/>
    </row>
    <row r="34" spans="1:16" ht="21.75" thickBot="1" x14ac:dyDescent="0.4">
      <c r="A34" s="18"/>
      <c r="B34" s="19" t="s">
        <v>49</v>
      </c>
      <c r="C34" s="65">
        <v>30951.31</v>
      </c>
      <c r="D34" s="66">
        <f t="shared" si="15"/>
        <v>5880.7489000000005</v>
      </c>
      <c r="E34" s="391">
        <f t="shared" si="16"/>
        <v>36832.058900000004</v>
      </c>
      <c r="F34" s="285">
        <v>30951.31</v>
      </c>
      <c r="G34" s="61">
        <f t="shared" si="26"/>
        <v>5880.7489000000005</v>
      </c>
      <c r="H34" s="46">
        <f t="shared" si="27"/>
        <v>36832.058900000004</v>
      </c>
      <c r="I34" s="266">
        <f t="shared" si="28"/>
        <v>0</v>
      </c>
      <c r="J34" s="121">
        <f t="shared" si="29"/>
        <v>0</v>
      </c>
      <c r="K34" s="338">
        <f t="shared" si="30"/>
        <v>0</v>
      </c>
      <c r="L34" s="375">
        <f t="shared" si="19"/>
        <v>30951.31</v>
      </c>
      <c r="M34" s="145">
        <f t="shared" si="20"/>
        <v>5880.7489000000005</v>
      </c>
      <c r="N34" s="376">
        <f t="shared" si="21"/>
        <v>36832.058900000004</v>
      </c>
      <c r="P34" s="110"/>
    </row>
    <row r="35" spans="1:16" s="2" customFormat="1" ht="22.5" thickTop="1" thickBot="1" x14ac:dyDescent="0.4">
      <c r="A35" s="194" t="s">
        <v>50</v>
      </c>
      <c r="B35" s="195" t="s">
        <v>51</v>
      </c>
      <c r="C35" s="196">
        <v>0</v>
      </c>
      <c r="D35" s="197">
        <f t="shared" si="15"/>
        <v>0</v>
      </c>
      <c r="E35" s="392">
        <f t="shared" si="16"/>
        <v>0</v>
      </c>
      <c r="F35" s="399">
        <v>0</v>
      </c>
      <c r="G35" s="186">
        <v>0</v>
      </c>
      <c r="H35" s="187">
        <f t="shared" si="27"/>
        <v>0</v>
      </c>
      <c r="I35" s="398">
        <f>C35-F35</f>
        <v>0</v>
      </c>
      <c r="J35" s="198">
        <f>I35*21%</f>
        <v>0</v>
      </c>
      <c r="K35" s="328">
        <f t="shared" si="30"/>
        <v>0</v>
      </c>
      <c r="L35" s="360">
        <f t="shared" si="19"/>
        <v>0</v>
      </c>
      <c r="M35" s="173">
        <f t="shared" si="20"/>
        <v>0</v>
      </c>
      <c r="N35" s="361">
        <f t="shared" si="21"/>
        <v>0</v>
      </c>
      <c r="P35" s="41"/>
    </row>
    <row r="36" spans="1:16" s="2" customFormat="1" ht="21.75" thickTop="1" x14ac:dyDescent="0.35">
      <c r="A36" s="199" t="s">
        <v>52</v>
      </c>
      <c r="B36" s="200" t="s">
        <v>53</v>
      </c>
      <c r="C36" s="201">
        <f>SUM(C37:C38)</f>
        <v>0</v>
      </c>
      <c r="D36" s="201">
        <f t="shared" ref="D36:F36" si="31">SUM(D37:D38)</f>
        <v>0</v>
      </c>
      <c r="E36" s="243">
        <f t="shared" si="31"/>
        <v>0</v>
      </c>
      <c r="F36" s="301">
        <f t="shared" si="31"/>
        <v>0</v>
      </c>
      <c r="G36" s="192">
        <f t="shared" ref="G36:K36" si="32">SUM(G37:G38)</f>
        <v>0</v>
      </c>
      <c r="H36" s="202">
        <f t="shared" si="32"/>
        <v>0</v>
      </c>
      <c r="I36" s="269">
        <f t="shared" si="32"/>
        <v>0</v>
      </c>
      <c r="J36" s="193">
        <f t="shared" si="32"/>
        <v>0</v>
      </c>
      <c r="K36" s="333">
        <f t="shared" si="32"/>
        <v>0</v>
      </c>
      <c r="L36" s="360">
        <f t="shared" si="19"/>
        <v>0</v>
      </c>
      <c r="M36" s="173">
        <f t="shared" si="20"/>
        <v>0</v>
      </c>
      <c r="N36" s="361">
        <f t="shared" si="21"/>
        <v>0</v>
      </c>
      <c r="P36" s="41"/>
    </row>
    <row r="37" spans="1:16" ht="21.75" thickBot="1" x14ac:dyDescent="0.4">
      <c r="A37" s="16"/>
      <c r="B37" s="17" t="s">
        <v>54</v>
      </c>
      <c r="C37" s="63">
        <v>0</v>
      </c>
      <c r="D37" s="64">
        <f>C37*19%</f>
        <v>0</v>
      </c>
      <c r="E37" s="393">
        <f>C37+D37</f>
        <v>0</v>
      </c>
      <c r="F37" s="294">
        <v>0</v>
      </c>
      <c r="G37" s="45">
        <f t="shared" ref="G37:G38" si="33">F37*19%</f>
        <v>0</v>
      </c>
      <c r="H37" s="62">
        <f t="shared" ref="H37:H38" si="34">F37+G37</f>
        <v>0</v>
      </c>
      <c r="I37" s="266">
        <f>C37-F37</f>
        <v>0</v>
      </c>
      <c r="J37" s="121">
        <f>I37*21%</f>
        <v>0</v>
      </c>
      <c r="K37" s="338">
        <f>I37+J37</f>
        <v>0</v>
      </c>
      <c r="L37" s="375">
        <f t="shared" si="19"/>
        <v>0</v>
      </c>
      <c r="M37" s="145">
        <f t="shared" si="20"/>
        <v>0</v>
      </c>
      <c r="N37" s="376">
        <f t="shared" si="21"/>
        <v>0</v>
      </c>
      <c r="P37" s="110"/>
    </row>
    <row r="38" spans="1:16" ht="22.5" thickTop="1" thickBot="1" x14ac:dyDescent="0.4">
      <c r="A38" s="18"/>
      <c r="B38" s="19" t="s">
        <v>55</v>
      </c>
      <c r="C38" s="65">
        <v>0</v>
      </c>
      <c r="D38" s="66">
        <f t="shared" si="15"/>
        <v>0</v>
      </c>
      <c r="E38" s="391">
        <f t="shared" si="16"/>
        <v>0</v>
      </c>
      <c r="F38" s="285">
        <v>0</v>
      </c>
      <c r="G38" s="45">
        <f t="shared" si="33"/>
        <v>0</v>
      </c>
      <c r="H38" s="46">
        <f t="shared" si="34"/>
        <v>0</v>
      </c>
      <c r="I38" s="266">
        <f>C38-F38</f>
        <v>0</v>
      </c>
      <c r="J38" s="121">
        <f>I38*21%</f>
        <v>0</v>
      </c>
      <c r="K38" s="338">
        <f>I38+J38</f>
        <v>0</v>
      </c>
      <c r="L38" s="375">
        <f t="shared" si="19"/>
        <v>0</v>
      </c>
      <c r="M38" s="145">
        <f t="shared" si="20"/>
        <v>0</v>
      </c>
      <c r="N38" s="376">
        <f t="shared" si="21"/>
        <v>0</v>
      </c>
      <c r="P38" s="110"/>
    </row>
    <row r="39" spans="1:16" s="2" customFormat="1" ht="21.75" thickTop="1" x14ac:dyDescent="0.35">
      <c r="A39" s="199" t="s">
        <v>56</v>
      </c>
      <c r="B39" s="200" t="s">
        <v>57</v>
      </c>
      <c r="C39" s="201">
        <f>C40+C43</f>
        <v>12205</v>
      </c>
      <c r="D39" s="201">
        <f t="shared" ref="D39:F39" si="35">D40+D43</f>
        <v>2318.9499999999998</v>
      </c>
      <c r="E39" s="243">
        <f t="shared" si="35"/>
        <v>14523.95</v>
      </c>
      <c r="F39" s="301">
        <f t="shared" si="35"/>
        <v>8300</v>
      </c>
      <c r="G39" s="192">
        <f>G40+G43</f>
        <v>1577</v>
      </c>
      <c r="H39" s="202">
        <f>H40+H43</f>
        <v>9877</v>
      </c>
      <c r="I39" s="269">
        <f t="shared" ref="I39" si="36">I40+I43</f>
        <v>3905</v>
      </c>
      <c r="J39" s="193">
        <f>J40+J43</f>
        <v>820.05</v>
      </c>
      <c r="K39" s="333">
        <f>K40+K43</f>
        <v>4725.05</v>
      </c>
      <c r="L39" s="360">
        <f t="shared" si="19"/>
        <v>12205</v>
      </c>
      <c r="M39" s="173">
        <f>G39+J39</f>
        <v>2397.0500000000002</v>
      </c>
      <c r="N39" s="361">
        <f t="shared" si="21"/>
        <v>14602.05</v>
      </c>
      <c r="P39" s="41"/>
    </row>
    <row r="40" spans="1:16" ht="21" x14ac:dyDescent="0.35">
      <c r="A40" s="16"/>
      <c r="B40" s="22" t="s">
        <v>58</v>
      </c>
      <c r="C40" s="68">
        <f>C41+C42</f>
        <v>2905</v>
      </c>
      <c r="D40" s="68">
        <f t="shared" ref="D40:F40" si="37">D41+D42</f>
        <v>551.95000000000005</v>
      </c>
      <c r="E40" s="245">
        <f t="shared" si="37"/>
        <v>3456.95</v>
      </c>
      <c r="F40" s="306">
        <f t="shared" si="37"/>
        <v>0</v>
      </c>
      <c r="G40" s="57">
        <f t="shared" ref="G40:K40" si="38">G41+G42</f>
        <v>0</v>
      </c>
      <c r="H40" s="307">
        <f t="shared" si="38"/>
        <v>0</v>
      </c>
      <c r="I40" s="272">
        <f t="shared" si="38"/>
        <v>2905</v>
      </c>
      <c r="J40" s="120">
        <f>J41+J42</f>
        <v>610.04999999999995</v>
      </c>
      <c r="K40" s="336">
        <f t="shared" si="38"/>
        <v>3515.05</v>
      </c>
      <c r="L40" s="375">
        <f t="shared" si="19"/>
        <v>2905</v>
      </c>
      <c r="M40" s="145">
        <f t="shared" si="20"/>
        <v>610.04999999999995</v>
      </c>
      <c r="N40" s="376">
        <f t="shared" si="21"/>
        <v>3515.05</v>
      </c>
      <c r="P40" s="110"/>
    </row>
    <row r="41" spans="1:16" ht="21" x14ac:dyDescent="0.35">
      <c r="A41" s="16"/>
      <c r="B41" s="22" t="s">
        <v>59</v>
      </c>
      <c r="C41" s="63">
        <v>2905</v>
      </c>
      <c r="D41" s="64">
        <f t="shared" si="15"/>
        <v>551.95000000000005</v>
      </c>
      <c r="E41" s="393">
        <f t="shared" si="16"/>
        <v>3456.95</v>
      </c>
      <c r="F41" s="294">
        <v>0</v>
      </c>
      <c r="G41" s="61">
        <v>0</v>
      </c>
      <c r="H41" s="62">
        <f t="shared" ref="H41:H43" si="39">F41+G41</f>
        <v>0</v>
      </c>
      <c r="I41" s="266">
        <f>C41-F41</f>
        <v>2905</v>
      </c>
      <c r="J41" s="121">
        <f>I41*21%</f>
        <v>610.04999999999995</v>
      </c>
      <c r="K41" s="338">
        <f>I41+J41</f>
        <v>3515.05</v>
      </c>
      <c r="L41" s="375">
        <f t="shared" si="19"/>
        <v>2905</v>
      </c>
      <c r="M41" s="145">
        <f t="shared" si="20"/>
        <v>610.04999999999995</v>
      </c>
      <c r="N41" s="376">
        <f t="shared" si="21"/>
        <v>3515.05</v>
      </c>
      <c r="P41" s="110"/>
    </row>
    <row r="42" spans="1:16" ht="63" x14ac:dyDescent="0.35">
      <c r="A42" s="13"/>
      <c r="B42" s="15" t="s">
        <v>60</v>
      </c>
      <c r="C42" s="75">
        <v>0</v>
      </c>
      <c r="D42" s="76">
        <f t="shared" si="15"/>
        <v>0</v>
      </c>
      <c r="E42" s="248">
        <f t="shared" si="16"/>
        <v>0</v>
      </c>
      <c r="F42" s="302">
        <v>0</v>
      </c>
      <c r="G42" s="78">
        <f t="shared" ref="G42" si="40">F42*19%</f>
        <v>0</v>
      </c>
      <c r="H42" s="79">
        <f t="shared" si="39"/>
        <v>0</v>
      </c>
      <c r="I42" s="266">
        <f t="shared" ref="I42:I43" si="41">C42-F42</f>
        <v>0</v>
      </c>
      <c r="J42" s="121">
        <f t="shared" ref="J42:J43" si="42">I42*21%</f>
        <v>0</v>
      </c>
      <c r="K42" s="340">
        <f t="shared" ref="K42" si="43">I42+J42</f>
        <v>0</v>
      </c>
      <c r="L42" s="375">
        <f t="shared" si="19"/>
        <v>0</v>
      </c>
      <c r="M42" s="145">
        <f t="shared" si="20"/>
        <v>0</v>
      </c>
      <c r="N42" s="376">
        <f t="shared" si="21"/>
        <v>0</v>
      </c>
      <c r="P42" s="110"/>
    </row>
    <row r="43" spans="1:16" ht="21.75" thickBot="1" x14ac:dyDescent="0.4">
      <c r="A43" s="8"/>
      <c r="B43" s="23" t="s">
        <v>61</v>
      </c>
      <c r="C43" s="42">
        <v>9300</v>
      </c>
      <c r="D43" s="43">
        <f t="shared" si="15"/>
        <v>1767</v>
      </c>
      <c r="E43" s="230">
        <f t="shared" si="16"/>
        <v>11067</v>
      </c>
      <c r="F43" s="285">
        <v>8300</v>
      </c>
      <c r="G43" s="45">
        <f>F43*0.19</f>
        <v>1577</v>
      </c>
      <c r="H43" s="46">
        <f t="shared" si="39"/>
        <v>9877</v>
      </c>
      <c r="I43" s="266">
        <f t="shared" si="41"/>
        <v>1000</v>
      </c>
      <c r="J43" s="121">
        <f t="shared" si="42"/>
        <v>210</v>
      </c>
      <c r="K43" s="323">
        <f>I43+J43</f>
        <v>1210</v>
      </c>
      <c r="L43" s="375">
        <f t="shared" si="19"/>
        <v>9300</v>
      </c>
      <c r="M43" s="145">
        <f>G43+J43</f>
        <v>1787</v>
      </c>
      <c r="N43" s="376">
        <f t="shared" si="21"/>
        <v>11087</v>
      </c>
      <c r="P43" s="110"/>
    </row>
    <row r="44" spans="1:16" ht="22.5" thickTop="1" thickBot="1" x14ac:dyDescent="0.4">
      <c r="A44" s="430" t="s">
        <v>62</v>
      </c>
      <c r="B44" s="431"/>
      <c r="C44" s="51">
        <f t="shared" ref="C44:H44" si="44">C21+C25+C26+C27+C28+C35+C36+C39</f>
        <v>193396.19</v>
      </c>
      <c r="D44" s="51">
        <f t="shared" si="44"/>
        <v>36745.276099999995</v>
      </c>
      <c r="E44" s="233">
        <f t="shared" si="44"/>
        <v>230141.46610000002</v>
      </c>
      <c r="F44" s="288">
        <f t="shared" si="44"/>
        <v>186385.56</v>
      </c>
      <c r="G44" s="52">
        <f t="shared" si="44"/>
        <v>35413.256399999998</v>
      </c>
      <c r="H44" s="53">
        <f t="shared" si="44"/>
        <v>221798.81640000001</v>
      </c>
      <c r="I44" s="263">
        <f t="shared" ref="I44:K44" si="45">I21+I25+I26+I27+I28+I35+I36+I39</f>
        <v>7010.63</v>
      </c>
      <c r="J44" s="117">
        <f t="shared" si="45"/>
        <v>1472.2323000000001</v>
      </c>
      <c r="K44" s="326">
        <f t="shared" si="45"/>
        <v>8482.8623000000007</v>
      </c>
      <c r="L44" s="355">
        <f>L21+L25+L26+L27+L28+L35+L36+L39</f>
        <v>193396.19</v>
      </c>
      <c r="M44" s="146">
        <f>M21+M25+M26+M27+M28+M35+M36+M39</f>
        <v>36885.488700000002</v>
      </c>
      <c r="N44" s="161">
        <f t="shared" ref="N44" si="46">N21+N25+N26+N27+N28+N35+N36+N39</f>
        <v>230281.67869999999</v>
      </c>
      <c r="P44" s="110"/>
    </row>
    <row r="45" spans="1:16" ht="21" x14ac:dyDescent="0.25">
      <c r="A45" s="446" t="s">
        <v>63</v>
      </c>
      <c r="B45" s="447"/>
      <c r="C45" s="447"/>
      <c r="D45" s="447"/>
      <c r="E45" s="447"/>
      <c r="F45" s="289"/>
      <c r="G45" s="290"/>
      <c r="H45" s="291"/>
      <c r="I45" s="118"/>
      <c r="J45" s="118"/>
      <c r="K45" s="118"/>
      <c r="L45" s="356"/>
      <c r="M45" s="357"/>
      <c r="N45" s="358"/>
      <c r="P45" s="110"/>
    </row>
    <row r="46" spans="1:16" ht="21" x14ac:dyDescent="0.35">
      <c r="A46" s="203" t="s">
        <v>64</v>
      </c>
      <c r="B46" s="208" t="s">
        <v>65</v>
      </c>
      <c r="C46" s="98">
        <f>C47+C57</f>
        <v>824650.44000000006</v>
      </c>
      <c r="D46" s="98">
        <f t="shared" ref="D46:E46" si="47">D47+D57</f>
        <v>156683.58360000001</v>
      </c>
      <c r="E46" s="250">
        <f t="shared" si="47"/>
        <v>981334.02360000019</v>
      </c>
      <c r="F46" s="310">
        <f>F47+F70+F57</f>
        <v>803426.04</v>
      </c>
      <c r="G46" s="99">
        <f>G47+G70+G57</f>
        <v>152650.94760000001</v>
      </c>
      <c r="H46" s="311">
        <f>H47+H70+H57</f>
        <v>956076.98760000011</v>
      </c>
      <c r="I46" s="274">
        <f>I57+I70</f>
        <v>29797.730000000003</v>
      </c>
      <c r="J46" s="127">
        <f t="shared" ref="J46:K46" si="48">J57+J70</f>
        <v>6257.5233000000007</v>
      </c>
      <c r="K46" s="339">
        <f t="shared" si="48"/>
        <v>36055.253300000004</v>
      </c>
      <c r="L46" s="379">
        <f>F46+I46</f>
        <v>833223.77</v>
      </c>
      <c r="M46" s="165">
        <f t="shared" ref="M46:N46" si="49">G46+J46</f>
        <v>158908.47090000001</v>
      </c>
      <c r="N46" s="380">
        <f t="shared" si="49"/>
        <v>992132.24090000009</v>
      </c>
      <c r="P46" s="110"/>
    </row>
    <row r="47" spans="1:16" ht="0.75" customHeight="1" x14ac:dyDescent="0.35">
      <c r="A47" s="203"/>
      <c r="B47" s="204" t="s">
        <v>111</v>
      </c>
      <c r="C47" s="98">
        <f>SUM(C48:C56)</f>
        <v>464510.88</v>
      </c>
      <c r="D47" s="93">
        <f>C47*0.19</f>
        <v>88257.067200000005</v>
      </c>
      <c r="E47" s="394">
        <f>C47+D47</f>
        <v>552767.94720000005</v>
      </c>
      <c r="F47" s="310">
        <f>SUM(F48:F56)</f>
        <v>473084.22000000003</v>
      </c>
      <c r="G47" s="99">
        <f>SUM(G48:G56)</f>
        <v>89886.001799999998</v>
      </c>
      <c r="H47" s="311">
        <f>SUM(H48:H56)</f>
        <v>562970.22180000006</v>
      </c>
      <c r="I47" s="274">
        <f>SUM(I48:I56)</f>
        <v>0</v>
      </c>
      <c r="J47" s="127">
        <f t="shared" ref="J47:K47" si="50">SUM(J48:J56)</f>
        <v>0</v>
      </c>
      <c r="K47" s="339">
        <f t="shared" si="50"/>
        <v>0</v>
      </c>
      <c r="L47" s="379">
        <f t="shared" ref="L47:L79" si="51">F47+I47</f>
        <v>473084.22000000003</v>
      </c>
      <c r="M47" s="165">
        <f t="shared" ref="M47:M79" si="52">G47+J47</f>
        <v>89886.001799999998</v>
      </c>
      <c r="N47" s="380">
        <f t="shared" ref="N47:N79" si="53">H47+K47</f>
        <v>562970.22180000006</v>
      </c>
      <c r="P47" s="110"/>
    </row>
    <row r="48" spans="1:16" ht="21" hidden="1" x14ac:dyDescent="0.35">
      <c r="A48" s="203"/>
      <c r="B48" s="35" t="s">
        <v>112</v>
      </c>
      <c r="C48" s="98">
        <v>107958.81</v>
      </c>
      <c r="D48" s="93">
        <f>C48*0.19</f>
        <v>20512.173900000002</v>
      </c>
      <c r="E48" s="394">
        <f>C48+D48</f>
        <v>128470.98389999999</v>
      </c>
      <c r="F48" s="310">
        <f>47462.38+60496.43</f>
        <v>107958.81</v>
      </c>
      <c r="G48" s="100">
        <f>F48*19%</f>
        <v>20512.173900000002</v>
      </c>
      <c r="H48" s="101">
        <f>F48+G48</f>
        <v>128470.98389999999</v>
      </c>
      <c r="I48" s="274">
        <f>C48-F48</f>
        <v>0</v>
      </c>
      <c r="J48" s="128">
        <f t="shared" ref="J48:J56" si="54">I48*0.21</f>
        <v>0</v>
      </c>
      <c r="K48" s="402">
        <f>I48+J48</f>
        <v>0</v>
      </c>
      <c r="L48" s="379">
        <f t="shared" si="51"/>
        <v>107958.81</v>
      </c>
      <c r="M48" s="165">
        <f t="shared" si="52"/>
        <v>20512.173900000002</v>
      </c>
      <c r="N48" s="380">
        <f t="shared" si="53"/>
        <v>128470.98389999999</v>
      </c>
      <c r="P48" s="110"/>
    </row>
    <row r="49" spans="1:16" ht="21" hidden="1" x14ac:dyDescent="0.35">
      <c r="A49" s="203"/>
      <c r="B49" s="35" t="s">
        <v>113</v>
      </c>
      <c r="C49" s="98">
        <v>201766.19</v>
      </c>
      <c r="D49" s="93">
        <f t="shared" ref="D49:D69" si="55">C49*0.19</f>
        <v>38335.576099999998</v>
      </c>
      <c r="E49" s="394">
        <f t="shared" ref="E49:E69" si="56">C49+D49</f>
        <v>240101.76610000001</v>
      </c>
      <c r="F49" s="310">
        <f>135540.03+31085.32+10429.72+24711.12</f>
        <v>201766.19</v>
      </c>
      <c r="G49" s="100">
        <f t="shared" ref="G49:G69" si="57">F49*19%</f>
        <v>38335.576099999998</v>
      </c>
      <c r="H49" s="101">
        <f t="shared" ref="H49:H69" si="58">F49+G49</f>
        <v>240101.76610000001</v>
      </c>
      <c r="I49" s="274">
        <f t="shared" ref="I49:I55" si="59">C49-F49</f>
        <v>0</v>
      </c>
      <c r="J49" s="128">
        <f t="shared" si="54"/>
        <v>0</v>
      </c>
      <c r="K49" s="402">
        <f>I49+J49</f>
        <v>0</v>
      </c>
      <c r="L49" s="379">
        <f t="shared" si="51"/>
        <v>201766.19</v>
      </c>
      <c r="M49" s="165">
        <f t="shared" si="52"/>
        <v>38335.576099999998</v>
      </c>
      <c r="N49" s="380">
        <f t="shared" si="53"/>
        <v>240101.76610000001</v>
      </c>
      <c r="P49" s="110"/>
    </row>
    <row r="50" spans="1:16" ht="21" hidden="1" x14ac:dyDescent="0.35">
      <c r="A50" s="203"/>
      <c r="B50" s="35" t="s">
        <v>114</v>
      </c>
      <c r="C50" s="98">
        <f>130224.91-70620.5</f>
        <v>59604.41</v>
      </c>
      <c r="D50" s="93">
        <f t="shared" si="55"/>
        <v>11324.8379</v>
      </c>
      <c r="E50" s="394">
        <f t="shared" si="56"/>
        <v>70929.247900000002</v>
      </c>
      <c r="F50" s="310">
        <v>59604.41</v>
      </c>
      <c r="G50" s="100">
        <f t="shared" si="57"/>
        <v>11324.8379</v>
      </c>
      <c r="H50" s="101">
        <f t="shared" si="58"/>
        <v>70929.247900000002</v>
      </c>
      <c r="I50" s="274">
        <f t="shared" si="59"/>
        <v>0</v>
      </c>
      <c r="J50" s="128">
        <f t="shared" si="54"/>
        <v>0</v>
      </c>
      <c r="K50" s="402">
        <f t="shared" ref="K50:K69" si="60">I50+J50</f>
        <v>0</v>
      </c>
      <c r="L50" s="379">
        <f t="shared" si="51"/>
        <v>59604.41</v>
      </c>
      <c r="M50" s="165">
        <f t="shared" si="52"/>
        <v>11324.8379</v>
      </c>
      <c r="N50" s="380">
        <f t="shared" si="53"/>
        <v>70929.247900000002</v>
      </c>
      <c r="P50" s="110"/>
    </row>
    <row r="51" spans="1:16" ht="21" hidden="1" x14ac:dyDescent="0.35">
      <c r="A51" s="203"/>
      <c r="B51" s="35" t="s">
        <v>115</v>
      </c>
      <c r="C51" s="98">
        <v>7010.16</v>
      </c>
      <c r="D51" s="93">
        <f t="shared" si="55"/>
        <v>1331.9304</v>
      </c>
      <c r="E51" s="394">
        <f t="shared" si="56"/>
        <v>8342.0903999999991</v>
      </c>
      <c r="F51" s="310">
        <v>7010.16</v>
      </c>
      <c r="G51" s="100">
        <f t="shared" si="57"/>
        <v>1331.9304</v>
      </c>
      <c r="H51" s="101">
        <f t="shared" si="58"/>
        <v>8342.0903999999991</v>
      </c>
      <c r="I51" s="274">
        <f t="shared" si="59"/>
        <v>0</v>
      </c>
      <c r="J51" s="128">
        <f t="shared" si="54"/>
        <v>0</v>
      </c>
      <c r="K51" s="402">
        <f t="shared" si="60"/>
        <v>0</v>
      </c>
      <c r="L51" s="379">
        <f t="shared" si="51"/>
        <v>7010.16</v>
      </c>
      <c r="M51" s="165">
        <f t="shared" si="52"/>
        <v>1331.9304</v>
      </c>
      <c r="N51" s="380">
        <f t="shared" si="53"/>
        <v>8342.0903999999991</v>
      </c>
      <c r="P51" s="110"/>
    </row>
    <row r="52" spans="1:16" ht="21" hidden="1" x14ac:dyDescent="0.35">
      <c r="A52" s="203"/>
      <c r="B52" s="35" t="s">
        <v>116</v>
      </c>
      <c r="C52" s="98">
        <v>18819.330000000002</v>
      </c>
      <c r="D52" s="93">
        <f t="shared" si="55"/>
        <v>3575.6727000000005</v>
      </c>
      <c r="E52" s="394">
        <f t="shared" si="56"/>
        <v>22395.002700000001</v>
      </c>
      <c r="F52" s="310">
        <v>18819.330000000002</v>
      </c>
      <c r="G52" s="100">
        <f t="shared" si="57"/>
        <v>3575.6727000000005</v>
      </c>
      <c r="H52" s="101">
        <f t="shared" si="58"/>
        <v>22395.002700000001</v>
      </c>
      <c r="I52" s="274">
        <f t="shared" si="59"/>
        <v>0</v>
      </c>
      <c r="J52" s="128">
        <f t="shared" si="54"/>
        <v>0</v>
      </c>
      <c r="K52" s="402">
        <f t="shared" si="60"/>
        <v>0</v>
      </c>
      <c r="L52" s="379">
        <f t="shared" si="51"/>
        <v>18819.330000000002</v>
      </c>
      <c r="M52" s="165">
        <f t="shared" si="52"/>
        <v>3575.6727000000005</v>
      </c>
      <c r="N52" s="380">
        <f t="shared" si="53"/>
        <v>22395.002700000001</v>
      </c>
      <c r="P52" s="110"/>
    </row>
    <row r="53" spans="1:16" ht="21" hidden="1" x14ac:dyDescent="0.35">
      <c r="A53" s="203"/>
      <c r="B53" s="35" t="s">
        <v>117</v>
      </c>
      <c r="C53" s="98">
        <v>8906.24</v>
      </c>
      <c r="D53" s="93">
        <f t="shared" si="55"/>
        <v>1692.1856</v>
      </c>
      <c r="E53" s="394">
        <f t="shared" si="56"/>
        <v>10598.4256</v>
      </c>
      <c r="F53" s="310">
        <v>8906.24</v>
      </c>
      <c r="G53" s="100">
        <f t="shared" si="57"/>
        <v>1692.1856</v>
      </c>
      <c r="H53" s="101">
        <f t="shared" si="58"/>
        <v>10598.4256</v>
      </c>
      <c r="I53" s="274">
        <f t="shared" si="59"/>
        <v>0</v>
      </c>
      <c r="J53" s="128">
        <f t="shared" si="54"/>
        <v>0</v>
      </c>
      <c r="K53" s="402">
        <f>I53+J53</f>
        <v>0</v>
      </c>
      <c r="L53" s="379">
        <f t="shared" si="51"/>
        <v>8906.24</v>
      </c>
      <c r="M53" s="165">
        <f t="shared" si="52"/>
        <v>1692.1856</v>
      </c>
      <c r="N53" s="380">
        <f t="shared" si="53"/>
        <v>10598.4256</v>
      </c>
      <c r="P53" s="110"/>
    </row>
    <row r="54" spans="1:16" ht="21" hidden="1" x14ac:dyDescent="0.35">
      <c r="A54" s="203"/>
      <c r="B54" s="35" t="s">
        <v>118</v>
      </c>
      <c r="C54" s="98">
        <v>8383.7999999999993</v>
      </c>
      <c r="D54" s="93">
        <f t="shared" si="55"/>
        <v>1592.9219999999998</v>
      </c>
      <c r="E54" s="394">
        <f t="shared" si="56"/>
        <v>9976.7219999999998</v>
      </c>
      <c r="F54" s="310">
        <v>8383.7999999999993</v>
      </c>
      <c r="G54" s="100">
        <f t="shared" si="57"/>
        <v>1592.9219999999998</v>
      </c>
      <c r="H54" s="101">
        <f t="shared" si="58"/>
        <v>9976.7219999999998</v>
      </c>
      <c r="I54" s="274">
        <f t="shared" si="59"/>
        <v>0</v>
      </c>
      <c r="J54" s="128">
        <f t="shared" si="54"/>
        <v>0</v>
      </c>
      <c r="K54" s="402">
        <f t="shared" si="60"/>
        <v>0</v>
      </c>
      <c r="L54" s="379">
        <f t="shared" si="51"/>
        <v>8383.7999999999993</v>
      </c>
      <c r="M54" s="165">
        <f t="shared" si="52"/>
        <v>1592.9219999999998</v>
      </c>
      <c r="N54" s="380">
        <f t="shared" si="53"/>
        <v>9976.7219999999998</v>
      </c>
      <c r="P54" s="110"/>
    </row>
    <row r="55" spans="1:16" ht="21" hidden="1" x14ac:dyDescent="0.35">
      <c r="A55" s="203"/>
      <c r="B55" s="35" t="s">
        <v>119</v>
      </c>
      <c r="C55" s="98">
        <v>49948.52</v>
      </c>
      <c r="D55" s="93">
        <f t="shared" si="55"/>
        <v>9490.2187999999987</v>
      </c>
      <c r="E55" s="394">
        <f t="shared" si="56"/>
        <v>59438.738799999992</v>
      </c>
      <c r="F55" s="310">
        <f>19084+204.13+30660.39</f>
        <v>49948.520000000004</v>
      </c>
      <c r="G55" s="100">
        <f t="shared" si="57"/>
        <v>9490.2188000000006</v>
      </c>
      <c r="H55" s="101">
        <f t="shared" si="58"/>
        <v>59438.738800000006</v>
      </c>
      <c r="I55" s="274">
        <f t="shared" si="59"/>
        <v>0</v>
      </c>
      <c r="J55" s="128">
        <f t="shared" si="54"/>
        <v>0</v>
      </c>
      <c r="K55" s="402">
        <f t="shared" si="60"/>
        <v>0</v>
      </c>
      <c r="L55" s="379">
        <f t="shared" si="51"/>
        <v>49948.520000000004</v>
      </c>
      <c r="M55" s="165">
        <f t="shared" si="52"/>
        <v>9490.2188000000006</v>
      </c>
      <c r="N55" s="380">
        <f t="shared" si="53"/>
        <v>59438.738800000006</v>
      </c>
      <c r="P55" s="110"/>
    </row>
    <row r="56" spans="1:16" ht="21" hidden="1" x14ac:dyDescent="0.35">
      <c r="A56" s="205"/>
      <c r="B56" s="171" t="s">
        <v>120</v>
      </c>
      <c r="C56" s="206">
        <f>57189.35-55075.93</f>
        <v>2113.4199999999983</v>
      </c>
      <c r="D56" s="172">
        <f t="shared" si="55"/>
        <v>401.54979999999966</v>
      </c>
      <c r="E56" s="405">
        <f t="shared" si="56"/>
        <v>2514.969799999998</v>
      </c>
      <c r="F56" s="310">
        <v>10686.76</v>
      </c>
      <c r="G56" s="100">
        <f t="shared" si="57"/>
        <v>2030.4844000000001</v>
      </c>
      <c r="H56" s="101">
        <f t="shared" si="58"/>
        <v>12717.2444</v>
      </c>
      <c r="I56" s="274">
        <v>0</v>
      </c>
      <c r="J56" s="128">
        <f t="shared" si="54"/>
        <v>0</v>
      </c>
      <c r="K56" s="402">
        <f t="shared" si="60"/>
        <v>0</v>
      </c>
      <c r="L56" s="379">
        <f t="shared" si="51"/>
        <v>10686.76</v>
      </c>
      <c r="M56" s="165">
        <f t="shared" si="52"/>
        <v>2030.4844000000001</v>
      </c>
      <c r="N56" s="380">
        <f t="shared" si="53"/>
        <v>12717.2444</v>
      </c>
      <c r="P56" s="110"/>
    </row>
    <row r="57" spans="1:16" ht="18.75" hidden="1" customHeight="1" x14ac:dyDescent="0.35">
      <c r="A57" s="203"/>
      <c r="B57" s="35" t="s">
        <v>121</v>
      </c>
      <c r="C57" s="98">
        <f>SUM(C58:C69)</f>
        <v>360139.56000000006</v>
      </c>
      <c r="D57" s="93">
        <f t="shared" si="55"/>
        <v>68426.516400000008</v>
      </c>
      <c r="E57" s="394">
        <f t="shared" si="56"/>
        <v>428566.07640000008</v>
      </c>
      <c r="F57" s="310">
        <f>SUM(F58:F69)</f>
        <v>330341.82000000007</v>
      </c>
      <c r="G57" s="100">
        <f t="shared" si="57"/>
        <v>62764.945800000016</v>
      </c>
      <c r="H57" s="101">
        <f t="shared" si="58"/>
        <v>393106.76580000005</v>
      </c>
      <c r="I57" s="274">
        <f>SUM(I58:I69)</f>
        <v>29797.730000000003</v>
      </c>
      <c r="J57" s="127">
        <f>SUM(J58:J69)</f>
        <v>6257.5233000000007</v>
      </c>
      <c r="K57" s="339">
        <f>SUM(K58:K69)</f>
        <v>36055.253300000004</v>
      </c>
      <c r="L57" s="379">
        <f t="shared" si="51"/>
        <v>360139.55000000005</v>
      </c>
      <c r="M57" s="165">
        <f t="shared" si="52"/>
        <v>69022.469100000017</v>
      </c>
      <c r="N57" s="380">
        <f t="shared" si="53"/>
        <v>429162.01910000003</v>
      </c>
      <c r="P57" s="110"/>
    </row>
    <row r="58" spans="1:16" ht="21" hidden="1" x14ac:dyDescent="0.35">
      <c r="A58" s="203"/>
      <c r="B58" s="35" t="s">
        <v>131</v>
      </c>
      <c r="C58" s="98">
        <v>0</v>
      </c>
      <c r="D58" s="93">
        <f t="shared" si="55"/>
        <v>0</v>
      </c>
      <c r="E58" s="394">
        <f t="shared" si="56"/>
        <v>0</v>
      </c>
      <c r="F58" s="310">
        <v>0</v>
      </c>
      <c r="G58" s="100">
        <f t="shared" si="57"/>
        <v>0</v>
      </c>
      <c r="H58" s="101">
        <f t="shared" si="58"/>
        <v>0</v>
      </c>
      <c r="I58" s="274">
        <f>C58-F58</f>
        <v>0</v>
      </c>
      <c r="J58" s="128">
        <f>I58*0.21</f>
        <v>0</v>
      </c>
      <c r="K58" s="402">
        <f t="shared" si="60"/>
        <v>0</v>
      </c>
      <c r="L58" s="379">
        <f t="shared" si="51"/>
        <v>0</v>
      </c>
      <c r="M58" s="165">
        <f t="shared" si="52"/>
        <v>0</v>
      </c>
      <c r="N58" s="380">
        <f t="shared" si="53"/>
        <v>0</v>
      </c>
      <c r="P58" s="110"/>
    </row>
    <row r="59" spans="1:16" ht="21" hidden="1" x14ac:dyDescent="0.35">
      <c r="A59" s="203"/>
      <c r="B59" s="35" t="s">
        <v>132</v>
      </c>
      <c r="C59" s="98">
        <v>0</v>
      </c>
      <c r="D59" s="93">
        <f t="shared" si="55"/>
        <v>0</v>
      </c>
      <c r="E59" s="394">
        <f t="shared" si="56"/>
        <v>0</v>
      </c>
      <c r="F59" s="310">
        <v>0</v>
      </c>
      <c r="G59" s="100">
        <f t="shared" si="57"/>
        <v>0</v>
      </c>
      <c r="H59" s="101">
        <f t="shared" si="58"/>
        <v>0</v>
      </c>
      <c r="I59" s="274">
        <f t="shared" ref="I59:I69" si="61">C59-F59</f>
        <v>0</v>
      </c>
      <c r="J59" s="128">
        <f t="shared" ref="J59:J69" si="62">I59*0.21</f>
        <v>0</v>
      </c>
      <c r="K59" s="402">
        <f t="shared" si="60"/>
        <v>0</v>
      </c>
      <c r="L59" s="379">
        <f t="shared" si="51"/>
        <v>0</v>
      </c>
      <c r="M59" s="165">
        <f t="shared" si="52"/>
        <v>0</v>
      </c>
      <c r="N59" s="380">
        <f t="shared" si="53"/>
        <v>0</v>
      </c>
      <c r="P59" s="110"/>
    </row>
    <row r="60" spans="1:16" ht="21" hidden="1" x14ac:dyDescent="0.35">
      <c r="A60" s="203"/>
      <c r="B60" s="35" t="s">
        <v>130</v>
      </c>
      <c r="C60" s="98">
        <v>0</v>
      </c>
      <c r="D60" s="93">
        <f t="shared" si="55"/>
        <v>0</v>
      </c>
      <c r="E60" s="394">
        <f t="shared" si="56"/>
        <v>0</v>
      </c>
      <c r="F60" s="310">
        <v>0</v>
      </c>
      <c r="G60" s="100">
        <f t="shared" si="57"/>
        <v>0</v>
      </c>
      <c r="H60" s="101">
        <f t="shared" si="58"/>
        <v>0</v>
      </c>
      <c r="I60" s="274">
        <f t="shared" si="61"/>
        <v>0</v>
      </c>
      <c r="J60" s="128">
        <f t="shared" si="62"/>
        <v>0</v>
      </c>
      <c r="K60" s="402">
        <f t="shared" si="60"/>
        <v>0</v>
      </c>
      <c r="L60" s="379">
        <f t="shared" si="51"/>
        <v>0</v>
      </c>
      <c r="M60" s="165">
        <f t="shared" si="52"/>
        <v>0</v>
      </c>
      <c r="N60" s="380">
        <f t="shared" si="53"/>
        <v>0</v>
      </c>
      <c r="P60" s="110"/>
    </row>
    <row r="61" spans="1:16" ht="21" hidden="1" x14ac:dyDescent="0.35">
      <c r="A61" s="203"/>
      <c r="B61" s="35" t="s">
        <v>133</v>
      </c>
      <c r="C61" s="98">
        <v>102142.3</v>
      </c>
      <c r="D61" s="93">
        <f t="shared" si="55"/>
        <v>19407.037</v>
      </c>
      <c r="E61" s="394">
        <f t="shared" si="56"/>
        <v>121549.337</v>
      </c>
      <c r="F61" s="310">
        <f>56205.45+45936.85</f>
        <v>102142.29999999999</v>
      </c>
      <c r="G61" s="100">
        <f t="shared" si="57"/>
        <v>19407.036999999997</v>
      </c>
      <c r="H61" s="101">
        <f t="shared" si="58"/>
        <v>121549.33699999998</v>
      </c>
      <c r="I61" s="274">
        <f t="shared" si="61"/>
        <v>0</v>
      </c>
      <c r="J61" s="128">
        <f t="shared" si="62"/>
        <v>0</v>
      </c>
      <c r="K61" s="402">
        <f t="shared" si="60"/>
        <v>0</v>
      </c>
      <c r="L61" s="379">
        <f t="shared" si="51"/>
        <v>102142.29999999999</v>
      </c>
      <c r="M61" s="165">
        <f t="shared" si="52"/>
        <v>19407.036999999997</v>
      </c>
      <c r="N61" s="380">
        <f t="shared" si="53"/>
        <v>121549.33699999998</v>
      </c>
      <c r="P61" s="110"/>
    </row>
    <row r="62" spans="1:16" ht="21" hidden="1" x14ac:dyDescent="0.35">
      <c r="A62" s="203"/>
      <c r="B62" s="35" t="s">
        <v>122</v>
      </c>
      <c r="C62" s="207">
        <v>131056.21</v>
      </c>
      <c r="D62" s="38">
        <f t="shared" si="55"/>
        <v>24900.679900000003</v>
      </c>
      <c r="E62" s="406">
        <f t="shared" si="56"/>
        <v>155956.88990000001</v>
      </c>
      <c r="F62" s="310">
        <f>103288.84+11400.6+16118.19</f>
        <v>130807.63</v>
      </c>
      <c r="G62" s="100">
        <f t="shared" si="57"/>
        <v>24853.449700000001</v>
      </c>
      <c r="H62" s="101">
        <f t="shared" si="58"/>
        <v>155661.0797</v>
      </c>
      <c r="I62" s="274">
        <f t="shared" si="61"/>
        <v>248.58000000000175</v>
      </c>
      <c r="J62" s="128">
        <f t="shared" si="62"/>
        <v>52.201800000000368</v>
      </c>
      <c r="K62" s="402">
        <f t="shared" si="60"/>
        <v>300.78180000000214</v>
      </c>
      <c r="L62" s="379">
        <f t="shared" si="51"/>
        <v>131056.21</v>
      </c>
      <c r="M62" s="165">
        <f t="shared" si="52"/>
        <v>24905.6515</v>
      </c>
      <c r="N62" s="380">
        <f t="shared" si="53"/>
        <v>155961.8615</v>
      </c>
      <c r="P62" s="110"/>
    </row>
    <row r="63" spans="1:16" ht="21" hidden="1" x14ac:dyDescent="0.35">
      <c r="A63" s="203"/>
      <c r="B63" s="35" t="s">
        <v>123</v>
      </c>
      <c r="C63" s="98">
        <f>80225.9-40125.28</f>
        <v>40100.619999999995</v>
      </c>
      <c r="D63" s="93">
        <f t="shared" si="55"/>
        <v>7619.1177999999991</v>
      </c>
      <c r="E63" s="394">
        <f t="shared" si="56"/>
        <v>47719.737799999995</v>
      </c>
      <c r="F63" s="310">
        <v>40100.61</v>
      </c>
      <c r="G63" s="100">
        <f t="shared" si="57"/>
        <v>7619.1158999999998</v>
      </c>
      <c r="H63" s="101">
        <f t="shared" si="58"/>
        <v>47719.725899999998</v>
      </c>
      <c r="I63" s="274">
        <v>0</v>
      </c>
      <c r="J63" s="128">
        <f t="shared" si="62"/>
        <v>0</v>
      </c>
      <c r="K63" s="402">
        <f t="shared" si="60"/>
        <v>0</v>
      </c>
      <c r="L63" s="379">
        <f t="shared" si="51"/>
        <v>40100.61</v>
      </c>
      <c r="M63" s="165">
        <f t="shared" si="52"/>
        <v>7619.1158999999998</v>
      </c>
      <c r="N63" s="380">
        <f t="shared" si="53"/>
        <v>47719.725899999998</v>
      </c>
      <c r="P63" s="110"/>
    </row>
    <row r="64" spans="1:16" ht="21" hidden="1" x14ac:dyDescent="0.35">
      <c r="A64" s="203"/>
      <c r="B64" s="35" t="s">
        <v>124</v>
      </c>
      <c r="C64" s="98">
        <v>8214.15</v>
      </c>
      <c r="D64" s="93">
        <f t="shared" si="55"/>
        <v>1560.6885</v>
      </c>
      <c r="E64" s="394">
        <f t="shared" si="56"/>
        <v>9774.8384999999998</v>
      </c>
      <c r="F64" s="310">
        <v>8214.15</v>
      </c>
      <c r="G64" s="100">
        <f t="shared" si="57"/>
        <v>1560.6885</v>
      </c>
      <c r="H64" s="101">
        <f t="shared" si="58"/>
        <v>9774.8384999999998</v>
      </c>
      <c r="I64" s="274">
        <f t="shared" si="61"/>
        <v>0</v>
      </c>
      <c r="J64" s="128">
        <f t="shared" si="62"/>
        <v>0</v>
      </c>
      <c r="K64" s="402">
        <f t="shared" si="60"/>
        <v>0</v>
      </c>
      <c r="L64" s="379">
        <f t="shared" si="51"/>
        <v>8214.15</v>
      </c>
      <c r="M64" s="165">
        <f t="shared" si="52"/>
        <v>1560.6885</v>
      </c>
      <c r="N64" s="380">
        <f t="shared" si="53"/>
        <v>9774.8384999999998</v>
      </c>
      <c r="P64" s="110"/>
    </row>
    <row r="65" spans="1:18" ht="21" hidden="1" x14ac:dyDescent="0.35">
      <c r="A65" s="203"/>
      <c r="B65" s="35" t="s">
        <v>125</v>
      </c>
      <c r="C65" s="98">
        <v>18819.330000000002</v>
      </c>
      <c r="D65" s="93">
        <f t="shared" si="55"/>
        <v>3575.6727000000005</v>
      </c>
      <c r="E65" s="394">
        <f t="shared" si="56"/>
        <v>22395.002700000001</v>
      </c>
      <c r="F65" s="310">
        <v>18819.330000000002</v>
      </c>
      <c r="G65" s="100">
        <f t="shared" si="57"/>
        <v>3575.6727000000005</v>
      </c>
      <c r="H65" s="101">
        <f t="shared" si="58"/>
        <v>22395.002700000001</v>
      </c>
      <c r="I65" s="274">
        <f t="shared" si="61"/>
        <v>0</v>
      </c>
      <c r="J65" s="128">
        <f t="shared" si="62"/>
        <v>0</v>
      </c>
      <c r="K65" s="402">
        <f t="shared" si="60"/>
        <v>0</v>
      </c>
      <c r="L65" s="379">
        <f t="shared" si="51"/>
        <v>18819.330000000002</v>
      </c>
      <c r="M65" s="165">
        <f t="shared" si="52"/>
        <v>3575.6727000000005</v>
      </c>
      <c r="N65" s="380">
        <f t="shared" si="53"/>
        <v>22395.002700000001</v>
      </c>
      <c r="P65" s="110"/>
    </row>
    <row r="66" spans="1:18" ht="21" hidden="1" x14ac:dyDescent="0.35">
      <c r="A66" s="203"/>
      <c r="B66" s="35" t="s">
        <v>126</v>
      </c>
      <c r="C66" s="98">
        <v>4354.58</v>
      </c>
      <c r="D66" s="93">
        <f t="shared" si="55"/>
        <v>827.37019999999995</v>
      </c>
      <c r="E66" s="394">
        <f t="shared" si="56"/>
        <v>5181.9502000000002</v>
      </c>
      <c r="F66" s="310">
        <v>4354.58</v>
      </c>
      <c r="G66" s="100">
        <f t="shared" si="57"/>
        <v>827.37019999999995</v>
      </c>
      <c r="H66" s="101">
        <f t="shared" si="58"/>
        <v>5181.9502000000002</v>
      </c>
      <c r="I66" s="274">
        <f t="shared" si="61"/>
        <v>0</v>
      </c>
      <c r="J66" s="128">
        <f t="shared" si="62"/>
        <v>0</v>
      </c>
      <c r="K66" s="402">
        <f t="shared" si="60"/>
        <v>0</v>
      </c>
      <c r="L66" s="379">
        <f t="shared" si="51"/>
        <v>4354.58</v>
      </c>
      <c r="M66" s="165">
        <f t="shared" si="52"/>
        <v>827.37019999999995</v>
      </c>
      <c r="N66" s="380">
        <f t="shared" si="53"/>
        <v>5181.9502000000002</v>
      </c>
      <c r="P66" s="110"/>
    </row>
    <row r="67" spans="1:18" ht="21" hidden="1" x14ac:dyDescent="0.35">
      <c r="A67" s="203"/>
      <c r="B67" s="35" t="s">
        <v>127</v>
      </c>
      <c r="C67" s="98">
        <v>12575.69</v>
      </c>
      <c r="D67" s="93">
        <f t="shared" si="55"/>
        <v>2389.3811000000001</v>
      </c>
      <c r="E67" s="394">
        <f t="shared" si="56"/>
        <v>14965.071100000001</v>
      </c>
      <c r="F67" s="310">
        <v>12575.69</v>
      </c>
      <c r="G67" s="100">
        <f t="shared" si="57"/>
        <v>2389.3811000000001</v>
      </c>
      <c r="H67" s="101">
        <f t="shared" si="58"/>
        <v>14965.071100000001</v>
      </c>
      <c r="I67" s="274">
        <f t="shared" si="61"/>
        <v>0</v>
      </c>
      <c r="J67" s="128">
        <f t="shared" si="62"/>
        <v>0</v>
      </c>
      <c r="K67" s="402">
        <f t="shared" si="60"/>
        <v>0</v>
      </c>
      <c r="L67" s="379">
        <f t="shared" si="51"/>
        <v>12575.69</v>
      </c>
      <c r="M67" s="165">
        <f t="shared" si="52"/>
        <v>2389.3811000000001</v>
      </c>
      <c r="N67" s="380">
        <f t="shared" si="53"/>
        <v>14965.071100000001</v>
      </c>
      <c r="P67" s="110"/>
    </row>
    <row r="68" spans="1:18" ht="21" hidden="1" x14ac:dyDescent="0.35">
      <c r="A68" s="203"/>
      <c r="B68" s="35" t="s">
        <v>129</v>
      </c>
      <c r="C68" s="98">
        <v>19629.07</v>
      </c>
      <c r="D68" s="93">
        <f t="shared" si="55"/>
        <v>3729.5232999999998</v>
      </c>
      <c r="E68" s="394">
        <f t="shared" si="56"/>
        <v>23358.5933</v>
      </c>
      <c r="F68" s="310">
        <f>9074.92+4252.61</f>
        <v>13327.529999999999</v>
      </c>
      <c r="G68" s="100">
        <f t="shared" si="57"/>
        <v>2532.2306999999996</v>
      </c>
      <c r="H68" s="101">
        <f t="shared" si="58"/>
        <v>15859.760699999999</v>
      </c>
      <c r="I68" s="274">
        <f t="shared" si="61"/>
        <v>6301.5400000000009</v>
      </c>
      <c r="J68" s="128">
        <f t="shared" si="62"/>
        <v>1323.3234000000002</v>
      </c>
      <c r="K68" s="402">
        <f t="shared" si="60"/>
        <v>7624.8634000000011</v>
      </c>
      <c r="L68" s="379">
        <f t="shared" si="51"/>
        <v>19629.07</v>
      </c>
      <c r="M68" s="165">
        <f t="shared" si="52"/>
        <v>3855.5540999999998</v>
      </c>
      <c r="N68" s="380">
        <f t="shared" si="53"/>
        <v>23484.624100000001</v>
      </c>
      <c r="P68" s="110"/>
    </row>
    <row r="69" spans="1:18" ht="21" hidden="1" x14ac:dyDescent="0.35">
      <c r="A69" s="203"/>
      <c r="B69" s="35" t="s">
        <v>128</v>
      </c>
      <c r="C69" s="98">
        <f>73182.19-49934.58</f>
        <v>23247.61</v>
      </c>
      <c r="D69" s="93">
        <f t="shared" si="55"/>
        <v>4417.0459000000001</v>
      </c>
      <c r="E69" s="394">
        <f t="shared" si="56"/>
        <v>27664.655900000002</v>
      </c>
      <c r="F69" s="310">
        <v>0</v>
      </c>
      <c r="G69" s="100">
        <f t="shared" si="57"/>
        <v>0</v>
      </c>
      <c r="H69" s="101">
        <f t="shared" si="58"/>
        <v>0</v>
      </c>
      <c r="I69" s="274">
        <f t="shared" si="61"/>
        <v>23247.61</v>
      </c>
      <c r="J69" s="128">
        <f t="shared" si="62"/>
        <v>4881.9980999999998</v>
      </c>
      <c r="K69" s="402">
        <f t="shared" si="60"/>
        <v>28129.608100000001</v>
      </c>
      <c r="L69" s="379">
        <f t="shared" si="51"/>
        <v>23247.61</v>
      </c>
      <c r="M69" s="165">
        <f t="shared" si="52"/>
        <v>4881.9980999999998</v>
      </c>
      <c r="N69" s="380">
        <f t="shared" si="53"/>
        <v>28129.608100000001</v>
      </c>
      <c r="P69" s="110"/>
    </row>
    <row r="70" spans="1:18" ht="21" hidden="1" x14ac:dyDescent="0.35">
      <c r="A70" s="203"/>
      <c r="B70" s="204" t="s">
        <v>66</v>
      </c>
      <c r="C70" s="98">
        <v>0</v>
      </c>
      <c r="D70" s="93">
        <f t="shared" ref="D70" si="63">C70*0.19</f>
        <v>0</v>
      </c>
      <c r="E70" s="394">
        <f t="shared" ref="E70:E79" si="64">C70+D70</f>
        <v>0</v>
      </c>
      <c r="F70" s="310">
        <v>0</v>
      </c>
      <c r="G70" s="100">
        <f t="shared" ref="G70" si="65">F70*0.19</f>
        <v>0</v>
      </c>
      <c r="H70" s="101">
        <f t="shared" ref="H70:H71" si="66">F70+G70</f>
        <v>0</v>
      </c>
      <c r="I70" s="274">
        <v>0</v>
      </c>
      <c r="J70" s="128">
        <f>I70*0.21</f>
        <v>0</v>
      </c>
      <c r="K70" s="402">
        <f t="shared" ref="K70:K71" si="67">I70+J70</f>
        <v>0</v>
      </c>
      <c r="L70" s="379">
        <f t="shared" si="51"/>
        <v>0</v>
      </c>
      <c r="M70" s="165">
        <f t="shared" si="52"/>
        <v>0</v>
      </c>
      <c r="N70" s="380">
        <f t="shared" si="53"/>
        <v>0</v>
      </c>
      <c r="P70" s="110"/>
    </row>
    <row r="71" spans="1:18" ht="21" x14ac:dyDescent="0.35">
      <c r="A71" s="203" t="s">
        <v>67</v>
      </c>
      <c r="B71" s="204" t="s">
        <v>68</v>
      </c>
      <c r="C71" s="98">
        <v>0</v>
      </c>
      <c r="D71" s="93">
        <f t="shared" ref="D71:D79" si="68">C71*19%</f>
        <v>0</v>
      </c>
      <c r="E71" s="394">
        <f t="shared" si="64"/>
        <v>0</v>
      </c>
      <c r="F71" s="310">
        <v>0</v>
      </c>
      <c r="G71" s="100">
        <f t="shared" ref="G71" si="69">F71*19%</f>
        <v>0</v>
      </c>
      <c r="H71" s="101">
        <f t="shared" si="66"/>
        <v>0</v>
      </c>
      <c r="I71" s="274">
        <f>C71-F71</f>
        <v>0</v>
      </c>
      <c r="J71" s="128">
        <f>I71*21%</f>
        <v>0</v>
      </c>
      <c r="K71" s="402">
        <f t="shared" si="67"/>
        <v>0</v>
      </c>
      <c r="L71" s="379">
        <f t="shared" si="51"/>
        <v>0</v>
      </c>
      <c r="M71" s="165">
        <f t="shared" si="52"/>
        <v>0</v>
      </c>
      <c r="N71" s="380">
        <f t="shared" si="53"/>
        <v>0</v>
      </c>
      <c r="P71" s="110"/>
    </row>
    <row r="72" spans="1:18" ht="21" x14ac:dyDescent="0.35">
      <c r="A72" s="203" t="s">
        <v>69</v>
      </c>
      <c r="B72" s="209" t="s">
        <v>70</v>
      </c>
      <c r="C72" s="210">
        <f>C73+C76</f>
        <v>125000</v>
      </c>
      <c r="D72" s="210">
        <f t="shared" ref="D72:F72" si="70">D73+D76</f>
        <v>23750</v>
      </c>
      <c r="E72" s="396">
        <f t="shared" si="70"/>
        <v>148750</v>
      </c>
      <c r="F72" s="400">
        <f t="shared" si="70"/>
        <v>112500</v>
      </c>
      <c r="G72" s="211">
        <f>G73+G76</f>
        <v>21375</v>
      </c>
      <c r="H72" s="401">
        <f t="shared" ref="H72:K72" si="71">H73+H76</f>
        <v>133875</v>
      </c>
      <c r="I72" s="407">
        <f t="shared" si="71"/>
        <v>12500</v>
      </c>
      <c r="J72" s="212">
        <f t="shared" si="71"/>
        <v>2625</v>
      </c>
      <c r="K72" s="408">
        <f t="shared" si="71"/>
        <v>15125</v>
      </c>
      <c r="L72" s="379">
        <f t="shared" si="51"/>
        <v>125000</v>
      </c>
      <c r="M72" s="165">
        <f t="shared" si="52"/>
        <v>24000</v>
      </c>
      <c r="N72" s="380">
        <f t="shared" si="53"/>
        <v>149000</v>
      </c>
      <c r="P72" s="110"/>
    </row>
    <row r="73" spans="1:18" ht="0.75" customHeight="1" x14ac:dyDescent="0.35">
      <c r="A73" s="203"/>
      <c r="B73" s="204" t="s">
        <v>71</v>
      </c>
      <c r="C73" s="98">
        <f>SUM(C74:C75)</f>
        <v>125000</v>
      </c>
      <c r="D73" s="98">
        <f t="shared" ref="D73:E73" si="72">SUM(D74:D75)</f>
        <v>23750</v>
      </c>
      <c r="E73" s="250">
        <f t="shared" si="72"/>
        <v>148750</v>
      </c>
      <c r="F73" s="310">
        <f>F74+F75</f>
        <v>112500</v>
      </c>
      <c r="G73" s="99">
        <f t="shared" ref="G73:H73" si="73">G74+G75</f>
        <v>21375</v>
      </c>
      <c r="H73" s="311">
        <f t="shared" si="73"/>
        <v>133875</v>
      </c>
      <c r="I73" s="274">
        <f>I74+I75</f>
        <v>12500</v>
      </c>
      <c r="J73" s="128">
        <f>I73*0.21</f>
        <v>2625</v>
      </c>
      <c r="K73" s="402">
        <f t="shared" ref="K73:K79" si="74">I73+J73</f>
        <v>15125</v>
      </c>
      <c r="L73" s="379">
        <f t="shared" si="51"/>
        <v>125000</v>
      </c>
      <c r="M73" s="165">
        <f t="shared" si="52"/>
        <v>24000</v>
      </c>
      <c r="N73" s="380">
        <f t="shared" si="53"/>
        <v>149000</v>
      </c>
      <c r="P73" s="110"/>
    </row>
    <row r="74" spans="1:18" ht="2.25" hidden="1" customHeight="1" x14ac:dyDescent="0.35">
      <c r="A74" s="203"/>
      <c r="B74" s="204" t="s">
        <v>134</v>
      </c>
      <c r="C74" s="98">
        <v>62500</v>
      </c>
      <c r="D74" s="93">
        <f t="shared" ref="D74" si="75">C74*0.19</f>
        <v>11875</v>
      </c>
      <c r="E74" s="394">
        <f t="shared" ref="E74" si="76">C74+D74</f>
        <v>74375</v>
      </c>
      <c r="F74" s="310">
        <v>62500</v>
      </c>
      <c r="G74" s="100">
        <f>F74*0.19</f>
        <v>11875</v>
      </c>
      <c r="H74" s="101">
        <f>F74+G74</f>
        <v>74375</v>
      </c>
      <c r="I74" s="274">
        <f>C74-F74</f>
        <v>0</v>
      </c>
      <c r="J74" s="128">
        <f>I74*0.21</f>
        <v>0</v>
      </c>
      <c r="K74" s="402">
        <v>0</v>
      </c>
      <c r="L74" s="379">
        <f t="shared" si="51"/>
        <v>62500</v>
      </c>
      <c r="M74" s="165">
        <f t="shared" si="52"/>
        <v>11875</v>
      </c>
      <c r="N74" s="380">
        <f t="shared" si="53"/>
        <v>74375</v>
      </c>
      <c r="P74" s="110"/>
    </row>
    <row r="75" spans="1:18" ht="21" hidden="1" x14ac:dyDescent="0.35">
      <c r="A75" s="203"/>
      <c r="B75" s="204" t="s">
        <v>135</v>
      </c>
      <c r="C75" s="98">
        <v>62500</v>
      </c>
      <c r="D75" s="93">
        <f t="shared" ref="D75" si="77">C75*0.19</f>
        <v>11875</v>
      </c>
      <c r="E75" s="394">
        <f t="shared" ref="E75" si="78">C75+D75</f>
        <v>74375</v>
      </c>
      <c r="F75" s="310">
        <v>50000</v>
      </c>
      <c r="G75" s="100">
        <f>F75*0.19</f>
        <v>9500</v>
      </c>
      <c r="H75" s="101">
        <f>F75+G75</f>
        <v>59500</v>
      </c>
      <c r="I75" s="274">
        <f>C75-F75</f>
        <v>12500</v>
      </c>
      <c r="J75" s="128">
        <f>I75*0.21</f>
        <v>2625</v>
      </c>
      <c r="K75" s="402">
        <f>I75+J75</f>
        <v>15125</v>
      </c>
      <c r="L75" s="379">
        <f t="shared" si="51"/>
        <v>62500</v>
      </c>
      <c r="M75" s="165">
        <f t="shared" si="52"/>
        <v>12125</v>
      </c>
      <c r="N75" s="380">
        <f t="shared" si="53"/>
        <v>74625</v>
      </c>
      <c r="P75" s="110"/>
    </row>
    <row r="76" spans="1:18" ht="21" hidden="1" x14ac:dyDescent="0.35">
      <c r="A76" s="203"/>
      <c r="B76" s="204" t="s">
        <v>72</v>
      </c>
      <c r="C76" s="98">
        <v>0</v>
      </c>
      <c r="D76" s="93">
        <f t="shared" ref="D76" si="79">C76*0.19</f>
        <v>0</v>
      </c>
      <c r="E76" s="394">
        <f t="shared" si="64"/>
        <v>0</v>
      </c>
      <c r="F76" s="310">
        <v>0</v>
      </c>
      <c r="G76" s="100">
        <f t="shared" ref="G76" si="80">F76*0.19</f>
        <v>0</v>
      </c>
      <c r="H76" s="101">
        <f t="shared" ref="H76:H79" si="81">F76+G76</f>
        <v>0</v>
      </c>
      <c r="I76" s="274">
        <v>0</v>
      </c>
      <c r="J76" s="128">
        <f>I76*0.21</f>
        <v>0</v>
      </c>
      <c r="K76" s="402">
        <f t="shared" si="74"/>
        <v>0</v>
      </c>
      <c r="L76" s="379">
        <f t="shared" si="51"/>
        <v>0</v>
      </c>
      <c r="M76" s="165">
        <f t="shared" si="52"/>
        <v>0</v>
      </c>
      <c r="N76" s="380">
        <f t="shared" si="53"/>
        <v>0</v>
      </c>
      <c r="P76" s="110"/>
    </row>
    <row r="77" spans="1:18" ht="42" x14ac:dyDescent="0.35">
      <c r="A77" s="203" t="s">
        <v>73</v>
      </c>
      <c r="B77" s="209" t="s">
        <v>74</v>
      </c>
      <c r="C77" s="210">
        <v>0</v>
      </c>
      <c r="D77" s="95">
        <f t="shared" si="68"/>
        <v>0</v>
      </c>
      <c r="E77" s="395">
        <f t="shared" si="64"/>
        <v>0</v>
      </c>
      <c r="F77" s="400">
        <v>0</v>
      </c>
      <c r="G77" s="213">
        <f t="shared" ref="G77:G79" si="82">F77*19%</f>
        <v>0</v>
      </c>
      <c r="H77" s="214">
        <f t="shared" si="81"/>
        <v>0</v>
      </c>
      <c r="I77" s="407">
        <f>C77-F77</f>
        <v>0</v>
      </c>
      <c r="J77" s="215">
        <f>I77*21%</f>
        <v>0</v>
      </c>
      <c r="K77" s="409">
        <f>I77+J77</f>
        <v>0</v>
      </c>
      <c r="L77" s="379">
        <f t="shared" si="51"/>
        <v>0</v>
      </c>
      <c r="M77" s="165">
        <f t="shared" si="52"/>
        <v>0</v>
      </c>
      <c r="N77" s="380">
        <f t="shared" si="53"/>
        <v>0</v>
      </c>
      <c r="P77" s="110"/>
    </row>
    <row r="78" spans="1:18" ht="21" x14ac:dyDescent="0.35">
      <c r="A78" s="203" t="s">
        <v>75</v>
      </c>
      <c r="B78" s="209" t="s">
        <v>76</v>
      </c>
      <c r="C78" s="98">
        <v>0</v>
      </c>
      <c r="D78" s="93">
        <f t="shared" si="68"/>
        <v>0</v>
      </c>
      <c r="E78" s="394">
        <f t="shared" si="64"/>
        <v>0</v>
      </c>
      <c r="F78" s="310">
        <v>0</v>
      </c>
      <c r="G78" s="100">
        <f t="shared" si="82"/>
        <v>0</v>
      </c>
      <c r="H78" s="101">
        <f t="shared" si="81"/>
        <v>0</v>
      </c>
      <c r="I78" s="407">
        <f t="shared" ref="I78:I79" si="83">C78-F78</f>
        <v>0</v>
      </c>
      <c r="J78" s="215">
        <f t="shared" ref="J78:J79" si="84">I78*21%</f>
        <v>0</v>
      </c>
      <c r="K78" s="402">
        <f t="shared" si="74"/>
        <v>0</v>
      </c>
      <c r="L78" s="379">
        <f t="shared" si="51"/>
        <v>0</v>
      </c>
      <c r="M78" s="165">
        <f t="shared" si="52"/>
        <v>0</v>
      </c>
      <c r="N78" s="380">
        <f t="shared" si="53"/>
        <v>0</v>
      </c>
      <c r="P78" s="110"/>
    </row>
    <row r="79" spans="1:18" ht="21" x14ac:dyDescent="0.35">
      <c r="A79" s="203" t="s">
        <v>77</v>
      </c>
      <c r="B79" s="209" t="s">
        <v>78</v>
      </c>
      <c r="C79" s="98">
        <v>0</v>
      </c>
      <c r="D79" s="93">
        <f t="shared" si="68"/>
        <v>0</v>
      </c>
      <c r="E79" s="394">
        <f t="shared" si="64"/>
        <v>0</v>
      </c>
      <c r="F79" s="310">
        <v>0</v>
      </c>
      <c r="G79" s="100">
        <f t="shared" si="82"/>
        <v>0</v>
      </c>
      <c r="H79" s="101">
        <f t="shared" si="81"/>
        <v>0</v>
      </c>
      <c r="I79" s="407">
        <f t="shared" si="83"/>
        <v>0</v>
      </c>
      <c r="J79" s="215">
        <f t="shared" si="84"/>
        <v>0</v>
      </c>
      <c r="K79" s="402">
        <f t="shared" si="74"/>
        <v>0</v>
      </c>
      <c r="L79" s="379">
        <f t="shared" si="51"/>
        <v>0</v>
      </c>
      <c r="M79" s="165">
        <f t="shared" si="52"/>
        <v>0</v>
      </c>
      <c r="N79" s="380">
        <f t="shared" si="53"/>
        <v>0</v>
      </c>
      <c r="P79" s="110"/>
    </row>
    <row r="80" spans="1:18" ht="21.75" thickBot="1" x14ac:dyDescent="0.4">
      <c r="A80" s="419" t="s">
        <v>79</v>
      </c>
      <c r="B80" s="420"/>
      <c r="C80" s="54">
        <f>C46+C71+C72+C77+C78+C79</f>
        <v>949650.44000000006</v>
      </c>
      <c r="D80" s="54">
        <f t="shared" ref="D80:N80" si="85">D46+D71+D72+D77+D78+D79</f>
        <v>180433.58360000001</v>
      </c>
      <c r="E80" s="234">
        <f t="shared" si="85"/>
        <v>1130084.0236000002</v>
      </c>
      <c r="F80" s="292">
        <f>F46+F71+F72+F77+F78+F79</f>
        <v>915926.04</v>
      </c>
      <c r="G80" s="55">
        <f>G46+G71+G72+G77+G78+G79</f>
        <v>174025.94760000001</v>
      </c>
      <c r="H80" s="56">
        <f>H46+H71+H72+H77+H78+H79</f>
        <v>1089951.9876000001</v>
      </c>
      <c r="I80" s="264">
        <f t="shared" si="85"/>
        <v>42297.73</v>
      </c>
      <c r="J80" s="119">
        <f t="shared" si="85"/>
        <v>8882.5233000000007</v>
      </c>
      <c r="K80" s="327">
        <f t="shared" si="85"/>
        <v>51180.253300000004</v>
      </c>
      <c r="L80" s="359">
        <f>L46+L71+L72+L77+L78+L79</f>
        <v>958223.77</v>
      </c>
      <c r="M80" s="143">
        <f t="shared" si="85"/>
        <v>182908.47090000001</v>
      </c>
      <c r="N80" s="144">
        <f t="shared" si="85"/>
        <v>1141132.2409000001</v>
      </c>
      <c r="P80" s="41"/>
      <c r="Q80" s="41"/>
      <c r="R80" s="41"/>
    </row>
    <row r="81" spans="1:16" ht="21" x14ac:dyDescent="0.25">
      <c r="A81" s="428" t="s">
        <v>80</v>
      </c>
      <c r="B81" s="429"/>
      <c r="C81" s="429"/>
      <c r="D81" s="429"/>
      <c r="E81" s="429"/>
      <c r="F81" s="289"/>
      <c r="G81" s="290"/>
      <c r="H81" s="291"/>
      <c r="I81" s="118"/>
      <c r="J81" s="118"/>
      <c r="K81" s="118"/>
      <c r="L81" s="356"/>
      <c r="M81" s="357"/>
      <c r="N81" s="358"/>
      <c r="P81" s="110"/>
    </row>
    <row r="82" spans="1:16" s="2" customFormat="1" ht="21" x14ac:dyDescent="0.35">
      <c r="A82" s="37" t="s">
        <v>81</v>
      </c>
      <c r="B82" s="220" t="s">
        <v>82</v>
      </c>
      <c r="C82" s="90">
        <f>C83+C84</f>
        <v>80000</v>
      </c>
      <c r="D82" s="90">
        <f>D83+D84</f>
        <v>15200</v>
      </c>
      <c r="E82" s="235">
        <f>E83+E84</f>
        <v>95200</v>
      </c>
      <c r="F82" s="293">
        <f>F83+F84</f>
        <v>69498.7</v>
      </c>
      <c r="G82" s="91">
        <f>F82*19%</f>
        <v>13204.752999999999</v>
      </c>
      <c r="H82" s="92">
        <f>F82+G82</f>
        <v>82703.452999999994</v>
      </c>
      <c r="I82" s="265">
        <f t="shared" ref="I82:K82" si="86">I83+I84</f>
        <v>10501.300000000003</v>
      </c>
      <c r="J82" s="124">
        <f>J83+J84</f>
        <v>2205.2730000000006</v>
      </c>
      <c r="K82" s="328">
        <f t="shared" si="86"/>
        <v>12706.573000000004</v>
      </c>
      <c r="L82" s="360">
        <f>F82+I82</f>
        <v>80000</v>
      </c>
      <c r="M82" s="173">
        <f t="shared" ref="M82:N82" si="87">G82+J82</f>
        <v>15410.026</v>
      </c>
      <c r="N82" s="361">
        <f t="shared" si="87"/>
        <v>95410.025999999998</v>
      </c>
      <c r="P82" s="41"/>
    </row>
    <row r="83" spans="1:16" ht="48" customHeight="1" x14ac:dyDescent="0.35">
      <c r="A83" s="203"/>
      <c r="B83" s="216" t="s">
        <v>83</v>
      </c>
      <c r="C83" s="98">
        <v>80000</v>
      </c>
      <c r="D83" s="93">
        <f t="shared" ref="D83:D92" si="88">C83*19%</f>
        <v>15200</v>
      </c>
      <c r="E83" s="394">
        <f t="shared" ref="E83:E84" si="89">C83+D83</f>
        <v>95200</v>
      </c>
      <c r="F83" s="310">
        <f>29215.44+16160.84+769.71+3013.2+3700.13+16639.38</f>
        <v>69498.7</v>
      </c>
      <c r="G83" s="100">
        <f>F83*19%</f>
        <v>13204.752999999999</v>
      </c>
      <c r="H83" s="101">
        <f>F83+G83</f>
        <v>82703.452999999994</v>
      </c>
      <c r="I83" s="274">
        <f>C83-F83</f>
        <v>10501.300000000003</v>
      </c>
      <c r="J83" s="128">
        <f>I83*21%</f>
        <v>2205.2730000000006</v>
      </c>
      <c r="K83" s="402">
        <f t="shared" ref="K83:K84" si="90">I83+J83</f>
        <v>12706.573000000004</v>
      </c>
      <c r="L83" s="403">
        <f t="shared" ref="L83:L92" si="91">F83+I83</f>
        <v>80000</v>
      </c>
      <c r="M83" s="217">
        <f t="shared" ref="M83:M92" si="92">G83+J83</f>
        <v>15410.026</v>
      </c>
      <c r="N83" s="404">
        <f t="shared" ref="N83:N92" si="93">H83+K83</f>
        <v>95410.025999999998</v>
      </c>
      <c r="P83" s="110"/>
    </row>
    <row r="84" spans="1:16" ht="21.75" thickBot="1" x14ac:dyDescent="0.4">
      <c r="A84" s="218"/>
      <c r="B84" s="219" t="s">
        <v>84</v>
      </c>
      <c r="C84" s="98">
        <v>0</v>
      </c>
      <c r="D84" s="93">
        <f t="shared" si="88"/>
        <v>0</v>
      </c>
      <c r="E84" s="394">
        <f t="shared" si="89"/>
        <v>0</v>
      </c>
      <c r="F84" s="310">
        <v>0</v>
      </c>
      <c r="G84" s="100">
        <f t="shared" ref="G84" si="94">F84*19%</f>
        <v>0</v>
      </c>
      <c r="H84" s="101">
        <f t="shared" ref="H84" si="95">F84+G84</f>
        <v>0</v>
      </c>
      <c r="I84" s="274">
        <v>0</v>
      </c>
      <c r="J84" s="128">
        <f>I84*21%</f>
        <v>0</v>
      </c>
      <c r="K84" s="402">
        <f t="shared" si="90"/>
        <v>0</v>
      </c>
      <c r="L84" s="403">
        <f t="shared" si="91"/>
        <v>0</v>
      </c>
      <c r="M84" s="217">
        <f t="shared" si="92"/>
        <v>0</v>
      </c>
      <c r="N84" s="404">
        <f t="shared" si="93"/>
        <v>0</v>
      </c>
      <c r="P84" s="110"/>
    </row>
    <row r="85" spans="1:16" s="2" customFormat="1" ht="21.75" thickTop="1" x14ac:dyDescent="0.35">
      <c r="A85" s="189" t="s">
        <v>85</v>
      </c>
      <c r="B85" s="221" t="s">
        <v>86</v>
      </c>
      <c r="C85" s="191">
        <f>SUM(C86:C90)</f>
        <v>0</v>
      </c>
      <c r="D85" s="191">
        <f>SUM(D86:D90)</f>
        <v>0</v>
      </c>
      <c r="E85" s="240">
        <f>SUM(E86:E90)</f>
        <v>0</v>
      </c>
      <c r="F85" s="301">
        <f t="shared" ref="F85:J85" si="96">SUM(F86:F90)</f>
        <v>0</v>
      </c>
      <c r="G85" s="192">
        <f t="shared" si="96"/>
        <v>0</v>
      </c>
      <c r="H85" s="202">
        <f t="shared" si="96"/>
        <v>0</v>
      </c>
      <c r="I85" s="269">
        <f t="shared" si="96"/>
        <v>0</v>
      </c>
      <c r="J85" s="193">
        <f t="shared" si="96"/>
        <v>0</v>
      </c>
      <c r="K85" s="333">
        <f>SUM(K86:K90)</f>
        <v>0</v>
      </c>
      <c r="L85" s="360">
        <f t="shared" si="91"/>
        <v>0</v>
      </c>
      <c r="M85" s="173">
        <f t="shared" si="92"/>
        <v>0</v>
      </c>
      <c r="N85" s="361">
        <f t="shared" si="93"/>
        <v>0</v>
      </c>
      <c r="P85" s="41"/>
    </row>
    <row r="86" spans="1:16" ht="42" x14ac:dyDescent="0.35">
      <c r="A86" s="13"/>
      <c r="B86" s="15" t="s">
        <v>87</v>
      </c>
      <c r="C86" s="75">
        <v>0</v>
      </c>
      <c r="D86" s="102">
        <v>0</v>
      </c>
      <c r="E86" s="248">
        <f t="shared" ref="E86:E92" si="97">C86+D86</f>
        <v>0</v>
      </c>
      <c r="F86" s="302">
        <v>0</v>
      </c>
      <c r="G86" s="103">
        <v>0</v>
      </c>
      <c r="H86" s="79">
        <f t="shared" ref="H86:H92" si="98">F86+G86</f>
        <v>0</v>
      </c>
      <c r="I86" s="270">
        <v>0</v>
      </c>
      <c r="J86" s="129">
        <v>0</v>
      </c>
      <c r="K86" s="340">
        <f>I86+J86</f>
        <v>0</v>
      </c>
      <c r="L86" s="375">
        <f t="shared" si="91"/>
        <v>0</v>
      </c>
      <c r="M86" s="145">
        <f t="shared" si="92"/>
        <v>0</v>
      </c>
      <c r="N86" s="376">
        <f t="shared" si="93"/>
        <v>0</v>
      </c>
      <c r="P86" s="110"/>
    </row>
    <row r="87" spans="1:16" ht="42" x14ac:dyDescent="0.35">
      <c r="A87" s="13"/>
      <c r="B87" s="15" t="s">
        <v>88</v>
      </c>
      <c r="C87" s="75">
        <v>0</v>
      </c>
      <c r="D87" s="102">
        <v>0</v>
      </c>
      <c r="E87" s="248">
        <f t="shared" si="97"/>
        <v>0</v>
      </c>
      <c r="F87" s="302">
        <v>0</v>
      </c>
      <c r="G87" s="103">
        <v>0</v>
      </c>
      <c r="H87" s="79">
        <f t="shared" si="98"/>
        <v>0</v>
      </c>
      <c r="I87" s="270">
        <v>0</v>
      </c>
      <c r="J87" s="130">
        <v>0</v>
      </c>
      <c r="K87" s="340">
        <f t="shared" ref="K87:K92" si="99">I87+J87</f>
        <v>0</v>
      </c>
      <c r="L87" s="375">
        <f t="shared" si="91"/>
        <v>0</v>
      </c>
      <c r="M87" s="145">
        <f t="shared" si="92"/>
        <v>0</v>
      </c>
      <c r="N87" s="376">
        <f t="shared" si="93"/>
        <v>0</v>
      </c>
      <c r="P87" s="110"/>
    </row>
    <row r="88" spans="1:16" ht="42" x14ac:dyDescent="0.35">
      <c r="A88" s="13"/>
      <c r="B88" s="15" t="s">
        <v>89</v>
      </c>
      <c r="C88" s="75">
        <v>0</v>
      </c>
      <c r="D88" s="102">
        <v>0</v>
      </c>
      <c r="E88" s="248">
        <f t="shared" si="97"/>
        <v>0</v>
      </c>
      <c r="F88" s="302">
        <v>0</v>
      </c>
      <c r="G88" s="103">
        <v>0</v>
      </c>
      <c r="H88" s="79">
        <f t="shared" si="98"/>
        <v>0</v>
      </c>
      <c r="I88" s="270">
        <v>0</v>
      </c>
      <c r="J88" s="129">
        <v>0</v>
      </c>
      <c r="K88" s="340">
        <f t="shared" si="99"/>
        <v>0</v>
      </c>
      <c r="L88" s="375">
        <f t="shared" si="91"/>
        <v>0</v>
      </c>
      <c r="M88" s="145">
        <f t="shared" si="92"/>
        <v>0</v>
      </c>
      <c r="N88" s="376">
        <f t="shared" si="93"/>
        <v>0</v>
      </c>
      <c r="P88" s="110"/>
    </row>
    <row r="89" spans="1:16" ht="21" x14ac:dyDescent="0.35">
      <c r="A89" s="13"/>
      <c r="B89" s="15" t="s">
        <v>90</v>
      </c>
      <c r="C89" s="75">
        <v>0</v>
      </c>
      <c r="D89" s="102">
        <v>0</v>
      </c>
      <c r="E89" s="248">
        <f t="shared" si="97"/>
        <v>0</v>
      </c>
      <c r="F89" s="302">
        <v>0</v>
      </c>
      <c r="G89" s="103">
        <v>0</v>
      </c>
      <c r="H89" s="79">
        <f t="shared" si="98"/>
        <v>0</v>
      </c>
      <c r="I89" s="270">
        <v>0</v>
      </c>
      <c r="J89" s="129">
        <v>0</v>
      </c>
      <c r="K89" s="340">
        <f t="shared" si="99"/>
        <v>0</v>
      </c>
      <c r="L89" s="375">
        <f t="shared" si="91"/>
        <v>0</v>
      </c>
      <c r="M89" s="145">
        <f t="shared" si="92"/>
        <v>0</v>
      </c>
      <c r="N89" s="376">
        <f t="shared" si="93"/>
        <v>0</v>
      </c>
      <c r="P89" s="110"/>
    </row>
    <row r="90" spans="1:16" ht="42.75" thickBot="1" x14ac:dyDescent="0.4">
      <c r="A90" s="8"/>
      <c r="B90" s="23" t="s">
        <v>91</v>
      </c>
      <c r="C90" s="74">
        <v>0</v>
      </c>
      <c r="D90" s="104">
        <v>0</v>
      </c>
      <c r="E90" s="251">
        <f t="shared" si="97"/>
        <v>0</v>
      </c>
      <c r="F90" s="312">
        <v>0</v>
      </c>
      <c r="G90" s="105">
        <v>0</v>
      </c>
      <c r="H90" s="82">
        <f t="shared" si="98"/>
        <v>0</v>
      </c>
      <c r="I90" s="275">
        <v>0</v>
      </c>
      <c r="J90" s="131">
        <v>0</v>
      </c>
      <c r="K90" s="341">
        <f t="shared" si="99"/>
        <v>0</v>
      </c>
      <c r="L90" s="375">
        <f t="shared" si="91"/>
        <v>0</v>
      </c>
      <c r="M90" s="145">
        <f t="shared" si="92"/>
        <v>0</v>
      </c>
      <c r="N90" s="376">
        <f t="shared" si="93"/>
        <v>0</v>
      </c>
      <c r="P90" s="110"/>
    </row>
    <row r="91" spans="1:16" ht="22.5" thickTop="1" thickBot="1" x14ac:dyDescent="0.4">
      <c r="A91" s="20" t="s">
        <v>92</v>
      </c>
      <c r="B91" s="21" t="s">
        <v>93</v>
      </c>
      <c r="C91" s="106">
        <v>70486.86</v>
      </c>
      <c r="D91" s="84">
        <f t="shared" si="88"/>
        <v>13392.5034</v>
      </c>
      <c r="E91" s="397">
        <f t="shared" si="97"/>
        <v>83879.363400000002</v>
      </c>
      <c r="F91" s="287">
        <v>0</v>
      </c>
      <c r="G91" s="72">
        <v>0</v>
      </c>
      <c r="H91" s="73">
        <f t="shared" si="98"/>
        <v>0</v>
      </c>
      <c r="I91" s="262">
        <f>C91-F91</f>
        <v>70486.86</v>
      </c>
      <c r="J91" s="132">
        <f t="shared" ref="J91:J92" si="100">I91*19%</f>
        <v>13392.5034</v>
      </c>
      <c r="K91" s="325">
        <f t="shared" si="99"/>
        <v>83879.363400000002</v>
      </c>
      <c r="L91" s="375">
        <f t="shared" si="91"/>
        <v>70486.86</v>
      </c>
      <c r="M91" s="145">
        <f t="shared" si="92"/>
        <v>13392.5034</v>
      </c>
      <c r="N91" s="376">
        <f t="shared" si="93"/>
        <v>83879.363400000002</v>
      </c>
      <c r="P91" s="110"/>
    </row>
    <row r="92" spans="1:16" ht="22.5" thickTop="1" thickBot="1" x14ac:dyDescent="0.4">
      <c r="A92" s="10" t="s">
        <v>94</v>
      </c>
      <c r="B92" s="12" t="s">
        <v>95</v>
      </c>
      <c r="C92" s="69">
        <v>4440</v>
      </c>
      <c r="D92" s="70">
        <f t="shared" si="88"/>
        <v>843.6</v>
      </c>
      <c r="E92" s="232">
        <f t="shared" si="97"/>
        <v>5283.6</v>
      </c>
      <c r="F92" s="287">
        <v>500</v>
      </c>
      <c r="G92" s="72">
        <v>0</v>
      </c>
      <c r="H92" s="73">
        <f t="shared" si="98"/>
        <v>500</v>
      </c>
      <c r="I92" s="262">
        <f>C92-F92</f>
        <v>3940</v>
      </c>
      <c r="J92" s="132">
        <f t="shared" si="100"/>
        <v>748.6</v>
      </c>
      <c r="K92" s="325">
        <f t="shared" si="99"/>
        <v>4688.6000000000004</v>
      </c>
      <c r="L92" s="375">
        <f t="shared" si="91"/>
        <v>4440</v>
      </c>
      <c r="M92" s="145">
        <f t="shared" si="92"/>
        <v>748.6</v>
      </c>
      <c r="N92" s="376">
        <f t="shared" si="93"/>
        <v>5188.6000000000004</v>
      </c>
      <c r="P92" s="110"/>
    </row>
    <row r="93" spans="1:16" ht="22.5" thickTop="1" thickBot="1" x14ac:dyDescent="0.3">
      <c r="A93" s="430" t="s">
        <v>96</v>
      </c>
      <c r="B93" s="431"/>
      <c r="C93" s="86">
        <f t="shared" ref="C93:H93" si="101">C82+C85+C91+C92</f>
        <v>154926.85999999999</v>
      </c>
      <c r="D93" s="86">
        <f t="shared" si="101"/>
        <v>29436.1034</v>
      </c>
      <c r="E93" s="253">
        <f t="shared" si="101"/>
        <v>184362.96340000001</v>
      </c>
      <c r="F93" s="314">
        <f t="shared" si="101"/>
        <v>69998.7</v>
      </c>
      <c r="G93" s="87">
        <f t="shared" si="101"/>
        <v>13204.752999999999</v>
      </c>
      <c r="H93" s="315">
        <f t="shared" si="101"/>
        <v>83203.452999999994</v>
      </c>
      <c r="I93" s="276">
        <f>I82+I85+I91+I92</f>
        <v>84928.16</v>
      </c>
      <c r="J93" s="133">
        <f>J82+J85+J91+J92</f>
        <v>16346.376400000001</v>
      </c>
      <c r="K93" s="343">
        <f>K82+K85+K91+K92</f>
        <v>101274.53640000001</v>
      </c>
      <c r="L93" s="383">
        <f t="shared" ref="L93" si="102">L82+L85+L91+L92</f>
        <v>154926.85999999999</v>
      </c>
      <c r="M93" s="148">
        <f t="shared" ref="M93" si="103">M82+M85+M91+M92</f>
        <v>29551.129399999998</v>
      </c>
      <c r="N93" s="384">
        <f t="shared" ref="N93" si="104">N82+N85+N91+N92</f>
        <v>184477.98939999999</v>
      </c>
      <c r="P93" s="110"/>
    </row>
    <row r="94" spans="1:16" ht="21" x14ac:dyDescent="0.25">
      <c r="A94" s="432" t="s">
        <v>97</v>
      </c>
      <c r="B94" s="433"/>
      <c r="C94" s="433"/>
      <c r="D94" s="433"/>
      <c r="E94" s="433"/>
      <c r="F94" s="289"/>
      <c r="G94" s="290"/>
      <c r="H94" s="291"/>
      <c r="I94" s="118"/>
      <c r="J94" s="118"/>
      <c r="K94" s="118"/>
      <c r="L94" s="356"/>
      <c r="M94" s="357"/>
      <c r="N94" s="358"/>
      <c r="P94" s="110"/>
    </row>
    <row r="95" spans="1:16" ht="21" x14ac:dyDescent="0.35">
      <c r="A95" s="13" t="s">
        <v>98</v>
      </c>
      <c r="B95" s="25" t="s">
        <v>99</v>
      </c>
      <c r="C95" s="75">
        <v>0</v>
      </c>
      <c r="D95" s="76">
        <f>C95*19%</f>
        <v>0</v>
      </c>
      <c r="E95" s="248">
        <f>C95+D95</f>
        <v>0</v>
      </c>
      <c r="F95" s="302">
        <v>0</v>
      </c>
      <c r="G95" s="78">
        <f t="shared" ref="G95:G96" si="105">F95*19%</f>
        <v>0</v>
      </c>
      <c r="H95" s="79">
        <f t="shared" ref="H95:H96" si="106">F95+G95</f>
        <v>0</v>
      </c>
      <c r="I95" s="270">
        <v>0</v>
      </c>
      <c r="J95" s="126">
        <f>I95*21%</f>
        <v>0</v>
      </c>
      <c r="K95" s="340">
        <f t="shared" ref="K95" si="107">I95+J95</f>
        <v>0</v>
      </c>
      <c r="L95" s="371">
        <f>F95+I95</f>
        <v>0</v>
      </c>
      <c r="M95" s="149">
        <f t="shared" ref="M95:N95" si="108">G95+J95</f>
        <v>0</v>
      </c>
      <c r="N95" s="372">
        <f t="shared" si="108"/>
        <v>0</v>
      </c>
      <c r="P95" s="110"/>
    </row>
    <row r="96" spans="1:16" ht="21" x14ac:dyDescent="0.35">
      <c r="A96" s="13" t="s">
        <v>100</v>
      </c>
      <c r="B96" s="14" t="s">
        <v>101</v>
      </c>
      <c r="C96" s="75">
        <v>0</v>
      </c>
      <c r="D96" s="76">
        <f t="shared" ref="D96" si="109">C96*19%</f>
        <v>0</v>
      </c>
      <c r="E96" s="248">
        <f t="shared" ref="E96" si="110">C96+D96</f>
        <v>0</v>
      </c>
      <c r="F96" s="302">
        <v>0</v>
      </c>
      <c r="G96" s="78">
        <f t="shared" si="105"/>
        <v>0</v>
      </c>
      <c r="H96" s="79">
        <f t="shared" si="106"/>
        <v>0</v>
      </c>
      <c r="I96" s="270">
        <v>0</v>
      </c>
      <c r="J96" s="126">
        <f>I96*21%</f>
        <v>0</v>
      </c>
      <c r="K96" s="340">
        <f>I96+J96</f>
        <v>0</v>
      </c>
      <c r="L96" s="371">
        <f>F96+I96</f>
        <v>0</v>
      </c>
      <c r="M96" s="149">
        <f t="shared" ref="M96" si="111">G96+J96</f>
        <v>0</v>
      </c>
      <c r="N96" s="372">
        <f t="shared" ref="N96" si="112">H96+K96</f>
        <v>0</v>
      </c>
      <c r="P96" s="110"/>
    </row>
    <row r="97" spans="1:16" ht="21.75" thickBot="1" x14ac:dyDescent="0.3">
      <c r="A97" s="419" t="s">
        <v>102</v>
      </c>
      <c r="B97" s="420"/>
      <c r="C97" s="96">
        <f>SUM(C95:C96)</f>
        <v>0</v>
      </c>
      <c r="D97" s="96">
        <f t="shared" ref="D97:F97" si="113">SUM(D95:D96)</f>
        <v>0</v>
      </c>
      <c r="E97" s="254">
        <f t="shared" si="113"/>
        <v>0</v>
      </c>
      <c r="F97" s="316">
        <f t="shared" si="113"/>
        <v>0</v>
      </c>
      <c r="G97" s="97">
        <f t="shared" ref="G97:K97" si="114">SUM(G95:G96)</f>
        <v>0</v>
      </c>
      <c r="H97" s="107">
        <f t="shared" si="114"/>
        <v>0</v>
      </c>
      <c r="I97" s="277">
        <f t="shared" si="114"/>
        <v>0</v>
      </c>
      <c r="J97" s="134">
        <f t="shared" si="114"/>
        <v>0</v>
      </c>
      <c r="K97" s="344">
        <f t="shared" si="114"/>
        <v>0</v>
      </c>
      <c r="L97" s="385">
        <f t="shared" ref="L97:N97" si="115">SUM(L95:L96)</f>
        <v>0</v>
      </c>
      <c r="M97" s="150">
        <f t="shared" si="115"/>
        <v>0</v>
      </c>
      <c r="N97" s="151">
        <f t="shared" si="115"/>
        <v>0</v>
      </c>
      <c r="P97" s="110"/>
    </row>
    <row r="98" spans="1:16" ht="21.75" thickBot="1" x14ac:dyDescent="0.3">
      <c r="A98" s="435" t="s">
        <v>103</v>
      </c>
      <c r="B98" s="436"/>
      <c r="C98" s="108">
        <f t="shared" ref="C98:E98" si="116">C17+C19+C44+C80+C93+C97</f>
        <v>1297973.4900000002</v>
      </c>
      <c r="D98" s="108">
        <f t="shared" si="116"/>
        <v>246614.96309999999</v>
      </c>
      <c r="E98" s="255">
        <f t="shared" si="116"/>
        <v>1544588.4531000003</v>
      </c>
      <c r="F98" s="317">
        <f>F17+F19+F44+F80+F93+F97</f>
        <v>1172310.3</v>
      </c>
      <c r="G98" s="109">
        <f t="shared" ref="G98:H98" si="117">G17+G19+G44+G80+G93+G97</f>
        <v>222643.95700000002</v>
      </c>
      <c r="H98" s="318">
        <f t="shared" si="117"/>
        <v>1394954.257</v>
      </c>
      <c r="I98" s="278">
        <f>I17+I19+I44+I80+I93+I97</f>
        <v>134236.52000000002</v>
      </c>
      <c r="J98" s="135">
        <f t="shared" ref="J98:K98" si="118">J17+J19+J44+J80+J93+J97</f>
        <v>26701.132000000001</v>
      </c>
      <c r="K98" s="345">
        <f t="shared" si="118"/>
        <v>160937.652</v>
      </c>
      <c r="L98" s="386">
        <f>L17+L19+L44+L80+L93+L97</f>
        <v>1306546.8199999998</v>
      </c>
      <c r="M98" s="152">
        <f t="shared" ref="M98:N98" si="119">M17+M19+M44+M80+M93+M97</f>
        <v>249345.08900000001</v>
      </c>
      <c r="N98" s="387">
        <f t="shared" si="119"/>
        <v>1555891.9090000002</v>
      </c>
      <c r="P98" s="110"/>
    </row>
    <row r="99" spans="1:16" ht="21.75" thickBot="1" x14ac:dyDescent="0.3">
      <c r="A99" s="435" t="s">
        <v>104</v>
      </c>
      <c r="B99" s="436"/>
      <c r="C99" s="108">
        <f t="shared" ref="C99:N99" si="120">C14+C15+C16+C19+C46+C71+C83</f>
        <v>904650.44000000006</v>
      </c>
      <c r="D99" s="108">
        <f t="shared" si="120"/>
        <v>171883.58360000001</v>
      </c>
      <c r="E99" s="255">
        <f t="shared" si="120"/>
        <v>1076534.0236000002</v>
      </c>
      <c r="F99" s="317">
        <f t="shared" si="120"/>
        <v>872924.74</v>
      </c>
      <c r="G99" s="109">
        <f t="shared" si="120"/>
        <v>165855.70060000001</v>
      </c>
      <c r="H99" s="318">
        <f t="shared" si="120"/>
        <v>1038780.4406000001</v>
      </c>
      <c r="I99" s="278">
        <f t="shared" si="120"/>
        <v>40299.030000000006</v>
      </c>
      <c r="J99" s="135">
        <f t="shared" si="120"/>
        <v>8462.7963000000018</v>
      </c>
      <c r="K99" s="345">
        <f t="shared" si="120"/>
        <v>48761.826300000008</v>
      </c>
      <c r="L99" s="386">
        <f t="shared" si="120"/>
        <v>913223.77</v>
      </c>
      <c r="M99" s="152">
        <f t="shared" si="120"/>
        <v>174318.49690000003</v>
      </c>
      <c r="N99" s="387">
        <f t="shared" si="120"/>
        <v>1087542.2669000002</v>
      </c>
      <c r="P99" s="110"/>
    </row>
    <row r="100" spans="1:16" x14ac:dyDescent="0.25">
      <c r="L100" s="39"/>
      <c r="M100" s="39"/>
      <c r="N100" s="39"/>
    </row>
    <row r="101" spans="1:16" x14ac:dyDescent="0.25">
      <c r="L101" s="39"/>
      <c r="M101" s="39"/>
      <c r="N101" s="39"/>
    </row>
    <row r="102" spans="1:16" ht="21" x14ac:dyDescent="0.35">
      <c r="B102" s="26" t="s">
        <v>105</v>
      </c>
      <c r="C102" s="445" t="s">
        <v>106</v>
      </c>
      <c r="D102" s="445"/>
      <c r="E102" s="445"/>
      <c r="F102" s="445"/>
      <c r="G102" s="445"/>
      <c r="H102" s="445"/>
      <c r="I102" s="445"/>
      <c r="J102" s="445"/>
      <c r="K102" s="445"/>
      <c r="L102" s="40"/>
      <c r="M102" s="40"/>
      <c r="N102" s="40"/>
    </row>
    <row r="103" spans="1:16" ht="21" x14ac:dyDescent="0.35">
      <c r="A103" s="2"/>
      <c r="B103" s="27" t="s">
        <v>107</v>
      </c>
      <c r="C103" s="434" t="s">
        <v>108</v>
      </c>
      <c r="D103" s="434"/>
      <c r="E103" s="434"/>
      <c r="F103" s="434"/>
      <c r="G103" s="434"/>
      <c r="H103" s="434"/>
      <c r="I103" s="434"/>
      <c r="J103" s="434"/>
      <c r="K103" s="434"/>
      <c r="L103" s="418"/>
      <c r="M103" s="418"/>
      <c r="N103" s="418"/>
    </row>
    <row r="104" spans="1:16" x14ac:dyDescent="0.25">
      <c r="L104" s="39"/>
      <c r="M104" s="39"/>
      <c r="N104" s="39"/>
    </row>
    <row r="105" spans="1:16" x14ac:dyDescent="0.25">
      <c r="L105" s="39"/>
      <c r="M105" s="39"/>
      <c r="N105" s="39"/>
    </row>
    <row r="106" spans="1:16" ht="21" x14ac:dyDescent="0.35">
      <c r="B106" s="26" t="s">
        <v>109</v>
      </c>
      <c r="C106" s="110"/>
      <c r="L106" s="39"/>
      <c r="M106" s="39"/>
      <c r="N106" s="39"/>
    </row>
    <row r="107" spans="1:16" ht="21" x14ac:dyDescent="0.35">
      <c r="A107" s="2"/>
      <c r="B107" s="27" t="s">
        <v>110</v>
      </c>
      <c r="C107" s="41"/>
      <c r="D107" s="2"/>
      <c r="E107" s="2"/>
      <c r="F107" s="2"/>
      <c r="G107" s="2"/>
      <c r="H107" s="2"/>
      <c r="I107" s="2"/>
      <c r="J107" s="2"/>
      <c r="K107" s="2"/>
    </row>
  </sheetData>
  <mergeCells count="32">
    <mergeCell ref="F7:H8"/>
    <mergeCell ref="I7:K8"/>
    <mergeCell ref="C102:E102"/>
    <mergeCell ref="F102:H102"/>
    <mergeCell ref="I102:K102"/>
    <mergeCell ref="A20:E20"/>
    <mergeCell ref="A44:B44"/>
    <mergeCell ref="A45:E45"/>
    <mergeCell ref="A80:B80"/>
    <mergeCell ref="A81:E81"/>
    <mergeCell ref="I103:K103"/>
    <mergeCell ref="A93:B93"/>
    <mergeCell ref="A94:E94"/>
    <mergeCell ref="A97:B97"/>
    <mergeCell ref="A98:B98"/>
    <mergeCell ref="A99:B99"/>
    <mergeCell ref="L7:N8"/>
    <mergeCell ref="L103:N103"/>
    <mergeCell ref="A19:B19"/>
    <mergeCell ref="A2:B2"/>
    <mergeCell ref="A3:B3"/>
    <mergeCell ref="A4:B4"/>
    <mergeCell ref="A6:E6"/>
    <mergeCell ref="A7:E7"/>
    <mergeCell ref="A8:E8"/>
    <mergeCell ref="A9:A10"/>
    <mergeCell ref="B9:B10"/>
    <mergeCell ref="A12:E12"/>
    <mergeCell ref="A17:B17"/>
    <mergeCell ref="A18:E18"/>
    <mergeCell ref="C103:E103"/>
    <mergeCell ref="F103:H103"/>
  </mergeCells>
  <pageMargins left="0.7" right="0.7" top="0.75" bottom="0.75" header="0.3" footer="0.3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4638-DF97-4021-B7A7-904B4FF1D7F8}">
  <dimension ref="A1:P107"/>
  <sheetViews>
    <sheetView view="pageBreakPreview" zoomScale="60" zoomScaleNormal="70" workbookViewId="0">
      <selection activeCell="L7" sqref="L7:N99"/>
    </sheetView>
  </sheetViews>
  <sheetFormatPr defaultRowHeight="15" x14ac:dyDescent="0.25"/>
  <cols>
    <col min="1" max="1" width="6.28515625" customWidth="1"/>
    <col min="2" max="2" width="87.28515625" customWidth="1"/>
    <col min="3" max="3" width="21.5703125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19.7109375" customWidth="1"/>
    <col min="10" max="10" width="18.5703125" customWidth="1"/>
    <col min="11" max="11" width="21" customWidth="1"/>
    <col min="12" max="12" width="19.7109375" customWidth="1"/>
    <col min="13" max="13" width="18.5703125" customWidth="1"/>
    <col min="14" max="14" width="21" customWidth="1"/>
    <col min="16" max="16" width="16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</row>
    <row r="2" spans="1:14" ht="18.75" x14ac:dyDescent="0.25">
      <c r="A2" s="421" t="s">
        <v>1</v>
      </c>
      <c r="B2" s="421"/>
      <c r="C2" s="2"/>
      <c r="D2" s="2"/>
      <c r="F2" s="2"/>
      <c r="G2" s="2"/>
      <c r="I2" s="2"/>
      <c r="J2" s="2"/>
    </row>
    <row r="3" spans="1:14" ht="18.75" x14ac:dyDescent="0.25">
      <c r="A3" s="421" t="s">
        <v>2</v>
      </c>
      <c r="B3" s="421"/>
      <c r="C3" s="2"/>
      <c r="D3" s="2"/>
      <c r="F3" s="2"/>
      <c r="G3" s="2"/>
      <c r="I3" s="2"/>
      <c r="J3" s="2"/>
    </row>
    <row r="4" spans="1:14" ht="18.75" x14ac:dyDescent="0.25">
      <c r="A4" s="421" t="s">
        <v>3</v>
      </c>
      <c r="B4" s="421"/>
      <c r="C4" s="2"/>
      <c r="D4" s="2"/>
      <c r="F4" s="2"/>
      <c r="G4" s="2"/>
      <c r="I4" s="2"/>
      <c r="J4" s="2"/>
    </row>
    <row r="6" spans="1:14" ht="21.75" thickBot="1" x14ac:dyDescent="0.4">
      <c r="A6" s="422" t="s">
        <v>136</v>
      </c>
      <c r="B6" s="422"/>
      <c r="C6" s="422"/>
      <c r="D6" s="422"/>
      <c r="E6" s="422"/>
    </row>
    <row r="7" spans="1:14" ht="21" customHeight="1" x14ac:dyDescent="0.35">
      <c r="A7" s="422" t="s">
        <v>5</v>
      </c>
      <c r="B7" s="422"/>
      <c r="C7" s="422"/>
      <c r="D7" s="422"/>
      <c r="E7" s="422"/>
      <c r="F7" s="437" t="s">
        <v>137</v>
      </c>
      <c r="G7" s="438"/>
      <c r="H7" s="439"/>
      <c r="I7" s="443" t="s">
        <v>138</v>
      </c>
      <c r="J7" s="443"/>
      <c r="K7" s="443"/>
      <c r="L7" s="412" t="s">
        <v>139</v>
      </c>
      <c r="M7" s="413"/>
      <c r="N7" s="414"/>
    </row>
    <row r="8" spans="1:14" ht="21.75" thickBot="1" x14ac:dyDescent="0.3">
      <c r="A8" s="423" t="s">
        <v>6</v>
      </c>
      <c r="B8" s="423"/>
      <c r="C8" s="423"/>
      <c r="D8" s="423"/>
      <c r="E8" s="423"/>
      <c r="F8" s="440"/>
      <c r="G8" s="441"/>
      <c r="H8" s="442"/>
      <c r="I8" s="444"/>
      <c r="J8" s="444"/>
      <c r="K8" s="444"/>
      <c r="L8" s="415"/>
      <c r="M8" s="416"/>
      <c r="N8" s="417"/>
    </row>
    <row r="9" spans="1:14" ht="42" x14ac:dyDescent="0.25">
      <c r="A9" s="424" t="s">
        <v>7</v>
      </c>
      <c r="B9" s="426" t="s">
        <v>8</v>
      </c>
      <c r="C9" s="3" t="s">
        <v>9</v>
      </c>
      <c r="D9" s="4" t="s">
        <v>10</v>
      </c>
      <c r="E9" s="227" t="s">
        <v>11</v>
      </c>
      <c r="F9" s="279" t="s">
        <v>9</v>
      </c>
      <c r="G9" s="28" t="s">
        <v>10</v>
      </c>
      <c r="H9" s="29" t="s">
        <v>11</v>
      </c>
      <c r="I9" s="256" t="s">
        <v>9</v>
      </c>
      <c r="J9" s="111" t="s">
        <v>10</v>
      </c>
      <c r="K9" s="319" t="s">
        <v>11</v>
      </c>
      <c r="L9" s="346" t="s">
        <v>9</v>
      </c>
      <c r="M9" s="136" t="s">
        <v>10</v>
      </c>
      <c r="N9" s="137" t="s">
        <v>11</v>
      </c>
    </row>
    <row r="10" spans="1:14" ht="21.75" thickBot="1" x14ac:dyDescent="0.3">
      <c r="A10" s="425"/>
      <c r="B10" s="427"/>
      <c r="C10" s="5" t="s">
        <v>12</v>
      </c>
      <c r="D10" s="6" t="s">
        <v>12</v>
      </c>
      <c r="E10" s="228" t="s">
        <v>12</v>
      </c>
      <c r="F10" s="280" t="s">
        <v>12</v>
      </c>
      <c r="G10" s="30" t="s">
        <v>12</v>
      </c>
      <c r="H10" s="31" t="s">
        <v>12</v>
      </c>
      <c r="I10" s="257" t="s">
        <v>12</v>
      </c>
      <c r="J10" s="112" t="s">
        <v>12</v>
      </c>
      <c r="K10" s="320" t="s">
        <v>12</v>
      </c>
      <c r="L10" s="347" t="s">
        <v>12</v>
      </c>
      <c r="M10" s="138" t="s">
        <v>12</v>
      </c>
      <c r="N10" s="139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229" t="s">
        <v>17</v>
      </c>
      <c r="F11" s="281" t="s">
        <v>15</v>
      </c>
      <c r="G11" s="32" t="s">
        <v>16</v>
      </c>
      <c r="H11" s="282" t="s">
        <v>17</v>
      </c>
      <c r="I11" s="258" t="s">
        <v>15</v>
      </c>
      <c r="J11" s="113" t="s">
        <v>16</v>
      </c>
      <c r="K11" s="321" t="s">
        <v>17</v>
      </c>
      <c r="L11" s="348" t="s">
        <v>15</v>
      </c>
      <c r="M11" s="140" t="s">
        <v>16</v>
      </c>
      <c r="N11" s="349" t="s">
        <v>17</v>
      </c>
    </row>
    <row r="12" spans="1:14" ht="21" x14ac:dyDescent="0.25">
      <c r="A12" s="428" t="s">
        <v>18</v>
      </c>
      <c r="B12" s="429"/>
      <c r="C12" s="429"/>
      <c r="D12" s="429"/>
      <c r="E12" s="429"/>
      <c r="F12" s="283"/>
      <c r="G12" s="33"/>
      <c r="H12" s="284"/>
      <c r="I12" s="259"/>
      <c r="J12" s="114"/>
      <c r="K12" s="322"/>
      <c r="L12" s="350"/>
      <c r="M12" s="141"/>
      <c r="N12" s="351"/>
    </row>
    <row r="13" spans="1:14" ht="21.75" thickBot="1" x14ac:dyDescent="0.4">
      <c r="A13" s="8" t="s">
        <v>19</v>
      </c>
      <c r="B13" s="9" t="s">
        <v>20</v>
      </c>
      <c r="C13" s="42">
        <v>0</v>
      </c>
      <c r="D13" s="43">
        <f>C13*19%</f>
        <v>0</v>
      </c>
      <c r="E13" s="230">
        <f>C13+D13</f>
        <v>0</v>
      </c>
      <c r="F13" s="285">
        <v>0</v>
      </c>
      <c r="G13" s="45">
        <f t="shared" ref="G13:G16" si="0">F13*19%</f>
        <v>0</v>
      </c>
      <c r="H13" s="46">
        <f t="shared" ref="H13:H16" si="1">F13+G13</f>
        <v>0</v>
      </c>
      <c r="I13" s="260">
        <v>0</v>
      </c>
      <c r="J13" s="116">
        <f>I13*21%</f>
        <v>0</v>
      </c>
      <c r="K13" s="323">
        <f>I13+J13</f>
        <v>0</v>
      </c>
      <c r="L13" s="352">
        <f>F13+I13</f>
        <v>0</v>
      </c>
      <c r="M13" s="142">
        <f t="shared" ref="M13:N13" si="2">G13+J13</f>
        <v>0</v>
      </c>
      <c r="N13" s="364">
        <f t="shared" si="2"/>
        <v>0</v>
      </c>
    </row>
    <row r="14" spans="1:14" ht="22.5" thickTop="1" thickBot="1" x14ac:dyDescent="0.4">
      <c r="A14" s="10" t="s">
        <v>21</v>
      </c>
      <c r="B14" s="11" t="s">
        <v>22</v>
      </c>
      <c r="C14" s="47">
        <v>0</v>
      </c>
      <c r="D14" s="48">
        <f t="shared" ref="D14:D16" si="3">C14*19%</f>
        <v>0</v>
      </c>
      <c r="E14" s="231">
        <f t="shared" ref="E14:E16" si="4">C14+D14</f>
        <v>0</v>
      </c>
      <c r="F14" s="286">
        <v>0</v>
      </c>
      <c r="G14" s="49">
        <f t="shared" si="0"/>
        <v>0</v>
      </c>
      <c r="H14" s="50">
        <f t="shared" si="1"/>
        <v>0</v>
      </c>
      <c r="I14" s="261">
        <v>0</v>
      </c>
      <c r="J14" s="116">
        <f t="shared" ref="J14:J16" si="5">I14*21%</f>
        <v>0</v>
      </c>
      <c r="K14" s="323">
        <f t="shared" ref="K14:K16" si="6">I14+J14</f>
        <v>0</v>
      </c>
      <c r="L14" s="352">
        <f t="shared" ref="L14:L17" si="7">F14+I14</f>
        <v>0</v>
      </c>
      <c r="M14" s="142">
        <f t="shared" ref="M14:M17" si="8">G14+J14</f>
        <v>0</v>
      </c>
      <c r="N14" s="364">
        <f t="shared" ref="N14:N17" si="9">H14+K14</f>
        <v>0</v>
      </c>
    </row>
    <row r="15" spans="1:14" ht="43.5" thickTop="1" thickBot="1" x14ac:dyDescent="0.4">
      <c r="A15" s="10" t="s">
        <v>23</v>
      </c>
      <c r="B15" s="12" t="s">
        <v>24</v>
      </c>
      <c r="C15" s="69">
        <v>0</v>
      </c>
      <c r="D15" s="70">
        <f t="shared" si="3"/>
        <v>0</v>
      </c>
      <c r="E15" s="232">
        <f t="shared" si="4"/>
        <v>0</v>
      </c>
      <c r="F15" s="287">
        <v>0</v>
      </c>
      <c r="G15" s="72">
        <f t="shared" si="0"/>
        <v>0</v>
      </c>
      <c r="H15" s="73">
        <f t="shared" si="1"/>
        <v>0</v>
      </c>
      <c r="I15" s="262">
        <v>0</v>
      </c>
      <c r="J15" s="116">
        <f t="shared" si="5"/>
        <v>0</v>
      </c>
      <c r="K15" s="323">
        <f t="shared" si="6"/>
        <v>0</v>
      </c>
      <c r="L15" s="352">
        <f t="shared" si="7"/>
        <v>0</v>
      </c>
      <c r="M15" s="142">
        <f t="shared" si="8"/>
        <v>0</v>
      </c>
      <c r="N15" s="364">
        <f t="shared" si="9"/>
        <v>0</v>
      </c>
    </row>
    <row r="16" spans="1:14" ht="22.5" thickTop="1" thickBot="1" x14ac:dyDescent="0.4">
      <c r="A16" s="10" t="s">
        <v>25</v>
      </c>
      <c r="B16" s="11" t="s">
        <v>26</v>
      </c>
      <c r="C16" s="47">
        <v>0</v>
      </c>
      <c r="D16" s="48">
        <f t="shared" si="3"/>
        <v>0</v>
      </c>
      <c r="E16" s="231">
        <f t="shared" si="4"/>
        <v>0</v>
      </c>
      <c r="F16" s="286">
        <v>0</v>
      </c>
      <c r="G16" s="49">
        <f t="shared" si="0"/>
        <v>0</v>
      </c>
      <c r="H16" s="50">
        <f t="shared" si="1"/>
        <v>0</v>
      </c>
      <c r="I16" s="261">
        <v>0</v>
      </c>
      <c r="J16" s="116">
        <f t="shared" si="5"/>
        <v>0</v>
      </c>
      <c r="K16" s="323">
        <f t="shared" si="6"/>
        <v>0</v>
      </c>
      <c r="L16" s="352">
        <f t="shared" si="7"/>
        <v>0</v>
      </c>
      <c r="M16" s="142">
        <f t="shared" si="8"/>
        <v>0</v>
      </c>
      <c r="N16" s="364">
        <f t="shared" si="9"/>
        <v>0</v>
      </c>
    </row>
    <row r="17" spans="1:16" ht="22.5" thickTop="1" thickBot="1" x14ac:dyDescent="0.4">
      <c r="A17" s="430" t="s">
        <v>27</v>
      </c>
      <c r="B17" s="431"/>
      <c r="C17" s="51">
        <f>SUM(C13:C16)</f>
        <v>0</v>
      </c>
      <c r="D17" s="51">
        <f t="shared" ref="D17:K17" si="10">SUM(D13:D16)</f>
        <v>0</v>
      </c>
      <c r="E17" s="233">
        <f t="shared" si="10"/>
        <v>0</v>
      </c>
      <c r="F17" s="288">
        <f t="shared" si="10"/>
        <v>0</v>
      </c>
      <c r="G17" s="52">
        <f t="shared" si="10"/>
        <v>0</v>
      </c>
      <c r="H17" s="53">
        <f t="shared" si="10"/>
        <v>0</v>
      </c>
      <c r="I17" s="263">
        <f t="shared" si="10"/>
        <v>0</v>
      </c>
      <c r="J17" s="117">
        <f t="shared" si="10"/>
        <v>0</v>
      </c>
      <c r="K17" s="326">
        <f t="shared" si="10"/>
        <v>0</v>
      </c>
      <c r="L17" s="352">
        <f t="shared" si="7"/>
        <v>0</v>
      </c>
      <c r="M17" s="142">
        <f t="shared" si="8"/>
        <v>0</v>
      </c>
      <c r="N17" s="364">
        <f t="shared" si="9"/>
        <v>0</v>
      </c>
    </row>
    <row r="18" spans="1:16" ht="21" x14ac:dyDescent="0.25">
      <c r="A18" s="432" t="s">
        <v>28</v>
      </c>
      <c r="B18" s="433"/>
      <c r="C18" s="433"/>
      <c r="D18" s="433"/>
      <c r="E18" s="433"/>
      <c r="F18" s="289"/>
      <c r="G18" s="290"/>
      <c r="H18" s="291"/>
      <c r="I18" s="118"/>
      <c r="J18" s="118"/>
      <c r="K18" s="118"/>
      <c r="L18" s="356"/>
      <c r="M18" s="357"/>
      <c r="N18" s="358"/>
    </row>
    <row r="19" spans="1:16" ht="21.75" thickBot="1" x14ac:dyDescent="0.4">
      <c r="A19" s="419" t="s">
        <v>29</v>
      </c>
      <c r="B19" s="420"/>
      <c r="C19" s="54">
        <v>0</v>
      </c>
      <c r="D19" s="54">
        <v>0</v>
      </c>
      <c r="E19" s="234">
        <v>0</v>
      </c>
      <c r="F19" s="292">
        <v>0</v>
      </c>
      <c r="G19" s="55">
        <v>0</v>
      </c>
      <c r="H19" s="56">
        <v>0</v>
      </c>
      <c r="I19" s="264">
        <v>0</v>
      </c>
      <c r="J19" s="119">
        <v>0</v>
      </c>
      <c r="K19" s="327">
        <v>0</v>
      </c>
      <c r="L19" s="359">
        <v>0</v>
      </c>
      <c r="M19" s="143">
        <v>0</v>
      </c>
      <c r="N19" s="144">
        <v>0</v>
      </c>
    </row>
    <row r="20" spans="1:16" ht="21" x14ac:dyDescent="0.25">
      <c r="A20" s="432" t="s">
        <v>30</v>
      </c>
      <c r="B20" s="433"/>
      <c r="C20" s="433"/>
      <c r="D20" s="433"/>
      <c r="E20" s="433"/>
      <c r="F20" s="289"/>
      <c r="G20" s="290"/>
      <c r="H20" s="291"/>
      <c r="I20" s="118"/>
      <c r="J20" s="118"/>
      <c r="K20" s="118"/>
      <c r="L20" s="356"/>
      <c r="M20" s="357"/>
      <c r="N20" s="358"/>
    </row>
    <row r="21" spans="1:16" s="2" customFormat="1" ht="21" x14ac:dyDescent="0.35">
      <c r="A21" s="37" t="s">
        <v>31</v>
      </c>
      <c r="B21" s="34" t="s">
        <v>32</v>
      </c>
      <c r="C21" s="90">
        <f>SUM(C22:C24)</f>
        <v>0</v>
      </c>
      <c r="D21" s="90">
        <f t="shared" ref="D21:K21" si="11">SUM(D22:D24)</f>
        <v>0</v>
      </c>
      <c r="E21" s="235">
        <f t="shared" si="11"/>
        <v>0</v>
      </c>
      <c r="F21" s="293">
        <f t="shared" si="11"/>
        <v>0</v>
      </c>
      <c r="G21" s="91">
        <f t="shared" si="11"/>
        <v>0</v>
      </c>
      <c r="H21" s="92">
        <f t="shared" si="11"/>
        <v>0</v>
      </c>
      <c r="I21" s="265">
        <f t="shared" si="11"/>
        <v>0</v>
      </c>
      <c r="J21" s="124">
        <f t="shared" si="11"/>
        <v>0</v>
      </c>
      <c r="K21" s="328">
        <f t="shared" si="11"/>
        <v>0</v>
      </c>
      <c r="L21" s="360">
        <f>F21+I21</f>
        <v>0</v>
      </c>
      <c r="M21" s="173">
        <f t="shared" ref="M21:N21" si="12">G21+J21</f>
        <v>0</v>
      </c>
      <c r="N21" s="361">
        <f t="shared" si="12"/>
        <v>0</v>
      </c>
    </row>
    <row r="22" spans="1:16" ht="21" x14ac:dyDescent="0.35">
      <c r="A22" s="13"/>
      <c r="B22" s="14" t="s">
        <v>33</v>
      </c>
      <c r="C22" s="58">
        <v>0</v>
      </c>
      <c r="D22" s="59">
        <f t="shared" ref="D22:D43" si="13">C22*19%</f>
        <v>0</v>
      </c>
      <c r="E22" s="249">
        <f t="shared" ref="E22:E43" si="14">C22+D22</f>
        <v>0</v>
      </c>
      <c r="F22" s="294">
        <v>0</v>
      </c>
      <c r="G22" s="61">
        <f t="shared" ref="G22:G27" si="15">F22*19%</f>
        <v>0</v>
      </c>
      <c r="H22" s="62">
        <f t="shared" ref="H22:H27" si="16">F22+G22</f>
        <v>0</v>
      </c>
      <c r="I22" s="266">
        <v>0</v>
      </c>
      <c r="J22" s="121">
        <f>I22*21%</f>
        <v>0</v>
      </c>
      <c r="K22" s="338">
        <f>I22+J22</f>
        <v>0</v>
      </c>
      <c r="L22" s="375">
        <f t="shared" ref="L22:L43" si="17">F22+I22</f>
        <v>0</v>
      </c>
      <c r="M22" s="145">
        <f t="shared" ref="M22:M43" si="18">G22+J22</f>
        <v>0</v>
      </c>
      <c r="N22" s="376">
        <f t="shared" ref="N22:N43" si="19">H22+K22</f>
        <v>0</v>
      </c>
    </row>
    <row r="23" spans="1:16" ht="21" x14ac:dyDescent="0.35">
      <c r="A23" s="13"/>
      <c r="B23" s="14" t="s">
        <v>34</v>
      </c>
      <c r="C23" s="58">
        <v>0</v>
      </c>
      <c r="D23" s="59">
        <f t="shared" si="13"/>
        <v>0</v>
      </c>
      <c r="E23" s="249">
        <f t="shared" si="14"/>
        <v>0</v>
      </c>
      <c r="F23" s="294">
        <v>0</v>
      </c>
      <c r="G23" s="61">
        <f t="shared" si="15"/>
        <v>0</v>
      </c>
      <c r="H23" s="62">
        <f t="shared" si="16"/>
        <v>0</v>
      </c>
      <c r="I23" s="266">
        <v>0</v>
      </c>
      <c r="J23" s="121">
        <f t="shared" ref="J23:J27" si="20">I23*21%</f>
        <v>0</v>
      </c>
      <c r="K23" s="338">
        <f t="shared" ref="K23:K27" si="21">I23+J23</f>
        <v>0</v>
      </c>
      <c r="L23" s="375">
        <f t="shared" si="17"/>
        <v>0</v>
      </c>
      <c r="M23" s="145">
        <f t="shared" si="18"/>
        <v>0</v>
      </c>
      <c r="N23" s="376">
        <f t="shared" si="19"/>
        <v>0</v>
      </c>
    </row>
    <row r="24" spans="1:16" ht="21.75" thickBot="1" x14ac:dyDescent="0.4">
      <c r="A24" s="8"/>
      <c r="B24" s="9" t="s">
        <v>35</v>
      </c>
      <c r="C24" s="42">
        <v>0</v>
      </c>
      <c r="D24" s="43">
        <f t="shared" si="13"/>
        <v>0</v>
      </c>
      <c r="E24" s="230">
        <f t="shared" si="14"/>
        <v>0</v>
      </c>
      <c r="F24" s="285">
        <v>0</v>
      </c>
      <c r="G24" s="45">
        <f t="shared" si="15"/>
        <v>0</v>
      </c>
      <c r="H24" s="46">
        <f t="shared" si="16"/>
        <v>0</v>
      </c>
      <c r="I24" s="260">
        <v>0</v>
      </c>
      <c r="J24" s="121">
        <f t="shared" si="20"/>
        <v>0</v>
      </c>
      <c r="K24" s="338">
        <f t="shared" si="21"/>
        <v>0</v>
      </c>
      <c r="L24" s="375">
        <f t="shared" si="17"/>
        <v>0</v>
      </c>
      <c r="M24" s="145">
        <f t="shared" si="18"/>
        <v>0</v>
      </c>
      <c r="N24" s="376">
        <f t="shared" si="19"/>
        <v>0</v>
      </c>
    </row>
    <row r="25" spans="1:16" s="2" customFormat="1" ht="43.5" thickTop="1" thickBot="1" x14ac:dyDescent="0.4">
      <c r="A25" s="174" t="s">
        <v>36</v>
      </c>
      <c r="B25" s="175" t="s">
        <v>37</v>
      </c>
      <c r="C25" s="176">
        <v>0</v>
      </c>
      <c r="D25" s="177">
        <f t="shared" si="13"/>
        <v>0</v>
      </c>
      <c r="E25" s="388">
        <f t="shared" si="14"/>
        <v>0</v>
      </c>
      <c r="F25" s="297">
        <v>0</v>
      </c>
      <c r="G25" s="179">
        <f t="shared" si="15"/>
        <v>0</v>
      </c>
      <c r="H25" s="180">
        <f t="shared" si="16"/>
        <v>0</v>
      </c>
      <c r="I25" s="267">
        <v>0</v>
      </c>
      <c r="J25" s="124">
        <f t="shared" si="20"/>
        <v>0</v>
      </c>
      <c r="K25" s="328">
        <f t="shared" si="21"/>
        <v>0</v>
      </c>
      <c r="L25" s="360">
        <f t="shared" si="17"/>
        <v>0</v>
      </c>
      <c r="M25" s="173">
        <f t="shared" si="18"/>
        <v>0</v>
      </c>
      <c r="N25" s="361">
        <f t="shared" si="19"/>
        <v>0</v>
      </c>
    </row>
    <row r="26" spans="1:16" s="2" customFormat="1" ht="22.5" thickTop="1" thickBot="1" x14ac:dyDescent="0.4">
      <c r="A26" s="174" t="s">
        <v>38</v>
      </c>
      <c r="B26" s="182" t="s">
        <v>39</v>
      </c>
      <c r="C26" s="183">
        <v>0</v>
      </c>
      <c r="D26" s="184">
        <f t="shared" si="13"/>
        <v>0</v>
      </c>
      <c r="E26" s="389">
        <f t="shared" si="14"/>
        <v>0</v>
      </c>
      <c r="F26" s="299">
        <v>0</v>
      </c>
      <c r="G26" s="186">
        <f t="shared" si="15"/>
        <v>0</v>
      </c>
      <c r="H26" s="187">
        <f t="shared" si="16"/>
        <v>0</v>
      </c>
      <c r="I26" s="268">
        <v>0</v>
      </c>
      <c r="J26" s="124">
        <f t="shared" si="20"/>
        <v>0</v>
      </c>
      <c r="K26" s="328">
        <f t="shared" si="21"/>
        <v>0</v>
      </c>
      <c r="L26" s="360">
        <f t="shared" si="17"/>
        <v>0</v>
      </c>
      <c r="M26" s="173">
        <f t="shared" si="18"/>
        <v>0</v>
      </c>
      <c r="N26" s="361">
        <f t="shared" si="19"/>
        <v>0</v>
      </c>
      <c r="P26" s="41"/>
    </row>
    <row r="27" spans="1:16" s="2" customFormat="1" ht="22.5" thickTop="1" thickBot="1" x14ac:dyDescent="0.4">
      <c r="A27" s="174" t="s">
        <v>40</v>
      </c>
      <c r="B27" s="182" t="s">
        <v>41</v>
      </c>
      <c r="C27" s="183">
        <v>0</v>
      </c>
      <c r="D27" s="184">
        <f t="shared" si="13"/>
        <v>0</v>
      </c>
      <c r="E27" s="389">
        <f t="shared" si="14"/>
        <v>0</v>
      </c>
      <c r="F27" s="299">
        <v>0</v>
      </c>
      <c r="G27" s="186">
        <f t="shared" si="15"/>
        <v>0</v>
      </c>
      <c r="H27" s="187">
        <f t="shared" si="16"/>
        <v>0</v>
      </c>
      <c r="I27" s="268">
        <f>C27-F27</f>
        <v>0</v>
      </c>
      <c r="J27" s="124">
        <f t="shared" si="20"/>
        <v>0</v>
      </c>
      <c r="K27" s="328">
        <f t="shared" si="21"/>
        <v>0</v>
      </c>
      <c r="L27" s="360">
        <f t="shared" si="17"/>
        <v>0</v>
      </c>
      <c r="M27" s="173">
        <f t="shared" si="18"/>
        <v>0</v>
      </c>
      <c r="N27" s="361">
        <f t="shared" si="19"/>
        <v>0</v>
      </c>
      <c r="P27" s="41"/>
    </row>
    <row r="28" spans="1:16" s="2" customFormat="1" ht="21.75" thickTop="1" x14ac:dyDescent="0.35">
      <c r="A28" s="189" t="s">
        <v>42</v>
      </c>
      <c r="B28" s="190" t="s">
        <v>43</v>
      </c>
      <c r="C28" s="191">
        <f>SUM(C29:C34)</f>
        <v>0</v>
      </c>
      <c r="D28" s="191">
        <f t="shared" ref="D28:K28" si="22">SUM(D29:D34)</f>
        <v>0</v>
      </c>
      <c r="E28" s="240">
        <f t="shared" si="22"/>
        <v>0</v>
      </c>
      <c r="F28" s="301">
        <f t="shared" si="22"/>
        <v>0</v>
      </c>
      <c r="G28" s="192">
        <f t="shared" si="22"/>
        <v>0</v>
      </c>
      <c r="H28" s="202">
        <f t="shared" si="22"/>
        <v>0</v>
      </c>
      <c r="I28" s="269">
        <f t="shared" si="22"/>
        <v>0</v>
      </c>
      <c r="J28" s="193">
        <f t="shared" si="22"/>
        <v>0</v>
      </c>
      <c r="K28" s="333">
        <f t="shared" si="22"/>
        <v>0</v>
      </c>
      <c r="L28" s="360">
        <f t="shared" si="17"/>
        <v>0</v>
      </c>
      <c r="M28" s="173">
        <f t="shared" si="18"/>
        <v>0</v>
      </c>
      <c r="N28" s="361">
        <f t="shared" si="19"/>
        <v>0</v>
      </c>
      <c r="P28" s="41"/>
    </row>
    <row r="29" spans="1:16" ht="21" x14ac:dyDescent="0.35">
      <c r="A29" s="13"/>
      <c r="B29" s="15" t="s">
        <v>44</v>
      </c>
      <c r="C29" s="58">
        <v>0</v>
      </c>
      <c r="D29" s="59">
        <f t="shared" si="13"/>
        <v>0</v>
      </c>
      <c r="E29" s="249">
        <f t="shared" si="14"/>
        <v>0</v>
      </c>
      <c r="F29" s="294">
        <v>0</v>
      </c>
      <c r="G29" s="61">
        <f t="shared" ref="G29:G32" si="23">F29*19%</f>
        <v>0</v>
      </c>
      <c r="H29" s="62">
        <f t="shared" ref="H29:H35" si="24">F29+G29</f>
        <v>0</v>
      </c>
      <c r="I29" s="266">
        <v>0</v>
      </c>
      <c r="J29" s="121">
        <f>I29*21%</f>
        <v>0</v>
      </c>
      <c r="K29" s="338">
        <f>I29+J29</f>
        <v>0</v>
      </c>
      <c r="L29" s="375">
        <f t="shared" si="17"/>
        <v>0</v>
      </c>
      <c r="M29" s="145">
        <f t="shared" si="18"/>
        <v>0</v>
      </c>
      <c r="N29" s="376">
        <f t="shared" si="19"/>
        <v>0</v>
      </c>
      <c r="P29" s="110"/>
    </row>
    <row r="30" spans="1:16" ht="21" x14ac:dyDescent="0.35">
      <c r="A30" s="13"/>
      <c r="B30" s="15" t="s">
        <v>45</v>
      </c>
      <c r="C30" s="58">
        <v>0</v>
      </c>
      <c r="D30" s="59">
        <f t="shared" si="13"/>
        <v>0</v>
      </c>
      <c r="E30" s="249">
        <f t="shared" si="14"/>
        <v>0</v>
      </c>
      <c r="F30" s="294">
        <v>0</v>
      </c>
      <c r="G30" s="61">
        <f t="shared" si="23"/>
        <v>0</v>
      </c>
      <c r="H30" s="62">
        <f t="shared" si="24"/>
        <v>0</v>
      </c>
      <c r="I30" s="266">
        <v>0</v>
      </c>
      <c r="J30" s="121">
        <f t="shared" ref="J30:J35" si="25">I30*21%</f>
        <v>0</v>
      </c>
      <c r="K30" s="338">
        <f t="shared" ref="K30:K35" si="26">I30+J30</f>
        <v>0</v>
      </c>
      <c r="L30" s="375">
        <f t="shared" si="17"/>
        <v>0</v>
      </c>
      <c r="M30" s="145">
        <f t="shared" si="18"/>
        <v>0</v>
      </c>
      <c r="N30" s="376">
        <f t="shared" si="19"/>
        <v>0</v>
      </c>
      <c r="P30" s="110"/>
    </row>
    <row r="31" spans="1:16" ht="42" x14ac:dyDescent="0.35">
      <c r="A31" s="13"/>
      <c r="B31" s="15" t="s">
        <v>46</v>
      </c>
      <c r="C31" s="75">
        <v>0</v>
      </c>
      <c r="D31" s="76">
        <f t="shared" si="13"/>
        <v>0</v>
      </c>
      <c r="E31" s="248">
        <f t="shared" si="14"/>
        <v>0</v>
      </c>
      <c r="F31" s="302">
        <v>0</v>
      </c>
      <c r="G31" s="78">
        <f t="shared" si="23"/>
        <v>0</v>
      </c>
      <c r="H31" s="79">
        <f t="shared" si="24"/>
        <v>0</v>
      </c>
      <c r="I31" s="270">
        <f>C31-F31</f>
        <v>0</v>
      </c>
      <c r="J31" s="121">
        <f t="shared" si="25"/>
        <v>0</v>
      </c>
      <c r="K31" s="338">
        <f t="shared" si="26"/>
        <v>0</v>
      </c>
      <c r="L31" s="375">
        <f t="shared" si="17"/>
        <v>0</v>
      </c>
      <c r="M31" s="145">
        <f t="shared" si="18"/>
        <v>0</v>
      </c>
      <c r="N31" s="376">
        <f t="shared" si="19"/>
        <v>0</v>
      </c>
      <c r="P31" s="110"/>
    </row>
    <row r="32" spans="1:16" ht="42" x14ac:dyDescent="0.35">
      <c r="A32" s="13"/>
      <c r="B32" s="15" t="s">
        <v>47</v>
      </c>
      <c r="C32" s="75">
        <v>0</v>
      </c>
      <c r="D32" s="76">
        <f t="shared" si="13"/>
        <v>0</v>
      </c>
      <c r="E32" s="248">
        <f t="shared" si="14"/>
        <v>0</v>
      </c>
      <c r="F32" s="302">
        <v>0</v>
      </c>
      <c r="G32" s="78">
        <f t="shared" si="23"/>
        <v>0</v>
      </c>
      <c r="H32" s="79">
        <f t="shared" si="24"/>
        <v>0</v>
      </c>
      <c r="I32" s="270">
        <f t="shared" ref="I32:I33" si="27">C32-F32</f>
        <v>0</v>
      </c>
      <c r="J32" s="121">
        <f t="shared" si="25"/>
        <v>0</v>
      </c>
      <c r="K32" s="338">
        <f t="shared" si="26"/>
        <v>0</v>
      </c>
      <c r="L32" s="375">
        <f t="shared" si="17"/>
        <v>0</v>
      </c>
      <c r="M32" s="145">
        <f t="shared" si="18"/>
        <v>0</v>
      </c>
      <c r="N32" s="376">
        <f t="shared" si="19"/>
        <v>0</v>
      </c>
      <c r="P32" s="110"/>
    </row>
    <row r="33" spans="1:16" ht="42" x14ac:dyDescent="0.35">
      <c r="A33" s="16"/>
      <c r="B33" s="17" t="s">
        <v>48</v>
      </c>
      <c r="C33" s="80">
        <v>0</v>
      </c>
      <c r="D33" s="81">
        <f t="shared" si="13"/>
        <v>0</v>
      </c>
      <c r="E33" s="390">
        <f t="shared" si="14"/>
        <v>0</v>
      </c>
      <c r="F33" s="302">
        <v>0</v>
      </c>
      <c r="G33" s="78">
        <v>0</v>
      </c>
      <c r="H33" s="79">
        <f t="shared" si="24"/>
        <v>0</v>
      </c>
      <c r="I33" s="270">
        <f t="shared" si="27"/>
        <v>0</v>
      </c>
      <c r="J33" s="121">
        <f t="shared" si="25"/>
        <v>0</v>
      </c>
      <c r="K33" s="338">
        <f t="shared" si="26"/>
        <v>0</v>
      </c>
      <c r="L33" s="375">
        <f t="shared" si="17"/>
        <v>0</v>
      </c>
      <c r="M33" s="145">
        <f t="shared" si="18"/>
        <v>0</v>
      </c>
      <c r="N33" s="376">
        <f t="shared" si="19"/>
        <v>0</v>
      </c>
      <c r="P33" s="110"/>
    </row>
    <row r="34" spans="1:16" ht="21.75" thickBot="1" x14ac:dyDescent="0.4">
      <c r="A34" s="18"/>
      <c r="B34" s="19" t="s">
        <v>49</v>
      </c>
      <c r="C34" s="65">
        <v>0</v>
      </c>
      <c r="D34" s="66">
        <f t="shared" si="13"/>
        <v>0</v>
      </c>
      <c r="E34" s="391">
        <f t="shared" si="14"/>
        <v>0</v>
      </c>
      <c r="F34" s="285">
        <v>0</v>
      </c>
      <c r="G34" s="45">
        <v>0</v>
      </c>
      <c r="H34" s="46">
        <f t="shared" si="24"/>
        <v>0</v>
      </c>
      <c r="I34" s="270">
        <f>C34-F34</f>
        <v>0</v>
      </c>
      <c r="J34" s="121">
        <f t="shared" si="25"/>
        <v>0</v>
      </c>
      <c r="K34" s="338">
        <f t="shared" si="26"/>
        <v>0</v>
      </c>
      <c r="L34" s="375">
        <f t="shared" si="17"/>
        <v>0</v>
      </c>
      <c r="M34" s="145">
        <f t="shared" si="18"/>
        <v>0</v>
      </c>
      <c r="N34" s="376">
        <f t="shared" si="19"/>
        <v>0</v>
      </c>
      <c r="P34" s="110"/>
    </row>
    <row r="35" spans="1:16" s="2" customFormat="1" ht="22.5" thickTop="1" thickBot="1" x14ac:dyDescent="0.4">
      <c r="A35" s="194" t="s">
        <v>50</v>
      </c>
      <c r="B35" s="195" t="s">
        <v>51</v>
      </c>
      <c r="C35" s="196">
        <v>3333.3339999999998</v>
      </c>
      <c r="D35" s="197">
        <f t="shared" si="13"/>
        <v>633.33345999999995</v>
      </c>
      <c r="E35" s="392">
        <f t="shared" si="14"/>
        <v>3966.6674599999997</v>
      </c>
      <c r="F35" s="399">
        <v>3333.33</v>
      </c>
      <c r="G35" s="186">
        <f>F35*0.19</f>
        <v>633.33270000000005</v>
      </c>
      <c r="H35" s="187">
        <f t="shared" si="24"/>
        <v>3966.6626999999999</v>
      </c>
      <c r="I35" s="398">
        <f>C35-F35</f>
        <v>3.9999999999054126E-3</v>
      </c>
      <c r="J35" s="124">
        <f t="shared" si="25"/>
        <v>8.3999999998013658E-4</v>
      </c>
      <c r="K35" s="328">
        <f t="shared" si="26"/>
        <v>4.8399999998855487E-3</v>
      </c>
      <c r="L35" s="360">
        <f t="shared" si="17"/>
        <v>3333.3339999999998</v>
      </c>
      <c r="M35" s="173">
        <f t="shared" si="18"/>
        <v>633.33353999999997</v>
      </c>
      <c r="N35" s="361">
        <f t="shared" si="19"/>
        <v>3966.6675399999999</v>
      </c>
      <c r="P35" s="41"/>
    </row>
    <row r="36" spans="1:16" s="2" customFormat="1" ht="21.75" thickTop="1" x14ac:dyDescent="0.35">
      <c r="A36" s="199" t="s">
        <v>52</v>
      </c>
      <c r="B36" s="200" t="s">
        <v>53</v>
      </c>
      <c r="C36" s="201">
        <f>SUM(C37:C38)</f>
        <v>30000</v>
      </c>
      <c r="D36" s="201">
        <f t="shared" ref="D36:K36" si="28">SUM(D37:D38)</f>
        <v>5700</v>
      </c>
      <c r="E36" s="243">
        <f t="shared" si="28"/>
        <v>35700</v>
      </c>
      <c r="F36" s="301">
        <f t="shared" si="28"/>
        <v>20000</v>
      </c>
      <c r="G36" s="192">
        <f t="shared" si="28"/>
        <v>3800</v>
      </c>
      <c r="H36" s="202">
        <f t="shared" si="28"/>
        <v>23800</v>
      </c>
      <c r="I36" s="269">
        <f t="shared" si="28"/>
        <v>10000</v>
      </c>
      <c r="J36" s="193">
        <f t="shared" si="28"/>
        <v>2100</v>
      </c>
      <c r="K36" s="333">
        <f t="shared" si="28"/>
        <v>12100</v>
      </c>
      <c r="L36" s="360">
        <f t="shared" si="17"/>
        <v>30000</v>
      </c>
      <c r="M36" s="173">
        <f t="shared" si="18"/>
        <v>5900</v>
      </c>
      <c r="N36" s="361">
        <f t="shared" si="19"/>
        <v>35900</v>
      </c>
      <c r="P36" s="41"/>
    </row>
    <row r="37" spans="1:16" ht="21.75" thickBot="1" x14ac:dyDescent="0.4">
      <c r="A37" s="16"/>
      <c r="B37" s="17" t="s">
        <v>54</v>
      </c>
      <c r="C37" s="63">
        <v>30000</v>
      </c>
      <c r="D37" s="64">
        <f>C37*19%</f>
        <v>5700</v>
      </c>
      <c r="E37" s="393">
        <f>C37+D37</f>
        <v>35700</v>
      </c>
      <c r="F37" s="294">
        <v>20000</v>
      </c>
      <c r="G37" s="45">
        <f t="shared" ref="G37:G38" si="29">F37*19%</f>
        <v>3800</v>
      </c>
      <c r="H37" s="62">
        <f t="shared" ref="H37:H38" si="30">F37+G37</f>
        <v>23800</v>
      </c>
      <c r="I37" s="266">
        <f>C37-F37</f>
        <v>10000</v>
      </c>
      <c r="J37" s="121">
        <f>I37*21%</f>
        <v>2100</v>
      </c>
      <c r="K37" s="338">
        <f>I37+J37</f>
        <v>12100</v>
      </c>
      <c r="L37" s="375">
        <f t="shared" si="17"/>
        <v>30000</v>
      </c>
      <c r="M37" s="145">
        <f t="shared" si="18"/>
        <v>5900</v>
      </c>
      <c r="N37" s="376">
        <f t="shared" si="19"/>
        <v>35900</v>
      </c>
      <c r="P37" s="110"/>
    </row>
    <row r="38" spans="1:16" ht="22.5" thickTop="1" thickBot="1" x14ac:dyDescent="0.4">
      <c r="A38" s="18"/>
      <c r="B38" s="19" t="s">
        <v>55</v>
      </c>
      <c r="C38" s="65">
        <v>0</v>
      </c>
      <c r="D38" s="66">
        <f t="shared" si="13"/>
        <v>0</v>
      </c>
      <c r="E38" s="391">
        <f t="shared" si="14"/>
        <v>0</v>
      </c>
      <c r="F38" s="285">
        <v>0</v>
      </c>
      <c r="G38" s="45">
        <f t="shared" si="29"/>
        <v>0</v>
      </c>
      <c r="H38" s="46">
        <f t="shared" si="30"/>
        <v>0</v>
      </c>
      <c r="I38" s="260">
        <v>0</v>
      </c>
      <c r="J38" s="121">
        <f>I38*21%</f>
        <v>0</v>
      </c>
      <c r="K38" s="338">
        <f>I38+J38</f>
        <v>0</v>
      </c>
      <c r="L38" s="375">
        <f t="shared" si="17"/>
        <v>0</v>
      </c>
      <c r="M38" s="145">
        <f t="shared" si="18"/>
        <v>0</v>
      </c>
      <c r="N38" s="376">
        <f t="shared" si="19"/>
        <v>0</v>
      </c>
      <c r="P38" s="110"/>
    </row>
    <row r="39" spans="1:16" s="2" customFormat="1" ht="21.75" thickTop="1" x14ac:dyDescent="0.35">
      <c r="A39" s="199" t="s">
        <v>56</v>
      </c>
      <c r="B39" s="200" t="s">
        <v>57</v>
      </c>
      <c r="C39" s="201">
        <f>C40+C43</f>
        <v>0</v>
      </c>
      <c r="D39" s="201">
        <f t="shared" ref="D39:H39" si="31">D40+D43</f>
        <v>0</v>
      </c>
      <c r="E39" s="243">
        <f t="shared" si="31"/>
        <v>0</v>
      </c>
      <c r="F39" s="301">
        <f t="shared" si="31"/>
        <v>0</v>
      </c>
      <c r="G39" s="192">
        <f t="shared" si="31"/>
        <v>0</v>
      </c>
      <c r="H39" s="202">
        <f t="shared" si="31"/>
        <v>0</v>
      </c>
      <c r="I39" s="269">
        <f>C39-F39</f>
        <v>0</v>
      </c>
      <c r="J39" s="193">
        <f t="shared" ref="J39:K39" si="32">D39-G39</f>
        <v>0</v>
      </c>
      <c r="K39" s="333">
        <f t="shared" si="32"/>
        <v>0</v>
      </c>
      <c r="L39" s="360">
        <f t="shared" si="17"/>
        <v>0</v>
      </c>
      <c r="M39" s="173">
        <f t="shared" si="18"/>
        <v>0</v>
      </c>
      <c r="N39" s="361">
        <f t="shared" si="19"/>
        <v>0</v>
      </c>
      <c r="P39" s="41"/>
    </row>
    <row r="40" spans="1:16" ht="21" x14ac:dyDescent="0.35">
      <c r="A40" s="16"/>
      <c r="B40" s="22" t="s">
        <v>58</v>
      </c>
      <c r="C40" s="68">
        <f>C41+C42</f>
        <v>0</v>
      </c>
      <c r="D40" s="68">
        <f t="shared" ref="D40:K40" si="33">D41+D42</f>
        <v>0</v>
      </c>
      <c r="E40" s="245">
        <f t="shared" si="33"/>
        <v>0</v>
      </c>
      <c r="F40" s="306">
        <f t="shared" si="33"/>
        <v>0</v>
      </c>
      <c r="G40" s="57">
        <f t="shared" si="33"/>
        <v>0</v>
      </c>
      <c r="H40" s="307">
        <f t="shared" si="33"/>
        <v>0</v>
      </c>
      <c r="I40" s="272">
        <f t="shared" si="33"/>
        <v>0</v>
      </c>
      <c r="J40" s="120">
        <f t="shared" si="33"/>
        <v>0</v>
      </c>
      <c r="K40" s="336">
        <f t="shared" si="33"/>
        <v>0</v>
      </c>
      <c r="L40" s="375">
        <f t="shared" si="17"/>
        <v>0</v>
      </c>
      <c r="M40" s="145">
        <f t="shared" si="18"/>
        <v>0</v>
      </c>
      <c r="N40" s="376">
        <f t="shared" si="19"/>
        <v>0</v>
      </c>
      <c r="P40" s="110"/>
    </row>
    <row r="41" spans="1:16" ht="21" x14ac:dyDescent="0.35">
      <c r="A41" s="16"/>
      <c r="B41" s="22" t="s">
        <v>59</v>
      </c>
      <c r="C41" s="63">
        <v>0</v>
      </c>
      <c r="D41" s="64">
        <f t="shared" si="13"/>
        <v>0</v>
      </c>
      <c r="E41" s="393">
        <f t="shared" si="14"/>
        <v>0</v>
      </c>
      <c r="F41" s="294">
        <v>0</v>
      </c>
      <c r="G41" s="61">
        <v>0</v>
      </c>
      <c r="H41" s="62">
        <f t="shared" ref="H41:H43" si="34">F41+G41</f>
        <v>0</v>
      </c>
      <c r="I41" s="266">
        <f>C41-F41</f>
        <v>0</v>
      </c>
      <c r="J41" s="121">
        <f>I41*21%</f>
        <v>0</v>
      </c>
      <c r="K41" s="338">
        <f>I41+J41</f>
        <v>0</v>
      </c>
      <c r="L41" s="375">
        <f t="shared" si="17"/>
        <v>0</v>
      </c>
      <c r="M41" s="145">
        <f t="shared" si="18"/>
        <v>0</v>
      </c>
      <c r="N41" s="376">
        <f t="shared" si="19"/>
        <v>0</v>
      </c>
      <c r="P41" s="110"/>
    </row>
    <row r="42" spans="1:16" ht="63" x14ac:dyDescent="0.35">
      <c r="A42" s="13"/>
      <c r="B42" s="15" t="s">
        <v>60</v>
      </c>
      <c r="C42" s="75">
        <v>0</v>
      </c>
      <c r="D42" s="76">
        <f t="shared" si="13"/>
        <v>0</v>
      </c>
      <c r="E42" s="248">
        <f t="shared" si="14"/>
        <v>0</v>
      </c>
      <c r="F42" s="302">
        <v>0</v>
      </c>
      <c r="G42" s="78">
        <f t="shared" ref="G42" si="35">F42*19%</f>
        <v>0</v>
      </c>
      <c r="H42" s="79">
        <f t="shared" si="34"/>
        <v>0</v>
      </c>
      <c r="I42" s="266">
        <f t="shared" ref="I42:I43" si="36">C42-F42</f>
        <v>0</v>
      </c>
      <c r="J42" s="121">
        <f t="shared" ref="J42:J43" si="37">I42*21%</f>
        <v>0</v>
      </c>
      <c r="K42" s="338">
        <f t="shared" ref="K42:K43" si="38">I42+J42</f>
        <v>0</v>
      </c>
      <c r="L42" s="375">
        <f t="shared" si="17"/>
        <v>0</v>
      </c>
      <c r="M42" s="145">
        <f t="shared" si="18"/>
        <v>0</v>
      </c>
      <c r="N42" s="376">
        <f t="shared" si="19"/>
        <v>0</v>
      </c>
      <c r="P42" s="110"/>
    </row>
    <row r="43" spans="1:16" ht="21.75" thickBot="1" x14ac:dyDescent="0.4">
      <c r="A43" s="8"/>
      <c r="B43" s="23" t="s">
        <v>61</v>
      </c>
      <c r="C43" s="42">
        <v>0</v>
      </c>
      <c r="D43" s="43">
        <f t="shared" si="13"/>
        <v>0</v>
      </c>
      <c r="E43" s="230">
        <f t="shared" si="14"/>
        <v>0</v>
      </c>
      <c r="F43" s="285">
        <v>0</v>
      </c>
      <c r="G43" s="45">
        <v>0</v>
      </c>
      <c r="H43" s="46">
        <f t="shared" si="34"/>
        <v>0</v>
      </c>
      <c r="I43" s="266">
        <f t="shared" si="36"/>
        <v>0</v>
      </c>
      <c r="J43" s="121">
        <f t="shared" si="37"/>
        <v>0</v>
      </c>
      <c r="K43" s="338">
        <f t="shared" si="38"/>
        <v>0</v>
      </c>
      <c r="L43" s="375">
        <f t="shared" si="17"/>
        <v>0</v>
      </c>
      <c r="M43" s="145">
        <f t="shared" si="18"/>
        <v>0</v>
      </c>
      <c r="N43" s="376">
        <f t="shared" si="19"/>
        <v>0</v>
      </c>
      <c r="P43" s="110"/>
    </row>
    <row r="44" spans="1:16" ht="22.5" thickTop="1" thickBot="1" x14ac:dyDescent="0.4">
      <c r="A44" s="430" t="s">
        <v>62</v>
      </c>
      <c r="B44" s="431"/>
      <c r="C44" s="51">
        <f>C21+C25+C26+C27+C28+C35+C36+C39</f>
        <v>33333.334000000003</v>
      </c>
      <c r="D44" s="51">
        <f>D21+D25+D26+D27+D28+D35+D36+D39</f>
        <v>6333.3334599999998</v>
      </c>
      <c r="E44" s="233">
        <f>E21+E25+E26+E27+E28+E35+E36+E39</f>
        <v>39666.667459999997</v>
      </c>
      <c r="F44" s="288">
        <f t="shared" ref="F44:N44" si="39">F21+F25+F26+F27+F28+F35+F36+F39</f>
        <v>23333.33</v>
      </c>
      <c r="G44" s="52">
        <f t="shared" si="39"/>
        <v>4433.3326999999999</v>
      </c>
      <c r="H44" s="53">
        <f t="shared" si="39"/>
        <v>27766.662700000001</v>
      </c>
      <c r="I44" s="263">
        <f t="shared" si="39"/>
        <v>10000.004000000001</v>
      </c>
      <c r="J44" s="117">
        <f t="shared" si="39"/>
        <v>2100.0008400000002</v>
      </c>
      <c r="K44" s="326">
        <f t="shared" si="39"/>
        <v>12100.00484</v>
      </c>
      <c r="L44" s="355">
        <f t="shared" si="39"/>
        <v>33333.334000000003</v>
      </c>
      <c r="M44" s="146">
        <f t="shared" si="39"/>
        <v>6533.3335399999996</v>
      </c>
      <c r="N44" s="161">
        <f t="shared" si="39"/>
        <v>39866.667540000002</v>
      </c>
      <c r="P44" s="110"/>
    </row>
    <row r="45" spans="1:16" ht="21" x14ac:dyDescent="0.25">
      <c r="A45" s="446" t="s">
        <v>63</v>
      </c>
      <c r="B45" s="447"/>
      <c r="C45" s="447"/>
      <c r="D45" s="447"/>
      <c r="E45" s="447"/>
      <c r="F45" s="289"/>
      <c r="G45" s="290"/>
      <c r="H45" s="291"/>
      <c r="I45" s="118"/>
      <c r="J45" s="118"/>
      <c r="K45" s="118"/>
      <c r="L45" s="356"/>
      <c r="M45" s="357"/>
      <c r="N45" s="358"/>
      <c r="P45" s="110"/>
    </row>
    <row r="46" spans="1:16" ht="15.75" customHeight="1" x14ac:dyDescent="0.35">
      <c r="A46" s="203" t="s">
        <v>64</v>
      </c>
      <c r="B46" s="208" t="s">
        <v>65</v>
      </c>
      <c r="C46" s="98">
        <f>C47+C57+C70</f>
        <v>576498.39</v>
      </c>
      <c r="D46" s="98">
        <f t="shared" ref="D46:N46" si="40">D47+D57+D70</f>
        <v>109534.69409999999</v>
      </c>
      <c r="E46" s="250">
        <f t="shared" si="40"/>
        <v>686033.08409999998</v>
      </c>
      <c r="F46" s="310">
        <f t="shared" si="40"/>
        <v>65444.259999999995</v>
      </c>
      <c r="G46" s="99">
        <f t="shared" si="40"/>
        <v>12434.409399999999</v>
      </c>
      <c r="H46" s="311">
        <f t="shared" si="40"/>
        <v>77878.669399999999</v>
      </c>
      <c r="I46" s="274">
        <f t="shared" si="40"/>
        <v>511054.13</v>
      </c>
      <c r="J46" s="127">
        <f t="shared" si="40"/>
        <v>107321.3673</v>
      </c>
      <c r="K46" s="339">
        <f t="shared" si="40"/>
        <v>618375.49729999993</v>
      </c>
      <c r="L46" s="379">
        <f t="shared" si="40"/>
        <v>576498.39</v>
      </c>
      <c r="M46" s="165">
        <f t="shared" si="40"/>
        <v>119755.77669999999</v>
      </c>
      <c r="N46" s="380">
        <f t="shared" si="40"/>
        <v>696254.16669999994</v>
      </c>
      <c r="P46" s="110"/>
    </row>
    <row r="47" spans="1:16" ht="21" hidden="1" x14ac:dyDescent="0.35">
      <c r="A47" s="203"/>
      <c r="B47" s="204" t="s">
        <v>111</v>
      </c>
      <c r="C47" s="98">
        <f>SUM(C48:C56)</f>
        <v>0</v>
      </c>
      <c r="D47" s="93">
        <f>C47*0.19</f>
        <v>0</v>
      </c>
      <c r="E47" s="394">
        <f>C47+D47</f>
        <v>0</v>
      </c>
      <c r="F47" s="310">
        <f>SUM(F48:F56)</f>
        <v>0</v>
      </c>
      <c r="G47" s="100">
        <v>0</v>
      </c>
      <c r="H47" s="101">
        <f t="shared" ref="H47:H71" si="41">F47+G47</f>
        <v>0</v>
      </c>
      <c r="I47" s="274">
        <f>SUM(I48:I56)</f>
        <v>0</v>
      </c>
      <c r="J47" s="128">
        <f>I47*0.21</f>
        <v>0</v>
      </c>
      <c r="K47" s="402">
        <f t="shared" ref="K47" si="42">I47+J47</f>
        <v>0</v>
      </c>
      <c r="L47" s="379">
        <f t="shared" ref="L47:L79" si="43">F47+I47</f>
        <v>0</v>
      </c>
      <c r="M47" s="165">
        <f t="shared" ref="M47:M79" si="44">G47+J47</f>
        <v>0</v>
      </c>
      <c r="N47" s="380">
        <f t="shared" ref="N47:N79" si="45">H47+K47</f>
        <v>0</v>
      </c>
      <c r="P47" s="110"/>
    </row>
    <row r="48" spans="1:16" ht="21" hidden="1" x14ac:dyDescent="0.35">
      <c r="A48" s="203"/>
      <c r="B48" s="35" t="s">
        <v>112</v>
      </c>
      <c r="C48" s="98">
        <v>0</v>
      </c>
      <c r="D48" s="93">
        <f>C48*0.19</f>
        <v>0</v>
      </c>
      <c r="E48" s="394">
        <f>C48+D48</f>
        <v>0</v>
      </c>
      <c r="F48" s="310">
        <v>0</v>
      </c>
      <c r="G48" s="100">
        <f>F48*19%</f>
        <v>0</v>
      </c>
      <c r="H48" s="101">
        <f>F48+G48</f>
        <v>0</v>
      </c>
      <c r="I48" s="274">
        <f>C48-F48</f>
        <v>0</v>
      </c>
      <c r="J48" s="128">
        <f>I48*0.21</f>
        <v>0</v>
      </c>
      <c r="K48" s="402">
        <f>I48+J48</f>
        <v>0</v>
      </c>
      <c r="L48" s="379">
        <f t="shared" si="43"/>
        <v>0</v>
      </c>
      <c r="M48" s="165">
        <f t="shared" si="44"/>
        <v>0</v>
      </c>
      <c r="N48" s="380">
        <f t="shared" si="45"/>
        <v>0</v>
      </c>
      <c r="P48" s="110"/>
    </row>
    <row r="49" spans="1:16" ht="21" hidden="1" x14ac:dyDescent="0.35">
      <c r="A49" s="203"/>
      <c r="B49" s="35" t="s">
        <v>113</v>
      </c>
      <c r="C49" s="98">
        <v>0</v>
      </c>
      <c r="D49" s="93">
        <f t="shared" ref="D49:D70" si="46">C49*0.19</f>
        <v>0</v>
      </c>
      <c r="E49" s="394">
        <f t="shared" ref="E49:E79" si="47">C49+D49</f>
        <v>0</v>
      </c>
      <c r="F49" s="310">
        <v>0</v>
      </c>
      <c r="G49" s="100">
        <f t="shared" ref="G49:G69" si="48">F49*19%</f>
        <v>0</v>
      </c>
      <c r="H49" s="101">
        <f t="shared" ref="H49:H69" si="49">F49+G49</f>
        <v>0</v>
      </c>
      <c r="I49" s="274">
        <f t="shared" ref="I49:I56" si="50">C49-F49</f>
        <v>0</v>
      </c>
      <c r="J49" s="128">
        <f t="shared" ref="J49:J79" si="51">I49*0.21</f>
        <v>0</v>
      </c>
      <c r="K49" s="402">
        <f t="shared" ref="K49:K79" si="52">I49+J49</f>
        <v>0</v>
      </c>
      <c r="L49" s="379">
        <f t="shared" si="43"/>
        <v>0</v>
      </c>
      <c r="M49" s="165">
        <f t="shared" si="44"/>
        <v>0</v>
      </c>
      <c r="N49" s="380">
        <f t="shared" si="45"/>
        <v>0</v>
      </c>
      <c r="P49" s="110"/>
    </row>
    <row r="50" spans="1:16" ht="21" hidden="1" x14ac:dyDescent="0.35">
      <c r="A50" s="203"/>
      <c r="B50" s="35" t="s">
        <v>114</v>
      </c>
      <c r="C50" s="98">
        <v>0</v>
      </c>
      <c r="D50" s="93">
        <f t="shared" si="46"/>
        <v>0</v>
      </c>
      <c r="E50" s="394">
        <f t="shared" si="47"/>
        <v>0</v>
      </c>
      <c r="F50" s="310">
        <v>0</v>
      </c>
      <c r="G50" s="100">
        <f t="shared" si="48"/>
        <v>0</v>
      </c>
      <c r="H50" s="101">
        <f t="shared" si="49"/>
        <v>0</v>
      </c>
      <c r="I50" s="274">
        <f t="shared" si="50"/>
        <v>0</v>
      </c>
      <c r="J50" s="128">
        <f t="shared" si="51"/>
        <v>0</v>
      </c>
      <c r="K50" s="402">
        <f t="shared" si="52"/>
        <v>0</v>
      </c>
      <c r="L50" s="379">
        <f t="shared" si="43"/>
        <v>0</v>
      </c>
      <c r="M50" s="165">
        <f t="shared" si="44"/>
        <v>0</v>
      </c>
      <c r="N50" s="380">
        <f t="shared" si="45"/>
        <v>0</v>
      </c>
      <c r="P50" s="110"/>
    </row>
    <row r="51" spans="1:16" ht="21" hidden="1" x14ac:dyDescent="0.35">
      <c r="A51" s="203"/>
      <c r="B51" s="35" t="s">
        <v>115</v>
      </c>
      <c r="C51" s="98">
        <v>0</v>
      </c>
      <c r="D51" s="93">
        <f t="shared" si="46"/>
        <v>0</v>
      </c>
      <c r="E51" s="394">
        <f t="shared" si="47"/>
        <v>0</v>
      </c>
      <c r="F51" s="310">
        <v>0</v>
      </c>
      <c r="G51" s="100">
        <f t="shared" si="48"/>
        <v>0</v>
      </c>
      <c r="H51" s="101">
        <f t="shared" si="49"/>
        <v>0</v>
      </c>
      <c r="I51" s="274">
        <f t="shared" si="50"/>
        <v>0</v>
      </c>
      <c r="J51" s="128">
        <f t="shared" si="51"/>
        <v>0</v>
      </c>
      <c r="K51" s="402">
        <f t="shared" si="52"/>
        <v>0</v>
      </c>
      <c r="L51" s="379">
        <f t="shared" si="43"/>
        <v>0</v>
      </c>
      <c r="M51" s="165">
        <f t="shared" si="44"/>
        <v>0</v>
      </c>
      <c r="N51" s="380">
        <f t="shared" si="45"/>
        <v>0</v>
      </c>
      <c r="P51" s="110"/>
    </row>
    <row r="52" spans="1:16" ht="21" hidden="1" x14ac:dyDescent="0.35">
      <c r="A52" s="203"/>
      <c r="B52" s="35" t="s">
        <v>116</v>
      </c>
      <c r="C52" s="98">
        <v>0</v>
      </c>
      <c r="D52" s="93">
        <f t="shared" si="46"/>
        <v>0</v>
      </c>
      <c r="E52" s="394">
        <f t="shared" si="47"/>
        <v>0</v>
      </c>
      <c r="F52" s="310">
        <v>0</v>
      </c>
      <c r="G52" s="100">
        <f t="shared" si="48"/>
        <v>0</v>
      </c>
      <c r="H52" s="101">
        <f t="shared" si="49"/>
        <v>0</v>
      </c>
      <c r="I52" s="274">
        <f t="shared" si="50"/>
        <v>0</v>
      </c>
      <c r="J52" s="128">
        <f t="shared" si="51"/>
        <v>0</v>
      </c>
      <c r="K52" s="402">
        <f t="shared" si="52"/>
        <v>0</v>
      </c>
      <c r="L52" s="379">
        <f t="shared" si="43"/>
        <v>0</v>
      </c>
      <c r="M52" s="165">
        <f t="shared" si="44"/>
        <v>0</v>
      </c>
      <c r="N52" s="380">
        <f t="shared" si="45"/>
        <v>0</v>
      </c>
      <c r="P52" s="110"/>
    </row>
    <row r="53" spans="1:16" ht="21" hidden="1" x14ac:dyDescent="0.35">
      <c r="A53" s="203"/>
      <c r="B53" s="35" t="s">
        <v>117</v>
      </c>
      <c r="C53" s="98">
        <v>0</v>
      </c>
      <c r="D53" s="93">
        <f t="shared" si="46"/>
        <v>0</v>
      </c>
      <c r="E53" s="394">
        <f t="shared" si="47"/>
        <v>0</v>
      </c>
      <c r="F53" s="310">
        <v>0</v>
      </c>
      <c r="G53" s="100">
        <f t="shared" si="48"/>
        <v>0</v>
      </c>
      <c r="H53" s="101">
        <f t="shared" si="49"/>
        <v>0</v>
      </c>
      <c r="I53" s="274">
        <f t="shared" si="50"/>
        <v>0</v>
      </c>
      <c r="J53" s="128">
        <f t="shared" si="51"/>
        <v>0</v>
      </c>
      <c r="K53" s="402">
        <f t="shared" si="52"/>
        <v>0</v>
      </c>
      <c r="L53" s="379">
        <f t="shared" si="43"/>
        <v>0</v>
      </c>
      <c r="M53" s="165">
        <f t="shared" si="44"/>
        <v>0</v>
      </c>
      <c r="N53" s="380">
        <f t="shared" si="45"/>
        <v>0</v>
      </c>
      <c r="P53" s="110"/>
    </row>
    <row r="54" spans="1:16" ht="21" hidden="1" x14ac:dyDescent="0.35">
      <c r="A54" s="203"/>
      <c r="B54" s="35" t="s">
        <v>118</v>
      </c>
      <c r="C54" s="98">
        <v>0</v>
      </c>
      <c r="D54" s="93">
        <f t="shared" si="46"/>
        <v>0</v>
      </c>
      <c r="E54" s="394">
        <f t="shared" si="47"/>
        <v>0</v>
      </c>
      <c r="F54" s="310">
        <v>0</v>
      </c>
      <c r="G54" s="100">
        <f t="shared" si="48"/>
        <v>0</v>
      </c>
      <c r="H54" s="101">
        <f t="shared" si="49"/>
        <v>0</v>
      </c>
      <c r="I54" s="274">
        <f t="shared" si="50"/>
        <v>0</v>
      </c>
      <c r="J54" s="128">
        <f t="shared" si="51"/>
        <v>0</v>
      </c>
      <c r="K54" s="402">
        <f t="shared" si="52"/>
        <v>0</v>
      </c>
      <c r="L54" s="379">
        <f t="shared" si="43"/>
        <v>0</v>
      </c>
      <c r="M54" s="165">
        <f t="shared" si="44"/>
        <v>0</v>
      </c>
      <c r="N54" s="380">
        <f t="shared" si="45"/>
        <v>0</v>
      </c>
      <c r="P54" s="110"/>
    </row>
    <row r="55" spans="1:16" ht="21" hidden="1" x14ac:dyDescent="0.35">
      <c r="A55" s="203"/>
      <c r="B55" s="35" t="s">
        <v>119</v>
      </c>
      <c r="C55" s="98">
        <v>0</v>
      </c>
      <c r="D55" s="93">
        <f t="shared" si="46"/>
        <v>0</v>
      </c>
      <c r="E55" s="394">
        <f t="shared" si="47"/>
        <v>0</v>
      </c>
      <c r="F55" s="310">
        <v>0</v>
      </c>
      <c r="G55" s="100">
        <f t="shared" si="48"/>
        <v>0</v>
      </c>
      <c r="H55" s="101">
        <f t="shared" si="49"/>
        <v>0</v>
      </c>
      <c r="I55" s="274">
        <f t="shared" si="50"/>
        <v>0</v>
      </c>
      <c r="J55" s="128">
        <f t="shared" si="51"/>
        <v>0</v>
      </c>
      <c r="K55" s="402">
        <f t="shared" si="52"/>
        <v>0</v>
      </c>
      <c r="L55" s="379">
        <f t="shared" si="43"/>
        <v>0</v>
      </c>
      <c r="M55" s="165">
        <f t="shared" si="44"/>
        <v>0</v>
      </c>
      <c r="N55" s="380">
        <f t="shared" si="45"/>
        <v>0</v>
      </c>
      <c r="P55" s="110"/>
    </row>
    <row r="56" spans="1:16" ht="21" hidden="1" x14ac:dyDescent="0.35">
      <c r="A56" s="203"/>
      <c r="B56" s="35" t="s">
        <v>120</v>
      </c>
      <c r="C56" s="98">
        <v>0</v>
      </c>
      <c r="D56" s="93">
        <f t="shared" si="46"/>
        <v>0</v>
      </c>
      <c r="E56" s="394">
        <f t="shared" si="47"/>
        <v>0</v>
      </c>
      <c r="F56" s="310">
        <v>0</v>
      </c>
      <c r="G56" s="100">
        <f t="shared" si="48"/>
        <v>0</v>
      </c>
      <c r="H56" s="101">
        <f t="shared" si="49"/>
        <v>0</v>
      </c>
      <c r="I56" s="274">
        <f t="shared" si="50"/>
        <v>0</v>
      </c>
      <c r="J56" s="128">
        <f t="shared" si="51"/>
        <v>0</v>
      </c>
      <c r="K56" s="402">
        <f t="shared" si="52"/>
        <v>0</v>
      </c>
      <c r="L56" s="379">
        <f t="shared" si="43"/>
        <v>0</v>
      </c>
      <c r="M56" s="165">
        <f t="shared" si="44"/>
        <v>0</v>
      </c>
      <c r="N56" s="380">
        <f t="shared" si="45"/>
        <v>0</v>
      </c>
      <c r="P56" s="110"/>
    </row>
    <row r="57" spans="1:16" ht="21" hidden="1" x14ac:dyDescent="0.35">
      <c r="A57" s="203"/>
      <c r="B57" s="35" t="s">
        <v>121</v>
      </c>
      <c r="C57" s="98">
        <f>SUM(C58:C69)</f>
        <v>81681.39</v>
      </c>
      <c r="D57" s="93">
        <f t="shared" si="46"/>
        <v>15519.464099999999</v>
      </c>
      <c r="E57" s="394">
        <f t="shared" si="47"/>
        <v>97200.854099999997</v>
      </c>
      <c r="F57" s="310">
        <f>SUM(F58:F69)</f>
        <v>65444.259999999995</v>
      </c>
      <c r="G57" s="100">
        <f t="shared" si="48"/>
        <v>12434.409399999999</v>
      </c>
      <c r="H57" s="101">
        <f t="shared" si="49"/>
        <v>77878.669399999999</v>
      </c>
      <c r="I57" s="274">
        <f>SUM(I58:I69)</f>
        <v>16237.130000000005</v>
      </c>
      <c r="J57" s="128">
        <f t="shared" si="51"/>
        <v>3409.7973000000006</v>
      </c>
      <c r="K57" s="402">
        <f t="shared" si="52"/>
        <v>19646.927300000007</v>
      </c>
      <c r="L57" s="379">
        <f t="shared" si="43"/>
        <v>81681.39</v>
      </c>
      <c r="M57" s="165">
        <f t="shared" si="44"/>
        <v>15844.206699999999</v>
      </c>
      <c r="N57" s="380">
        <f t="shared" si="45"/>
        <v>97525.596700000009</v>
      </c>
      <c r="P57" s="110"/>
    </row>
    <row r="58" spans="1:16" ht="21" hidden="1" x14ac:dyDescent="0.35">
      <c r="A58" s="203"/>
      <c r="B58" s="35" t="s">
        <v>131</v>
      </c>
      <c r="C58" s="98">
        <v>53804.73</v>
      </c>
      <c r="D58" s="93">
        <f t="shared" si="46"/>
        <v>10222.898700000002</v>
      </c>
      <c r="E58" s="394">
        <f t="shared" si="47"/>
        <v>64027.628700000001</v>
      </c>
      <c r="F58" s="310">
        <v>37567.599999999999</v>
      </c>
      <c r="G58" s="100">
        <f t="shared" si="48"/>
        <v>7137.8440000000001</v>
      </c>
      <c r="H58" s="101">
        <f t="shared" si="49"/>
        <v>44705.443999999996</v>
      </c>
      <c r="I58" s="274">
        <f>C58-F58</f>
        <v>16237.130000000005</v>
      </c>
      <c r="J58" s="128">
        <f t="shared" si="51"/>
        <v>3409.7973000000006</v>
      </c>
      <c r="K58" s="402">
        <f t="shared" si="52"/>
        <v>19646.927300000007</v>
      </c>
      <c r="L58" s="379">
        <f t="shared" si="43"/>
        <v>53804.73</v>
      </c>
      <c r="M58" s="165">
        <f t="shared" si="44"/>
        <v>10547.641300000001</v>
      </c>
      <c r="N58" s="380">
        <f t="shared" si="45"/>
        <v>64352.371299999999</v>
      </c>
      <c r="P58" s="110"/>
    </row>
    <row r="59" spans="1:16" ht="21" hidden="1" x14ac:dyDescent="0.35">
      <c r="A59" s="203"/>
      <c r="B59" s="35" t="s">
        <v>132</v>
      </c>
      <c r="C59" s="98">
        <v>21400.880000000001</v>
      </c>
      <c r="D59" s="93">
        <f t="shared" si="46"/>
        <v>4066.1672000000003</v>
      </c>
      <c r="E59" s="394">
        <f t="shared" si="47"/>
        <v>25467.047200000001</v>
      </c>
      <c r="F59" s="310">
        <v>21400.880000000001</v>
      </c>
      <c r="G59" s="100">
        <f t="shared" si="48"/>
        <v>4066.1672000000003</v>
      </c>
      <c r="H59" s="101">
        <f t="shared" si="49"/>
        <v>25467.047200000001</v>
      </c>
      <c r="I59" s="274">
        <f t="shared" ref="I59:I71" si="53">C59-F59</f>
        <v>0</v>
      </c>
      <c r="J59" s="128">
        <f t="shared" si="51"/>
        <v>0</v>
      </c>
      <c r="K59" s="402">
        <f t="shared" si="52"/>
        <v>0</v>
      </c>
      <c r="L59" s="379">
        <f t="shared" si="43"/>
        <v>21400.880000000001</v>
      </c>
      <c r="M59" s="165">
        <f t="shared" si="44"/>
        <v>4066.1672000000003</v>
      </c>
      <c r="N59" s="380">
        <f t="shared" si="45"/>
        <v>25467.047200000001</v>
      </c>
      <c r="P59" s="110"/>
    </row>
    <row r="60" spans="1:16" ht="21" hidden="1" x14ac:dyDescent="0.35">
      <c r="A60" s="203"/>
      <c r="B60" s="35" t="s">
        <v>130</v>
      </c>
      <c r="C60" s="98">
        <v>6475.78</v>
      </c>
      <c r="D60" s="93">
        <f t="shared" si="46"/>
        <v>1230.3981999999999</v>
      </c>
      <c r="E60" s="394">
        <f t="shared" si="47"/>
        <v>7706.1781999999994</v>
      </c>
      <c r="F60" s="310">
        <v>6475.78</v>
      </c>
      <c r="G60" s="100">
        <f t="shared" si="48"/>
        <v>1230.3981999999999</v>
      </c>
      <c r="H60" s="101">
        <f t="shared" si="49"/>
        <v>7706.1781999999994</v>
      </c>
      <c r="I60" s="274">
        <f t="shared" si="53"/>
        <v>0</v>
      </c>
      <c r="J60" s="128">
        <f t="shared" si="51"/>
        <v>0</v>
      </c>
      <c r="K60" s="402">
        <f t="shared" si="52"/>
        <v>0</v>
      </c>
      <c r="L60" s="379">
        <f t="shared" si="43"/>
        <v>6475.78</v>
      </c>
      <c r="M60" s="165">
        <f t="shared" si="44"/>
        <v>1230.3981999999999</v>
      </c>
      <c r="N60" s="380">
        <f t="shared" si="45"/>
        <v>7706.1781999999994</v>
      </c>
      <c r="P60" s="110"/>
    </row>
    <row r="61" spans="1:16" ht="21" hidden="1" x14ac:dyDescent="0.35">
      <c r="A61" s="203"/>
      <c r="B61" s="35" t="s">
        <v>133</v>
      </c>
      <c r="C61" s="98">
        <v>0</v>
      </c>
      <c r="D61" s="93">
        <f t="shared" si="46"/>
        <v>0</v>
      </c>
      <c r="E61" s="394">
        <f t="shared" si="47"/>
        <v>0</v>
      </c>
      <c r="F61" s="310">
        <v>0</v>
      </c>
      <c r="G61" s="100">
        <f t="shared" si="48"/>
        <v>0</v>
      </c>
      <c r="H61" s="101">
        <f t="shared" si="49"/>
        <v>0</v>
      </c>
      <c r="I61" s="274">
        <f t="shared" si="53"/>
        <v>0</v>
      </c>
      <c r="J61" s="128">
        <f t="shared" si="51"/>
        <v>0</v>
      </c>
      <c r="K61" s="402">
        <f t="shared" si="52"/>
        <v>0</v>
      </c>
      <c r="L61" s="379">
        <f t="shared" si="43"/>
        <v>0</v>
      </c>
      <c r="M61" s="165">
        <f t="shared" si="44"/>
        <v>0</v>
      </c>
      <c r="N61" s="380">
        <f t="shared" si="45"/>
        <v>0</v>
      </c>
      <c r="P61" s="110"/>
    </row>
    <row r="62" spans="1:16" ht="21" hidden="1" x14ac:dyDescent="0.35">
      <c r="A62" s="203"/>
      <c r="B62" s="35" t="s">
        <v>122</v>
      </c>
      <c r="C62" s="210">
        <v>0</v>
      </c>
      <c r="D62" s="95">
        <f t="shared" si="46"/>
        <v>0</v>
      </c>
      <c r="E62" s="395">
        <f t="shared" si="47"/>
        <v>0</v>
      </c>
      <c r="F62" s="400">
        <v>0</v>
      </c>
      <c r="G62" s="213">
        <f t="shared" si="48"/>
        <v>0</v>
      </c>
      <c r="H62" s="214">
        <f t="shared" si="49"/>
        <v>0</v>
      </c>
      <c r="I62" s="274">
        <f t="shared" si="53"/>
        <v>0</v>
      </c>
      <c r="J62" s="128">
        <f t="shared" si="51"/>
        <v>0</v>
      </c>
      <c r="K62" s="402">
        <f t="shared" si="52"/>
        <v>0</v>
      </c>
      <c r="L62" s="379">
        <f t="shared" si="43"/>
        <v>0</v>
      </c>
      <c r="M62" s="165">
        <f t="shared" si="44"/>
        <v>0</v>
      </c>
      <c r="N62" s="380">
        <f t="shared" si="45"/>
        <v>0</v>
      </c>
      <c r="P62" s="110"/>
    </row>
    <row r="63" spans="1:16" ht="21" hidden="1" x14ac:dyDescent="0.35">
      <c r="A63" s="203"/>
      <c r="B63" s="35" t="s">
        <v>123</v>
      </c>
      <c r="C63" s="98">
        <v>0</v>
      </c>
      <c r="D63" s="93">
        <f t="shared" si="46"/>
        <v>0</v>
      </c>
      <c r="E63" s="394">
        <f t="shared" si="47"/>
        <v>0</v>
      </c>
      <c r="F63" s="310">
        <v>0</v>
      </c>
      <c r="G63" s="100">
        <f t="shared" si="48"/>
        <v>0</v>
      </c>
      <c r="H63" s="101">
        <f t="shared" si="49"/>
        <v>0</v>
      </c>
      <c r="I63" s="274">
        <f t="shared" si="53"/>
        <v>0</v>
      </c>
      <c r="J63" s="128">
        <f t="shared" si="51"/>
        <v>0</v>
      </c>
      <c r="K63" s="402">
        <f t="shared" si="52"/>
        <v>0</v>
      </c>
      <c r="L63" s="379">
        <f t="shared" si="43"/>
        <v>0</v>
      </c>
      <c r="M63" s="165">
        <f t="shared" si="44"/>
        <v>0</v>
      </c>
      <c r="N63" s="380">
        <f t="shared" si="45"/>
        <v>0</v>
      </c>
      <c r="P63" s="110"/>
    </row>
    <row r="64" spans="1:16" ht="21" hidden="1" x14ac:dyDescent="0.35">
      <c r="A64" s="203"/>
      <c r="B64" s="35" t="s">
        <v>124</v>
      </c>
      <c r="C64" s="98">
        <v>0</v>
      </c>
      <c r="D64" s="93">
        <f t="shared" si="46"/>
        <v>0</v>
      </c>
      <c r="E64" s="394">
        <f t="shared" si="47"/>
        <v>0</v>
      </c>
      <c r="F64" s="310">
        <v>0</v>
      </c>
      <c r="G64" s="100">
        <f t="shared" si="48"/>
        <v>0</v>
      </c>
      <c r="H64" s="101">
        <f t="shared" si="49"/>
        <v>0</v>
      </c>
      <c r="I64" s="274">
        <f t="shared" si="53"/>
        <v>0</v>
      </c>
      <c r="J64" s="128">
        <f t="shared" si="51"/>
        <v>0</v>
      </c>
      <c r="K64" s="402">
        <f t="shared" si="52"/>
        <v>0</v>
      </c>
      <c r="L64" s="379">
        <f t="shared" si="43"/>
        <v>0</v>
      </c>
      <c r="M64" s="165">
        <f t="shared" si="44"/>
        <v>0</v>
      </c>
      <c r="N64" s="380">
        <f t="shared" si="45"/>
        <v>0</v>
      </c>
      <c r="P64" s="110"/>
    </row>
    <row r="65" spans="1:16" ht="21" hidden="1" x14ac:dyDescent="0.35">
      <c r="A65" s="203"/>
      <c r="B65" s="35" t="s">
        <v>125</v>
      </c>
      <c r="C65" s="98">
        <v>0</v>
      </c>
      <c r="D65" s="93">
        <f t="shared" si="46"/>
        <v>0</v>
      </c>
      <c r="E65" s="394">
        <f t="shared" si="47"/>
        <v>0</v>
      </c>
      <c r="F65" s="310">
        <v>0</v>
      </c>
      <c r="G65" s="100">
        <f t="shared" si="48"/>
        <v>0</v>
      </c>
      <c r="H65" s="101">
        <f t="shared" si="49"/>
        <v>0</v>
      </c>
      <c r="I65" s="274">
        <f t="shared" si="53"/>
        <v>0</v>
      </c>
      <c r="J65" s="128">
        <f t="shared" si="51"/>
        <v>0</v>
      </c>
      <c r="K65" s="402">
        <f t="shared" si="52"/>
        <v>0</v>
      </c>
      <c r="L65" s="379">
        <f t="shared" si="43"/>
        <v>0</v>
      </c>
      <c r="M65" s="165">
        <f t="shared" si="44"/>
        <v>0</v>
      </c>
      <c r="N65" s="380">
        <f t="shared" si="45"/>
        <v>0</v>
      </c>
      <c r="P65" s="110"/>
    </row>
    <row r="66" spans="1:16" ht="21" hidden="1" x14ac:dyDescent="0.35">
      <c r="A66" s="203"/>
      <c r="B66" s="35" t="s">
        <v>126</v>
      </c>
      <c r="C66" s="98">
        <v>0</v>
      </c>
      <c r="D66" s="93">
        <f t="shared" si="46"/>
        <v>0</v>
      </c>
      <c r="E66" s="394">
        <f t="shared" si="47"/>
        <v>0</v>
      </c>
      <c r="F66" s="310">
        <v>0</v>
      </c>
      <c r="G66" s="100">
        <f t="shared" si="48"/>
        <v>0</v>
      </c>
      <c r="H66" s="101">
        <f t="shared" si="49"/>
        <v>0</v>
      </c>
      <c r="I66" s="274">
        <f t="shared" si="53"/>
        <v>0</v>
      </c>
      <c r="J66" s="128">
        <f t="shared" si="51"/>
        <v>0</v>
      </c>
      <c r="K66" s="402">
        <f t="shared" si="52"/>
        <v>0</v>
      </c>
      <c r="L66" s="379">
        <f t="shared" si="43"/>
        <v>0</v>
      </c>
      <c r="M66" s="165">
        <f t="shared" si="44"/>
        <v>0</v>
      </c>
      <c r="N66" s="380">
        <f t="shared" si="45"/>
        <v>0</v>
      </c>
      <c r="P66" s="110"/>
    </row>
    <row r="67" spans="1:16" ht="21" hidden="1" x14ac:dyDescent="0.35">
      <c r="A67" s="203"/>
      <c r="B67" s="35" t="s">
        <v>127</v>
      </c>
      <c r="C67" s="98">
        <v>0</v>
      </c>
      <c r="D67" s="93">
        <f t="shared" si="46"/>
        <v>0</v>
      </c>
      <c r="E67" s="394">
        <f t="shared" si="47"/>
        <v>0</v>
      </c>
      <c r="F67" s="310">
        <v>0</v>
      </c>
      <c r="G67" s="100">
        <f t="shared" si="48"/>
        <v>0</v>
      </c>
      <c r="H67" s="101">
        <f t="shared" si="49"/>
        <v>0</v>
      </c>
      <c r="I67" s="274">
        <f t="shared" si="53"/>
        <v>0</v>
      </c>
      <c r="J67" s="128">
        <f t="shared" si="51"/>
        <v>0</v>
      </c>
      <c r="K67" s="402">
        <f t="shared" si="52"/>
        <v>0</v>
      </c>
      <c r="L67" s="379">
        <f t="shared" si="43"/>
        <v>0</v>
      </c>
      <c r="M67" s="165">
        <f t="shared" si="44"/>
        <v>0</v>
      </c>
      <c r="N67" s="380">
        <f t="shared" si="45"/>
        <v>0</v>
      </c>
      <c r="P67" s="110"/>
    </row>
    <row r="68" spans="1:16" ht="21" hidden="1" x14ac:dyDescent="0.35">
      <c r="A68" s="203"/>
      <c r="B68" s="35" t="s">
        <v>129</v>
      </c>
      <c r="C68" s="98">
        <v>0</v>
      </c>
      <c r="D68" s="93">
        <f t="shared" si="46"/>
        <v>0</v>
      </c>
      <c r="E68" s="394">
        <f t="shared" si="47"/>
        <v>0</v>
      </c>
      <c r="F68" s="310">
        <v>0</v>
      </c>
      <c r="G68" s="100">
        <f t="shared" si="48"/>
        <v>0</v>
      </c>
      <c r="H68" s="101">
        <f t="shared" si="49"/>
        <v>0</v>
      </c>
      <c r="I68" s="274">
        <f t="shared" si="53"/>
        <v>0</v>
      </c>
      <c r="J68" s="128">
        <f t="shared" si="51"/>
        <v>0</v>
      </c>
      <c r="K68" s="402">
        <f t="shared" si="52"/>
        <v>0</v>
      </c>
      <c r="L68" s="379">
        <f t="shared" si="43"/>
        <v>0</v>
      </c>
      <c r="M68" s="165">
        <f t="shared" si="44"/>
        <v>0</v>
      </c>
      <c r="N68" s="380">
        <f t="shared" si="45"/>
        <v>0</v>
      </c>
      <c r="P68" s="110"/>
    </row>
    <row r="69" spans="1:16" ht="21" hidden="1" x14ac:dyDescent="0.35">
      <c r="A69" s="203"/>
      <c r="B69" s="35" t="s">
        <v>128</v>
      </c>
      <c r="C69" s="98">
        <v>0</v>
      </c>
      <c r="D69" s="93">
        <f t="shared" si="46"/>
        <v>0</v>
      </c>
      <c r="E69" s="394">
        <f t="shared" si="47"/>
        <v>0</v>
      </c>
      <c r="F69" s="310">
        <v>0</v>
      </c>
      <c r="G69" s="100">
        <f t="shared" si="48"/>
        <v>0</v>
      </c>
      <c r="H69" s="101">
        <f t="shared" si="49"/>
        <v>0</v>
      </c>
      <c r="I69" s="274">
        <f t="shared" si="53"/>
        <v>0</v>
      </c>
      <c r="J69" s="128">
        <f t="shared" si="51"/>
        <v>0</v>
      </c>
      <c r="K69" s="402">
        <f t="shared" si="52"/>
        <v>0</v>
      </c>
      <c r="L69" s="379">
        <f t="shared" si="43"/>
        <v>0</v>
      </c>
      <c r="M69" s="165">
        <f t="shared" si="44"/>
        <v>0</v>
      </c>
      <c r="N69" s="380">
        <f t="shared" si="45"/>
        <v>0</v>
      </c>
      <c r="P69" s="110"/>
    </row>
    <row r="70" spans="1:16" ht="21" hidden="1" x14ac:dyDescent="0.35">
      <c r="A70" s="203"/>
      <c r="B70" s="204" t="s">
        <v>66</v>
      </c>
      <c r="C70" s="98">
        <f>279411.45+257191.02+231735.48-131640.73-141880.22</f>
        <v>494817</v>
      </c>
      <c r="D70" s="93">
        <f t="shared" si="46"/>
        <v>94015.23</v>
      </c>
      <c r="E70" s="394">
        <f t="shared" si="47"/>
        <v>588832.23</v>
      </c>
      <c r="F70" s="310">
        <v>0</v>
      </c>
      <c r="G70" s="100">
        <f t="shared" ref="G70" si="54">F70*0.19</f>
        <v>0</v>
      </c>
      <c r="H70" s="101">
        <f t="shared" si="41"/>
        <v>0</v>
      </c>
      <c r="I70" s="274">
        <f t="shared" si="53"/>
        <v>494817</v>
      </c>
      <c r="J70" s="128">
        <f t="shared" si="51"/>
        <v>103911.56999999999</v>
      </c>
      <c r="K70" s="402">
        <f t="shared" si="52"/>
        <v>598728.56999999995</v>
      </c>
      <c r="L70" s="379">
        <f t="shared" si="43"/>
        <v>494817</v>
      </c>
      <c r="M70" s="165">
        <f t="shared" si="44"/>
        <v>103911.56999999999</v>
      </c>
      <c r="N70" s="380">
        <f t="shared" si="45"/>
        <v>598728.56999999995</v>
      </c>
      <c r="P70" s="110"/>
    </row>
    <row r="71" spans="1:16" ht="21" x14ac:dyDescent="0.35">
      <c r="A71" s="203" t="s">
        <v>67</v>
      </c>
      <c r="B71" s="204" t="s">
        <v>68</v>
      </c>
      <c r="C71" s="98">
        <v>0</v>
      </c>
      <c r="D71" s="93">
        <f t="shared" ref="D71:D79" si="55">C71*19%</f>
        <v>0</v>
      </c>
      <c r="E71" s="394">
        <f t="shared" si="47"/>
        <v>0</v>
      </c>
      <c r="F71" s="310">
        <v>0</v>
      </c>
      <c r="G71" s="100">
        <f t="shared" ref="G71" si="56">F71*19%</f>
        <v>0</v>
      </c>
      <c r="H71" s="101">
        <f t="shared" si="41"/>
        <v>0</v>
      </c>
      <c r="I71" s="274">
        <f t="shared" si="53"/>
        <v>0</v>
      </c>
      <c r="J71" s="128">
        <f t="shared" si="51"/>
        <v>0</v>
      </c>
      <c r="K71" s="402">
        <f t="shared" si="52"/>
        <v>0</v>
      </c>
      <c r="L71" s="379">
        <f t="shared" si="43"/>
        <v>0</v>
      </c>
      <c r="M71" s="165">
        <f t="shared" si="44"/>
        <v>0</v>
      </c>
      <c r="N71" s="380">
        <f t="shared" si="45"/>
        <v>0</v>
      </c>
      <c r="P71" s="110"/>
    </row>
    <row r="72" spans="1:16" ht="21" x14ac:dyDescent="0.35">
      <c r="A72" s="203" t="s">
        <v>69</v>
      </c>
      <c r="B72" s="209" t="s">
        <v>70</v>
      </c>
      <c r="C72" s="210">
        <f>C73+C76</f>
        <v>0</v>
      </c>
      <c r="D72" s="210">
        <f t="shared" ref="D72:H72" si="57">D73+D76</f>
        <v>0</v>
      </c>
      <c r="E72" s="396">
        <f t="shared" si="57"/>
        <v>0</v>
      </c>
      <c r="F72" s="400">
        <f t="shared" si="57"/>
        <v>0</v>
      </c>
      <c r="G72" s="211">
        <f t="shared" si="57"/>
        <v>0</v>
      </c>
      <c r="H72" s="401">
        <f t="shared" si="57"/>
        <v>0</v>
      </c>
      <c r="I72" s="274">
        <f t="shared" ref="I72:I79" si="58">C72-F72</f>
        <v>0</v>
      </c>
      <c r="J72" s="128">
        <f t="shared" si="51"/>
        <v>0</v>
      </c>
      <c r="K72" s="402">
        <f t="shared" si="52"/>
        <v>0</v>
      </c>
      <c r="L72" s="379">
        <f t="shared" si="43"/>
        <v>0</v>
      </c>
      <c r="M72" s="165">
        <f t="shared" si="44"/>
        <v>0</v>
      </c>
      <c r="N72" s="380">
        <f t="shared" si="45"/>
        <v>0</v>
      </c>
      <c r="P72" s="110"/>
    </row>
    <row r="73" spans="1:16" ht="1.5" customHeight="1" x14ac:dyDescent="0.35">
      <c r="A73" s="203"/>
      <c r="B73" s="204" t="s">
        <v>71</v>
      </c>
      <c r="C73" s="98">
        <f>SUM(C74:C75)</f>
        <v>0</v>
      </c>
      <c r="D73" s="98">
        <f t="shared" ref="D73:E73" si="59">SUM(D74:D75)</f>
        <v>0</v>
      </c>
      <c r="E73" s="250">
        <f t="shared" si="59"/>
        <v>0</v>
      </c>
      <c r="F73" s="310">
        <v>0</v>
      </c>
      <c r="G73" s="100">
        <v>0</v>
      </c>
      <c r="H73" s="101">
        <f t="shared" ref="H73:H79" si="60">F73+G73</f>
        <v>0</v>
      </c>
      <c r="I73" s="274">
        <f t="shared" si="58"/>
        <v>0</v>
      </c>
      <c r="J73" s="128">
        <f t="shared" si="51"/>
        <v>0</v>
      </c>
      <c r="K73" s="402">
        <f t="shared" si="52"/>
        <v>0</v>
      </c>
      <c r="L73" s="379">
        <f t="shared" si="43"/>
        <v>0</v>
      </c>
      <c r="M73" s="165">
        <f t="shared" si="44"/>
        <v>0</v>
      </c>
      <c r="N73" s="380">
        <f t="shared" si="45"/>
        <v>0</v>
      </c>
      <c r="P73" s="110"/>
    </row>
    <row r="74" spans="1:16" ht="21" hidden="1" x14ac:dyDescent="0.35">
      <c r="A74" s="203"/>
      <c r="B74" s="204" t="s">
        <v>134</v>
      </c>
      <c r="C74" s="98">
        <v>0</v>
      </c>
      <c r="D74" s="93">
        <f t="shared" ref="D74:D76" si="61">C74*0.19</f>
        <v>0</v>
      </c>
      <c r="E74" s="394">
        <f t="shared" ref="E74:E75" si="62">C74+D74</f>
        <v>0</v>
      </c>
      <c r="F74" s="310">
        <v>0</v>
      </c>
      <c r="G74" s="100">
        <v>0</v>
      </c>
      <c r="H74" s="101">
        <v>0</v>
      </c>
      <c r="I74" s="274">
        <f t="shared" si="58"/>
        <v>0</v>
      </c>
      <c r="J74" s="128">
        <f t="shared" si="51"/>
        <v>0</v>
      </c>
      <c r="K74" s="402">
        <f t="shared" si="52"/>
        <v>0</v>
      </c>
      <c r="L74" s="379">
        <f t="shared" si="43"/>
        <v>0</v>
      </c>
      <c r="M74" s="165">
        <f t="shared" si="44"/>
        <v>0</v>
      </c>
      <c r="N74" s="380">
        <f t="shared" si="45"/>
        <v>0</v>
      </c>
      <c r="P74" s="110"/>
    </row>
    <row r="75" spans="1:16" ht="21" hidden="1" x14ac:dyDescent="0.35">
      <c r="A75" s="203"/>
      <c r="B75" s="204" t="s">
        <v>135</v>
      </c>
      <c r="C75" s="98">
        <v>0</v>
      </c>
      <c r="D75" s="93">
        <f t="shared" si="61"/>
        <v>0</v>
      </c>
      <c r="E75" s="394">
        <f t="shared" si="62"/>
        <v>0</v>
      </c>
      <c r="F75" s="310">
        <v>0</v>
      </c>
      <c r="G75" s="100">
        <v>0</v>
      </c>
      <c r="H75" s="101">
        <v>0</v>
      </c>
      <c r="I75" s="274">
        <f t="shared" si="58"/>
        <v>0</v>
      </c>
      <c r="J75" s="128">
        <f t="shared" si="51"/>
        <v>0</v>
      </c>
      <c r="K75" s="402">
        <f t="shared" si="52"/>
        <v>0</v>
      </c>
      <c r="L75" s="379">
        <f t="shared" si="43"/>
        <v>0</v>
      </c>
      <c r="M75" s="165">
        <f t="shared" si="44"/>
        <v>0</v>
      </c>
      <c r="N75" s="380">
        <f t="shared" si="45"/>
        <v>0</v>
      </c>
      <c r="P75" s="110"/>
    </row>
    <row r="76" spans="1:16" ht="21" hidden="1" x14ac:dyDescent="0.35">
      <c r="A76" s="203"/>
      <c r="B76" s="204" t="s">
        <v>72</v>
      </c>
      <c r="C76" s="98">
        <v>0</v>
      </c>
      <c r="D76" s="93">
        <f t="shared" si="61"/>
        <v>0</v>
      </c>
      <c r="E76" s="394">
        <f t="shared" si="47"/>
        <v>0</v>
      </c>
      <c r="F76" s="310">
        <v>0</v>
      </c>
      <c r="G76" s="100">
        <f t="shared" ref="G76" si="63">F76*0.19</f>
        <v>0</v>
      </c>
      <c r="H76" s="101">
        <f t="shared" si="60"/>
        <v>0</v>
      </c>
      <c r="I76" s="274">
        <f t="shared" si="58"/>
        <v>0</v>
      </c>
      <c r="J76" s="128">
        <f t="shared" si="51"/>
        <v>0</v>
      </c>
      <c r="K76" s="402">
        <f t="shared" si="52"/>
        <v>0</v>
      </c>
      <c r="L76" s="379">
        <f t="shared" si="43"/>
        <v>0</v>
      </c>
      <c r="M76" s="165">
        <f t="shared" si="44"/>
        <v>0</v>
      </c>
      <c r="N76" s="380">
        <f t="shared" si="45"/>
        <v>0</v>
      </c>
      <c r="P76" s="110"/>
    </row>
    <row r="77" spans="1:16" ht="42" x14ac:dyDescent="0.35">
      <c r="A77" s="203" t="s">
        <v>73</v>
      </c>
      <c r="B77" s="209" t="s">
        <v>74</v>
      </c>
      <c r="C77" s="210">
        <v>0</v>
      </c>
      <c r="D77" s="95">
        <f t="shared" si="55"/>
        <v>0</v>
      </c>
      <c r="E77" s="395">
        <f t="shared" si="47"/>
        <v>0</v>
      </c>
      <c r="F77" s="400">
        <v>0</v>
      </c>
      <c r="G77" s="213">
        <f t="shared" ref="G77:G79" si="64">F77*19%</f>
        <v>0</v>
      </c>
      <c r="H77" s="214">
        <f t="shared" si="60"/>
        <v>0</v>
      </c>
      <c r="I77" s="274">
        <f t="shared" si="58"/>
        <v>0</v>
      </c>
      <c r="J77" s="128">
        <f t="shared" si="51"/>
        <v>0</v>
      </c>
      <c r="K77" s="402">
        <f t="shared" si="52"/>
        <v>0</v>
      </c>
      <c r="L77" s="379">
        <f t="shared" si="43"/>
        <v>0</v>
      </c>
      <c r="M77" s="165">
        <f t="shared" si="44"/>
        <v>0</v>
      </c>
      <c r="N77" s="380">
        <f t="shared" si="45"/>
        <v>0</v>
      </c>
      <c r="P77" s="110"/>
    </row>
    <row r="78" spans="1:16" ht="21" x14ac:dyDescent="0.35">
      <c r="A78" s="203" t="s">
        <v>75</v>
      </c>
      <c r="B78" s="209" t="s">
        <v>76</v>
      </c>
      <c r="C78" s="98">
        <v>0</v>
      </c>
      <c r="D78" s="93">
        <f t="shared" si="55"/>
        <v>0</v>
      </c>
      <c r="E78" s="394">
        <f t="shared" si="47"/>
        <v>0</v>
      </c>
      <c r="F78" s="310">
        <v>0</v>
      </c>
      <c r="G78" s="100">
        <f t="shared" si="64"/>
        <v>0</v>
      </c>
      <c r="H78" s="101">
        <f t="shared" si="60"/>
        <v>0</v>
      </c>
      <c r="I78" s="274">
        <f t="shared" si="58"/>
        <v>0</v>
      </c>
      <c r="J78" s="128">
        <f t="shared" si="51"/>
        <v>0</v>
      </c>
      <c r="K78" s="402">
        <f t="shared" si="52"/>
        <v>0</v>
      </c>
      <c r="L78" s="379">
        <f t="shared" si="43"/>
        <v>0</v>
      </c>
      <c r="M78" s="165">
        <f t="shared" si="44"/>
        <v>0</v>
      </c>
      <c r="N78" s="380">
        <f t="shared" si="45"/>
        <v>0</v>
      </c>
      <c r="P78" s="110"/>
    </row>
    <row r="79" spans="1:16" ht="21" x14ac:dyDescent="0.35">
      <c r="A79" s="203" t="s">
        <v>77</v>
      </c>
      <c r="B79" s="209" t="s">
        <v>78</v>
      </c>
      <c r="C79" s="98">
        <v>0</v>
      </c>
      <c r="D79" s="93">
        <f t="shared" si="55"/>
        <v>0</v>
      </c>
      <c r="E79" s="394">
        <f t="shared" si="47"/>
        <v>0</v>
      </c>
      <c r="F79" s="310">
        <v>0</v>
      </c>
      <c r="G79" s="100">
        <f t="shared" si="64"/>
        <v>0</v>
      </c>
      <c r="H79" s="101">
        <f t="shared" si="60"/>
        <v>0</v>
      </c>
      <c r="I79" s="274">
        <f t="shared" si="58"/>
        <v>0</v>
      </c>
      <c r="J79" s="128">
        <f t="shared" si="51"/>
        <v>0</v>
      </c>
      <c r="K79" s="402">
        <f t="shared" si="52"/>
        <v>0</v>
      </c>
      <c r="L79" s="379">
        <f t="shared" si="43"/>
        <v>0</v>
      </c>
      <c r="M79" s="165">
        <f t="shared" si="44"/>
        <v>0</v>
      </c>
      <c r="N79" s="380">
        <f t="shared" si="45"/>
        <v>0</v>
      </c>
      <c r="P79" s="110"/>
    </row>
    <row r="80" spans="1:16" ht="21.75" thickBot="1" x14ac:dyDescent="0.4">
      <c r="A80" s="419" t="s">
        <v>79</v>
      </c>
      <c r="B80" s="420"/>
      <c r="C80" s="54">
        <f>C46+C71+C72+C77+C78+C79</f>
        <v>576498.39</v>
      </c>
      <c r="D80" s="54">
        <f t="shared" ref="D80:N80" si="65">D46+D71+D72+D77+D78+D79</f>
        <v>109534.69409999999</v>
      </c>
      <c r="E80" s="234">
        <f t="shared" si="65"/>
        <v>686033.08409999998</v>
      </c>
      <c r="F80" s="292">
        <f t="shared" si="65"/>
        <v>65444.259999999995</v>
      </c>
      <c r="G80" s="55">
        <f t="shared" si="65"/>
        <v>12434.409399999999</v>
      </c>
      <c r="H80" s="56">
        <f t="shared" si="65"/>
        <v>77878.669399999999</v>
      </c>
      <c r="I80" s="264">
        <f t="shared" si="65"/>
        <v>511054.13</v>
      </c>
      <c r="J80" s="119">
        <f t="shared" si="65"/>
        <v>107321.3673</v>
      </c>
      <c r="K80" s="327">
        <f t="shared" si="65"/>
        <v>618375.49729999993</v>
      </c>
      <c r="L80" s="359">
        <f t="shared" si="65"/>
        <v>576498.39</v>
      </c>
      <c r="M80" s="143">
        <f t="shared" si="65"/>
        <v>119755.77669999999</v>
      </c>
      <c r="N80" s="144">
        <f t="shared" si="65"/>
        <v>696254.16669999994</v>
      </c>
      <c r="P80" s="110"/>
    </row>
    <row r="81" spans="1:16" ht="21" x14ac:dyDescent="0.25">
      <c r="A81" s="428" t="s">
        <v>80</v>
      </c>
      <c r="B81" s="429"/>
      <c r="C81" s="429"/>
      <c r="D81" s="429"/>
      <c r="E81" s="429"/>
      <c r="F81" s="289"/>
      <c r="G81" s="290"/>
      <c r="H81" s="291"/>
      <c r="I81" s="118"/>
      <c r="J81" s="118"/>
      <c r="K81" s="118"/>
      <c r="L81" s="356"/>
      <c r="M81" s="357"/>
      <c r="N81" s="358"/>
      <c r="P81" s="110"/>
    </row>
    <row r="82" spans="1:16" s="2" customFormat="1" ht="21" x14ac:dyDescent="0.35">
      <c r="A82" s="37" t="s">
        <v>81</v>
      </c>
      <c r="B82" s="220" t="s">
        <v>82</v>
      </c>
      <c r="C82" s="90">
        <f>C83+C84</f>
        <v>0</v>
      </c>
      <c r="D82" s="90">
        <f>D83+D84</f>
        <v>0</v>
      </c>
      <c r="E82" s="235">
        <f>E83+E84</f>
        <v>0</v>
      </c>
      <c r="F82" s="293">
        <f>F83+F84</f>
        <v>0</v>
      </c>
      <c r="G82" s="91">
        <f>F82*19%</f>
        <v>0</v>
      </c>
      <c r="H82" s="92">
        <f>F82+G82</f>
        <v>0</v>
      </c>
      <c r="I82" s="265">
        <f t="shared" ref="I82:K82" si="66">I83+I84</f>
        <v>0</v>
      </c>
      <c r="J82" s="124">
        <f t="shared" si="66"/>
        <v>0</v>
      </c>
      <c r="K82" s="328">
        <f t="shared" si="66"/>
        <v>0</v>
      </c>
      <c r="L82" s="360">
        <f>F82+I82</f>
        <v>0</v>
      </c>
      <c r="M82" s="173">
        <f t="shared" ref="M82:N82" si="67">G82+J82</f>
        <v>0</v>
      </c>
      <c r="N82" s="361">
        <f t="shared" si="67"/>
        <v>0</v>
      </c>
      <c r="P82" s="41"/>
    </row>
    <row r="83" spans="1:16" ht="41.25" customHeight="1" x14ac:dyDescent="0.35">
      <c r="A83" s="203"/>
      <c r="B83" s="216" t="s">
        <v>83</v>
      </c>
      <c r="C83" s="98">
        <v>0</v>
      </c>
      <c r="D83" s="93">
        <f t="shared" ref="D83:D92" si="68">C83*19%</f>
        <v>0</v>
      </c>
      <c r="E83" s="394">
        <f t="shared" ref="E83:E84" si="69">C83+D83</f>
        <v>0</v>
      </c>
      <c r="F83" s="310">
        <v>0</v>
      </c>
      <c r="G83" s="100">
        <f>F83*19%</f>
        <v>0</v>
      </c>
      <c r="H83" s="101">
        <f>F83+G83</f>
        <v>0</v>
      </c>
      <c r="I83" s="274">
        <v>0</v>
      </c>
      <c r="J83" s="128">
        <f>I83*21%</f>
        <v>0</v>
      </c>
      <c r="K83" s="402">
        <f>I83+J83</f>
        <v>0</v>
      </c>
      <c r="L83" s="403">
        <f t="shared" ref="L83:L92" si="70">F83+I83</f>
        <v>0</v>
      </c>
      <c r="M83" s="217">
        <f t="shared" ref="M83:M92" si="71">G83+J83</f>
        <v>0</v>
      </c>
      <c r="N83" s="404">
        <f t="shared" ref="N83:N92" si="72">H83+K83</f>
        <v>0</v>
      </c>
      <c r="P83" s="110"/>
    </row>
    <row r="84" spans="1:16" ht="21.75" thickBot="1" x14ac:dyDescent="0.4">
      <c r="A84" s="218"/>
      <c r="B84" s="219" t="s">
        <v>84</v>
      </c>
      <c r="C84" s="98">
        <v>0</v>
      </c>
      <c r="D84" s="93">
        <f t="shared" si="68"/>
        <v>0</v>
      </c>
      <c r="E84" s="394">
        <f t="shared" si="69"/>
        <v>0</v>
      </c>
      <c r="F84" s="310">
        <v>0</v>
      </c>
      <c r="G84" s="100">
        <f t="shared" ref="G84" si="73">F84*19%</f>
        <v>0</v>
      </c>
      <c r="H84" s="101">
        <f t="shared" ref="H84" si="74">F84+G84</f>
        <v>0</v>
      </c>
      <c r="I84" s="274">
        <v>0</v>
      </c>
      <c r="J84" s="128">
        <f>I84*21%</f>
        <v>0</v>
      </c>
      <c r="K84" s="402">
        <f>I84+J84</f>
        <v>0</v>
      </c>
      <c r="L84" s="403">
        <f t="shared" si="70"/>
        <v>0</v>
      </c>
      <c r="M84" s="217">
        <f t="shared" si="71"/>
        <v>0</v>
      </c>
      <c r="N84" s="404">
        <f t="shared" si="72"/>
        <v>0</v>
      </c>
      <c r="P84" s="110"/>
    </row>
    <row r="85" spans="1:16" s="2" customFormat="1" ht="21.75" thickTop="1" x14ac:dyDescent="0.35">
      <c r="A85" s="189" t="s">
        <v>85</v>
      </c>
      <c r="B85" s="221" t="s">
        <v>86</v>
      </c>
      <c r="C85" s="191">
        <f>SUM(C86:C90)</f>
        <v>0</v>
      </c>
      <c r="D85" s="191">
        <f>SUM(D86:D90)</f>
        <v>0</v>
      </c>
      <c r="E85" s="240">
        <f>SUM(E86:E90)</f>
        <v>0</v>
      </c>
      <c r="F85" s="301">
        <f t="shared" ref="F85:K85" si="75">SUM(F86:F90)</f>
        <v>0</v>
      </c>
      <c r="G85" s="192">
        <f t="shared" si="75"/>
        <v>0</v>
      </c>
      <c r="H85" s="202">
        <f t="shared" si="75"/>
        <v>0</v>
      </c>
      <c r="I85" s="269">
        <f t="shared" si="75"/>
        <v>0</v>
      </c>
      <c r="J85" s="193">
        <f t="shared" si="75"/>
        <v>0</v>
      </c>
      <c r="K85" s="333">
        <f t="shared" si="75"/>
        <v>0</v>
      </c>
      <c r="L85" s="360">
        <f t="shared" si="70"/>
        <v>0</v>
      </c>
      <c r="M85" s="173">
        <f t="shared" si="71"/>
        <v>0</v>
      </c>
      <c r="N85" s="361">
        <f t="shared" si="72"/>
        <v>0</v>
      </c>
      <c r="P85" s="41"/>
    </row>
    <row r="86" spans="1:16" ht="42" x14ac:dyDescent="0.35">
      <c r="A86" s="13"/>
      <c r="B86" s="15" t="s">
        <v>87</v>
      </c>
      <c r="C86" s="75">
        <v>0</v>
      </c>
      <c r="D86" s="102">
        <v>0</v>
      </c>
      <c r="E86" s="248">
        <f t="shared" ref="E86:E92" si="76">C86+D86</f>
        <v>0</v>
      </c>
      <c r="F86" s="302">
        <v>0</v>
      </c>
      <c r="G86" s="103">
        <v>0</v>
      </c>
      <c r="H86" s="79">
        <f t="shared" ref="H86:H92" si="77">F86+G86</f>
        <v>0</v>
      </c>
      <c r="I86" s="270">
        <v>0</v>
      </c>
      <c r="J86" s="129">
        <v>0</v>
      </c>
      <c r="K86" s="340">
        <f t="shared" ref="K86:K92" si="78">I86+J86</f>
        <v>0</v>
      </c>
      <c r="L86" s="375">
        <f t="shared" si="70"/>
        <v>0</v>
      </c>
      <c r="M86" s="145">
        <f t="shared" si="71"/>
        <v>0</v>
      </c>
      <c r="N86" s="376">
        <f t="shared" si="72"/>
        <v>0</v>
      </c>
      <c r="P86" s="110"/>
    </row>
    <row r="87" spans="1:16" ht="42" x14ac:dyDescent="0.35">
      <c r="A87" s="13"/>
      <c r="B87" s="15" t="s">
        <v>88</v>
      </c>
      <c r="C87" s="75">
        <v>0</v>
      </c>
      <c r="D87" s="102">
        <v>0</v>
      </c>
      <c r="E87" s="248">
        <f t="shared" si="76"/>
        <v>0</v>
      </c>
      <c r="F87" s="302">
        <v>0</v>
      </c>
      <c r="G87" s="103">
        <v>0</v>
      </c>
      <c r="H87" s="79">
        <f t="shared" si="77"/>
        <v>0</v>
      </c>
      <c r="I87" s="270">
        <v>0</v>
      </c>
      <c r="J87" s="130">
        <v>0</v>
      </c>
      <c r="K87" s="340">
        <f t="shared" si="78"/>
        <v>0</v>
      </c>
      <c r="L87" s="375">
        <f t="shared" si="70"/>
        <v>0</v>
      </c>
      <c r="M87" s="145">
        <f t="shared" si="71"/>
        <v>0</v>
      </c>
      <c r="N87" s="376">
        <f t="shared" si="72"/>
        <v>0</v>
      </c>
      <c r="P87" s="110"/>
    </row>
    <row r="88" spans="1:16" ht="42" x14ac:dyDescent="0.35">
      <c r="A88" s="13"/>
      <c r="B88" s="15" t="s">
        <v>89</v>
      </c>
      <c r="C88" s="75">
        <v>0</v>
      </c>
      <c r="D88" s="102">
        <v>0</v>
      </c>
      <c r="E88" s="248">
        <f t="shared" si="76"/>
        <v>0</v>
      </c>
      <c r="F88" s="302">
        <v>0</v>
      </c>
      <c r="G88" s="103">
        <v>0</v>
      </c>
      <c r="H88" s="79">
        <f t="shared" si="77"/>
        <v>0</v>
      </c>
      <c r="I88" s="270">
        <v>0</v>
      </c>
      <c r="J88" s="129">
        <v>0</v>
      </c>
      <c r="K88" s="340">
        <f t="shared" si="78"/>
        <v>0</v>
      </c>
      <c r="L88" s="375">
        <f t="shared" si="70"/>
        <v>0</v>
      </c>
      <c r="M88" s="145">
        <f t="shared" si="71"/>
        <v>0</v>
      </c>
      <c r="N88" s="376">
        <f t="shared" si="72"/>
        <v>0</v>
      </c>
      <c r="P88" s="110"/>
    </row>
    <row r="89" spans="1:16" ht="21" x14ac:dyDescent="0.35">
      <c r="A89" s="13"/>
      <c r="B89" s="15" t="s">
        <v>90</v>
      </c>
      <c r="C89" s="75">
        <v>0</v>
      </c>
      <c r="D89" s="102">
        <v>0</v>
      </c>
      <c r="E89" s="248">
        <f t="shared" si="76"/>
        <v>0</v>
      </c>
      <c r="F89" s="302">
        <v>0</v>
      </c>
      <c r="G89" s="103">
        <v>0</v>
      </c>
      <c r="H89" s="79">
        <f t="shared" si="77"/>
        <v>0</v>
      </c>
      <c r="I89" s="270">
        <v>0</v>
      </c>
      <c r="J89" s="129">
        <v>0</v>
      </c>
      <c r="K89" s="340">
        <f t="shared" si="78"/>
        <v>0</v>
      </c>
      <c r="L89" s="375">
        <f t="shared" si="70"/>
        <v>0</v>
      </c>
      <c r="M89" s="145">
        <f t="shared" si="71"/>
        <v>0</v>
      </c>
      <c r="N89" s="376">
        <f t="shared" si="72"/>
        <v>0</v>
      </c>
      <c r="P89" s="110"/>
    </row>
    <row r="90" spans="1:16" ht="42.75" thickBot="1" x14ac:dyDescent="0.4">
      <c r="A90" s="8"/>
      <c r="B90" s="23" t="s">
        <v>91</v>
      </c>
      <c r="C90" s="74">
        <v>0</v>
      </c>
      <c r="D90" s="104">
        <v>0</v>
      </c>
      <c r="E90" s="251">
        <f t="shared" si="76"/>
        <v>0</v>
      </c>
      <c r="F90" s="312">
        <v>0</v>
      </c>
      <c r="G90" s="105">
        <v>0</v>
      </c>
      <c r="H90" s="82">
        <f t="shared" si="77"/>
        <v>0</v>
      </c>
      <c r="I90" s="275">
        <v>0</v>
      </c>
      <c r="J90" s="131">
        <v>0</v>
      </c>
      <c r="K90" s="341">
        <f t="shared" si="78"/>
        <v>0</v>
      </c>
      <c r="L90" s="375">
        <f t="shared" si="70"/>
        <v>0</v>
      </c>
      <c r="M90" s="145">
        <f t="shared" si="71"/>
        <v>0</v>
      </c>
      <c r="N90" s="376">
        <f t="shared" si="72"/>
        <v>0</v>
      </c>
      <c r="P90" s="110"/>
    </row>
    <row r="91" spans="1:16" ht="22.5" thickTop="1" thickBot="1" x14ac:dyDescent="0.4">
      <c r="A91" s="20" t="s">
        <v>92</v>
      </c>
      <c r="B91" s="21" t="s">
        <v>93</v>
      </c>
      <c r="C91" s="106">
        <v>0</v>
      </c>
      <c r="D91" s="84">
        <f t="shared" si="68"/>
        <v>0</v>
      </c>
      <c r="E91" s="397">
        <f t="shared" si="76"/>
        <v>0</v>
      </c>
      <c r="F91" s="287">
        <v>0</v>
      </c>
      <c r="G91" s="72">
        <v>0</v>
      </c>
      <c r="H91" s="73">
        <f t="shared" si="77"/>
        <v>0</v>
      </c>
      <c r="I91" s="262">
        <v>0</v>
      </c>
      <c r="J91" s="132">
        <f t="shared" ref="J91:J92" si="79">I91*19%</f>
        <v>0</v>
      </c>
      <c r="K91" s="325">
        <f t="shared" si="78"/>
        <v>0</v>
      </c>
      <c r="L91" s="375">
        <f t="shared" si="70"/>
        <v>0</v>
      </c>
      <c r="M91" s="145">
        <f t="shared" si="71"/>
        <v>0</v>
      </c>
      <c r="N91" s="376">
        <f t="shared" si="72"/>
        <v>0</v>
      </c>
      <c r="P91" s="110"/>
    </row>
    <row r="92" spans="1:16" ht="22.5" thickTop="1" thickBot="1" x14ac:dyDescent="0.4">
      <c r="A92" s="10" t="s">
        <v>94</v>
      </c>
      <c r="B92" s="12" t="s">
        <v>95</v>
      </c>
      <c r="C92" s="69">
        <v>0</v>
      </c>
      <c r="D92" s="70">
        <f t="shared" si="68"/>
        <v>0</v>
      </c>
      <c r="E92" s="232">
        <f t="shared" si="76"/>
        <v>0</v>
      </c>
      <c r="F92" s="287">
        <v>0</v>
      </c>
      <c r="G92" s="72">
        <v>0</v>
      </c>
      <c r="H92" s="73">
        <f t="shared" si="77"/>
        <v>0</v>
      </c>
      <c r="I92" s="262">
        <v>0</v>
      </c>
      <c r="J92" s="132">
        <f t="shared" si="79"/>
        <v>0</v>
      </c>
      <c r="K92" s="325">
        <f t="shared" si="78"/>
        <v>0</v>
      </c>
      <c r="L92" s="375">
        <f t="shared" si="70"/>
        <v>0</v>
      </c>
      <c r="M92" s="145">
        <f t="shared" si="71"/>
        <v>0</v>
      </c>
      <c r="N92" s="376">
        <f t="shared" si="72"/>
        <v>0</v>
      </c>
      <c r="P92" s="110"/>
    </row>
    <row r="93" spans="1:16" ht="22.5" thickTop="1" thickBot="1" x14ac:dyDescent="0.3">
      <c r="A93" s="430" t="s">
        <v>96</v>
      </c>
      <c r="B93" s="431"/>
      <c r="C93" s="86">
        <f t="shared" ref="C93:N93" si="80">C82+C85+C91+C92</f>
        <v>0</v>
      </c>
      <c r="D93" s="86">
        <f t="shared" si="80"/>
        <v>0</v>
      </c>
      <c r="E93" s="253">
        <f t="shared" si="80"/>
        <v>0</v>
      </c>
      <c r="F93" s="314">
        <f t="shared" si="80"/>
        <v>0</v>
      </c>
      <c r="G93" s="87">
        <f t="shared" si="80"/>
        <v>0</v>
      </c>
      <c r="H93" s="315">
        <f t="shared" si="80"/>
        <v>0</v>
      </c>
      <c r="I93" s="276">
        <f t="shared" si="80"/>
        <v>0</v>
      </c>
      <c r="J93" s="133">
        <f t="shared" si="80"/>
        <v>0</v>
      </c>
      <c r="K93" s="343">
        <f t="shared" si="80"/>
        <v>0</v>
      </c>
      <c r="L93" s="383">
        <f t="shared" si="80"/>
        <v>0</v>
      </c>
      <c r="M93" s="148">
        <f t="shared" si="80"/>
        <v>0</v>
      </c>
      <c r="N93" s="384">
        <f t="shared" si="80"/>
        <v>0</v>
      </c>
      <c r="P93" s="110"/>
    </row>
    <row r="94" spans="1:16" ht="21" x14ac:dyDescent="0.25">
      <c r="A94" s="432" t="s">
        <v>97</v>
      </c>
      <c r="B94" s="433"/>
      <c r="C94" s="433"/>
      <c r="D94" s="433"/>
      <c r="E94" s="433"/>
      <c r="F94" s="289"/>
      <c r="G94" s="290"/>
      <c r="H94" s="291"/>
      <c r="I94" s="118"/>
      <c r="J94" s="118"/>
      <c r="K94" s="118"/>
      <c r="L94" s="356"/>
      <c r="M94" s="357"/>
      <c r="N94" s="358"/>
      <c r="P94" s="110"/>
    </row>
    <row r="95" spans="1:16" ht="21" x14ac:dyDescent="0.35">
      <c r="A95" s="13" t="s">
        <v>98</v>
      </c>
      <c r="B95" s="25" t="s">
        <v>99</v>
      </c>
      <c r="C95" s="75">
        <v>0</v>
      </c>
      <c r="D95" s="76">
        <f>C95*19%</f>
        <v>0</v>
      </c>
      <c r="E95" s="248">
        <f>C95+D95</f>
        <v>0</v>
      </c>
      <c r="F95" s="302">
        <v>0</v>
      </c>
      <c r="G95" s="78">
        <f t="shared" ref="G95:G96" si="81">F95*19%</f>
        <v>0</v>
      </c>
      <c r="H95" s="79">
        <f t="shared" ref="H95:H96" si="82">F95+G95</f>
        <v>0</v>
      </c>
      <c r="I95" s="270">
        <v>0</v>
      </c>
      <c r="J95" s="126">
        <f>I95*21%</f>
        <v>0</v>
      </c>
      <c r="K95" s="340">
        <f>I95+J95</f>
        <v>0</v>
      </c>
      <c r="L95" s="371">
        <f>F95+I95</f>
        <v>0</v>
      </c>
      <c r="M95" s="149">
        <f t="shared" ref="M95:N95" si="83">G95+J95</f>
        <v>0</v>
      </c>
      <c r="N95" s="372">
        <f t="shared" si="83"/>
        <v>0</v>
      </c>
      <c r="P95" s="110"/>
    </row>
    <row r="96" spans="1:16" ht="21" x14ac:dyDescent="0.35">
      <c r="A96" s="13" t="s">
        <v>100</v>
      </c>
      <c r="B96" s="14" t="s">
        <v>101</v>
      </c>
      <c r="C96" s="75">
        <v>0</v>
      </c>
      <c r="D96" s="76">
        <f t="shared" ref="D96" si="84">C96*19%</f>
        <v>0</v>
      </c>
      <c r="E96" s="248">
        <f t="shared" ref="E96" si="85">C96+D96</f>
        <v>0</v>
      </c>
      <c r="F96" s="302">
        <v>0</v>
      </c>
      <c r="G96" s="78">
        <f t="shared" si="81"/>
        <v>0</v>
      </c>
      <c r="H96" s="79">
        <f t="shared" si="82"/>
        <v>0</v>
      </c>
      <c r="I96" s="270">
        <v>0</v>
      </c>
      <c r="J96" s="126">
        <f>I96*21%</f>
        <v>0</v>
      </c>
      <c r="K96" s="340">
        <f t="shared" ref="K96" si="86">I96+J96</f>
        <v>0</v>
      </c>
      <c r="L96" s="371">
        <f>F96+I96</f>
        <v>0</v>
      </c>
      <c r="M96" s="149">
        <f t="shared" ref="M96" si="87">G96+J96</f>
        <v>0</v>
      </c>
      <c r="N96" s="372">
        <f t="shared" ref="N96" si="88">H96+K96</f>
        <v>0</v>
      </c>
      <c r="P96" s="110"/>
    </row>
    <row r="97" spans="1:16" ht="21.75" thickBot="1" x14ac:dyDescent="0.3">
      <c r="A97" s="419" t="s">
        <v>102</v>
      </c>
      <c r="B97" s="420"/>
      <c r="C97" s="96">
        <f>SUM(C95:C96)</f>
        <v>0</v>
      </c>
      <c r="D97" s="96">
        <f t="shared" ref="D97:N97" si="89">SUM(D95:D96)</f>
        <v>0</v>
      </c>
      <c r="E97" s="254">
        <f t="shared" si="89"/>
        <v>0</v>
      </c>
      <c r="F97" s="316">
        <f t="shared" si="89"/>
        <v>0</v>
      </c>
      <c r="G97" s="97">
        <f t="shared" si="89"/>
        <v>0</v>
      </c>
      <c r="H97" s="107">
        <f t="shared" si="89"/>
        <v>0</v>
      </c>
      <c r="I97" s="277">
        <f t="shared" si="89"/>
        <v>0</v>
      </c>
      <c r="J97" s="134">
        <f t="shared" si="89"/>
        <v>0</v>
      </c>
      <c r="K97" s="344">
        <f t="shared" si="89"/>
        <v>0</v>
      </c>
      <c r="L97" s="385">
        <f t="shared" si="89"/>
        <v>0</v>
      </c>
      <c r="M97" s="150">
        <f t="shared" si="89"/>
        <v>0</v>
      </c>
      <c r="N97" s="151">
        <f t="shared" si="89"/>
        <v>0</v>
      </c>
      <c r="P97" s="110"/>
    </row>
    <row r="98" spans="1:16" ht="21.75" thickBot="1" x14ac:dyDescent="0.3">
      <c r="A98" s="435" t="s">
        <v>103</v>
      </c>
      <c r="B98" s="436"/>
      <c r="C98" s="108">
        <f t="shared" ref="C98:N98" si="90">C17+C19+C44+C80+C93+C97</f>
        <v>609831.72400000005</v>
      </c>
      <c r="D98" s="108">
        <f t="shared" si="90"/>
        <v>115868.02755999999</v>
      </c>
      <c r="E98" s="255">
        <f t="shared" si="90"/>
        <v>725699.75156</v>
      </c>
      <c r="F98" s="317">
        <f t="shared" si="90"/>
        <v>88777.59</v>
      </c>
      <c r="G98" s="109">
        <f t="shared" si="90"/>
        <v>16867.742099999999</v>
      </c>
      <c r="H98" s="318">
        <f t="shared" si="90"/>
        <v>105645.3321</v>
      </c>
      <c r="I98" s="278">
        <f>I17+I19+I44+I80+I93+I97</f>
        <v>521054.13400000002</v>
      </c>
      <c r="J98" s="135">
        <f t="shared" si="90"/>
        <v>109421.36813999999</v>
      </c>
      <c r="K98" s="345">
        <f t="shared" si="90"/>
        <v>630475.50213999988</v>
      </c>
      <c r="L98" s="386">
        <f>L17+L19+L44+L80+L93+L97</f>
        <v>609831.72400000005</v>
      </c>
      <c r="M98" s="152">
        <f t="shared" si="90"/>
        <v>126289.11023999998</v>
      </c>
      <c r="N98" s="387">
        <f t="shared" si="90"/>
        <v>736120.83424</v>
      </c>
      <c r="P98" s="110"/>
    </row>
    <row r="99" spans="1:16" ht="21.75" thickBot="1" x14ac:dyDescent="0.3">
      <c r="A99" s="435" t="s">
        <v>104</v>
      </c>
      <c r="B99" s="436"/>
      <c r="C99" s="108">
        <f t="shared" ref="C99:N99" si="91">C14+C15+C16+C19+C46+C71+C83</f>
        <v>576498.39</v>
      </c>
      <c r="D99" s="108">
        <f t="shared" si="91"/>
        <v>109534.69409999999</v>
      </c>
      <c r="E99" s="255">
        <f t="shared" si="91"/>
        <v>686033.08409999998</v>
      </c>
      <c r="F99" s="317">
        <f t="shared" si="91"/>
        <v>65444.259999999995</v>
      </c>
      <c r="G99" s="109">
        <f t="shared" si="91"/>
        <v>12434.409399999999</v>
      </c>
      <c r="H99" s="318">
        <f t="shared" si="91"/>
        <v>77878.669399999999</v>
      </c>
      <c r="I99" s="278">
        <f>I14+I15+I16+I19+I46+I71+I83</f>
        <v>511054.13</v>
      </c>
      <c r="J99" s="135">
        <f t="shared" si="91"/>
        <v>107321.3673</v>
      </c>
      <c r="K99" s="345">
        <f t="shared" si="91"/>
        <v>618375.49729999993</v>
      </c>
      <c r="L99" s="386">
        <f t="shared" si="91"/>
        <v>576498.39</v>
      </c>
      <c r="M99" s="152">
        <f t="shared" si="91"/>
        <v>119755.77669999999</v>
      </c>
      <c r="N99" s="387">
        <f t="shared" si="91"/>
        <v>696254.16669999994</v>
      </c>
      <c r="P99" s="110"/>
    </row>
    <row r="100" spans="1:16" x14ac:dyDescent="0.25">
      <c r="L100" s="39"/>
      <c r="M100" s="39"/>
      <c r="N100" s="39"/>
    </row>
    <row r="101" spans="1:16" x14ac:dyDescent="0.25">
      <c r="L101" s="39"/>
      <c r="M101" s="39"/>
      <c r="N101" s="39"/>
    </row>
    <row r="102" spans="1:16" ht="21" x14ac:dyDescent="0.35">
      <c r="B102" s="26" t="s">
        <v>105</v>
      </c>
      <c r="C102" s="445" t="s">
        <v>106</v>
      </c>
      <c r="D102" s="445"/>
      <c r="E102" s="445"/>
      <c r="F102" s="445"/>
      <c r="G102" s="445"/>
      <c r="H102" s="445"/>
      <c r="I102" s="445"/>
      <c r="J102" s="445"/>
      <c r="K102" s="445"/>
      <c r="L102" s="448"/>
      <c r="M102" s="448"/>
      <c r="N102" s="448"/>
    </row>
    <row r="103" spans="1:16" ht="21" x14ac:dyDescent="0.35">
      <c r="A103" s="2"/>
      <c r="B103" s="27" t="s">
        <v>107</v>
      </c>
      <c r="C103" s="434" t="s">
        <v>108</v>
      </c>
      <c r="D103" s="434"/>
      <c r="E103" s="434"/>
      <c r="F103" s="434"/>
      <c r="G103" s="434"/>
      <c r="H103" s="434"/>
      <c r="I103" s="434"/>
      <c r="J103" s="434"/>
      <c r="K103" s="434"/>
      <c r="L103" s="418"/>
      <c r="M103" s="418"/>
      <c r="N103" s="418"/>
    </row>
    <row r="104" spans="1:16" x14ac:dyDescent="0.25">
      <c r="L104" s="39"/>
      <c r="M104" s="39"/>
      <c r="N104" s="39"/>
    </row>
    <row r="105" spans="1:16" x14ac:dyDescent="0.25">
      <c r="L105" s="39"/>
      <c r="M105" s="39"/>
      <c r="N105" s="39"/>
    </row>
    <row r="106" spans="1:16" ht="21" x14ac:dyDescent="0.35">
      <c r="B106" s="26" t="s">
        <v>109</v>
      </c>
      <c r="C106" s="110"/>
      <c r="L106" s="39"/>
      <c r="M106" s="39"/>
      <c r="N106" s="39"/>
    </row>
    <row r="107" spans="1:16" ht="21" x14ac:dyDescent="0.35">
      <c r="A107" s="2"/>
      <c r="B107" s="27" t="s">
        <v>110</v>
      </c>
      <c r="C107" s="41"/>
      <c r="D107" s="2"/>
      <c r="E107" s="2"/>
      <c r="F107" s="2"/>
      <c r="G107" s="2"/>
      <c r="H107" s="2"/>
      <c r="I107" s="2"/>
      <c r="J107" s="2"/>
      <c r="K107" s="2"/>
    </row>
  </sheetData>
  <mergeCells count="33">
    <mergeCell ref="A2:B2"/>
    <mergeCell ref="A3:B3"/>
    <mergeCell ref="A4:B4"/>
    <mergeCell ref="A6:E6"/>
    <mergeCell ref="A7:E7"/>
    <mergeCell ref="A45:E45"/>
    <mergeCell ref="I7:K8"/>
    <mergeCell ref="L7:N8"/>
    <mergeCell ref="A8:E8"/>
    <mergeCell ref="A9:A10"/>
    <mergeCell ref="B9:B10"/>
    <mergeCell ref="A12:E12"/>
    <mergeCell ref="F7:H8"/>
    <mergeCell ref="A17:B17"/>
    <mergeCell ref="A18:E18"/>
    <mergeCell ref="A19:B19"/>
    <mergeCell ref="A20:E20"/>
    <mergeCell ref="A44:B44"/>
    <mergeCell ref="C103:E103"/>
    <mergeCell ref="F103:H103"/>
    <mergeCell ref="I103:K103"/>
    <mergeCell ref="L103:N103"/>
    <mergeCell ref="A80:B80"/>
    <mergeCell ref="A81:E81"/>
    <mergeCell ref="A93:B93"/>
    <mergeCell ref="A94:E94"/>
    <mergeCell ref="A97:B97"/>
    <mergeCell ref="A98:B98"/>
    <mergeCell ref="A99:B99"/>
    <mergeCell ref="C102:E102"/>
    <mergeCell ref="F102:H102"/>
    <mergeCell ref="I102:K102"/>
    <mergeCell ref="L102:N102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DAC5-8D60-4B40-BD7D-4FD21D9B45B8}">
  <dimension ref="A1:P107"/>
  <sheetViews>
    <sheetView tabSelected="1" view="pageBreakPreview" zoomScale="60" zoomScaleNormal="70" workbookViewId="0">
      <selection activeCell="F6" sqref="F6"/>
    </sheetView>
  </sheetViews>
  <sheetFormatPr defaultRowHeight="15" x14ac:dyDescent="0.25"/>
  <cols>
    <col min="1" max="1" width="6.28515625" customWidth="1"/>
    <col min="2" max="2" width="87.28515625" customWidth="1"/>
    <col min="3" max="3" width="21.5703125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19.7109375" customWidth="1"/>
    <col min="10" max="10" width="18.5703125" customWidth="1"/>
    <col min="11" max="11" width="21" customWidth="1"/>
    <col min="12" max="12" width="19.7109375" customWidth="1"/>
    <col min="13" max="13" width="18.5703125" customWidth="1"/>
    <col min="14" max="14" width="21" customWidth="1"/>
    <col min="16" max="16" width="16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</row>
    <row r="2" spans="1:14" ht="18.75" x14ac:dyDescent="0.25">
      <c r="A2" s="421" t="s">
        <v>1</v>
      </c>
      <c r="B2" s="421"/>
      <c r="C2" s="2"/>
      <c r="D2" s="2"/>
      <c r="F2" s="2"/>
      <c r="G2" s="2"/>
      <c r="I2" s="2"/>
      <c r="J2" s="2"/>
    </row>
    <row r="3" spans="1:14" ht="18.75" x14ac:dyDescent="0.25">
      <c r="A3" s="421" t="s">
        <v>2</v>
      </c>
      <c r="B3" s="421"/>
      <c r="C3" s="2"/>
      <c r="D3" s="2"/>
      <c r="F3" s="2"/>
      <c r="G3" s="2"/>
      <c r="I3" s="2"/>
      <c r="J3" s="2"/>
    </row>
    <row r="4" spans="1:14" ht="18.75" x14ac:dyDescent="0.25">
      <c r="A4" s="421" t="s">
        <v>3</v>
      </c>
      <c r="B4" s="421"/>
      <c r="C4" s="2"/>
      <c r="D4" s="2"/>
      <c r="F4" s="2"/>
      <c r="G4" s="2"/>
      <c r="I4" s="2"/>
      <c r="J4" s="2"/>
    </row>
    <row r="6" spans="1:14" ht="21.75" thickBot="1" x14ac:dyDescent="0.4">
      <c r="A6" s="422" t="s">
        <v>140</v>
      </c>
      <c r="B6" s="422"/>
      <c r="C6" s="422"/>
      <c r="D6" s="422"/>
      <c r="E6" s="422"/>
    </row>
    <row r="7" spans="1:14" ht="21" customHeight="1" x14ac:dyDescent="0.35">
      <c r="A7" s="422" t="s">
        <v>5</v>
      </c>
      <c r="B7" s="422"/>
      <c r="C7" s="422"/>
      <c r="D7" s="422"/>
      <c r="E7" s="422"/>
      <c r="F7" s="437" t="s">
        <v>137</v>
      </c>
      <c r="G7" s="438"/>
      <c r="H7" s="439"/>
      <c r="I7" s="443" t="s">
        <v>138</v>
      </c>
      <c r="J7" s="443"/>
      <c r="K7" s="443"/>
      <c r="L7" s="412" t="s">
        <v>139</v>
      </c>
      <c r="M7" s="413"/>
      <c r="N7" s="414"/>
    </row>
    <row r="8" spans="1:14" ht="21.75" thickBot="1" x14ac:dyDescent="0.3">
      <c r="A8" s="423" t="s">
        <v>6</v>
      </c>
      <c r="B8" s="423"/>
      <c r="C8" s="423"/>
      <c r="D8" s="423"/>
      <c r="E8" s="423"/>
      <c r="F8" s="440"/>
      <c r="G8" s="441"/>
      <c r="H8" s="442"/>
      <c r="I8" s="444"/>
      <c r="J8" s="444"/>
      <c r="K8" s="444"/>
      <c r="L8" s="415"/>
      <c r="M8" s="416"/>
      <c r="N8" s="417"/>
    </row>
    <row r="9" spans="1:14" ht="42" x14ac:dyDescent="0.25">
      <c r="A9" s="424" t="s">
        <v>7</v>
      </c>
      <c r="B9" s="426" t="s">
        <v>8</v>
      </c>
      <c r="C9" s="3" t="s">
        <v>9</v>
      </c>
      <c r="D9" s="4" t="s">
        <v>10</v>
      </c>
      <c r="E9" s="227" t="s">
        <v>11</v>
      </c>
      <c r="F9" s="279" t="s">
        <v>9</v>
      </c>
      <c r="G9" s="28" t="s">
        <v>10</v>
      </c>
      <c r="H9" s="29" t="s">
        <v>11</v>
      </c>
      <c r="I9" s="256" t="s">
        <v>9</v>
      </c>
      <c r="J9" s="111" t="s">
        <v>10</v>
      </c>
      <c r="K9" s="319" t="s">
        <v>11</v>
      </c>
      <c r="L9" s="346" t="s">
        <v>9</v>
      </c>
      <c r="M9" s="136" t="s">
        <v>10</v>
      </c>
      <c r="N9" s="137" t="s">
        <v>11</v>
      </c>
    </row>
    <row r="10" spans="1:14" ht="21.75" thickBot="1" x14ac:dyDescent="0.3">
      <c r="A10" s="425"/>
      <c r="B10" s="427"/>
      <c r="C10" s="5" t="s">
        <v>12</v>
      </c>
      <c r="D10" s="6" t="s">
        <v>12</v>
      </c>
      <c r="E10" s="228" t="s">
        <v>12</v>
      </c>
      <c r="F10" s="280" t="s">
        <v>12</v>
      </c>
      <c r="G10" s="30" t="s">
        <v>12</v>
      </c>
      <c r="H10" s="31" t="s">
        <v>12</v>
      </c>
      <c r="I10" s="257" t="s">
        <v>12</v>
      </c>
      <c r="J10" s="112" t="s">
        <v>12</v>
      </c>
      <c r="K10" s="320" t="s">
        <v>12</v>
      </c>
      <c r="L10" s="347" t="s">
        <v>12</v>
      </c>
      <c r="M10" s="138" t="s">
        <v>12</v>
      </c>
      <c r="N10" s="139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229" t="s">
        <v>17</v>
      </c>
      <c r="F11" s="281" t="s">
        <v>15</v>
      </c>
      <c r="G11" s="32" t="s">
        <v>16</v>
      </c>
      <c r="H11" s="282" t="s">
        <v>17</v>
      </c>
      <c r="I11" s="258" t="s">
        <v>15</v>
      </c>
      <c r="J11" s="113" t="s">
        <v>16</v>
      </c>
      <c r="K11" s="321" t="s">
        <v>17</v>
      </c>
      <c r="L11" s="348" t="s">
        <v>15</v>
      </c>
      <c r="M11" s="140" t="s">
        <v>16</v>
      </c>
      <c r="N11" s="349" t="s">
        <v>17</v>
      </c>
    </row>
    <row r="12" spans="1:14" ht="21" x14ac:dyDescent="0.25">
      <c r="A12" s="428" t="s">
        <v>18</v>
      </c>
      <c r="B12" s="429"/>
      <c r="C12" s="429"/>
      <c r="D12" s="429"/>
      <c r="E12" s="429"/>
      <c r="F12" s="283"/>
      <c r="G12" s="33"/>
      <c r="H12" s="284"/>
      <c r="I12" s="259"/>
      <c r="J12" s="114"/>
      <c r="K12" s="322"/>
      <c r="L12" s="350"/>
      <c r="M12" s="141"/>
      <c r="N12" s="351"/>
    </row>
    <row r="13" spans="1:14" ht="21.75" thickBot="1" x14ac:dyDescent="0.4">
      <c r="A13" s="8" t="s">
        <v>19</v>
      </c>
      <c r="B13" s="9" t="s">
        <v>20</v>
      </c>
      <c r="C13" s="42">
        <v>0</v>
      </c>
      <c r="D13" s="43">
        <f>C13*19%</f>
        <v>0</v>
      </c>
      <c r="E13" s="230">
        <f>C13+D13</f>
        <v>0</v>
      </c>
      <c r="F13" s="285">
        <v>0</v>
      </c>
      <c r="G13" s="45">
        <f t="shared" ref="G13:G16" si="0">F13*19%</f>
        <v>0</v>
      </c>
      <c r="H13" s="46">
        <f t="shared" ref="H13:H16" si="1">F13+G13</f>
        <v>0</v>
      </c>
      <c r="I13" s="260">
        <v>0</v>
      </c>
      <c r="J13" s="116">
        <f t="shared" ref="J13:J16" si="2">I13*19%</f>
        <v>0</v>
      </c>
      <c r="K13" s="323">
        <f t="shared" ref="K13:K16" si="3">I13+J13</f>
        <v>0</v>
      </c>
      <c r="L13" s="352">
        <v>0</v>
      </c>
      <c r="M13" s="154">
        <f t="shared" ref="M13:M16" si="4">L13*19%</f>
        <v>0</v>
      </c>
      <c r="N13" s="155">
        <f t="shared" ref="N13:N16" si="5">L13+M13</f>
        <v>0</v>
      </c>
    </row>
    <row r="14" spans="1:14" ht="22.5" thickTop="1" thickBot="1" x14ac:dyDescent="0.4">
      <c r="A14" s="10" t="s">
        <v>21</v>
      </c>
      <c r="B14" s="11" t="s">
        <v>22</v>
      </c>
      <c r="C14" s="47">
        <v>0</v>
      </c>
      <c r="D14" s="48">
        <f t="shared" ref="D14:D16" si="6">C14*19%</f>
        <v>0</v>
      </c>
      <c r="E14" s="231">
        <f t="shared" ref="E14:E16" si="7">C14+D14</f>
        <v>0</v>
      </c>
      <c r="F14" s="286">
        <v>0</v>
      </c>
      <c r="G14" s="49">
        <f t="shared" si="0"/>
        <v>0</v>
      </c>
      <c r="H14" s="50">
        <f t="shared" si="1"/>
        <v>0</v>
      </c>
      <c r="I14" s="261">
        <v>0</v>
      </c>
      <c r="J14" s="122">
        <f t="shared" si="2"/>
        <v>0</v>
      </c>
      <c r="K14" s="324">
        <f t="shared" si="3"/>
        <v>0</v>
      </c>
      <c r="L14" s="353">
        <v>0</v>
      </c>
      <c r="M14" s="156">
        <f t="shared" si="4"/>
        <v>0</v>
      </c>
      <c r="N14" s="157">
        <f t="shared" si="5"/>
        <v>0</v>
      </c>
    </row>
    <row r="15" spans="1:14" ht="43.5" thickTop="1" thickBot="1" x14ac:dyDescent="0.4">
      <c r="A15" s="10" t="s">
        <v>23</v>
      </c>
      <c r="B15" s="12" t="s">
        <v>24</v>
      </c>
      <c r="C15" s="69">
        <v>0</v>
      </c>
      <c r="D15" s="70">
        <f t="shared" si="6"/>
        <v>0</v>
      </c>
      <c r="E15" s="232">
        <f t="shared" si="7"/>
        <v>0</v>
      </c>
      <c r="F15" s="287">
        <v>0</v>
      </c>
      <c r="G15" s="72">
        <f t="shared" si="0"/>
        <v>0</v>
      </c>
      <c r="H15" s="73">
        <f t="shared" si="1"/>
        <v>0</v>
      </c>
      <c r="I15" s="262">
        <v>0</v>
      </c>
      <c r="J15" s="132">
        <f t="shared" si="2"/>
        <v>0</v>
      </c>
      <c r="K15" s="325">
        <f t="shared" si="3"/>
        <v>0</v>
      </c>
      <c r="L15" s="354">
        <v>0</v>
      </c>
      <c r="M15" s="159">
        <f t="shared" si="4"/>
        <v>0</v>
      </c>
      <c r="N15" s="160">
        <f t="shared" si="5"/>
        <v>0</v>
      </c>
    </row>
    <row r="16" spans="1:14" ht="22.5" thickTop="1" thickBot="1" x14ac:dyDescent="0.4">
      <c r="A16" s="10" t="s">
        <v>25</v>
      </c>
      <c r="B16" s="11" t="s">
        <v>26</v>
      </c>
      <c r="C16" s="47">
        <v>0</v>
      </c>
      <c r="D16" s="48">
        <f t="shared" si="6"/>
        <v>0</v>
      </c>
      <c r="E16" s="231">
        <f t="shared" si="7"/>
        <v>0</v>
      </c>
      <c r="F16" s="286">
        <v>0</v>
      </c>
      <c r="G16" s="49">
        <f t="shared" si="0"/>
        <v>0</v>
      </c>
      <c r="H16" s="50">
        <f t="shared" si="1"/>
        <v>0</v>
      </c>
      <c r="I16" s="261">
        <v>0</v>
      </c>
      <c r="J16" s="122">
        <f t="shared" si="2"/>
        <v>0</v>
      </c>
      <c r="K16" s="324">
        <f t="shared" si="3"/>
        <v>0</v>
      </c>
      <c r="L16" s="353">
        <v>0</v>
      </c>
      <c r="M16" s="156">
        <f t="shared" si="4"/>
        <v>0</v>
      </c>
      <c r="N16" s="157">
        <f t="shared" si="5"/>
        <v>0</v>
      </c>
    </row>
    <row r="17" spans="1:16" ht="22.5" thickTop="1" thickBot="1" x14ac:dyDescent="0.4">
      <c r="A17" s="430" t="s">
        <v>27</v>
      </c>
      <c r="B17" s="431"/>
      <c r="C17" s="51">
        <f>SUM(C13:C16)</f>
        <v>0</v>
      </c>
      <c r="D17" s="51">
        <f t="shared" ref="D17:N17" si="8">SUM(D13:D16)</f>
        <v>0</v>
      </c>
      <c r="E17" s="233">
        <f t="shared" si="8"/>
        <v>0</v>
      </c>
      <c r="F17" s="288">
        <f t="shared" si="8"/>
        <v>0</v>
      </c>
      <c r="G17" s="52">
        <f t="shared" si="8"/>
        <v>0</v>
      </c>
      <c r="H17" s="53">
        <f t="shared" si="8"/>
        <v>0</v>
      </c>
      <c r="I17" s="263">
        <f t="shared" si="8"/>
        <v>0</v>
      </c>
      <c r="J17" s="117">
        <f t="shared" si="8"/>
        <v>0</v>
      </c>
      <c r="K17" s="326">
        <f t="shared" si="8"/>
        <v>0</v>
      </c>
      <c r="L17" s="355">
        <f t="shared" si="8"/>
        <v>0</v>
      </c>
      <c r="M17" s="146">
        <f t="shared" si="8"/>
        <v>0</v>
      </c>
      <c r="N17" s="161">
        <f t="shared" si="8"/>
        <v>0</v>
      </c>
    </row>
    <row r="18" spans="1:16" ht="21" x14ac:dyDescent="0.25">
      <c r="A18" s="432" t="s">
        <v>28</v>
      </c>
      <c r="B18" s="433"/>
      <c r="C18" s="433"/>
      <c r="D18" s="433"/>
      <c r="E18" s="433"/>
      <c r="F18" s="289"/>
      <c r="G18" s="290"/>
      <c r="H18" s="291"/>
      <c r="I18" s="118"/>
      <c r="J18" s="118"/>
      <c r="K18" s="118"/>
      <c r="L18" s="356"/>
      <c r="M18" s="357"/>
      <c r="N18" s="358"/>
    </row>
    <row r="19" spans="1:16" ht="21.75" thickBot="1" x14ac:dyDescent="0.4">
      <c r="A19" s="419" t="s">
        <v>29</v>
      </c>
      <c r="B19" s="420"/>
      <c r="C19" s="54">
        <v>0</v>
      </c>
      <c r="D19" s="54">
        <v>0</v>
      </c>
      <c r="E19" s="234">
        <v>0</v>
      </c>
      <c r="F19" s="292">
        <v>0</v>
      </c>
      <c r="G19" s="55">
        <v>0</v>
      </c>
      <c r="H19" s="56">
        <v>0</v>
      </c>
      <c r="I19" s="264">
        <v>0</v>
      </c>
      <c r="J19" s="119">
        <v>0</v>
      </c>
      <c r="K19" s="327">
        <v>0</v>
      </c>
      <c r="L19" s="359">
        <v>0</v>
      </c>
      <c r="M19" s="143">
        <v>0</v>
      </c>
      <c r="N19" s="144">
        <v>0</v>
      </c>
    </row>
    <row r="20" spans="1:16" ht="21" x14ac:dyDescent="0.25">
      <c r="A20" s="432" t="s">
        <v>30</v>
      </c>
      <c r="B20" s="433"/>
      <c r="C20" s="433"/>
      <c r="D20" s="433"/>
      <c r="E20" s="433"/>
      <c r="F20" s="289"/>
      <c r="G20" s="290"/>
      <c r="H20" s="291"/>
      <c r="I20" s="118"/>
      <c r="J20" s="118"/>
      <c r="K20" s="118"/>
      <c r="L20" s="356"/>
      <c r="M20" s="357"/>
      <c r="N20" s="358"/>
    </row>
    <row r="21" spans="1:16" s="2" customFormat="1" ht="21" x14ac:dyDescent="0.35">
      <c r="A21" s="37" t="s">
        <v>31</v>
      </c>
      <c r="B21" s="34" t="s">
        <v>32</v>
      </c>
      <c r="C21" s="90">
        <f>ELIGIBIL!C21+NEELIGIBIL!C21</f>
        <v>0</v>
      </c>
      <c r="D21" s="90">
        <f>ELIGIBIL!D21+NEELIGIBIL!D21</f>
        <v>0</v>
      </c>
      <c r="E21" s="235">
        <f>ELIGIBIL!E21+NEELIGIBIL!E21</f>
        <v>0</v>
      </c>
      <c r="F21" s="293">
        <f>ELIGIBIL!F21+NEELIGIBIL!F21</f>
        <v>0</v>
      </c>
      <c r="G21" s="91">
        <f>ELIGIBIL!G21+NEELIGIBIL!G21</f>
        <v>0</v>
      </c>
      <c r="H21" s="92">
        <f>ELIGIBIL!H21+NEELIGIBIL!H21</f>
        <v>0</v>
      </c>
      <c r="I21" s="265">
        <f>ELIGIBIL!I21+NEELIGIBIL!I21</f>
        <v>0</v>
      </c>
      <c r="J21" s="124">
        <f>ELIGIBIL!J21+NEELIGIBIL!J21</f>
        <v>0</v>
      </c>
      <c r="K21" s="328">
        <f>ELIGIBIL!K21+NEELIGIBIL!K21</f>
        <v>0</v>
      </c>
      <c r="L21" s="360">
        <f>ELIGIBIL!L21+NEELIGIBIL!L21</f>
        <v>0</v>
      </c>
      <c r="M21" s="173">
        <f>ELIGIBIL!M21+NEELIGIBIL!M21</f>
        <v>0</v>
      </c>
      <c r="N21" s="361">
        <f>ELIGIBIL!N21+NEELIGIBIL!N21</f>
        <v>0</v>
      </c>
    </row>
    <row r="22" spans="1:16" ht="21" x14ac:dyDescent="0.35">
      <c r="A22" s="13"/>
      <c r="B22" s="14" t="s">
        <v>33</v>
      </c>
      <c r="C22" s="58">
        <f>ELIGIBIL!C22+NEELIGIBIL!C22</f>
        <v>0</v>
      </c>
      <c r="D22" s="58">
        <f>ELIGIBIL!D22+NEELIGIBIL!D22</f>
        <v>0</v>
      </c>
      <c r="E22" s="236">
        <f>ELIGIBIL!E22+NEELIGIBIL!E22</f>
        <v>0</v>
      </c>
      <c r="F22" s="294">
        <f>ELIGIBIL!F22+NEELIGIBIL!F22</f>
        <v>0</v>
      </c>
      <c r="G22" s="60">
        <f>ELIGIBIL!G22+NEELIGIBIL!G22</f>
        <v>0</v>
      </c>
      <c r="H22" s="295">
        <f>ELIGIBIL!H22+NEELIGIBIL!H22</f>
        <v>0</v>
      </c>
      <c r="I22" s="266">
        <f>ELIGIBIL!I22+NEELIGIBIL!I22</f>
        <v>0</v>
      </c>
      <c r="J22" s="67">
        <f>ELIGIBIL!J22+NEELIGIBIL!J22</f>
        <v>0</v>
      </c>
      <c r="K22" s="329">
        <f>ELIGIBIL!K22+NEELIGIBIL!K22</f>
        <v>0</v>
      </c>
      <c r="L22" s="362">
        <f>ELIGIBIL!L22+NEELIGIBIL!L22</f>
        <v>0</v>
      </c>
      <c r="M22" s="162">
        <f>ELIGIBIL!M22+NEELIGIBIL!M22</f>
        <v>0</v>
      </c>
      <c r="N22" s="363">
        <f>ELIGIBIL!N22+NEELIGIBIL!N22</f>
        <v>0</v>
      </c>
    </row>
    <row r="23" spans="1:16" ht="21" x14ac:dyDescent="0.35">
      <c r="A23" s="13"/>
      <c r="B23" s="14" t="s">
        <v>34</v>
      </c>
      <c r="C23" s="58">
        <f>ELIGIBIL!C23+NEELIGIBIL!C23</f>
        <v>0</v>
      </c>
      <c r="D23" s="58">
        <f>ELIGIBIL!D23+NEELIGIBIL!D23</f>
        <v>0</v>
      </c>
      <c r="E23" s="236">
        <f>ELIGIBIL!E23+NEELIGIBIL!E23</f>
        <v>0</v>
      </c>
      <c r="F23" s="294">
        <f>ELIGIBIL!F23+NEELIGIBIL!F23</f>
        <v>0</v>
      </c>
      <c r="G23" s="60">
        <f>ELIGIBIL!G23+NEELIGIBIL!G23</f>
        <v>0</v>
      </c>
      <c r="H23" s="295">
        <f>ELIGIBIL!H23+NEELIGIBIL!H23</f>
        <v>0</v>
      </c>
      <c r="I23" s="266">
        <f>ELIGIBIL!I23+NEELIGIBIL!I23</f>
        <v>0</v>
      </c>
      <c r="J23" s="67">
        <f>ELIGIBIL!J23+NEELIGIBIL!J23</f>
        <v>0</v>
      </c>
      <c r="K23" s="329">
        <f>ELIGIBIL!K23+NEELIGIBIL!K23</f>
        <v>0</v>
      </c>
      <c r="L23" s="362">
        <f>ELIGIBIL!L23+NEELIGIBIL!L23</f>
        <v>0</v>
      </c>
      <c r="M23" s="162">
        <f>ELIGIBIL!M23+NEELIGIBIL!M23</f>
        <v>0</v>
      </c>
      <c r="N23" s="363">
        <f>ELIGIBIL!N23+NEELIGIBIL!N23</f>
        <v>0</v>
      </c>
    </row>
    <row r="24" spans="1:16" ht="21.75" thickBot="1" x14ac:dyDescent="0.4">
      <c r="A24" s="8"/>
      <c r="B24" s="9" t="s">
        <v>35</v>
      </c>
      <c r="C24" s="42">
        <f>ELIGIBIL!C24+NEELIGIBIL!C24</f>
        <v>0</v>
      </c>
      <c r="D24" s="42">
        <f>ELIGIBIL!D24+NEELIGIBIL!D24</f>
        <v>0</v>
      </c>
      <c r="E24" s="237">
        <f>ELIGIBIL!E24+NEELIGIBIL!E24</f>
        <v>0</v>
      </c>
      <c r="F24" s="285">
        <f>ELIGIBIL!F24+NEELIGIBIL!F24</f>
        <v>0</v>
      </c>
      <c r="G24" s="44">
        <f>ELIGIBIL!G24+NEELIGIBIL!G24</f>
        <v>0</v>
      </c>
      <c r="H24" s="296">
        <f>ELIGIBIL!H24+NEELIGIBIL!H24</f>
        <v>0</v>
      </c>
      <c r="I24" s="260">
        <f>ELIGIBIL!I24+NEELIGIBIL!I24</f>
        <v>0</v>
      </c>
      <c r="J24" s="115">
        <f>ELIGIBIL!J24+NEELIGIBIL!J24</f>
        <v>0</v>
      </c>
      <c r="K24" s="330">
        <f>ELIGIBIL!K24+NEELIGIBIL!K24</f>
        <v>0</v>
      </c>
      <c r="L24" s="352">
        <f>ELIGIBIL!L24+NEELIGIBIL!L24</f>
        <v>0</v>
      </c>
      <c r="M24" s="142">
        <f>ELIGIBIL!M24+NEELIGIBIL!M24</f>
        <v>0</v>
      </c>
      <c r="N24" s="364">
        <f>ELIGIBIL!N24+NEELIGIBIL!N24</f>
        <v>0</v>
      </c>
    </row>
    <row r="25" spans="1:16" s="2" customFormat="1" ht="43.5" thickTop="1" thickBot="1" x14ac:dyDescent="0.4">
      <c r="A25" s="174" t="s">
        <v>36</v>
      </c>
      <c r="B25" s="175" t="s">
        <v>37</v>
      </c>
      <c r="C25" s="176">
        <f>ELIGIBIL!C25+NEELIGIBIL!C25</f>
        <v>0</v>
      </c>
      <c r="D25" s="176">
        <f>ELIGIBIL!D25+NEELIGIBIL!D25</f>
        <v>0</v>
      </c>
      <c r="E25" s="238">
        <f>ELIGIBIL!E25+NEELIGIBIL!E25</f>
        <v>0</v>
      </c>
      <c r="F25" s="297">
        <f>ELIGIBIL!F25+NEELIGIBIL!F25</f>
        <v>0</v>
      </c>
      <c r="G25" s="178">
        <f>ELIGIBIL!G25+NEELIGIBIL!G25</f>
        <v>0</v>
      </c>
      <c r="H25" s="298">
        <f>ELIGIBIL!H25+NEELIGIBIL!H25</f>
        <v>0</v>
      </c>
      <c r="I25" s="267">
        <f>ELIGIBIL!I25+NEELIGIBIL!I25</f>
        <v>0</v>
      </c>
      <c r="J25" s="181">
        <f>ELIGIBIL!J25+NEELIGIBIL!J25</f>
        <v>0</v>
      </c>
      <c r="K25" s="331">
        <f>ELIGIBIL!K25+NEELIGIBIL!K25</f>
        <v>0</v>
      </c>
      <c r="L25" s="365">
        <f>ELIGIBIL!L25+NEELIGIBIL!L25</f>
        <v>0</v>
      </c>
      <c r="M25" s="222">
        <f>ELIGIBIL!M25+NEELIGIBIL!M25</f>
        <v>0</v>
      </c>
      <c r="N25" s="366">
        <f>ELIGIBIL!N25+NEELIGIBIL!N25</f>
        <v>0</v>
      </c>
    </row>
    <row r="26" spans="1:16" s="2" customFormat="1" ht="22.5" thickTop="1" thickBot="1" x14ac:dyDescent="0.4">
      <c r="A26" s="174" t="s">
        <v>38</v>
      </c>
      <c r="B26" s="182" t="s">
        <v>39</v>
      </c>
      <c r="C26" s="183">
        <f>ELIGIBIL!C26+NEELIGIBIL!C26</f>
        <v>9336.56</v>
      </c>
      <c r="D26" s="183">
        <f>ELIGIBIL!D26+NEELIGIBIL!D26</f>
        <v>1773.9463999999998</v>
      </c>
      <c r="E26" s="239">
        <f>ELIGIBIL!E26+NEELIGIBIL!E26</f>
        <v>11110.506399999998</v>
      </c>
      <c r="F26" s="299">
        <f>ELIGIBIL!F26+NEELIGIBIL!F26</f>
        <v>9336.56</v>
      </c>
      <c r="G26" s="185">
        <f>ELIGIBIL!G26+NEELIGIBIL!G26</f>
        <v>1773.9463999999998</v>
      </c>
      <c r="H26" s="300">
        <f>ELIGIBIL!H26+NEELIGIBIL!H26</f>
        <v>11110.506399999998</v>
      </c>
      <c r="I26" s="268">
        <f>ELIGIBIL!I26+NEELIGIBIL!I26</f>
        <v>0</v>
      </c>
      <c r="J26" s="188">
        <f>ELIGIBIL!J26+NEELIGIBIL!J26</f>
        <v>0</v>
      </c>
      <c r="K26" s="332">
        <f>ELIGIBIL!K26+NEELIGIBIL!K26</f>
        <v>0</v>
      </c>
      <c r="L26" s="367">
        <f>ELIGIBIL!L26+NEELIGIBIL!L26</f>
        <v>9336.56</v>
      </c>
      <c r="M26" s="223">
        <f>ELIGIBIL!M26+NEELIGIBIL!M26</f>
        <v>1773.9463999999998</v>
      </c>
      <c r="N26" s="368">
        <f>ELIGIBIL!N26+NEELIGIBIL!N26</f>
        <v>11110.506399999998</v>
      </c>
      <c r="P26" s="41"/>
    </row>
    <row r="27" spans="1:16" s="2" customFormat="1" ht="22.5" thickTop="1" thickBot="1" x14ac:dyDescent="0.4">
      <c r="A27" s="174" t="s">
        <v>40</v>
      </c>
      <c r="B27" s="182" t="s">
        <v>41</v>
      </c>
      <c r="C27" s="183">
        <f>ELIGIBIL!C27+NEELIGIBIL!C27</f>
        <v>9334.91</v>
      </c>
      <c r="D27" s="183">
        <f>ELIGIBIL!D27+NEELIGIBIL!D27</f>
        <v>1773.6329000000001</v>
      </c>
      <c r="E27" s="239">
        <f>ELIGIBIL!E27+NEELIGIBIL!E27</f>
        <v>11108.5429</v>
      </c>
      <c r="F27" s="299">
        <f>ELIGIBIL!F27+NEELIGIBIL!F27</f>
        <v>9334.91</v>
      </c>
      <c r="G27" s="185">
        <f>ELIGIBIL!G27+NEELIGIBIL!G27</f>
        <v>1773.6329000000001</v>
      </c>
      <c r="H27" s="300">
        <f>ELIGIBIL!H27+NEELIGIBIL!H27</f>
        <v>11108.5429</v>
      </c>
      <c r="I27" s="268">
        <f>ELIGIBIL!I27+NEELIGIBIL!I27</f>
        <v>0</v>
      </c>
      <c r="J27" s="188">
        <f>ELIGIBIL!J27+NEELIGIBIL!J27</f>
        <v>0</v>
      </c>
      <c r="K27" s="332">
        <f>ELIGIBIL!K27+NEELIGIBIL!K27</f>
        <v>0</v>
      </c>
      <c r="L27" s="367">
        <f>ELIGIBIL!L27+NEELIGIBIL!L27</f>
        <v>9334.91</v>
      </c>
      <c r="M27" s="223">
        <f>ELIGIBIL!M27+NEELIGIBIL!M27</f>
        <v>1773.6329000000001</v>
      </c>
      <c r="N27" s="368">
        <f>ELIGIBIL!N27+NEELIGIBIL!N27</f>
        <v>11108.5429</v>
      </c>
      <c r="P27" s="41"/>
    </row>
    <row r="28" spans="1:16" s="2" customFormat="1" ht="21.75" thickTop="1" x14ac:dyDescent="0.35">
      <c r="A28" s="189" t="s">
        <v>42</v>
      </c>
      <c r="B28" s="190" t="s">
        <v>43</v>
      </c>
      <c r="C28" s="191">
        <f>ELIGIBIL!C28+NEELIGIBIL!C28</f>
        <v>162519.72</v>
      </c>
      <c r="D28" s="191">
        <f>ELIGIBIL!D28+NEELIGIBIL!D28</f>
        <v>30878.746800000001</v>
      </c>
      <c r="E28" s="240">
        <f>ELIGIBIL!E28+NEELIGIBIL!E28</f>
        <v>193398.46679999999</v>
      </c>
      <c r="F28" s="301">
        <f>ELIGIBIL!F28+NEELIGIBIL!F28</f>
        <v>159414.09</v>
      </c>
      <c r="G28" s="192">
        <f>ELIGIBIL!G28+NEELIGIBIL!G28</f>
        <v>30288.677100000001</v>
      </c>
      <c r="H28" s="202">
        <f>ELIGIBIL!H28+NEELIGIBIL!H28</f>
        <v>189702.7671</v>
      </c>
      <c r="I28" s="269">
        <f>ELIGIBIL!I28+NEELIGIBIL!I28</f>
        <v>3105.63</v>
      </c>
      <c r="J28" s="193">
        <f>ELIGIBIL!J28+NEELIGIBIL!J28</f>
        <v>652.18230000000005</v>
      </c>
      <c r="K28" s="333">
        <f>ELIGIBIL!K28+NEELIGIBIL!K28</f>
        <v>3757.8123000000001</v>
      </c>
      <c r="L28" s="369">
        <f>ELIGIBIL!L28+NEELIGIBIL!L28</f>
        <v>162519.72</v>
      </c>
      <c r="M28" s="224">
        <f>ELIGIBIL!M28+NEELIGIBIL!M28</f>
        <v>30940.859400000001</v>
      </c>
      <c r="N28" s="370">
        <f>ELIGIBIL!N28+NEELIGIBIL!N28</f>
        <v>193460.57939999999</v>
      </c>
      <c r="P28" s="41"/>
    </row>
    <row r="29" spans="1:16" ht="21" x14ac:dyDescent="0.35">
      <c r="A29" s="13"/>
      <c r="B29" s="15" t="s">
        <v>44</v>
      </c>
      <c r="C29" s="58">
        <f>ELIGIBIL!C29+NEELIGIBIL!C29</f>
        <v>0</v>
      </c>
      <c r="D29" s="58">
        <f>ELIGIBIL!D29+NEELIGIBIL!D29</f>
        <v>0</v>
      </c>
      <c r="E29" s="236">
        <f>ELIGIBIL!E29+NEELIGIBIL!E29</f>
        <v>0</v>
      </c>
      <c r="F29" s="294">
        <f>ELIGIBIL!F29+NEELIGIBIL!F29</f>
        <v>0</v>
      </c>
      <c r="G29" s="60">
        <f>ELIGIBIL!G29+NEELIGIBIL!G29</f>
        <v>0</v>
      </c>
      <c r="H29" s="295">
        <f>ELIGIBIL!H29+NEELIGIBIL!H29</f>
        <v>0</v>
      </c>
      <c r="I29" s="266">
        <f>ELIGIBIL!I29+NEELIGIBIL!I29</f>
        <v>0</v>
      </c>
      <c r="J29" s="67">
        <f>ELIGIBIL!J29+NEELIGIBIL!J29</f>
        <v>0</v>
      </c>
      <c r="K29" s="329">
        <f>ELIGIBIL!K29+NEELIGIBIL!K29</f>
        <v>0</v>
      </c>
      <c r="L29" s="362">
        <f>ELIGIBIL!L29+NEELIGIBIL!L29</f>
        <v>0</v>
      </c>
      <c r="M29" s="162">
        <f>ELIGIBIL!M29+NEELIGIBIL!M29</f>
        <v>0</v>
      </c>
      <c r="N29" s="363">
        <f>ELIGIBIL!N29+NEELIGIBIL!N29</f>
        <v>0</v>
      </c>
      <c r="P29" s="110"/>
    </row>
    <row r="30" spans="1:16" ht="21" x14ac:dyDescent="0.35">
      <c r="A30" s="13"/>
      <c r="B30" s="15" t="s">
        <v>45</v>
      </c>
      <c r="C30" s="58">
        <f>ELIGIBIL!C30+NEELIGIBIL!C30</f>
        <v>0</v>
      </c>
      <c r="D30" s="58">
        <f>ELIGIBIL!D30+NEELIGIBIL!D30</f>
        <v>0</v>
      </c>
      <c r="E30" s="236">
        <f>ELIGIBIL!E30+NEELIGIBIL!E30</f>
        <v>0</v>
      </c>
      <c r="F30" s="294">
        <f>ELIGIBIL!F30+NEELIGIBIL!F30</f>
        <v>0</v>
      </c>
      <c r="G30" s="60">
        <f>ELIGIBIL!G30+NEELIGIBIL!G30</f>
        <v>0</v>
      </c>
      <c r="H30" s="295">
        <f>ELIGIBIL!H30+NEELIGIBIL!H30</f>
        <v>0</v>
      </c>
      <c r="I30" s="266">
        <f>ELIGIBIL!I30+NEELIGIBIL!I30</f>
        <v>0</v>
      </c>
      <c r="J30" s="67">
        <f>ELIGIBIL!J30+NEELIGIBIL!J30</f>
        <v>0</v>
      </c>
      <c r="K30" s="329">
        <f>ELIGIBIL!K30+NEELIGIBIL!K30</f>
        <v>0</v>
      </c>
      <c r="L30" s="362">
        <f>ELIGIBIL!L30+NEELIGIBIL!L30</f>
        <v>0</v>
      </c>
      <c r="M30" s="162">
        <f>ELIGIBIL!M30+NEELIGIBIL!M30</f>
        <v>0</v>
      </c>
      <c r="N30" s="363">
        <f>ELIGIBIL!N30+NEELIGIBIL!N30</f>
        <v>0</v>
      </c>
      <c r="P30" s="110"/>
    </row>
    <row r="31" spans="1:16" ht="42" x14ac:dyDescent="0.35">
      <c r="A31" s="13"/>
      <c r="B31" s="15" t="s">
        <v>46</v>
      </c>
      <c r="C31" s="75">
        <f>ELIGIBIL!C31+NEELIGIBIL!C31</f>
        <v>64231.39</v>
      </c>
      <c r="D31" s="75">
        <f>ELIGIBIL!D31+NEELIGIBIL!D31</f>
        <v>12203.964099999999</v>
      </c>
      <c r="E31" s="241">
        <f>ELIGIBIL!E31+NEELIGIBIL!E31</f>
        <v>76435.354099999997</v>
      </c>
      <c r="F31" s="302">
        <f>ELIGIBIL!F31+NEELIGIBIL!F31</f>
        <v>64231.39</v>
      </c>
      <c r="G31" s="77">
        <f>ELIGIBIL!G31+NEELIGIBIL!G31</f>
        <v>12203.964099999999</v>
      </c>
      <c r="H31" s="303">
        <f>ELIGIBIL!H31+NEELIGIBIL!H31</f>
        <v>76435.354099999997</v>
      </c>
      <c r="I31" s="270">
        <f>ELIGIBIL!I31+NEELIGIBIL!I31</f>
        <v>0</v>
      </c>
      <c r="J31" s="85">
        <f>ELIGIBIL!J31+NEELIGIBIL!J31</f>
        <v>0</v>
      </c>
      <c r="K31" s="334">
        <f>ELIGIBIL!K31+NEELIGIBIL!K31</f>
        <v>0</v>
      </c>
      <c r="L31" s="371">
        <f>ELIGIBIL!L31+NEELIGIBIL!L31</f>
        <v>64231.39</v>
      </c>
      <c r="M31" s="149">
        <f>ELIGIBIL!M31+NEELIGIBIL!M31</f>
        <v>12203.964099999999</v>
      </c>
      <c r="N31" s="372">
        <f>ELIGIBIL!N31+NEELIGIBIL!N31</f>
        <v>76435.354099999997</v>
      </c>
      <c r="P31" s="110"/>
    </row>
    <row r="32" spans="1:16" ht="42" x14ac:dyDescent="0.35">
      <c r="A32" s="13"/>
      <c r="B32" s="15" t="s">
        <v>47</v>
      </c>
      <c r="C32" s="75">
        <f>ELIGIBIL!C32+NEELIGIBIL!C32</f>
        <v>64231.39</v>
      </c>
      <c r="D32" s="75">
        <f>ELIGIBIL!D32+NEELIGIBIL!D32</f>
        <v>12203.964099999999</v>
      </c>
      <c r="E32" s="241">
        <f>ELIGIBIL!E32+NEELIGIBIL!E32</f>
        <v>76435.354099999997</v>
      </c>
      <c r="F32" s="302">
        <f>ELIGIBIL!F32+NEELIGIBIL!F32</f>
        <v>64231.39</v>
      </c>
      <c r="G32" s="77">
        <f>ELIGIBIL!G32+NEELIGIBIL!G32</f>
        <v>12203.964099999999</v>
      </c>
      <c r="H32" s="303">
        <f>ELIGIBIL!H32+NEELIGIBIL!H32</f>
        <v>76435.354099999997</v>
      </c>
      <c r="I32" s="270">
        <f>ELIGIBIL!I32+NEELIGIBIL!I32</f>
        <v>0</v>
      </c>
      <c r="J32" s="85">
        <f>ELIGIBIL!J32+NEELIGIBIL!J32</f>
        <v>0</v>
      </c>
      <c r="K32" s="334">
        <f>ELIGIBIL!K32+NEELIGIBIL!K32</f>
        <v>0</v>
      </c>
      <c r="L32" s="371">
        <f>ELIGIBIL!L32+NEELIGIBIL!L32</f>
        <v>64231.39</v>
      </c>
      <c r="M32" s="149">
        <f>ELIGIBIL!M32+NEELIGIBIL!M32</f>
        <v>12203.964099999999</v>
      </c>
      <c r="N32" s="372">
        <f>ELIGIBIL!N32+NEELIGIBIL!N32</f>
        <v>76435.354099999997</v>
      </c>
      <c r="P32" s="110"/>
    </row>
    <row r="33" spans="1:16" ht="42" x14ac:dyDescent="0.35">
      <c r="A33" s="16"/>
      <c r="B33" s="17" t="s">
        <v>48</v>
      </c>
      <c r="C33" s="75">
        <f>ELIGIBIL!C33+NEELIGIBIL!C33</f>
        <v>3105.63</v>
      </c>
      <c r="D33" s="75">
        <f>ELIGIBIL!D33+NEELIGIBIL!D33</f>
        <v>590.06970000000001</v>
      </c>
      <c r="E33" s="241">
        <f>ELIGIBIL!E33+NEELIGIBIL!E33</f>
        <v>3695.6997000000001</v>
      </c>
      <c r="F33" s="302">
        <f>ELIGIBIL!F33+NEELIGIBIL!F33</f>
        <v>0</v>
      </c>
      <c r="G33" s="77">
        <f>ELIGIBIL!G33+NEELIGIBIL!G33</f>
        <v>0</v>
      </c>
      <c r="H33" s="303">
        <f>ELIGIBIL!H33+NEELIGIBIL!H33</f>
        <v>0</v>
      </c>
      <c r="I33" s="270">
        <f>ELIGIBIL!I33+NEELIGIBIL!I33</f>
        <v>3105.63</v>
      </c>
      <c r="J33" s="85">
        <f>ELIGIBIL!J33+NEELIGIBIL!J33</f>
        <v>652.18230000000005</v>
      </c>
      <c r="K33" s="334">
        <f>ELIGIBIL!K33+NEELIGIBIL!K33</f>
        <v>3757.8123000000001</v>
      </c>
      <c r="L33" s="371">
        <f>ELIGIBIL!L33+NEELIGIBIL!L33</f>
        <v>3105.63</v>
      </c>
      <c r="M33" s="149">
        <f>ELIGIBIL!M33+NEELIGIBIL!M33</f>
        <v>652.18230000000005</v>
      </c>
      <c r="N33" s="372">
        <f>ELIGIBIL!N33+NEELIGIBIL!N33</f>
        <v>3757.8123000000001</v>
      </c>
      <c r="P33" s="110"/>
    </row>
    <row r="34" spans="1:16" ht="21.75" thickBot="1" x14ac:dyDescent="0.4">
      <c r="A34" s="18"/>
      <c r="B34" s="19" t="s">
        <v>49</v>
      </c>
      <c r="C34" s="75">
        <f>ELIGIBIL!C34+NEELIGIBIL!C34</f>
        <v>30951.31</v>
      </c>
      <c r="D34" s="75">
        <f>ELIGIBIL!D34+NEELIGIBIL!D34</f>
        <v>5880.7489000000005</v>
      </c>
      <c r="E34" s="241">
        <f>ELIGIBIL!E34+NEELIGIBIL!E34</f>
        <v>36832.058900000004</v>
      </c>
      <c r="F34" s="302">
        <f>ELIGIBIL!F34+NEELIGIBIL!F34</f>
        <v>30951.31</v>
      </c>
      <c r="G34" s="77">
        <f>ELIGIBIL!G34+NEELIGIBIL!G34</f>
        <v>5880.7489000000005</v>
      </c>
      <c r="H34" s="303">
        <f>ELIGIBIL!H34+NEELIGIBIL!H34</f>
        <v>36832.058900000004</v>
      </c>
      <c r="I34" s="270">
        <f>ELIGIBIL!I34+NEELIGIBIL!I34</f>
        <v>0</v>
      </c>
      <c r="J34" s="85">
        <f>ELIGIBIL!J34+NEELIGIBIL!J34</f>
        <v>0</v>
      </c>
      <c r="K34" s="334">
        <f>ELIGIBIL!K34+NEELIGIBIL!K34</f>
        <v>0</v>
      </c>
      <c r="L34" s="371">
        <f>ELIGIBIL!L34+NEELIGIBIL!L34</f>
        <v>30951.31</v>
      </c>
      <c r="M34" s="149">
        <f>ELIGIBIL!M34+NEELIGIBIL!M34</f>
        <v>5880.7489000000005</v>
      </c>
      <c r="N34" s="372">
        <f>ELIGIBIL!N34+NEELIGIBIL!N34</f>
        <v>36832.058900000004</v>
      </c>
      <c r="P34" s="110"/>
    </row>
    <row r="35" spans="1:16" s="2" customFormat="1" ht="22.5" thickTop="1" thickBot="1" x14ac:dyDescent="0.4">
      <c r="A35" s="194" t="s">
        <v>50</v>
      </c>
      <c r="B35" s="195" t="s">
        <v>51</v>
      </c>
      <c r="C35" s="225">
        <f>ELIGIBIL!C35+NEELIGIBIL!C35</f>
        <v>3333.3339999999998</v>
      </c>
      <c r="D35" s="225">
        <f>ELIGIBIL!D35+NEELIGIBIL!D35</f>
        <v>633.33345999999995</v>
      </c>
      <c r="E35" s="242">
        <f>ELIGIBIL!E35+NEELIGIBIL!E35</f>
        <v>3966.6674599999997</v>
      </c>
      <c r="F35" s="304">
        <f>ELIGIBIL!F35+NEELIGIBIL!F35</f>
        <v>3333.33</v>
      </c>
      <c r="G35" s="94">
        <f>ELIGIBIL!G35+NEELIGIBIL!G35</f>
        <v>633.33270000000005</v>
      </c>
      <c r="H35" s="305">
        <f>ELIGIBIL!H35+NEELIGIBIL!H35</f>
        <v>3966.6626999999999</v>
      </c>
      <c r="I35" s="271">
        <f>ELIGIBIL!I35+NEELIGIBIL!I35</f>
        <v>3.9999999999054126E-3</v>
      </c>
      <c r="J35" s="125">
        <f>ELIGIBIL!J35+NEELIGIBIL!J35</f>
        <v>8.3999999998013658E-4</v>
      </c>
      <c r="K35" s="335">
        <f>ELIGIBIL!K35+NEELIGIBIL!K35</f>
        <v>4.8399999998855487E-3</v>
      </c>
      <c r="L35" s="373">
        <f>ELIGIBIL!L35+NEELIGIBIL!L35</f>
        <v>3333.3339999999998</v>
      </c>
      <c r="M35" s="226">
        <f>ELIGIBIL!M35+NEELIGIBIL!M35</f>
        <v>633.33353999999997</v>
      </c>
      <c r="N35" s="374">
        <f>ELIGIBIL!N35+NEELIGIBIL!N35</f>
        <v>3966.6675399999999</v>
      </c>
      <c r="P35" s="41"/>
    </row>
    <row r="36" spans="1:16" s="2" customFormat="1" ht="21.75" thickTop="1" x14ac:dyDescent="0.35">
      <c r="A36" s="199" t="s">
        <v>52</v>
      </c>
      <c r="B36" s="200" t="s">
        <v>53</v>
      </c>
      <c r="C36" s="201">
        <f>ELIGIBIL!C36+NEELIGIBIL!C36</f>
        <v>30000</v>
      </c>
      <c r="D36" s="201">
        <f>ELIGIBIL!D36+NEELIGIBIL!D36</f>
        <v>5700</v>
      </c>
      <c r="E36" s="243">
        <f>ELIGIBIL!E36+NEELIGIBIL!E36</f>
        <v>35700</v>
      </c>
      <c r="F36" s="301">
        <f>ELIGIBIL!F36+NEELIGIBIL!F36</f>
        <v>20000</v>
      </c>
      <c r="G36" s="192">
        <f>ELIGIBIL!G36+NEELIGIBIL!G36</f>
        <v>3800</v>
      </c>
      <c r="H36" s="202">
        <f>ELIGIBIL!H36+NEELIGIBIL!H36</f>
        <v>23800</v>
      </c>
      <c r="I36" s="269">
        <f>ELIGIBIL!I36+NEELIGIBIL!I36</f>
        <v>10000</v>
      </c>
      <c r="J36" s="193">
        <f>ELIGIBIL!J36+NEELIGIBIL!J36</f>
        <v>2100</v>
      </c>
      <c r="K36" s="333">
        <f>ELIGIBIL!K36+NEELIGIBIL!K36</f>
        <v>12100</v>
      </c>
      <c r="L36" s="369">
        <f>ELIGIBIL!L36+NEELIGIBIL!L36</f>
        <v>30000</v>
      </c>
      <c r="M36" s="224">
        <f>ELIGIBIL!M36+NEELIGIBIL!M36</f>
        <v>5900</v>
      </c>
      <c r="N36" s="370">
        <f>ELIGIBIL!N36+NEELIGIBIL!N36</f>
        <v>35900</v>
      </c>
      <c r="P36" s="41"/>
    </row>
    <row r="37" spans="1:16" ht="21" x14ac:dyDescent="0.35">
      <c r="A37" s="16"/>
      <c r="B37" s="17" t="s">
        <v>54</v>
      </c>
      <c r="C37" s="63">
        <f>ELIGIBIL!C37+NEELIGIBIL!C37</f>
        <v>30000</v>
      </c>
      <c r="D37" s="63">
        <f>ELIGIBIL!D37+NEELIGIBIL!D37</f>
        <v>5700</v>
      </c>
      <c r="E37" s="244">
        <f>ELIGIBIL!E37+NEELIGIBIL!E37</f>
        <v>35700</v>
      </c>
      <c r="F37" s="294">
        <f>ELIGIBIL!F37+NEELIGIBIL!F37</f>
        <v>20000</v>
      </c>
      <c r="G37" s="60">
        <f>ELIGIBIL!G37+NEELIGIBIL!G37</f>
        <v>3800</v>
      </c>
      <c r="H37" s="295">
        <f>ELIGIBIL!H37+NEELIGIBIL!H37</f>
        <v>23800</v>
      </c>
      <c r="I37" s="266">
        <f>ELIGIBIL!I37+NEELIGIBIL!I37</f>
        <v>10000</v>
      </c>
      <c r="J37" s="67">
        <f>ELIGIBIL!J37+NEELIGIBIL!J37</f>
        <v>2100</v>
      </c>
      <c r="K37" s="329">
        <f>ELIGIBIL!K37+NEELIGIBIL!K37</f>
        <v>12100</v>
      </c>
      <c r="L37" s="362">
        <f>ELIGIBIL!L37+NEELIGIBIL!L37</f>
        <v>30000</v>
      </c>
      <c r="M37" s="162">
        <f>ELIGIBIL!M37+NEELIGIBIL!M37</f>
        <v>5900</v>
      </c>
      <c r="N37" s="363">
        <f>ELIGIBIL!N37+NEELIGIBIL!N37</f>
        <v>35900</v>
      </c>
      <c r="P37" s="110"/>
    </row>
    <row r="38" spans="1:16" ht="21.75" thickBot="1" x14ac:dyDescent="0.4">
      <c r="A38" s="18"/>
      <c r="B38" s="19" t="s">
        <v>55</v>
      </c>
      <c r="C38" s="63">
        <f>ELIGIBIL!C38+NEELIGIBIL!C38</f>
        <v>0</v>
      </c>
      <c r="D38" s="63">
        <f>ELIGIBIL!D38+NEELIGIBIL!D38</f>
        <v>0</v>
      </c>
      <c r="E38" s="244">
        <f>ELIGIBIL!E38+NEELIGIBIL!E38</f>
        <v>0</v>
      </c>
      <c r="F38" s="294">
        <f>ELIGIBIL!F38+NEELIGIBIL!F38</f>
        <v>0</v>
      </c>
      <c r="G38" s="60">
        <f>ELIGIBIL!G38+NEELIGIBIL!G38</f>
        <v>0</v>
      </c>
      <c r="H38" s="295">
        <f>ELIGIBIL!H38+NEELIGIBIL!H38</f>
        <v>0</v>
      </c>
      <c r="I38" s="266">
        <f>ELIGIBIL!I38+NEELIGIBIL!I38</f>
        <v>0</v>
      </c>
      <c r="J38" s="67">
        <f>ELIGIBIL!J38+NEELIGIBIL!J38</f>
        <v>0</v>
      </c>
      <c r="K38" s="329">
        <f>ELIGIBIL!K38+NEELIGIBIL!K38</f>
        <v>0</v>
      </c>
      <c r="L38" s="362">
        <f>ELIGIBIL!L38+NEELIGIBIL!L38</f>
        <v>0</v>
      </c>
      <c r="M38" s="162">
        <f>ELIGIBIL!M38+NEELIGIBIL!M38</f>
        <v>0</v>
      </c>
      <c r="N38" s="363">
        <f>ELIGIBIL!N38+NEELIGIBIL!N38</f>
        <v>0</v>
      </c>
      <c r="P38" s="110"/>
    </row>
    <row r="39" spans="1:16" s="2" customFormat="1" ht="21.75" thickTop="1" x14ac:dyDescent="0.35">
      <c r="A39" s="199" t="s">
        <v>56</v>
      </c>
      <c r="B39" s="200" t="s">
        <v>57</v>
      </c>
      <c r="C39" s="201">
        <f>ELIGIBIL!C39+NEELIGIBIL!C39</f>
        <v>12205</v>
      </c>
      <c r="D39" s="201">
        <f>ELIGIBIL!D39+NEELIGIBIL!D39</f>
        <v>2318.9499999999998</v>
      </c>
      <c r="E39" s="243">
        <f>ELIGIBIL!E39+NEELIGIBIL!E39</f>
        <v>14523.95</v>
      </c>
      <c r="F39" s="301">
        <f>ELIGIBIL!F39+NEELIGIBIL!F39</f>
        <v>8300</v>
      </c>
      <c r="G39" s="192">
        <f>ELIGIBIL!G39+NEELIGIBIL!G39</f>
        <v>1577</v>
      </c>
      <c r="H39" s="202">
        <f>ELIGIBIL!H39+NEELIGIBIL!H39</f>
        <v>9877</v>
      </c>
      <c r="I39" s="269">
        <f>ELIGIBIL!I39+NEELIGIBIL!I39</f>
        <v>3905</v>
      </c>
      <c r="J39" s="193">
        <f>ELIGIBIL!J39+NEELIGIBIL!J39</f>
        <v>820.05</v>
      </c>
      <c r="K39" s="333">
        <f>ELIGIBIL!K39+NEELIGIBIL!K39</f>
        <v>4725.05</v>
      </c>
      <c r="L39" s="369">
        <f>ELIGIBIL!L39+NEELIGIBIL!L39</f>
        <v>12205</v>
      </c>
      <c r="M39" s="224">
        <f>ELIGIBIL!M39+NEELIGIBIL!M39</f>
        <v>2397.0500000000002</v>
      </c>
      <c r="N39" s="370">
        <f>ELIGIBIL!N39+NEELIGIBIL!N39</f>
        <v>14602.05</v>
      </c>
      <c r="P39" s="41"/>
    </row>
    <row r="40" spans="1:16" ht="21" x14ac:dyDescent="0.35">
      <c r="A40" s="16"/>
      <c r="B40" s="22" t="s">
        <v>58</v>
      </c>
      <c r="C40" s="68">
        <f>ELIGIBIL!C40+NEELIGIBIL!C40</f>
        <v>2905</v>
      </c>
      <c r="D40" s="68">
        <f>ELIGIBIL!D40+NEELIGIBIL!D40</f>
        <v>551.95000000000005</v>
      </c>
      <c r="E40" s="245">
        <f>ELIGIBIL!E40+NEELIGIBIL!E40</f>
        <v>3456.95</v>
      </c>
      <c r="F40" s="306">
        <f>ELIGIBIL!F40+NEELIGIBIL!F40</f>
        <v>0</v>
      </c>
      <c r="G40" s="57">
        <f>ELIGIBIL!G40+NEELIGIBIL!G40</f>
        <v>0</v>
      </c>
      <c r="H40" s="307">
        <f>ELIGIBIL!H40+NEELIGIBIL!H40</f>
        <v>0</v>
      </c>
      <c r="I40" s="272">
        <f>ELIGIBIL!I40+NEELIGIBIL!I40</f>
        <v>2905</v>
      </c>
      <c r="J40" s="120">
        <f>ELIGIBIL!J40+NEELIGIBIL!J40</f>
        <v>610.04999999999995</v>
      </c>
      <c r="K40" s="336">
        <f>ELIGIBIL!K40+NEELIGIBIL!K40</f>
        <v>3515.05</v>
      </c>
      <c r="L40" s="375">
        <f>ELIGIBIL!L40+NEELIGIBIL!L40</f>
        <v>2905</v>
      </c>
      <c r="M40" s="145">
        <f>ELIGIBIL!M40+NEELIGIBIL!M40</f>
        <v>610.04999999999995</v>
      </c>
      <c r="N40" s="376">
        <f>ELIGIBIL!N40+NEELIGIBIL!N40</f>
        <v>3515.05</v>
      </c>
      <c r="P40" s="110"/>
    </row>
    <row r="41" spans="1:16" ht="21" x14ac:dyDescent="0.35">
      <c r="A41" s="16"/>
      <c r="B41" s="22" t="s">
        <v>59</v>
      </c>
      <c r="C41" s="63">
        <f>ELIGIBIL!C41+NEELIGIBIL!C41</f>
        <v>2905</v>
      </c>
      <c r="D41" s="63">
        <f>ELIGIBIL!D41+NEELIGIBIL!D41</f>
        <v>551.95000000000005</v>
      </c>
      <c r="E41" s="244">
        <f>ELIGIBIL!E41+NEELIGIBIL!E41</f>
        <v>3456.95</v>
      </c>
      <c r="F41" s="294">
        <f>ELIGIBIL!F41+NEELIGIBIL!F41</f>
        <v>0</v>
      </c>
      <c r="G41" s="60">
        <f>ELIGIBIL!G41+NEELIGIBIL!G41</f>
        <v>0</v>
      </c>
      <c r="H41" s="295">
        <f>ELIGIBIL!H41+NEELIGIBIL!H41</f>
        <v>0</v>
      </c>
      <c r="I41" s="266">
        <f>ELIGIBIL!I41+NEELIGIBIL!I41</f>
        <v>2905</v>
      </c>
      <c r="J41" s="67">
        <f>ELIGIBIL!J41+NEELIGIBIL!J41</f>
        <v>610.04999999999995</v>
      </c>
      <c r="K41" s="329">
        <f>ELIGIBIL!K41+NEELIGIBIL!K41</f>
        <v>3515.05</v>
      </c>
      <c r="L41" s="362">
        <f>ELIGIBIL!L41+NEELIGIBIL!L41</f>
        <v>2905</v>
      </c>
      <c r="M41" s="162">
        <f>ELIGIBIL!M41+NEELIGIBIL!M41</f>
        <v>610.04999999999995</v>
      </c>
      <c r="N41" s="363">
        <f>ELIGIBIL!N41+NEELIGIBIL!N41</f>
        <v>3515.05</v>
      </c>
      <c r="P41" s="110"/>
    </row>
    <row r="42" spans="1:16" ht="63" x14ac:dyDescent="0.35">
      <c r="A42" s="13"/>
      <c r="B42" s="15" t="s">
        <v>60</v>
      </c>
      <c r="C42" s="80">
        <f>ELIGIBIL!C42+NEELIGIBIL!C42</f>
        <v>0</v>
      </c>
      <c r="D42" s="80">
        <f>ELIGIBIL!D42+NEELIGIBIL!D42</f>
        <v>0</v>
      </c>
      <c r="E42" s="246">
        <f>ELIGIBIL!E42+NEELIGIBIL!E42</f>
        <v>0</v>
      </c>
      <c r="F42" s="302">
        <f>ELIGIBIL!F42+NEELIGIBIL!F42</f>
        <v>0</v>
      </c>
      <c r="G42" s="77">
        <f>ELIGIBIL!G42+NEELIGIBIL!G42</f>
        <v>0</v>
      </c>
      <c r="H42" s="303">
        <f>ELIGIBIL!H42+NEELIGIBIL!H42</f>
        <v>0</v>
      </c>
      <c r="I42" s="270">
        <f>ELIGIBIL!I42+NEELIGIBIL!I42</f>
        <v>0</v>
      </c>
      <c r="J42" s="85">
        <f>ELIGIBIL!J42+NEELIGIBIL!J42</f>
        <v>0</v>
      </c>
      <c r="K42" s="334">
        <f>ELIGIBIL!K42+NEELIGIBIL!K42</f>
        <v>0</v>
      </c>
      <c r="L42" s="371">
        <f>ELIGIBIL!L42+NEELIGIBIL!L42</f>
        <v>0</v>
      </c>
      <c r="M42" s="149">
        <f>ELIGIBIL!M42+NEELIGIBIL!M42</f>
        <v>0</v>
      </c>
      <c r="N42" s="372">
        <f>ELIGIBIL!N42+NEELIGIBIL!N42</f>
        <v>0</v>
      </c>
      <c r="P42" s="110"/>
    </row>
    <row r="43" spans="1:16" ht="21.75" thickBot="1" x14ac:dyDescent="0.4">
      <c r="A43" s="8"/>
      <c r="B43" s="23" t="s">
        <v>61</v>
      </c>
      <c r="C43" s="63">
        <f>ELIGIBIL!C43+NEELIGIBIL!C43</f>
        <v>9300</v>
      </c>
      <c r="D43" s="63">
        <f>ELIGIBIL!D43+NEELIGIBIL!D43</f>
        <v>1767</v>
      </c>
      <c r="E43" s="244">
        <f>ELIGIBIL!E43+NEELIGIBIL!E43</f>
        <v>11067</v>
      </c>
      <c r="F43" s="294">
        <f>ELIGIBIL!F43+NEELIGIBIL!F43</f>
        <v>8300</v>
      </c>
      <c r="G43" s="60">
        <f>ELIGIBIL!G43+NEELIGIBIL!G43</f>
        <v>1577</v>
      </c>
      <c r="H43" s="295">
        <f>ELIGIBIL!H43+NEELIGIBIL!H43</f>
        <v>9877</v>
      </c>
      <c r="I43" s="266">
        <f>ELIGIBIL!I43+NEELIGIBIL!I43</f>
        <v>1000</v>
      </c>
      <c r="J43" s="67">
        <f>ELIGIBIL!J43+NEELIGIBIL!J43</f>
        <v>210</v>
      </c>
      <c r="K43" s="329">
        <f>ELIGIBIL!K43+NEELIGIBIL!K43</f>
        <v>1210</v>
      </c>
      <c r="L43" s="362">
        <f>ELIGIBIL!L43+NEELIGIBIL!L43</f>
        <v>9300</v>
      </c>
      <c r="M43" s="162">
        <f>ELIGIBIL!M43+NEELIGIBIL!M43</f>
        <v>1787</v>
      </c>
      <c r="N43" s="363">
        <f>ELIGIBIL!N43+NEELIGIBIL!N43</f>
        <v>11087</v>
      </c>
      <c r="P43" s="110"/>
    </row>
    <row r="44" spans="1:16" ht="22.5" thickTop="1" thickBot="1" x14ac:dyDescent="0.4">
      <c r="A44" s="430" t="s">
        <v>62</v>
      </c>
      <c r="B44" s="431"/>
      <c r="C44" s="51">
        <f>ELIGIBIL!C44+NEELIGIBIL!C44</f>
        <v>226729.524</v>
      </c>
      <c r="D44" s="51">
        <f>ELIGIBIL!D44+NEELIGIBIL!D44</f>
        <v>43078.609559999997</v>
      </c>
      <c r="E44" s="233">
        <f>ELIGIBIL!E44+NEELIGIBIL!E44</f>
        <v>269808.13355999999</v>
      </c>
      <c r="F44" s="288">
        <f>ELIGIBIL!F44+NEELIGIBIL!F44</f>
        <v>209718.89</v>
      </c>
      <c r="G44" s="52">
        <f>ELIGIBIL!G44+NEELIGIBIL!G44</f>
        <v>39846.589099999997</v>
      </c>
      <c r="H44" s="53">
        <f>ELIGIBIL!H44+NEELIGIBIL!H44</f>
        <v>249565.4791</v>
      </c>
      <c r="I44" s="263">
        <f>ELIGIBIL!I44+NEELIGIBIL!I44</f>
        <v>17010.634000000002</v>
      </c>
      <c r="J44" s="117">
        <f>ELIGIBIL!J44+NEELIGIBIL!J44</f>
        <v>3572.2331400000003</v>
      </c>
      <c r="K44" s="326">
        <f>ELIGIBIL!K44+NEELIGIBIL!K44</f>
        <v>20582.867140000002</v>
      </c>
      <c r="L44" s="355">
        <f>ELIGIBIL!L44+NEELIGIBIL!L44</f>
        <v>226729.524</v>
      </c>
      <c r="M44" s="146">
        <f>ELIGIBIL!M44+NEELIGIBIL!M44</f>
        <v>43418.822240000001</v>
      </c>
      <c r="N44" s="161">
        <f>ELIGIBIL!N44+NEELIGIBIL!N44</f>
        <v>270148.34623999998</v>
      </c>
      <c r="P44" s="110"/>
    </row>
    <row r="45" spans="1:16" ht="21" x14ac:dyDescent="0.25">
      <c r="A45" s="446" t="s">
        <v>63</v>
      </c>
      <c r="B45" s="447"/>
      <c r="C45" s="447"/>
      <c r="D45" s="447"/>
      <c r="E45" s="447"/>
      <c r="F45" s="289"/>
      <c r="G45" s="290"/>
      <c r="H45" s="291"/>
      <c r="I45" s="118"/>
      <c r="J45" s="118"/>
      <c r="K45" s="118"/>
      <c r="L45" s="356"/>
      <c r="M45" s="357"/>
      <c r="N45" s="358"/>
      <c r="P45" s="110"/>
    </row>
    <row r="46" spans="1:16" ht="18.75" customHeight="1" x14ac:dyDescent="0.35">
      <c r="A46" s="13" t="s">
        <v>64</v>
      </c>
      <c r="B46" s="24" t="s">
        <v>65</v>
      </c>
      <c r="C46" s="88">
        <f>ELIGIBIL!C46+NEELIGIBIL!C46</f>
        <v>1401148.83</v>
      </c>
      <c r="D46" s="88">
        <f>ELIGIBIL!D46+NEELIGIBIL!D46</f>
        <v>266218.27769999998</v>
      </c>
      <c r="E46" s="247">
        <f>ELIGIBIL!E46+NEELIGIBIL!E46</f>
        <v>1667367.1077000001</v>
      </c>
      <c r="F46" s="308">
        <f>ELIGIBIL!F46+NEELIGIBIL!F46</f>
        <v>868870.3</v>
      </c>
      <c r="G46" s="89">
        <f>ELIGIBIL!G46+NEELIGIBIL!G46</f>
        <v>165085.35700000002</v>
      </c>
      <c r="H46" s="309">
        <f>ELIGIBIL!H46+NEELIGIBIL!H46</f>
        <v>1033955.6570000001</v>
      </c>
      <c r="I46" s="273">
        <f>ELIGIBIL!I46+NEELIGIBIL!I46</f>
        <v>540851.86</v>
      </c>
      <c r="J46" s="123">
        <f>ELIGIBIL!J46+NEELIGIBIL!J46</f>
        <v>113578.8906</v>
      </c>
      <c r="K46" s="337">
        <f>ELIGIBIL!K46+NEELIGIBIL!K46</f>
        <v>654430.75059999991</v>
      </c>
      <c r="L46" s="377">
        <f>ELIGIBIL!L46+NEELIGIBIL!L46</f>
        <v>1409722.1600000001</v>
      </c>
      <c r="M46" s="147">
        <f>ELIGIBIL!M46+NEELIGIBIL!M46</f>
        <v>278664.2476</v>
      </c>
      <c r="N46" s="378">
        <f>ELIGIBIL!N46+NEELIGIBIL!N46</f>
        <v>1688386.4076</v>
      </c>
      <c r="P46" s="110"/>
    </row>
    <row r="47" spans="1:16" s="2" customFormat="1" ht="21" hidden="1" x14ac:dyDescent="0.35">
      <c r="A47" s="37"/>
      <c r="B47" s="34" t="s">
        <v>111</v>
      </c>
      <c r="C47" s="88">
        <f>ELIGIBIL!C47+NEELIGIBIL!C47</f>
        <v>464510.88</v>
      </c>
      <c r="D47" s="88">
        <f>ELIGIBIL!D47+NEELIGIBIL!D47</f>
        <v>88257.067200000005</v>
      </c>
      <c r="E47" s="247">
        <f>ELIGIBIL!E47+NEELIGIBIL!E47</f>
        <v>552767.94720000005</v>
      </c>
      <c r="F47" s="308">
        <f>ELIGIBIL!F47+NEELIGIBIL!F47</f>
        <v>473084.22000000003</v>
      </c>
      <c r="G47" s="89">
        <f>ELIGIBIL!G47+NEELIGIBIL!G47</f>
        <v>89886.001799999998</v>
      </c>
      <c r="H47" s="309">
        <f>ELIGIBIL!H47+NEELIGIBIL!H47</f>
        <v>562970.22180000006</v>
      </c>
      <c r="I47" s="273">
        <f>ELIGIBIL!I47+NEELIGIBIL!I47</f>
        <v>0</v>
      </c>
      <c r="J47" s="123">
        <f>ELIGIBIL!J47+NEELIGIBIL!J47</f>
        <v>0</v>
      </c>
      <c r="K47" s="337">
        <f>ELIGIBIL!K47+NEELIGIBIL!K47</f>
        <v>0</v>
      </c>
      <c r="L47" s="377">
        <f>ELIGIBIL!L47+NEELIGIBIL!L47</f>
        <v>473084.22000000003</v>
      </c>
      <c r="M47" s="147">
        <f>ELIGIBIL!M47+NEELIGIBIL!M47</f>
        <v>89886.001799999998</v>
      </c>
      <c r="N47" s="378">
        <f>ELIGIBIL!N47+NEELIGIBIL!N47</f>
        <v>562970.22180000006</v>
      </c>
      <c r="P47" s="110"/>
    </row>
    <row r="48" spans="1:16" ht="21" hidden="1" x14ac:dyDescent="0.35">
      <c r="A48" s="13"/>
      <c r="B48" s="35" t="s">
        <v>112</v>
      </c>
      <c r="C48" s="58">
        <f>ELIGIBIL!C48+NEELIGIBIL!C48</f>
        <v>107958.81</v>
      </c>
      <c r="D48" s="58">
        <f>ELIGIBIL!D48+NEELIGIBIL!D48</f>
        <v>20512.173900000002</v>
      </c>
      <c r="E48" s="236">
        <f>ELIGIBIL!E48+NEELIGIBIL!E48</f>
        <v>128470.98389999999</v>
      </c>
      <c r="F48" s="294">
        <f>ELIGIBIL!F48+NEELIGIBIL!F48</f>
        <v>107958.81</v>
      </c>
      <c r="G48" s="60">
        <f>ELIGIBIL!G48+NEELIGIBIL!G48</f>
        <v>20512.173900000002</v>
      </c>
      <c r="H48" s="295">
        <f>ELIGIBIL!H48+NEELIGIBIL!H48</f>
        <v>128470.98389999999</v>
      </c>
      <c r="I48" s="266">
        <f>ELIGIBIL!I48+NEELIGIBIL!I48</f>
        <v>0</v>
      </c>
      <c r="J48" s="67">
        <f>ELIGIBIL!J48+NEELIGIBIL!J48</f>
        <v>0</v>
      </c>
      <c r="K48" s="329">
        <f>ELIGIBIL!K48+NEELIGIBIL!K48</f>
        <v>0</v>
      </c>
      <c r="L48" s="362">
        <f>ELIGIBIL!L48+NEELIGIBIL!L48</f>
        <v>107958.81</v>
      </c>
      <c r="M48" s="162">
        <f>ELIGIBIL!M48+NEELIGIBIL!M48</f>
        <v>20512.173900000002</v>
      </c>
      <c r="N48" s="363">
        <f>ELIGIBIL!N48+NEELIGIBIL!N48</f>
        <v>128470.98389999999</v>
      </c>
      <c r="P48" s="110"/>
    </row>
    <row r="49" spans="1:16" ht="21" hidden="1" x14ac:dyDescent="0.35">
      <c r="A49" s="13"/>
      <c r="B49" s="35" t="s">
        <v>113</v>
      </c>
      <c r="C49" s="58">
        <f>ELIGIBIL!C49+NEELIGIBIL!C49</f>
        <v>201766.19</v>
      </c>
      <c r="D49" s="58">
        <f>ELIGIBIL!D49+NEELIGIBIL!D49</f>
        <v>38335.576099999998</v>
      </c>
      <c r="E49" s="236">
        <f>ELIGIBIL!E49+NEELIGIBIL!E49</f>
        <v>240101.76610000001</v>
      </c>
      <c r="F49" s="294">
        <f>ELIGIBIL!F49+NEELIGIBIL!F49</f>
        <v>201766.19</v>
      </c>
      <c r="G49" s="60">
        <f>ELIGIBIL!G49+NEELIGIBIL!G49</f>
        <v>38335.576099999998</v>
      </c>
      <c r="H49" s="295">
        <f>ELIGIBIL!H49+NEELIGIBIL!H49</f>
        <v>240101.76610000001</v>
      </c>
      <c r="I49" s="266">
        <f>ELIGIBIL!I49+NEELIGIBIL!I49</f>
        <v>0</v>
      </c>
      <c r="J49" s="67">
        <f>ELIGIBIL!J49+NEELIGIBIL!J49</f>
        <v>0</v>
      </c>
      <c r="K49" s="329">
        <f>ELIGIBIL!K49+NEELIGIBIL!K49</f>
        <v>0</v>
      </c>
      <c r="L49" s="362">
        <f>ELIGIBIL!L49+NEELIGIBIL!L49</f>
        <v>201766.19</v>
      </c>
      <c r="M49" s="162">
        <f>ELIGIBIL!M49+NEELIGIBIL!M49</f>
        <v>38335.576099999998</v>
      </c>
      <c r="N49" s="363">
        <f>ELIGIBIL!N49+NEELIGIBIL!N49</f>
        <v>240101.76610000001</v>
      </c>
      <c r="P49" s="110"/>
    </row>
    <row r="50" spans="1:16" ht="21" hidden="1" x14ac:dyDescent="0.35">
      <c r="A50" s="13"/>
      <c r="B50" s="35" t="s">
        <v>114</v>
      </c>
      <c r="C50" s="58">
        <f>ELIGIBIL!C50+NEELIGIBIL!C50</f>
        <v>59604.41</v>
      </c>
      <c r="D50" s="58">
        <f>ELIGIBIL!D50+NEELIGIBIL!D50</f>
        <v>11324.8379</v>
      </c>
      <c r="E50" s="236">
        <f>ELIGIBIL!E50+NEELIGIBIL!E50</f>
        <v>70929.247900000002</v>
      </c>
      <c r="F50" s="294">
        <f>ELIGIBIL!F50+NEELIGIBIL!F50</f>
        <v>59604.41</v>
      </c>
      <c r="G50" s="60">
        <f>ELIGIBIL!G50+NEELIGIBIL!G50</f>
        <v>11324.8379</v>
      </c>
      <c r="H50" s="295">
        <f>ELIGIBIL!H50+NEELIGIBIL!H50</f>
        <v>70929.247900000002</v>
      </c>
      <c r="I50" s="266">
        <f>ELIGIBIL!I50+NEELIGIBIL!I50</f>
        <v>0</v>
      </c>
      <c r="J50" s="67">
        <f>ELIGIBIL!J50+NEELIGIBIL!J50</f>
        <v>0</v>
      </c>
      <c r="K50" s="329">
        <f>ELIGIBIL!K50+NEELIGIBIL!K50</f>
        <v>0</v>
      </c>
      <c r="L50" s="362">
        <f>ELIGIBIL!L50+NEELIGIBIL!L50</f>
        <v>59604.41</v>
      </c>
      <c r="M50" s="162">
        <f>ELIGIBIL!M50+NEELIGIBIL!M50</f>
        <v>11324.8379</v>
      </c>
      <c r="N50" s="363">
        <f>ELIGIBIL!N50+NEELIGIBIL!N50</f>
        <v>70929.247900000002</v>
      </c>
      <c r="P50" s="110"/>
    </row>
    <row r="51" spans="1:16" ht="21" hidden="1" x14ac:dyDescent="0.35">
      <c r="A51" s="13"/>
      <c r="B51" s="35" t="s">
        <v>115</v>
      </c>
      <c r="C51" s="58">
        <f>ELIGIBIL!C51+NEELIGIBIL!C51</f>
        <v>7010.16</v>
      </c>
      <c r="D51" s="58">
        <f>ELIGIBIL!D51+NEELIGIBIL!D51</f>
        <v>1331.9304</v>
      </c>
      <c r="E51" s="236">
        <f>ELIGIBIL!E51+NEELIGIBIL!E51</f>
        <v>8342.0903999999991</v>
      </c>
      <c r="F51" s="294">
        <f>ELIGIBIL!F51+NEELIGIBIL!F51</f>
        <v>7010.16</v>
      </c>
      <c r="G51" s="60">
        <f>ELIGIBIL!G51+NEELIGIBIL!G51</f>
        <v>1331.9304</v>
      </c>
      <c r="H51" s="295">
        <f>ELIGIBIL!H51+NEELIGIBIL!H51</f>
        <v>8342.0903999999991</v>
      </c>
      <c r="I51" s="266">
        <f>ELIGIBIL!I51+NEELIGIBIL!I51</f>
        <v>0</v>
      </c>
      <c r="J51" s="67">
        <f>ELIGIBIL!J51+NEELIGIBIL!J51</f>
        <v>0</v>
      </c>
      <c r="K51" s="329">
        <f>ELIGIBIL!K51+NEELIGIBIL!K51</f>
        <v>0</v>
      </c>
      <c r="L51" s="362">
        <f>ELIGIBIL!L51+NEELIGIBIL!L51</f>
        <v>7010.16</v>
      </c>
      <c r="M51" s="162">
        <f>ELIGIBIL!M51+NEELIGIBIL!M51</f>
        <v>1331.9304</v>
      </c>
      <c r="N51" s="363">
        <f>ELIGIBIL!N51+NEELIGIBIL!N51</f>
        <v>8342.0903999999991</v>
      </c>
      <c r="P51" s="110"/>
    </row>
    <row r="52" spans="1:16" ht="21" hidden="1" x14ac:dyDescent="0.35">
      <c r="A52" s="13"/>
      <c r="B52" s="35" t="s">
        <v>116</v>
      </c>
      <c r="C52" s="58">
        <f>ELIGIBIL!C52+NEELIGIBIL!C52</f>
        <v>18819.330000000002</v>
      </c>
      <c r="D52" s="58">
        <f>ELIGIBIL!D52+NEELIGIBIL!D52</f>
        <v>3575.6727000000005</v>
      </c>
      <c r="E52" s="236">
        <f>ELIGIBIL!E52+NEELIGIBIL!E52</f>
        <v>22395.002700000001</v>
      </c>
      <c r="F52" s="294">
        <f>ELIGIBIL!F52+NEELIGIBIL!F52</f>
        <v>18819.330000000002</v>
      </c>
      <c r="G52" s="60">
        <f>ELIGIBIL!G52+NEELIGIBIL!G52</f>
        <v>3575.6727000000005</v>
      </c>
      <c r="H52" s="295">
        <f>ELIGIBIL!H52+NEELIGIBIL!H52</f>
        <v>22395.002700000001</v>
      </c>
      <c r="I52" s="266">
        <f>ELIGIBIL!I52+NEELIGIBIL!I52</f>
        <v>0</v>
      </c>
      <c r="J52" s="67">
        <f>ELIGIBIL!J52+NEELIGIBIL!J52</f>
        <v>0</v>
      </c>
      <c r="K52" s="329">
        <f>ELIGIBIL!K52+NEELIGIBIL!K52</f>
        <v>0</v>
      </c>
      <c r="L52" s="362">
        <f>ELIGIBIL!L52+NEELIGIBIL!L52</f>
        <v>18819.330000000002</v>
      </c>
      <c r="M52" s="162">
        <f>ELIGIBIL!M52+NEELIGIBIL!M52</f>
        <v>3575.6727000000005</v>
      </c>
      <c r="N52" s="363">
        <f>ELIGIBIL!N52+NEELIGIBIL!N52</f>
        <v>22395.002700000001</v>
      </c>
      <c r="P52" s="110"/>
    </row>
    <row r="53" spans="1:16" ht="21" hidden="1" x14ac:dyDescent="0.35">
      <c r="A53" s="13"/>
      <c r="B53" s="35" t="s">
        <v>117</v>
      </c>
      <c r="C53" s="58">
        <f>ELIGIBIL!C53+NEELIGIBIL!C53</f>
        <v>8906.24</v>
      </c>
      <c r="D53" s="58">
        <f>ELIGIBIL!D53+NEELIGIBIL!D53</f>
        <v>1692.1856</v>
      </c>
      <c r="E53" s="236">
        <f>ELIGIBIL!E53+NEELIGIBIL!E53</f>
        <v>10598.4256</v>
      </c>
      <c r="F53" s="294">
        <f>ELIGIBIL!F53+NEELIGIBIL!F53</f>
        <v>8906.24</v>
      </c>
      <c r="G53" s="60">
        <f>ELIGIBIL!G53+NEELIGIBIL!G53</f>
        <v>1692.1856</v>
      </c>
      <c r="H53" s="295">
        <f>ELIGIBIL!H53+NEELIGIBIL!H53</f>
        <v>10598.4256</v>
      </c>
      <c r="I53" s="266">
        <f>ELIGIBIL!I53+NEELIGIBIL!I53</f>
        <v>0</v>
      </c>
      <c r="J53" s="67">
        <f>ELIGIBIL!J53+NEELIGIBIL!J53</f>
        <v>0</v>
      </c>
      <c r="K53" s="329">
        <f>ELIGIBIL!K53+NEELIGIBIL!K53</f>
        <v>0</v>
      </c>
      <c r="L53" s="362">
        <f>ELIGIBIL!L53+NEELIGIBIL!L53</f>
        <v>8906.24</v>
      </c>
      <c r="M53" s="162">
        <f>ELIGIBIL!M53+NEELIGIBIL!M53</f>
        <v>1692.1856</v>
      </c>
      <c r="N53" s="363">
        <f>ELIGIBIL!N53+NEELIGIBIL!N53</f>
        <v>10598.4256</v>
      </c>
      <c r="P53" s="110"/>
    </row>
    <row r="54" spans="1:16" ht="21" hidden="1" x14ac:dyDescent="0.35">
      <c r="A54" s="13"/>
      <c r="B54" s="35" t="s">
        <v>118</v>
      </c>
      <c r="C54" s="58">
        <f>ELIGIBIL!C54+NEELIGIBIL!C54</f>
        <v>8383.7999999999993</v>
      </c>
      <c r="D54" s="58">
        <f>ELIGIBIL!D54+NEELIGIBIL!D54</f>
        <v>1592.9219999999998</v>
      </c>
      <c r="E54" s="236">
        <f>ELIGIBIL!E54+NEELIGIBIL!E54</f>
        <v>9976.7219999999998</v>
      </c>
      <c r="F54" s="294">
        <f>ELIGIBIL!F54+NEELIGIBIL!F54</f>
        <v>8383.7999999999993</v>
      </c>
      <c r="G54" s="60">
        <f>ELIGIBIL!G54+NEELIGIBIL!G54</f>
        <v>1592.9219999999998</v>
      </c>
      <c r="H54" s="295">
        <f>ELIGIBIL!H54+NEELIGIBIL!H54</f>
        <v>9976.7219999999998</v>
      </c>
      <c r="I54" s="266">
        <f>ELIGIBIL!I54+NEELIGIBIL!I54</f>
        <v>0</v>
      </c>
      <c r="J54" s="67">
        <f>ELIGIBIL!J54+NEELIGIBIL!J54</f>
        <v>0</v>
      </c>
      <c r="K54" s="329">
        <f>ELIGIBIL!K54+NEELIGIBIL!K54</f>
        <v>0</v>
      </c>
      <c r="L54" s="362">
        <f>ELIGIBIL!L54+NEELIGIBIL!L54</f>
        <v>8383.7999999999993</v>
      </c>
      <c r="M54" s="162">
        <f>ELIGIBIL!M54+NEELIGIBIL!M54</f>
        <v>1592.9219999999998</v>
      </c>
      <c r="N54" s="363">
        <f>ELIGIBIL!N54+NEELIGIBIL!N54</f>
        <v>9976.7219999999998</v>
      </c>
      <c r="P54" s="110"/>
    </row>
    <row r="55" spans="1:16" ht="21" hidden="1" x14ac:dyDescent="0.35">
      <c r="A55" s="13"/>
      <c r="B55" s="35" t="s">
        <v>119</v>
      </c>
      <c r="C55" s="58">
        <f>ELIGIBIL!C55+NEELIGIBIL!C55</f>
        <v>49948.52</v>
      </c>
      <c r="D55" s="58">
        <f>ELIGIBIL!D55+NEELIGIBIL!D55</f>
        <v>9490.2187999999987</v>
      </c>
      <c r="E55" s="236">
        <f>ELIGIBIL!E55+NEELIGIBIL!E55</f>
        <v>59438.738799999992</v>
      </c>
      <c r="F55" s="294">
        <f>ELIGIBIL!F55+NEELIGIBIL!F55</f>
        <v>49948.520000000004</v>
      </c>
      <c r="G55" s="60">
        <f>ELIGIBIL!G55+NEELIGIBIL!G55</f>
        <v>9490.2188000000006</v>
      </c>
      <c r="H55" s="295">
        <f>ELIGIBIL!H55+NEELIGIBIL!H55</f>
        <v>59438.738800000006</v>
      </c>
      <c r="I55" s="266">
        <f>ELIGIBIL!I55+NEELIGIBIL!I55</f>
        <v>0</v>
      </c>
      <c r="J55" s="67">
        <f>ELIGIBIL!J55+NEELIGIBIL!J55</f>
        <v>0</v>
      </c>
      <c r="K55" s="329">
        <f>ELIGIBIL!K55+NEELIGIBIL!K55</f>
        <v>0</v>
      </c>
      <c r="L55" s="362">
        <f>ELIGIBIL!L55+NEELIGIBIL!L55</f>
        <v>49948.520000000004</v>
      </c>
      <c r="M55" s="162">
        <f>ELIGIBIL!M55+NEELIGIBIL!M55</f>
        <v>9490.2188000000006</v>
      </c>
      <c r="N55" s="363">
        <f>ELIGIBIL!N55+NEELIGIBIL!N55</f>
        <v>59438.738800000006</v>
      </c>
      <c r="P55" s="110"/>
    </row>
    <row r="56" spans="1:16" ht="21" hidden="1" x14ac:dyDescent="0.35">
      <c r="A56" s="13"/>
      <c r="B56" s="35" t="s">
        <v>120</v>
      </c>
      <c r="C56" s="58">
        <f>ELIGIBIL!C56+NEELIGIBIL!C56</f>
        <v>2113.4199999999983</v>
      </c>
      <c r="D56" s="58">
        <f>ELIGIBIL!D56+NEELIGIBIL!D56</f>
        <v>401.54979999999966</v>
      </c>
      <c r="E56" s="236">
        <f>ELIGIBIL!E56+NEELIGIBIL!E56</f>
        <v>2514.969799999998</v>
      </c>
      <c r="F56" s="294">
        <f>ELIGIBIL!F56+NEELIGIBIL!F56</f>
        <v>10686.76</v>
      </c>
      <c r="G56" s="60">
        <f>ELIGIBIL!G56+NEELIGIBIL!G56</f>
        <v>2030.4844000000001</v>
      </c>
      <c r="H56" s="295">
        <f>ELIGIBIL!H56+NEELIGIBIL!H56</f>
        <v>12717.2444</v>
      </c>
      <c r="I56" s="266">
        <f>ELIGIBIL!I56+NEELIGIBIL!I56</f>
        <v>0</v>
      </c>
      <c r="J56" s="67">
        <f>ELIGIBIL!J56+NEELIGIBIL!J56</f>
        <v>0</v>
      </c>
      <c r="K56" s="329">
        <f>ELIGIBIL!K56+NEELIGIBIL!K56</f>
        <v>0</v>
      </c>
      <c r="L56" s="362">
        <f>ELIGIBIL!L56+NEELIGIBIL!L56</f>
        <v>10686.76</v>
      </c>
      <c r="M56" s="162">
        <f>ELIGIBIL!M56+NEELIGIBIL!M56</f>
        <v>2030.4844000000001</v>
      </c>
      <c r="N56" s="363">
        <f>ELIGIBIL!N56+NEELIGIBIL!N56</f>
        <v>12717.2444</v>
      </c>
      <c r="P56" s="110"/>
    </row>
    <row r="57" spans="1:16" s="2" customFormat="1" ht="21" hidden="1" x14ac:dyDescent="0.35">
      <c r="A57" s="37"/>
      <c r="B57" s="36" t="s">
        <v>121</v>
      </c>
      <c r="C57" s="88">
        <f>ELIGIBIL!C57+NEELIGIBIL!C57</f>
        <v>441820.95000000007</v>
      </c>
      <c r="D57" s="88">
        <f>ELIGIBIL!D57+NEELIGIBIL!D57</f>
        <v>83945.980500000005</v>
      </c>
      <c r="E57" s="247">
        <f>ELIGIBIL!E57+NEELIGIBIL!E57</f>
        <v>525766.93050000002</v>
      </c>
      <c r="F57" s="308">
        <f>ELIGIBIL!F57+NEELIGIBIL!F57</f>
        <v>395786.08000000007</v>
      </c>
      <c r="G57" s="89">
        <f>ELIGIBIL!G57+NEELIGIBIL!G57</f>
        <v>75199.35520000002</v>
      </c>
      <c r="H57" s="309">
        <f>ELIGIBIL!H57+NEELIGIBIL!H57</f>
        <v>470985.43520000007</v>
      </c>
      <c r="I57" s="273">
        <f>ELIGIBIL!I57+NEELIGIBIL!I57</f>
        <v>46034.860000000008</v>
      </c>
      <c r="J57" s="123">
        <f>ELIGIBIL!J57+NEELIGIBIL!J57</f>
        <v>9667.3206000000009</v>
      </c>
      <c r="K57" s="337">
        <f>ELIGIBIL!K57+NEELIGIBIL!K57</f>
        <v>55702.180600000007</v>
      </c>
      <c r="L57" s="377">
        <f>ELIGIBIL!L57+NEELIGIBIL!L57</f>
        <v>441820.94000000006</v>
      </c>
      <c r="M57" s="147">
        <f>ELIGIBIL!M57+NEELIGIBIL!M57</f>
        <v>84866.675800000012</v>
      </c>
      <c r="N57" s="378">
        <f>ELIGIBIL!N57+NEELIGIBIL!N57</f>
        <v>526687.61580000003</v>
      </c>
      <c r="P57" s="110"/>
    </row>
    <row r="58" spans="1:16" ht="21" hidden="1" x14ac:dyDescent="0.35">
      <c r="A58" s="13"/>
      <c r="B58" s="35" t="s">
        <v>131</v>
      </c>
      <c r="C58" s="58">
        <f>ELIGIBIL!C58+NEELIGIBIL!C58</f>
        <v>53804.73</v>
      </c>
      <c r="D58" s="58">
        <f>ELIGIBIL!D58+NEELIGIBIL!D58</f>
        <v>10222.898700000002</v>
      </c>
      <c r="E58" s="236">
        <f>ELIGIBIL!E58+NEELIGIBIL!E58</f>
        <v>64027.628700000001</v>
      </c>
      <c r="F58" s="294">
        <f>ELIGIBIL!F58+NEELIGIBIL!F58</f>
        <v>37567.599999999999</v>
      </c>
      <c r="G58" s="60">
        <f>ELIGIBIL!G58+NEELIGIBIL!G58</f>
        <v>7137.8440000000001</v>
      </c>
      <c r="H58" s="295">
        <f>ELIGIBIL!H58+NEELIGIBIL!H58</f>
        <v>44705.443999999996</v>
      </c>
      <c r="I58" s="266">
        <f>ELIGIBIL!I58+NEELIGIBIL!I58</f>
        <v>16237.130000000005</v>
      </c>
      <c r="J58" s="67">
        <f>ELIGIBIL!J58+NEELIGIBIL!J58</f>
        <v>3409.7973000000006</v>
      </c>
      <c r="K58" s="329">
        <f>ELIGIBIL!K58+NEELIGIBIL!K58</f>
        <v>19646.927300000007</v>
      </c>
      <c r="L58" s="362">
        <f>ELIGIBIL!L58+NEELIGIBIL!L58</f>
        <v>53804.73</v>
      </c>
      <c r="M58" s="162">
        <f>ELIGIBIL!M58+NEELIGIBIL!M58</f>
        <v>10547.641300000001</v>
      </c>
      <c r="N58" s="363">
        <f>ELIGIBIL!N58+NEELIGIBIL!N58</f>
        <v>64352.371299999999</v>
      </c>
      <c r="P58" s="110"/>
    </row>
    <row r="59" spans="1:16" ht="21" hidden="1" x14ac:dyDescent="0.35">
      <c r="A59" s="13"/>
      <c r="B59" s="35" t="s">
        <v>132</v>
      </c>
      <c r="C59" s="58">
        <f>ELIGIBIL!C59+NEELIGIBIL!C59</f>
        <v>21400.880000000001</v>
      </c>
      <c r="D59" s="58">
        <f>ELIGIBIL!D59+NEELIGIBIL!D59</f>
        <v>4066.1672000000003</v>
      </c>
      <c r="E59" s="236">
        <f>ELIGIBIL!E59+NEELIGIBIL!E59</f>
        <v>25467.047200000001</v>
      </c>
      <c r="F59" s="294">
        <f>ELIGIBIL!F59+NEELIGIBIL!F59</f>
        <v>21400.880000000001</v>
      </c>
      <c r="G59" s="60">
        <f>ELIGIBIL!G59+NEELIGIBIL!G59</f>
        <v>4066.1672000000003</v>
      </c>
      <c r="H59" s="295">
        <f>ELIGIBIL!H59+NEELIGIBIL!H59</f>
        <v>25467.047200000001</v>
      </c>
      <c r="I59" s="266">
        <f>ELIGIBIL!I59+NEELIGIBIL!I59</f>
        <v>0</v>
      </c>
      <c r="J59" s="67">
        <f>ELIGIBIL!J59+NEELIGIBIL!J59</f>
        <v>0</v>
      </c>
      <c r="K59" s="329">
        <f>ELIGIBIL!K59+NEELIGIBIL!K59</f>
        <v>0</v>
      </c>
      <c r="L59" s="362">
        <f>ELIGIBIL!L59+NEELIGIBIL!L59</f>
        <v>21400.880000000001</v>
      </c>
      <c r="M59" s="162">
        <f>ELIGIBIL!M59+NEELIGIBIL!M59</f>
        <v>4066.1672000000003</v>
      </c>
      <c r="N59" s="363">
        <f>ELIGIBIL!N59+NEELIGIBIL!N59</f>
        <v>25467.047200000001</v>
      </c>
      <c r="P59" s="110"/>
    </row>
    <row r="60" spans="1:16" ht="21" hidden="1" x14ac:dyDescent="0.35">
      <c r="A60" s="13"/>
      <c r="B60" s="35" t="s">
        <v>130</v>
      </c>
      <c r="C60" s="58">
        <f>ELIGIBIL!C60+NEELIGIBIL!C60</f>
        <v>6475.78</v>
      </c>
      <c r="D60" s="58">
        <f>ELIGIBIL!D60+NEELIGIBIL!D60</f>
        <v>1230.3981999999999</v>
      </c>
      <c r="E60" s="236">
        <f>ELIGIBIL!E60+NEELIGIBIL!E60</f>
        <v>7706.1781999999994</v>
      </c>
      <c r="F60" s="294">
        <f>ELIGIBIL!F60+NEELIGIBIL!F60</f>
        <v>6475.78</v>
      </c>
      <c r="G60" s="60">
        <f>ELIGIBIL!G60+NEELIGIBIL!G60</f>
        <v>1230.3981999999999</v>
      </c>
      <c r="H60" s="295">
        <f>ELIGIBIL!H60+NEELIGIBIL!H60</f>
        <v>7706.1781999999994</v>
      </c>
      <c r="I60" s="266">
        <f>ELIGIBIL!I60+NEELIGIBIL!I60</f>
        <v>0</v>
      </c>
      <c r="J60" s="67">
        <f>ELIGIBIL!J60+NEELIGIBIL!J60</f>
        <v>0</v>
      </c>
      <c r="K60" s="329">
        <f>ELIGIBIL!K60+NEELIGIBIL!K60</f>
        <v>0</v>
      </c>
      <c r="L60" s="362">
        <f>ELIGIBIL!L60+NEELIGIBIL!L60</f>
        <v>6475.78</v>
      </c>
      <c r="M60" s="162">
        <f>ELIGIBIL!M60+NEELIGIBIL!M60</f>
        <v>1230.3981999999999</v>
      </c>
      <c r="N60" s="363">
        <f>ELIGIBIL!N60+NEELIGIBIL!N60</f>
        <v>7706.1781999999994</v>
      </c>
      <c r="P60" s="110"/>
    </row>
    <row r="61" spans="1:16" ht="21" hidden="1" x14ac:dyDescent="0.35">
      <c r="A61" s="13"/>
      <c r="B61" s="35" t="s">
        <v>133</v>
      </c>
      <c r="C61" s="58">
        <f>ELIGIBIL!C61+NEELIGIBIL!C61</f>
        <v>102142.3</v>
      </c>
      <c r="D61" s="58">
        <f>ELIGIBIL!D61+NEELIGIBIL!D61</f>
        <v>19407.037</v>
      </c>
      <c r="E61" s="236">
        <f>ELIGIBIL!E61+NEELIGIBIL!E61</f>
        <v>121549.337</v>
      </c>
      <c r="F61" s="294">
        <f>ELIGIBIL!F61+NEELIGIBIL!F61</f>
        <v>102142.29999999999</v>
      </c>
      <c r="G61" s="60">
        <f>ELIGIBIL!G61+NEELIGIBIL!G61</f>
        <v>19407.036999999997</v>
      </c>
      <c r="H61" s="295">
        <f>ELIGIBIL!H61+NEELIGIBIL!H61</f>
        <v>121549.33699999998</v>
      </c>
      <c r="I61" s="266">
        <f>ELIGIBIL!I61+NEELIGIBIL!I61</f>
        <v>0</v>
      </c>
      <c r="J61" s="67">
        <f>ELIGIBIL!J61+NEELIGIBIL!J61</f>
        <v>0</v>
      </c>
      <c r="K61" s="329">
        <f>ELIGIBIL!K61+NEELIGIBIL!K61</f>
        <v>0</v>
      </c>
      <c r="L61" s="362">
        <f>ELIGIBIL!L61+NEELIGIBIL!L61</f>
        <v>102142.29999999999</v>
      </c>
      <c r="M61" s="162">
        <f>ELIGIBIL!M61+NEELIGIBIL!M61</f>
        <v>19407.036999999997</v>
      </c>
      <c r="N61" s="363">
        <f>ELIGIBIL!N61+NEELIGIBIL!N61</f>
        <v>121549.33699999998</v>
      </c>
      <c r="P61" s="110"/>
    </row>
    <row r="62" spans="1:16" ht="21" hidden="1" x14ac:dyDescent="0.35">
      <c r="A62" s="13"/>
      <c r="B62" s="35" t="s">
        <v>122</v>
      </c>
      <c r="C62" s="58">
        <f>ELIGIBIL!C62+NEELIGIBIL!C62</f>
        <v>131056.21</v>
      </c>
      <c r="D62" s="58">
        <f>ELIGIBIL!D62+NEELIGIBIL!D62</f>
        <v>24900.679900000003</v>
      </c>
      <c r="E62" s="236">
        <f>ELIGIBIL!E62+NEELIGIBIL!E62</f>
        <v>155956.88990000001</v>
      </c>
      <c r="F62" s="294">
        <f>ELIGIBIL!F62+NEELIGIBIL!F62</f>
        <v>130807.63</v>
      </c>
      <c r="G62" s="60">
        <f>ELIGIBIL!G62+NEELIGIBIL!G62</f>
        <v>24853.449700000001</v>
      </c>
      <c r="H62" s="295">
        <f>ELIGIBIL!H62+NEELIGIBIL!H62</f>
        <v>155661.0797</v>
      </c>
      <c r="I62" s="266">
        <f>ELIGIBIL!I62+NEELIGIBIL!I62</f>
        <v>248.58000000000175</v>
      </c>
      <c r="J62" s="67">
        <f>ELIGIBIL!J62+NEELIGIBIL!J62</f>
        <v>52.201800000000368</v>
      </c>
      <c r="K62" s="329">
        <f>ELIGIBIL!K62+NEELIGIBIL!K62</f>
        <v>300.78180000000214</v>
      </c>
      <c r="L62" s="362">
        <f>ELIGIBIL!L62+NEELIGIBIL!L62</f>
        <v>131056.21</v>
      </c>
      <c r="M62" s="162">
        <f>ELIGIBIL!M62+NEELIGIBIL!M62</f>
        <v>24905.6515</v>
      </c>
      <c r="N62" s="363">
        <f>ELIGIBIL!N62+NEELIGIBIL!N62</f>
        <v>155961.8615</v>
      </c>
      <c r="P62" s="110"/>
    </row>
    <row r="63" spans="1:16" ht="21" hidden="1" x14ac:dyDescent="0.35">
      <c r="A63" s="13"/>
      <c r="B63" s="35" t="s">
        <v>123</v>
      </c>
      <c r="C63" s="58">
        <f>ELIGIBIL!C63+NEELIGIBIL!C63</f>
        <v>40100.619999999995</v>
      </c>
      <c r="D63" s="58">
        <f>ELIGIBIL!D63+NEELIGIBIL!D63</f>
        <v>7619.1177999999991</v>
      </c>
      <c r="E63" s="236">
        <f>ELIGIBIL!E63+NEELIGIBIL!E63</f>
        <v>47719.737799999995</v>
      </c>
      <c r="F63" s="294">
        <f>ELIGIBIL!F63+NEELIGIBIL!F63</f>
        <v>40100.61</v>
      </c>
      <c r="G63" s="60">
        <f>ELIGIBIL!G63+NEELIGIBIL!G63</f>
        <v>7619.1158999999998</v>
      </c>
      <c r="H63" s="295">
        <f>ELIGIBIL!H63+NEELIGIBIL!H63</f>
        <v>47719.725899999998</v>
      </c>
      <c r="I63" s="266">
        <f>ELIGIBIL!I63+NEELIGIBIL!I63</f>
        <v>0</v>
      </c>
      <c r="J63" s="67">
        <f>ELIGIBIL!J63+NEELIGIBIL!J63</f>
        <v>0</v>
      </c>
      <c r="K63" s="329">
        <f>ELIGIBIL!K63+NEELIGIBIL!K63</f>
        <v>0</v>
      </c>
      <c r="L63" s="362">
        <f>ELIGIBIL!L63+NEELIGIBIL!L63</f>
        <v>40100.61</v>
      </c>
      <c r="M63" s="162">
        <f>ELIGIBIL!M63+NEELIGIBIL!M63</f>
        <v>7619.1158999999998</v>
      </c>
      <c r="N63" s="363">
        <f>ELIGIBIL!N63+NEELIGIBIL!N63</f>
        <v>47719.725899999998</v>
      </c>
      <c r="P63" s="110"/>
    </row>
    <row r="64" spans="1:16" ht="21" hidden="1" x14ac:dyDescent="0.35">
      <c r="A64" s="13"/>
      <c r="B64" s="35" t="s">
        <v>124</v>
      </c>
      <c r="C64" s="58">
        <f>ELIGIBIL!C64+NEELIGIBIL!C64</f>
        <v>8214.15</v>
      </c>
      <c r="D64" s="58">
        <f>ELIGIBIL!D64+NEELIGIBIL!D64</f>
        <v>1560.6885</v>
      </c>
      <c r="E64" s="236">
        <f>ELIGIBIL!E64+NEELIGIBIL!E64</f>
        <v>9774.8384999999998</v>
      </c>
      <c r="F64" s="294">
        <f>ELIGIBIL!F64+NEELIGIBIL!F64</f>
        <v>8214.15</v>
      </c>
      <c r="G64" s="60">
        <f>ELIGIBIL!G64+NEELIGIBIL!G64</f>
        <v>1560.6885</v>
      </c>
      <c r="H64" s="295">
        <f>ELIGIBIL!H64+NEELIGIBIL!H64</f>
        <v>9774.8384999999998</v>
      </c>
      <c r="I64" s="266">
        <f>ELIGIBIL!I64+NEELIGIBIL!I64</f>
        <v>0</v>
      </c>
      <c r="J64" s="67">
        <f>ELIGIBIL!J64+NEELIGIBIL!J64</f>
        <v>0</v>
      </c>
      <c r="K64" s="329">
        <f>ELIGIBIL!K64+NEELIGIBIL!K64</f>
        <v>0</v>
      </c>
      <c r="L64" s="362">
        <f>ELIGIBIL!L64+NEELIGIBIL!L64</f>
        <v>8214.15</v>
      </c>
      <c r="M64" s="162">
        <f>ELIGIBIL!M64+NEELIGIBIL!M64</f>
        <v>1560.6885</v>
      </c>
      <c r="N64" s="363">
        <f>ELIGIBIL!N64+NEELIGIBIL!N64</f>
        <v>9774.8384999999998</v>
      </c>
      <c r="P64" s="110"/>
    </row>
    <row r="65" spans="1:16" ht="21" hidden="1" x14ac:dyDescent="0.35">
      <c r="A65" s="13"/>
      <c r="B65" s="35" t="s">
        <v>125</v>
      </c>
      <c r="C65" s="58">
        <f>ELIGIBIL!C65+NEELIGIBIL!C65</f>
        <v>18819.330000000002</v>
      </c>
      <c r="D65" s="58">
        <f>ELIGIBIL!D65+NEELIGIBIL!D65</f>
        <v>3575.6727000000005</v>
      </c>
      <c r="E65" s="236">
        <f>ELIGIBIL!E65+NEELIGIBIL!E65</f>
        <v>22395.002700000001</v>
      </c>
      <c r="F65" s="294">
        <f>ELIGIBIL!F65+NEELIGIBIL!F65</f>
        <v>18819.330000000002</v>
      </c>
      <c r="G65" s="60">
        <f>ELIGIBIL!G65+NEELIGIBIL!G65</f>
        <v>3575.6727000000005</v>
      </c>
      <c r="H65" s="295">
        <f>ELIGIBIL!H65+NEELIGIBIL!H65</f>
        <v>22395.002700000001</v>
      </c>
      <c r="I65" s="266">
        <f>ELIGIBIL!I65+NEELIGIBIL!I65</f>
        <v>0</v>
      </c>
      <c r="J65" s="67">
        <f>ELIGIBIL!J65+NEELIGIBIL!J65</f>
        <v>0</v>
      </c>
      <c r="K65" s="329">
        <f>ELIGIBIL!K65+NEELIGIBIL!K65</f>
        <v>0</v>
      </c>
      <c r="L65" s="362">
        <f>ELIGIBIL!L65+NEELIGIBIL!L65</f>
        <v>18819.330000000002</v>
      </c>
      <c r="M65" s="162">
        <f>ELIGIBIL!M65+NEELIGIBIL!M65</f>
        <v>3575.6727000000005</v>
      </c>
      <c r="N65" s="363">
        <f>ELIGIBIL!N65+NEELIGIBIL!N65</f>
        <v>22395.002700000001</v>
      </c>
      <c r="P65" s="110"/>
    </row>
    <row r="66" spans="1:16" ht="21" hidden="1" x14ac:dyDescent="0.35">
      <c r="A66" s="13"/>
      <c r="B66" s="35" t="s">
        <v>126</v>
      </c>
      <c r="C66" s="58">
        <f>ELIGIBIL!C66+NEELIGIBIL!C66</f>
        <v>4354.58</v>
      </c>
      <c r="D66" s="58">
        <f>ELIGIBIL!D66+NEELIGIBIL!D66</f>
        <v>827.37019999999995</v>
      </c>
      <c r="E66" s="236">
        <f>ELIGIBIL!E66+NEELIGIBIL!E66</f>
        <v>5181.9502000000002</v>
      </c>
      <c r="F66" s="294">
        <f>ELIGIBIL!F66+NEELIGIBIL!F66</f>
        <v>4354.58</v>
      </c>
      <c r="G66" s="60">
        <f>ELIGIBIL!G66+NEELIGIBIL!G66</f>
        <v>827.37019999999995</v>
      </c>
      <c r="H66" s="295">
        <f>ELIGIBIL!H66+NEELIGIBIL!H66</f>
        <v>5181.9502000000002</v>
      </c>
      <c r="I66" s="266">
        <f>ELIGIBIL!I66+NEELIGIBIL!I66</f>
        <v>0</v>
      </c>
      <c r="J66" s="67">
        <f>ELIGIBIL!J66+NEELIGIBIL!J66</f>
        <v>0</v>
      </c>
      <c r="K66" s="329">
        <f>ELIGIBIL!K66+NEELIGIBIL!K66</f>
        <v>0</v>
      </c>
      <c r="L66" s="362">
        <f>ELIGIBIL!L66+NEELIGIBIL!L66</f>
        <v>4354.58</v>
      </c>
      <c r="M66" s="162">
        <f>ELIGIBIL!M66+NEELIGIBIL!M66</f>
        <v>827.37019999999995</v>
      </c>
      <c r="N66" s="363">
        <f>ELIGIBIL!N66+NEELIGIBIL!N66</f>
        <v>5181.9502000000002</v>
      </c>
      <c r="P66" s="110"/>
    </row>
    <row r="67" spans="1:16" ht="21" hidden="1" x14ac:dyDescent="0.35">
      <c r="A67" s="13"/>
      <c r="B67" s="35" t="s">
        <v>127</v>
      </c>
      <c r="C67" s="58">
        <f>ELIGIBIL!C67+NEELIGIBIL!C67</f>
        <v>12575.69</v>
      </c>
      <c r="D67" s="58">
        <f>ELIGIBIL!D67+NEELIGIBIL!D67</f>
        <v>2389.3811000000001</v>
      </c>
      <c r="E67" s="236">
        <f>ELIGIBIL!E67+NEELIGIBIL!E67</f>
        <v>14965.071100000001</v>
      </c>
      <c r="F67" s="294">
        <f>ELIGIBIL!F67+NEELIGIBIL!F67</f>
        <v>12575.69</v>
      </c>
      <c r="G67" s="60">
        <f>ELIGIBIL!G67+NEELIGIBIL!G67</f>
        <v>2389.3811000000001</v>
      </c>
      <c r="H67" s="295">
        <f>ELIGIBIL!H67+NEELIGIBIL!H67</f>
        <v>14965.071100000001</v>
      </c>
      <c r="I67" s="266">
        <f>ELIGIBIL!I67+NEELIGIBIL!I67</f>
        <v>0</v>
      </c>
      <c r="J67" s="67">
        <f>ELIGIBIL!J67+NEELIGIBIL!J67</f>
        <v>0</v>
      </c>
      <c r="K67" s="329">
        <f>ELIGIBIL!K67+NEELIGIBIL!K67</f>
        <v>0</v>
      </c>
      <c r="L67" s="362">
        <f>ELIGIBIL!L67+NEELIGIBIL!L67</f>
        <v>12575.69</v>
      </c>
      <c r="M67" s="162">
        <f>ELIGIBIL!M67+NEELIGIBIL!M67</f>
        <v>2389.3811000000001</v>
      </c>
      <c r="N67" s="363">
        <f>ELIGIBIL!N67+NEELIGIBIL!N67</f>
        <v>14965.071100000001</v>
      </c>
      <c r="P67" s="110"/>
    </row>
    <row r="68" spans="1:16" ht="21" hidden="1" x14ac:dyDescent="0.35">
      <c r="A68" s="13"/>
      <c r="B68" s="35" t="s">
        <v>129</v>
      </c>
      <c r="C68" s="58">
        <f>ELIGIBIL!C68+NEELIGIBIL!C68</f>
        <v>19629.07</v>
      </c>
      <c r="D68" s="58">
        <f>ELIGIBIL!D68+NEELIGIBIL!D68</f>
        <v>3729.5232999999998</v>
      </c>
      <c r="E68" s="236">
        <f>ELIGIBIL!E68+NEELIGIBIL!E68</f>
        <v>23358.5933</v>
      </c>
      <c r="F68" s="294">
        <f>ELIGIBIL!F68+NEELIGIBIL!F68</f>
        <v>13327.529999999999</v>
      </c>
      <c r="G68" s="60">
        <f>ELIGIBIL!G68+NEELIGIBIL!G68</f>
        <v>2532.2306999999996</v>
      </c>
      <c r="H68" s="295">
        <f>ELIGIBIL!H68+NEELIGIBIL!H68</f>
        <v>15859.760699999999</v>
      </c>
      <c r="I68" s="266">
        <f>ELIGIBIL!I68+NEELIGIBIL!I68</f>
        <v>6301.5400000000009</v>
      </c>
      <c r="J68" s="67">
        <f>ELIGIBIL!J68+NEELIGIBIL!J68</f>
        <v>1323.3234000000002</v>
      </c>
      <c r="K68" s="329">
        <f>ELIGIBIL!K68+NEELIGIBIL!K68</f>
        <v>7624.8634000000011</v>
      </c>
      <c r="L68" s="362">
        <f>ELIGIBIL!L68+NEELIGIBIL!L68</f>
        <v>19629.07</v>
      </c>
      <c r="M68" s="162">
        <f>ELIGIBIL!M68+NEELIGIBIL!M68</f>
        <v>3855.5540999999998</v>
      </c>
      <c r="N68" s="363">
        <f>ELIGIBIL!N68+NEELIGIBIL!N68</f>
        <v>23484.624100000001</v>
      </c>
      <c r="P68" s="110"/>
    </row>
    <row r="69" spans="1:16" ht="21" hidden="1" x14ac:dyDescent="0.35">
      <c r="A69" s="13"/>
      <c r="B69" s="35" t="s">
        <v>128</v>
      </c>
      <c r="C69" s="58">
        <f>ELIGIBIL!C69+NEELIGIBIL!C69</f>
        <v>23247.61</v>
      </c>
      <c r="D69" s="58">
        <f>ELIGIBIL!D69+NEELIGIBIL!D69</f>
        <v>4417.0459000000001</v>
      </c>
      <c r="E69" s="236">
        <f>ELIGIBIL!E69+NEELIGIBIL!E69</f>
        <v>27664.655900000002</v>
      </c>
      <c r="F69" s="294">
        <f>ELIGIBIL!F69+NEELIGIBIL!F69</f>
        <v>0</v>
      </c>
      <c r="G69" s="60">
        <f>ELIGIBIL!G69+NEELIGIBIL!G69</f>
        <v>0</v>
      </c>
      <c r="H69" s="295">
        <f>ELIGIBIL!H69+NEELIGIBIL!H69</f>
        <v>0</v>
      </c>
      <c r="I69" s="266">
        <f>ELIGIBIL!I69+NEELIGIBIL!I69</f>
        <v>23247.61</v>
      </c>
      <c r="J69" s="67">
        <f>ELIGIBIL!J69+NEELIGIBIL!J69</f>
        <v>4881.9980999999998</v>
      </c>
      <c r="K69" s="329">
        <f>ELIGIBIL!K69+NEELIGIBIL!K69</f>
        <v>28129.608100000001</v>
      </c>
      <c r="L69" s="362">
        <f>ELIGIBIL!L69+NEELIGIBIL!L69</f>
        <v>23247.61</v>
      </c>
      <c r="M69" s="162">
        <f>ELIGIBIL!M69+NEELIGIBIL!M69</f>
        <v>4881.9980999999998</v>
      </c>
      <c r="N69" s="363">
        <f>ELIGIBIL!N69+NEELIGIBIL!N69</f>
        <v>28129.608100000001</v>
      </c>
      <c r="P69" s="110"/>
    </row>
    <row r="70" spans="1:16" s="2" customFormat="1" ht="21" hidden="1" x14ac:dyDescent="0.35">
      <c r="A70" s="37"/>
      <c r="B70" s="34" t="s">
        <v>66</v>
      </c>
      <c r="C70" s="88">
        <f>ELIGIBIL!C70+NEELIGIBIL!C70</f>
        <v>494817</v>
      </c>
      <c r="D70" s="88">
        <f>ELIGIBIL!D70+NEELIGIBIL!D70</f>
        <v>94015.23</v>
      </c>
      <c r="E70" s="247">
        <f>ELIGIBIL!E70+NEELIGIBIL!E70</f>
        <v>588832.23</v>
      </c>
      <c r="F70" s="308">
        <f>ELIGIBIL!F70+NEELIGIBIL!F70</f>
        <v>0</v>
      </c>
      <c r="G70" s="89">
        <f>ELIGIBIL!G70+NEELIGIBIL!G70</f>
        <v>0</v>
      </c>
      <c r="H70" s="309">
        <f>ELIGIBIL!H70+NEELIGIBIL!H70</f>
        <v>0</v>
      </c>
      <c r="I70" s="273">
        <f>ELIGIBIL!I70+NEELIGIBIL!I70</f>
        <v>494817</v>
      </c>
      <c r="J70" s="123">
        <f>ELIGIBIL!J70+NEELIGIBIL!J70</f>
        <v>103911.56999999999</v>
      </c>
      <c r="K70" s="337">
        <f>ELIGIBIL!K70+NEELIGIBIL!K70</f>
        <v>598728.56999999995</v>
      </c>
      <c r="L70" s="377">
        <f>ELIGIBIL!L70+NEELIGIBIL!L70</f>
        <v>494817</v>
      </c>
      <c r="M70" s="147">
        <f>ELIGIBIL!M70+NEELIGIBIL!M70</f>
        <v>103911.56999999999</v>
      </c>
      <c r="N70" s="378">
        <f>ELIGIBIL!N70+NEELIGIBIL!N70</f>
        <v>598728.56999999995</v>
      </c>
      <c r="P70" s="110"/>
    </row>
    <row r="71" spans="1:16" ht="21" x14ac:dyDescent="0.35">
      <c r="A71" s="13" t="s">
        <v>67</v>
      </c>
      <c r="B71" s="14" t="s">
        <v>68</v>
      </c>
      <c r="C71" s="58">
        <f>ELIGIBIL!C71+NEELIGIBIL!C71</f>
        <v>0</v>
      </c>
      <c r="D71" s="58">
        <f>ELIGIBIL!D71+NEELIGIBIL!D71</f>
        <v>0</v>
      </c>
      <c r="E71" s="236">
        <f>ELIGIBIL!E71+NEELIGIBIL!E71</f>
        <v>0</v>
      </c>
      <c r="F71" s="294">
        <f>ELIGIBIL!F71+NEELIGIBIL!F71</f>
        <v>0</v>
      </c>
      <c r="G71" s="60">
        <f>ELIGIBIL!G71+NEELIGIBIL!G71</f>
        <v>0</v>
      </c>
      <c r="H71" s="295">
        <f>ELIGIBIL!H71+NEELIGIBIL!H71</f>
        <v>0</v>
      </c>
      <c r="I71" s="266">
        <f>ELIGIBIL!I71+NEELIGIBIL!I71</f>
        <v>0</v>
      </c>
      <c r="J71" s="67">
        <f>ELIGIBIL!J71+NEELIGIBIL!J71</f>
        <v>0</v>
      </c>
      <c r="K71" s="329">
        <f>ELIGIBIL!K71+NEELIGIBIL!K71</f>
        <v>0</v>
      </c>
      <c r="L71" s="362">
        <f>ELIGIBIL!L71+NEELIGIBIL!L71</f>
        <v>0</v>
      </c>
      <c r="M71" s="162">
        <f>ELIGIBIL!M71+NEELIGIBIL!M71</f>
        <v>0</v>
      </c>
      <c r="N71" s="363">
        <f>ELIGIBIL!N71+NEELIGIBIL!N71</f>
        <v>0</v>
      </c>
      <c r="P71" s="110"/>
    </row>
    <row r="72" spans="1:16" ht="40.5" customHeight="1" x14ac:dyDescent="0.35">
      <c r="A72" s="13" t="s">
        <v>69</v>
      </c>
      <c r="B72" s="15" t="s">
        <v>70</v>
      </c>
      <c r="C72" s="58">
        <f>ELIGIBIL!C72+NEELIGIBIL!C72</f>
        <v>125000</v>
      </c>
      <c r="D72" s="58">
        <f>ELIGIBIL!D72+NEELIGIBIL!D72</f>
        <v>23750</v>
      </c>
      <c r="E72" s="236">
        <f>ELIGIBIL!E72+NEELIGIBIL!E72</f>
        <v>148750</v>
      </c>
      <c r="F72" s="294">
        <f>ELIGIBIL!F72+NEELIGIBIL!F72</f>
        <v>112500</v>
      </c>
      <c r="G72" s="60">
        <f>ELIGIBIL!G72+NEELIGIBIL!G72</f>
        <v>21375</v>
      </c>
      <c r="H72" s="295">
        <f>ELIGIBIL!H72+NEELIGIBIL!H72</f>
        <v>133875</v>
      </c>
      <c r="I72" s="266">
        <f>ELIGIBIL!I72+NEELIGIBIL!I72</f>
        <v>12500</v>
      </c>
      <c r="J72" s="67">
        <f>ELIGIBIL!J72+NEELIGIBIL!J72</f>
        <v>2625</v>
      </c>
      <c r="K72" s="329">
        <f>ELIGIBIL!K72+NEELIGIBIL!K72</f>
        <v>15125</v>
      </c>
      <c r="L72" s="362">
        <f>ELIGIBIL!L72+NEELIGIBIL!L72</f>
        <v>125000</v>
      </c>
      <c r="M72" s="162">
        <f>ELIGIBIL!M72+NEELIGIBIL!M72</f>
        <v>24000</v>
      </c>
      <c r="N72" s="363">
        <f>ELIGIBIL!N72+NEELIGIBIL!N72</f>
        <v>149000</v>
      </c>
      <c r="P72" s="110"/>
    </row>
    <row r="73" spans="1:16" s="2" customFormat="1" ht="21" hidden="1" x14ac:dyDescent="0.35">
      <c r="A73" s="37"/>
      <c r="B73" s="34" t="s">
        <v>71</v>
      </c>
      <c r="C73" s="88">
        <f>ELIGIBIL!C73+NEELIGIBIL!C73</f>
        <v>125000</v>
      </c>
      <c r="D73" s="88">
        <f>ELIGIBIL!D73+NEELIGIBIL!D73</f>
        <v>23750</v>
      </c>
      <c r="E73" s="247">
        <f>ELIGIBIL!E73+NEELIGIBIL!E73</f>
        <v>148750</v>
      </c>
      <c r="F73" s="308">
        <f>ELIGIBIL!F73+NEELIGIBIL!F73</f>
        <v>112500</v>
      </c>
      <c r="G73" s="89">
        <f>ELIGIBIL!G73+NEELIGIBIL!G73</f>
        <v>21375</v>
      </c>
      <c r="H73" s="309">
        <f>ELIGIBIL!H73+NEELIGIBIL!H73</f>
        <v>133875</v>
      </c>
      <c r="I73" s="273">
        <f>ELIGIBIL!I73+NEELIGIBIL!I73</f>
        <v>12500</v>
      </c>
      <c r="J73" s="123">
        <f>ELIGIBIL!J73+NEELIGIBIL!J73</f>
        <v>2625</v>
      </c>
      <c r="K73" s="337">
        <f>ELIGIBIL!K73+NEELIGIBIL!K73</f>
        <v>15125</v>
      </c>
      <c r="L73" s="377">
        <f>ELIGIBIL!L73+NEELIGIBIL!L73</f>
        <v>125000</v>
      </c>
      <c r="M73" s="147">
        <f>ELIGIBIL!M73+NEELIGIBIL!M73</f>
        <v>24000</v>
      </c>
      <c r="N73" s="378">
        <f>ELIGIBIL!N73+NEELIGIBIL!N73</f>
        <v>149000</v>
      </c>
      <c r="P73" s="110"/>
    </row>
    <row r="74" spans="1:16" ht="21" hidden="1" x14ac:dyDescent="0.35">
      <c r="A74" s="13"/>
      <c r="B74" s="14" t="s">
        <v>134</v>
      </c>
      <c r="C74" s="58">
        <f>ELIGIBIL!C74+NEELIGIBIL!C74</f>
        <v>62500</v>
      </c>
      <c r="D74" s="58">
        <f>ELIGIBIL!D74+NEELIGIBIL!D74</f>
        <v>11875</v>
      </c>
      <c r="E74" s="236">
        <f>ELIGIBIL!E74+NEELIGIBIL!E74</f>
        <v>74375</v>
      </c>
      <c r="F74" s="294">
        <f>ELIGIBIL!F74+NEELIGIBIL!F74</f>
        <v>62500</v>
      </c>
      <c r="G74" s="60">
        <f>ELIGIBIL!G74+NEELIGIBIL!G74</f>
        <v>11875</v>
      </c>
      <c r="H74" s="295">
        <f>ELIGIBIL!H74+NEELIGIBIL!H74</f>
        <v>74375</v>
      </c>
      <c r="I74" s="266">
        <f>ELIGIBIL!I74+NEELIGIBIL!I74</f>
        <v>0</v>
      </c>
      <c r="J74" s="67">
        <f>ELIGIBIL!J74+NEELIGIBIL!J74</f>
        <v>0</v>
      </c>
      <c r="K74" s="329">
        <f>ELIGIBIL!K74+NEELIGIBIL!K74</f>
        <v>0</v>
      </c>
      <c r="L74" s="362">
        <f>ELIGIBIL!L74+NEELIGIBIL!L74</f>
        <v>62500</v>
      </c>
      <c r="M74" s="162">
        <f>ELIGIBIL!M74+NEELIGIBIL!M74</f>
        <v>11875</v>
      </c>
      <c r="N74" s="363">
        <f>ELIGIBIL!N74+NEELIGIBIL!N74</f>
        <v>74375</v>
      </c>
      <c r="P74" s="110"/>
    </row>
    <row r="75" spans="1:16" ht="21" hidden="1" x14ac:dyDescent="0.35">
      <c r="A75" s="13"/>
      <c r="B75" s="14" t="s">
        <v>135</v>
      </c>
      <c r="C75" s="58">
        <f>ELIGIBIL!C75+NEELIGIBIL!C75</f>
        <v>62500</v>
      </c>
      <c r="D75" s="58">
        <f>ELIGIBIL!D75+NEELIGIBIL!D75</f>
        <v>11875</v>
      </c>
      <c r="E75" s="236">
        <f>ELIGIBIL!E75+NEELIGIBIL!E75</f>
        <v>74375</v>
      </c>
      <c r="F75" s="294">
        <f>ELIGIBIL!F75+NEELIGIBIL!F75</f>
        <v>50000</v>
      </c>
      <c r="G75" s="60">
        <f>ELIGIBIL!G75+NEELIGIBIL!G75</f>
        <v>9500</v>
      </c>
      <c r="H75" s="295">
        <f>ELIGIBIL!H75+NEELIGIBIL!H75</f>
        <v>59500</v>
      </c>
      <c r="I75" s="266">
        <f>ELIGIBIL!I75+NEELIGIBIL!I75</f>
        <v>12500</v>
      </c>
      <c r="J75" s="67">
        <f>ELIGIBIL!J75+NEELIGIBIL!J75</f>
        <v>2625</v>
      </c>
      <c r="K75" s="329">
        <f>ELIGIBIL!K75+NEELIGIBIL!K75</f>
        <v>15125</v>
      </c>
      <c r="L75" s="362">
        <f>ELIGIBIL!L75+NEELIGIBIL!L75</f>
        <v>62500</v>
      </c>
      <c r="M75" s="162">
        <f>ELIGIBIL!M75+NEELIGIBIL!M75</f>
        <v>12125</v>
      </c>
      <c r="N75" s="363">
        <f>ELIGIBIL!N75+NEELIGIBIL!N75</f>
        <v>74625</v>
      </c>
      <c r="P75" s="110"/>
    </row>
    <row r="76" spans="1:16" s="2" customFormat="1" ht="21" hidden="1" x14ac:dyDescent="0.35">
      <c r="A76" s="37"/>
      <c r="B76" s="34" t="s">
        <v>72</v>
      </c>
      <c r="C76" s="88">
        <f>ELIGIBIL!C76+NEELIGIBIL!C76</f>
        <v>0</v>
      </c>
      <c r="D76" s="88">
        <f>ELIGIBIL!D76+NEELIGIBIL!D76</f>
        <v>0</v>
      </c>
      <c r="E76" s="247">
        <f>ELIGIBIL!E76+NEELIGIBIL!E76</f>
        <v>0</v>
      </c>
      <c r="F76" s="308">
        <f>ELIGIBIL!F76+NEELIGIBIL!F76</f>
        <v>0</v>
      </c>
      <c r="G76" s="89">
        <f>ELIGIBIL!G76+NEELIGIBIL!G76</f>
        <v>0</v>
      </c>
      <c r="H76" s="309">
        <f>ELIGIBIL!H76+NEELIGIBIL!H76</f>
        <v>0</v>
      </c>
      <c r="I76" s="273">
        <f>ELIGIBIL!I76+NEELIGIBIL!I76</f>
        <v>0</v>
      </c>
      <c r="J76" s="123">
        <f>ELIGIBIL!J76+NEELIGIBIL!J76</f>
        <v>0</v>
      </c>
      <c r="K76" s="337">
        <f>ELIGIBIL!K76+NEELIGIBIL!K76</f>
        <v>0</v>
      </c>
      <c r="L76" s="377">
        <f>ELIGIBIL!L76+NEELIGIBIL!L76</f>
        <v>0</v>
      </c>
      <c r="M76" s="147">
        <f>ELIGIBIL!M76+NEELIGIBIL!M76</f>
        <v>0</v>
      </c>
      <c r="N76" s="378">
        <f>ELIGIBIL!N76+NEELIGIBIL!N76</f>
        <v>0</v>
      </c>
      <c r="P76" s="110"/>
    </row>
    <row r="77" spans="1:16" ht="42" x14ac:dyDescent="0.35">
      <c r="A77" s="13" t="s">
        <v>73</v>
      </c>
      <c r="B77" s="15" t="s">
        <v>74</v>
      </c>
      <c r="C77" s="58">
        <f>ELIGIBIL!C77+NEELIGIBIL!C77</f>
        <v>0</v>
      </c>
      <c r="D77" s="76">
        <f t="shared" ref="D77:D79" si="9">C77*19%</f>
        <v>0</v>
      </c>
      <c r="E77" s="248">
        <f t="shared" ref="E77:E79" si="10">C77+D77</f>
        <v>0</v>
      </c>
      <c r="F77" s="302">
        <f>ELIGIBIL!F77+NEELIGIBIL!F77</f>
        <v>0</v>
      </c>
      <c r="G77" s="77">
        <f>ELIGIBIL!G77+NEELIGIBIL!G77</f>
        <v>0</v>
      </c>
      <c r="H77" s="303">
        <f>ELIGIBIL!H77+NEELIGIBIL!H77</f>
        <v>0</v>
      </c>
      <c r="I77" s="270">
        <f>ELIGIBIL!I77+NEELIGIBIL!I77</f>
        <v>0</v>
      </c>
      <c r="J77" s="85">
        <f>ELIGIBIL!J77+NEELIGIBIL!J77</f>
        <v>0</v>
      </c>
      <c r="K77" s="334">
        <f>ELIGIBIL!K77+NEELIGIBIL!K77</f>
        <v>0</v>
      </c>
      <c r="L77" s="371">
        <f>ELIGIBIL!L77+NEELIGIBIL!L77</f>
        <v>0</v>
      </c>
      <c r="M77" s="149">
        <f>ELIGIBIL!M77+NEELIGIBIL!M77</f>
        <v>0</v>
      </c>
      <c r="N77" s="372">
        <f>ELIGIBIL!N77+NEELIGIBIL!N77</f>
        <v>0</v>
      </c>
      <c r="P77" s="110"/>
    </row>
    <row r="78" spans="1:16" ht="21" x14ac:dyDescent="0.35">
      <c r="A78" s="13" t="s">
        <v>75</v>
      </c>
      <c r="B78" s="15" t="s">
        <v>76</v>
      </c>
      <c r="C78" s="58">
        <f>ELIGIBIL!C78+NEELIGIBIL!C78</f>
        <v>0</v>
      </c>
      <c r="D78" s="59">
        <f t="shared" si="9"/>
        <v>0</v>
      </c>
      <c r="E78" s="249">
        <f t="shared" si="10"/>
        <v>0</v>
      </c>
      <c r="F78" s="294">
        <v>0</v>
      </c>
      <c r="G78" s="61">
        <f t="shared" ref="G78:G79" si="11">F78*19%</f>
        <v>0</v>
      </c>
      <c r="H78" s="62">
        <f t="shared" ref="H78:H79" si="12">F78+G78</f>
        <v>0</v>
      </c>
      <c r="I78" s="266">
        <v>0</v>
      </c>
      <c r="J78" s="121">
        <f t="shared" ref="J78:J79" si="13">I78*19%</f>
        <v>0</v>
      </c>
      <c r="K78" s="338">
        <f t="shared" ref="K78:K79" si="14">I78+J78</f>
        <v>0</v>
      </c>
      <c r="L78" s="362">
        <v>0</v>
      </c>
      <c r="M78" s="163">
        <f t="shared" ref="M78:M79" si="15">L78*19%</f>
        <v>0</v>
      </c>
      <c r="N78" s="164">
        <f t="shared" ref="N78:N79" si="16">L78+M78</f>
        <v>0</v>
      </c>
      <c r="P78" s="110"/>
    </row>
    <row r="79" spans="1:16" ht="21" x14ac:dyDescent="0.35">
      <c r="A79" s="13" t="s">
        <v>77</v>
      </c>
      <c r="B79" s="15" t="s">
        <v>78</v>
      </c>
      <c r="C79" s="58">
        <f>ELIGIBIL!C79+NEELIGIBIL!C79</f>
        <v>0</v>
      </c>
      <c r="D79" s="59">
        <f t="shared" si="9"/>
        <v>0</v>
      </c>
      <c r="E79" s="249">
        <f t="shared" si="10"/>
        <v>0</v>
      </c>
      <c r="F79" s="294">
        <v>0</v>
      </c>
      <c r="G79" s="61">
        <f t="shared" si="11"/>
        <v>0</v>
      </c>
      <c r="H79" s="62">
        <f t="shared" si="12"/>
        <v>0</v>
      </c>
      <c r="I79" s="266">
        <v>0</v>
      </c>
      <c r="J79" s="121">
        <f t="shared" si="13"/>
        <v>0</v>
      </c>
      <c r="K79" s="338">
        <f t="shared" si="14"/>
        <v>0</v>
      </c>
      <c r="L79" s="362">
        <v>0</v>
      </c>
      <c r="M79" s="163">
        <f t="shared" si="15"/>
        <v>0</v>
      </c>
      <c r="N79" s="164">
        <f t="shared" si="16"/>
        <v>0</v>
      </c>
      <c r="P79" s="110"/>
    </row>
    <row r="80" spans="1:16" ht="21.75" thickBot="1" x14ac:dyDescent="0.4">
      <c r="A80" s="419" t="s">
        <v>79</v>
      </c>
      <c r="B80" s="420"/>
      <c r="C80" s="54">
        <f>ELIGIBIL!C80+NEELIGIBIL!C80</f>
        <v>1526148.83</v>
      </c>
      <c r="D80" s="54">
        <f>ELIGIBIL!D80+NEELIGIBIL!D80</f>
        <v>289968.27769999998</v>
      </c>
      <c r="E80" s="234">
        <f>ELIGIBIL!E80+NEELIGIBIL!E80</f>
        <v>1816117.1077000001</v>
      </c>
      <c r="F80" s="292">
        <f>ELIGIBIL!F80+NEELIGIBIL!F80</f>
        <v>981370.3</v>
      </c>
      <c r="G80" s="55">
        <f>ELIGIBIL!G80+NEELIGIBIL!G80</f>
        <v>186460.35700000002</v>
      </c>
      <c r="H80" s="56">
        <f>ELIGIBIL!H80+NEELIGIBIL!H80</f>
        <v>1167830.6570000001</v>
      </c>
      <c r="I80" s="264">
        <f>ELIGIBIL!I80+NEELIGIBIL!I80</f>
        <v>553351.86</v>
      </c>
      <c r="J80" s="119">
        <f>ELIGIBIL!J80+NEELIGIBIL!J80</f>
        <v>116203.8906</v>
      </c>
      <c r="K80" s="327">
        <f>ELIGIBIL!K80+NEELIGIBIL!K80</f>
        <v>669555.75059999991</v>
      </c>
      <c r="L80" s="359">
        <f>ELIGIBIL!L80+NEELIGIBIL!L80</f>
        <v>1534722.1600000001</v>
      </c>
      <c r="M80" s="143">
        <f>ELIGIBIL!M80+NEELIGIBIL!M80</f>
        <v>302664.2476</v>
      </c>
      <c r="N80" s="144">
        <f>ELIGIBIL!N80+NEELIGIBIL!N80</f>
        <v>1837386.4076</v>
      </c>
      <c r="P80" s="110"/>
    </row>
    <row r="81" spans="1:16" ht="21" x14ac:dyDescent="0.25">
      <c r="A81" s="428" t="s">
        <v>80</v>
      </c>
      <c r="B81" s="429"/>
      <c r="C81" s="429"/>
      <c r="D81" s="429"/>
      <c r="E81" s="429"/>
      <c r="F81" s="289"/>
      <c r="G81" s="290"/>
      <c r="H81" s="291"/>
      <c r="I81" s="118"/>
      <c r="J81" s="118"/>
      <c r="K81" s="118"/>
      <c r="L81" s="356"/>
      <c r="M81" s="357"/>
      <c r="N81" s="358"/>
      <c r="P81" s="110"/>
    </row>
    <row r="82" spans="1:16" s="2" customFormat="1" ht="21" x14ac:dyDescent="0.35">
      <c r="A82" s="37" t="s">
        <v>81</v>
      </c>
      <c r="B82" s="220" t="s">
        <v>82</v>
      </c>
      <c r="C82" s="90">
        <f>ELIGIBIL!C82+NEELIGIBIL!C82</f>
        <v>80000</v>
      </c>
      <c r="D82" s="90">
        <f>ELIGIBIL!D82+NEELIGIBIL!D82</f>
        <v>15200</v>
      </c>
      <c r="E82" s="235">
        <f>ELIGIBIL!E82+NEELIGIBIL!E82</f>
        <v>95200</v>
      </c>
      <c r="F82" s="293">
        <f>ELIGIBIL!F82+NEELIGIBIL!F82</f>
        <v>69498.7</v>
      </c>
      <c r="G82" s="91">
        <f>ELIGIBIL!G82+NEELIGIBIL!G82</f>
        <v>13204.752999999999</v>
      </c>
      <c r="H82" s="92">
        <f>ELIGIBIL!H82+NEELIGIBIL!H82</f>
        <v>82703.452999999994</v>
      </c>
      <c r="I82" s="265">
        <f>ELIGIBIL!I82+NEELIGIBIL!I82</f>
        <v>10501.300000000003</v>
      </c>
      <c r="J82" s="124">
        <f>ELIGIBIL!J82+NEELIGIBIL!J82</f>
        <v>2205.2730000000006</v>
      </c>
      <c r="K82" s="328">
        <f>ELIGIBIL!K82+NEELIGIBIL!K82</f>
        <v>12706.573000000004</v>
      </c>
      <c r="L82" s="360">
        <f>ELIGIBIL!L82+NEELIGIBIL!L82</f>
        <v>80000</v>
      </c>
      <c r="M82" s="173">
        <f>ELIGIBIL!M82+NEELIGIBIL!M82</f>
        <v>15410.026</v>
      </c>
      <c r="N82" s="361">
        <f>ELIGIBIL!N82+NEELIGIBIL!N82</f>
        <v>95410.025999999998</v>
      </c>
      <c r="P82" s="41"/>
    </row>
    <row r="83" spans="1:16" ht="22.5" customHeight="1" x14ac:dyDescent="0.35">
      <c r="A83" s="203"/>
      <c r="B83" s="216" t="s">
        <v>83</v>
      </c>
      <c r="C83" s="98">
        <f>ELIGIBIL!C83+NEELIGIBIL!C83</f>
        <v>80000</v>
      </c>
      <c r="D83" s="98">
        <f>ELIGIBIL!D83+NEELIGIBIL!D83</f>
        <v>15200</v>
      </c>
      <c r="E83" s="250">
        <f>ELIGIBIL!E83+NEELIGIBIL!E83</f>
        <v>95200</v>
      </c>
      <c r="F83" s="310">
        <f>ELIGIBIL!F83+NEELIGIBIL!F83</f>
        <v>69498.7</v>
      </c>
      <c r="G83" s="99">
        <f>ELIGIBIL!G83+NEELIGIBIL!G83</f>
        <v>13204.752999999999</v>
      </c>
      <c r="H83" s="311">
        <f>ELIGIBIL!H83+NEELIGIBIL!H83</f>
        <v>82703.452999999994</v>
      </c>
      <c r="I83" s="274">
        <f>ELIGIBIL!I83+NEELIGIBIL!I83</f>
        <v>10501.300000000003</v>
      </c>
      <c r="J83" s="127">
        <f>ELIGIBIL!J83+NEELIGIBIL!J83</f>
        <v>2205.2730000000006</v>
      </c>
      <c r="K83" s="339">
        <f>ELIGIBIL!K83+NEELIGIBIL!K83</f>
        <v>12706.573000000004</v>
      </c>
      <c r="L83" s="379">
        <f>ELIGIBIL!L83+NEELIGIBIL!L83</f>
        <v>80000</v>
      </c>
      <c r="M83" s="165">
        <f>ELIGIBIL!M83+NEELIGIBIL!M83</f>
        <v>15410.026</v>
      </c>
      <c r="N83" s="380">
        <f>ELIGIBIL!N83+NEELIGIBIL!N83</f>
        <v>95410.025999999998</v>
      </c>
      <c r="P83" s="110"/>
    </row>
    <row r="84" spans="1:16" ht="21.75" thickBot="1" x14ac:dyDescent="0.4">
      <c r="A84" s="218"/>
      <c r="B84" s="219" t="s">
        <v>84</v>
      </c>
      <c r="C84" s="98">
        <f>ELIGIBIL!C84+NEELIGIBIL!C84</f>
        <v>0</v>
      </c>
      <c r="D84" s="98">
        <f>ELIGIBIL!D84+NEELIGIBIL!D84</f>
        <v>0</v>
      </c>
      <c r="E84" s="250">
        <f>ELIGIBIL!E84+NEELIGIBIL!E84</f>
        <v>0</v>
      </c>
      <c r="F84" s="310">
        <f>ELIGIBIL!F84+NEELIGIBIL!F84</f>
        <v>0</v>
      </c>
      <c r="G84" s="99">
        <f>ELIGIBIL!G84+NEELIGIBIL!G84</f>
        <v>0</v>
      </c>
      <c r="H84" s="311">
        <f>ELIGIBIL!H84+NEELIGIBIL!H84</f>
        <v>0</v>
      </c>
      <c r="I84" s="274">
        <f>ELIGIBIL!I84+NEELIGIBIL!I84</f>
        <v>0</v>
      </c>
      <c r="J84" s="127">
        <f>ELIGIBIL!J84+NEELIGIBIL!J84</f>
        <v>0</v>
      </c>
      <c r="K84" s="339">
        <f>ELIGIBIL!K84+NEELIGIBIL!K84</f>
        <v>0</v>
      </c>
      <c r="L84" s="379">
        <f>ELIGIBIL!L84+NEELIGIBIL!L84</f>
        <v>0</v>
      </c>
      <c r="M84" s="165">
        <f>ELIGIBIL!M84+NEELIGIBIL!M84</f>
        <v>0</v>
      </c>
      <c r="N84" s="380">
        <f>ELIGIBIL!N84+NEELIGIBIL!N84</f>
        <v>0</v>
      </c>
      <c r="P84" s="110"/>
    </row>
    <row r="85" spans="1:16" s="2" customFormat="1" ht="21.75" thickTop="1" x14ac:dyDescent="0.35">
      <c r="A85" s="189" t="s">
        <v>85</v>
      </c>
      <c r="B85" s="221" t="s">
        <v>86</v>
      </c>
      <c r="C85" s="191">
        <f>SUM(C86:C90)</f>
        <v>0</v>
      </c>
      <c r="D85" s="191">
        <f>SUM(D86:D90)</f>
        <v>0</v>
      </c>
      <c r="E85" s="240">
        <f>SUM(E86:E90)</f>
        <v>0</v>
      </c>
      <c r="F85" s="301">
        <f t="shared" ref="F85:N85" si="17">SUM(F86:F90)</f>
        <v>0</v>
      </c>
      <c r="G85" s="192">
        <f t="shared" si="17"/>
        <v>0</v>
      </c>
      <c r="H85" s="202">
        <f t="shared" si="17"/>
        <v>0</v>
      </c>
      <c r="I85" s="269">
        <f t="shared" si="17"/>
        <v>0</v>
      </c>
      <c r="J85" s="193">
        <f t="shared" si="17"/>
        <v>0</v>
      </c>
      <c r="K85" s="333">
        <f t="shared" si="17"/>
        <v>0</v>
      </c>
      <c r="L85" s="369">
        <f t="shared" si="17"/>
        <v>0</v>
      </c>
      <c r="M85" s="224">
        <f t="shared" si="17"/>
        <v>0</v>
      </c>
      <c r="N85" s="370">
        <f t="shared" si="17"/>
        <v>0</v>
      </c>
      <c r="P85" s="41"/>
    </row>
    <row r="86" spans="1:16" ht="42" x14ac:dyDescent="0.35">
      <c r="A86" s="13"/>
      <c r="B86" s="15" t="s">
        <v>87</v>
      </c>
      <c r="C86" s="75">
        <v>0</v>
      </c>
      <c r="D86" s="102">
        <v>0</v>
      </c>
      <c r="E86" s="248">
        <f t="shared" ref="E86:E90" si="18">C86+D86</f>
        <v>0</v>
      </c>
      <c r="F86" s="302">
        <v>0</v>
      </c>
      <c r="G86" s="103">
        <v>0</v>
      </c>
      <c r="H86" s="79">
        <f t="shared" ref="H86:H90" si="19">F86+G86</f>
        <v>0</v>
      </c>
      <c r="I86" s="270">
        <v>0</v>
      </c>
      <c r="J86" s="129">
        <v>0</v>
      </c>
      <c r="K86" s="340">
        <f t="shared" ref="K86:K90" si="20">I86+J86</f>
        <v>0</v>
      </c>
      <c r="L86" s="371">
        <v>0</v>
      </c>
      <c r="M86" s="166">
        <v>0</v>
      </c>
      <c r="N86" s="167">
        <f t="shared" ref="N86:N90" si="21">L86+M86</f>
        <v>0</v>
      </c>
      <c r="P86" s="110"/>
    </row>
    <row r="87" spans="1:16" ht="42" x14ac:dyDescent="0.35">
      <c r="A87" s="13"/>
      <c r="B87" s="15" t="s">
        <v>88</v>
      </c>
      <c r="C87" s="75">
        <v>0</v>
      </c>
      <c r="D87" s="102">
        <v>0</v>
      </c>
      <c r="E87" s="248">
        <f t="shared" si="18"/>
        <v>0</v>
      </c>
      <c r="F87" s="302">
        <v>0</v>
      </c>
      <c r="G87" s="103">
        <v>0</v>
      </c>
      <c r="H87" s="79">
        <f t="shared" si="19"/>
        <v>0</v>
      </c>
      <c r="I87" s="270">
        <v>0</v>
      </c>
      <c r="J87" s="130">
        <v>0</v>
      </c>
      <c r="K87" s="340">
        <f t="shared" si="20"/>
        <v>0</v>
      </c>
      <c r="L87" s="371">
        <v>0</v>
      </c>
      <c r="M87" s="166">
        <v>0</v>
      </c>
      <c r="N87" s="167">
        <f t="shared" si="21"/>
        <v>0</v>
      </c>
      <c r="P87" s="110"/>
    </row>
    <row r="88" spans="1:16" ht="42" x14ac:dyDescent="0.35">
      <c r="A88" s="13"/>
      <c r="B88" s="15" t="s">
        <v>89</v>
      </c>
      <c r="C88" s="75">
        <v>0</v>
      </c>
      <c r="D88" s="102">
        <v>0</v>
      </c>
      <c r="E88" s="248">
        <f t="shared" si="18"/>
        <v>0</v>
      </c>
      <c r="F88" s="302">
        <v>0</v>
      </c>
      <c r="G88" s="103">
        <v>0</v>
      </c>
      <c r="H88" s="79">
        <f t="shared" si="19"/>
        <v>0</v>
      </c>
      <c r="I88" s="270">
        <v>0</v>
      </c>
      <c r="J88" s="129">
        <v>0</v>
      </c>
      <c r="K88" s="340">
        <f t="shared" si="20"/>
        <v>0</v>
      </c>
      <c r="L88" s="371">
        <v>0</v>
      </c>
      <c r="M88" s="166">
        <v>0</v>
      </c>
      <c r="N88" s="167">
        <f t="shared" si="21"/>
        <v>0</v>
      </c>
      <c r="P88" s="110"/>
    </row>
    <row r="89" spans="1:16" ht="21" x14ac:dyDescent="0.35">
      <c r="A89" s="13"/>
      <c r="B89" s="15" t="s">
        <v>90</v>
      </c>
      <c r="C89" s="75">
        <v>0</v>
      </c>
      <c r="D89" s="102">
        <v>0</v>
      </c>
      <c r="E89" s="248">
        <f t="shared" si="18"/>
        <v>0</v>
      </c>
      <c r="F89" s="302">
        <v>0</v>
      </c>
      <c r="G89" s="103">
        <v>0</v>
      </c>
      <c r="H89" s="79">
        <f t="shared" si="19"/>
        <v>0</v>
      </c>
      <c r="I89" s="270">
        <v>0</v>
      </c>
      <c r="J89" s="129">
        <v>0</v>
      </c>
      <c r="K89" s="340">
        <f t="shared" si="20"/>
        <v>0</v>
      </c>
      <c r="L89" s="371">
        <v>0</v>
      </c>
      <c r="M89" s="166">
        <v>0</v>
      </c>
      <c r="N89" s="167">
        <f t="shared" si="21"/>
        <v>0</v>
      </c>
      <c r="P89" s="110"/>
    </row>
    <row r="90" spans="1:16" ht="42.75" thickBot="1" x14ac:dyDescent="0.4">
      <c r="A90" s="8"/>
      <c r="B90" s="23" t="s">
        <v>91</v>
      </c>
      <c r="C90" s="74">
        <v>0</v>
      </c>
      <c r="D90" s="104">
        <v>0</v>
      </c>
      <c r="E90" s="251">
        <f t="shared" si="18"/>
        <v>0</v>
      </c>
      <c r="F90" s="312">
        <v>0</v>
      </c>
      <c r="G90" s="105">
        <v>0</v>
      </c>
      <c r="H90" s="82">
        <f t="shared" si="19"/>
        <v>0</v>
      </c>
      <c r="I90" s="275">
        <v>0</v>
      </c>
      <c r="J90" s="131">
        <v>0</v>
      </c>
      <c r="K90" s="341">
        <f t="shared" si="20"/>
        <v>0</v>
      </c>
      <c r="L90" s="381">
        <v>0</v>
      </c>
      <c r="M90" s="168">
        <v>0</v>
      </c>
      <c r="N90" s="169">
        <f t="shared" si="21"/>
        <v>0</v>
      </c>
      <c r="P90" s="110"/>
    </row>
    <row r="91" spans="1:16" ht="22.5" thickTop="1" thickBot="1" x14ac:dyDescent="0.4">
      <c r="A91" s="20" t="s">
        <v>92</v>
      </c>
      <c r="B91" s="21" t="s">
        <v>93</v>
      </c>
      <c r="C91" s="106">
        <f>ELIGIBIL!C91+NEELIGIBIL!C91</f>
        <v>70486.86</v>
      </c>
      <c r="D91" s="106">
        <f>ELIGIBIL!D91+NEELIGIBIL!D91</f>
        <v>13392.5034</v>
      </c>
      <c r="E91" s="252">
        <f>ELIGIBIL!E91+NEELIGIBIL!E91</f>
        <v>83879.363400000002</v>
      </c>
      <c r="F91" s="287">
        <f>ELIGIBIL!F91+NEELIGIBIL!F91</f>
        <v>0</v>
      </c>
      <c r="G91" s="71">
        <f>ELIGIBIL!G91+NEELIGIBIL!G91</f>
        <v>0</v>
      </c>
      <c r="H91" s="313">
        <f>ELIGIBIL!H91+NEELIGIBIL!H91</f>
        <v>0</v>
      </c>
      <c r="I91" s="262">
        <f>ELIGIBIL!I91+NEELIGIBIL!I91</f>
        <v>70486.86</v>
      </c>
      <c r="J91" s="83">
        <f>ELIGIBIL!J91+NEELIGIBIL!J91</f>
        <v>13392.5034</v>
      </c>
      <c r="K91" s="342">
        <f>ELIGIBIL!K91+NEELIGIBIL!K91</f>
        <v>83879.363400000002</v>
      </c>
      <c r="L91" s="354">
        <f>ELIGIBIL!L91+NEELIGIBIL!L91</f>
        <v>70486.86</v>
      </c>
      <c r="M91" s="158">
        <f>ELIGIBIL!M91+NEELIGIBIL!M91</f>
        <v>13392.5034</v>
      </c>
      <c r="N91" s="382">
        <f>ELIGIBIL!N91+NEELIGIBIL!N91</f>
        <v>83879.363400000002</v>
      </c>
      <c r="P91" s="110"/>
    </row>
    <row r="92" spans="1:16" ht="22.5" thickTop="1" thickBot="1" x14ac:dyDescent="0.4">
      <c r="A92" s="10" t="s">
        <v>94</v>
      </c>
      <c r="B92" s="12" t="s">
        <v>95</v>
      </c>
      <c r="C92" s="106">
        <f>ELIGIBIL!C92+NEELIGIBIL!C92</f>
        <v>4440</v>
      </c>
      <c r="D92" s="106">
        <f>ELIGIBIL!D92+NEELIGIBIL!D92</f>
        <v>843.6</v>
      </c>
      <c r="E92" s="252">
        <f>ELIGIBIL!E92+NEELIGIBIL!E92</f>
        <v>5283.6</v>
      </c>
      <c r="F92" s="287">
        <f>ELIGIBIL!F92+NEELIGIBIL!F92</f>
        <v>500</v>
      </c>
      <c r="G92" s="71">
        <f>ELIGIBIL!G92+NEELIGIBIL!G92</f>
        <v>0</v>
      </c>
      <c r="H92" s="313">
        <f>ELIGIBIL!H92+NEELIGIBIL!H92</f>
        <v>500</v>
      </c>
      <c r="I92" s="262">
        <f>ELIGIBIL!I92+NEELIGIBIL!I92</f>
        <v>3940</v>
      </c>
      <c r="J92" s="83">
        <f>ELIGIBIL!J92+NEELIGIBIL!J92</f>
        <v>748.6</v>
      </c>
      <c r="K92" s="342">
        <f>ELIGIBIL!K92+NEELIGIBIL!K92</f>
        <v>4688.6000000000004</v>
      </c>
      <c r="L92" s="354">
        <f>ELIGIBIL!L92+NEELIGIBIL!L92</f>
        <v>4440</v>
      </c>
      <c r="M92" s="158">
        <f>ELIGIBIL!M92+NEELIGIBIL!M92</f>
        <v>748.6</v>
      </c>
      <c r="N92" s="382">
        <f>ELIGIBIL!N92+NEELIGIBIL!N92</f>
        <v>5188.6000000000004</v>
      </c>
      <c r="P92" s="110"/>
    </row>
    <row r="93" spans="1:16" ht="22.5" thickTop="1" thickBot="1" x14ac:dyDescent="0.3">
      <c r="A93" s="430" t="s">
        <v>96</v>
      </c>
      <c r="B93" s="431"/>
      <c r="C93" s="86">
        <f>ELIGIBIL!C93+NEELIGIBIL!C93</f>
        <v>154926.85999999999</v>
      </c>
      <c r="D93" s="86">
        <f>ELIGIBIL!D93+NEELIGIBIL!D93</f>
        <v>29436.1034</v>
      </c>
      <c r="E93" s="253">
        <f>ELIGIBIL!E93+NEELIGIBIL!E93</f>
        <v>184362.96340000001</v>
      </c>
      <c r="F93" s="314">
        <f>ELIGIBIL!F93+NEELIGIBIL!F93</f>
        <v>69998.7</v>
      </c>
      <c r="G93" s="87">
        <f>ELIGIBIL!G93+NEELIGIBIL!G93</f>
        <v>13204.752999999999</v>
      </c>
      <c r="H93" s="315">
        <f>ELIGIBIL!H93+NEELIGIBIL!H93</f>
        <v>83203.452999999994</v>
      </c>
      <c r="I93" s="276">
        <f>ELIGIBIL!I93+NEELIGIBIL!I93</f>
        <v>84928.16</v>
      </c>
      <c r="J93" s="133">
        <f>ELIGIBIL!J93+NEELIGIBIL!J93</f>
        <v>16346.376400000001</v>
      </c>
      <c r="K93" s="343">
        <f>ELIGIBIL!K93+NEELIGIBIL!K93</f>
        <v>101274.53640000001</v>
      </c>
      <c r="L93" s="383">
        <f>ELIGIBIL!L93+NEELIGIBIL!L93</f>
        <v>154926.85999999999</v>
      </c>
      <c r="M93" s="148">
        <f>ELIGIBIL!M93+NEELIGIBIL!M93</f>
        <v>29551.129399999998</v>
      </c>
      <c r="N93" s="384">
        <f>ELIGIBIL!N93+NEELIGIBIL!N93</f>
        <v>184477.98939999999</v>
      </c>
      <c r="P93" s="110"/>
    </row>
    <row r="94" spans="1:16" ht="21" x14ac:dyDescent="0.25">
      <c r="A94" s="432" t="s">
        <v>97</v>
      </c>
      <c r="B94" s="433"/>
      <c r="C94" s="433"/>
      <c r="D94" s="433"/>
      <c r="E94" s="433"/>
      <c r="F94" s="289"/>
      <c r="G94" s="290"/>
      <c r="H94" s="291"/>
      <c r="I94" s="118"/>
      <c r="J94" s="118"/>
      <c r="K94" s="118"/>
      <c r="L94" s="356"/>
      <c r="M94" s="357"/>
      <c r="N94" s="358"/>
      <c r="P94" s="110"/>
    </row>
    <row r="95" spans="1:16" ht="21" x14ac:dyDescent="0.35">
      <c r="A95" s="13" t="s">
        <v>98</v>
      </c>
      <c r="B95" s="25" t="s">
        <v>99</v>
      </c>
      <c r="C95" s="75">
        <v>0</v>
      </c>
      <c r="D95" s="76">
        <f>C95*19%</f>
        <v>0</v>
      </c>
      <c r="E95" s="248">
        <f>C95+D95</f>
        <v>0</v>
      </c>
      <c r="F95" s="302">
        <v>0</v>
      </c>
      <c r="G95" s="78">
        <f t="shared" ref="G95:G96" si="22">F95*19%</f>
        <v>0</v>
      </c>
      <c r="H95" s="79">
        <f t="shared" ref="H95:H96" si="23">F95+G95</f>
        <v>0</v>
      </c>
      <c r="I95" s="270">
        <v>0</v>
      </c>
      <c r="J95" s="126">
        <f t="shared" ref="J95:J96" si="24">I95*19%</f>
        <v>0</v>
      </c>
      <c r="K95" s="340">
        <f t="shared" ref="K95:K96" si="25">I95+J95</f>
        <v>0</v>
      </c>
      <c r="L95" s="371">
        <v>0</v>
      </c>
      <c r="M95" s="170">
        <f t="shared" ref="M95:M96" si="26">L95*19%</f>
        <v>0</v>
      </c>
      <c r="N95" s="167">
        <f t="shared" ref="N95:N96" si="27">L95+M95</f>
        <v>0</v>
      </c>
      <c r="P95" s="110"/>
    </row>
    <row r="96" spans="1:16" ht="21" x14ac:dyDescent="0.35">
      <c r="A96" s="13" t="s">
        <v>100</v>
      </c>
      <c r="B96" s="14" t="s">
        <v>101</v>
      </c>
      <c r="C96" s="75">
        <v>0</v>
      </c>
      <c r="D96" s="76">
        <f t="shared" ref="D96" si="28">C96*19%</f>
        <v>0</v>
      </c>
      <c r="E96" s="248">
        <f t="shared" ref="E96" si="29">C96+D96</f>
        <v>0</v>
      </c>
      <c r="F96" s="302">
        <v>0</v>
      </c>
      <c r="G96" s="78">
        <f t="shared" si="22"/>
        <v>0</v>
      </c>
      <c r="H96" s="79">
        <f t="shared" si="23"/>
        <v>0</v>
      </c>
      <c r="I96" s="270">
        <v>0</v>
      </c>
      <c r="J96" s="126">
        <f t="shared" si="24"/>
        <v>0</v>
      </c>
      <c r="K96" s="340">
        <f t="shared" si="25"/>
        <v>0</v>
      </c>
      <c r="L96" s="371">
        <v>0</v>
      </c>
      <c r="M96" s="170">
        <f t="shared" si="26"/>
        <v>0</v>
      </c>
      <c r="N96" s="167">
        <f t="shared" si="27"/>
        <v>0</v>
      </c>
      <c r="P96" s="110"/>
    </row>
    <row r="97" spans="1:16" ht="21.75" thickBot="1" x14ac:dyDescent="0.3">
      <c r="A97" s="419" t="s">
        <v>102</v>
      </c>
      <c r="B97" s="420"/>
      <c r="C97" s="96">
        <f>SUM(C95:C96)</f>
        <v>0</v>
      </c>
      <c r="D97" s="96">
        <f t="shared" ref="D97:N97" si="30">SUM(D95:D96)</f>
        <v>0</v>
      </c>
      <c r="E97" s="254">
        <f t="shared" si="30"/>
        <v>0</v>
      </c>
      <c r="F97" s="316">
        <f t="shared" si="30"/>
        <v>0</v>
      </c>
      <c r="G97" s="97">
        <f t="shared" si="30"/>
        <v>0</v>
      </c>
      <c r="H97" s="107">
        <f t="shared" si="30"/>
        <v>0</v>
      </c>
      <c r="I97" s="277">
        <f t="shared" si="30"/>
        <v>0</v>
      </c>
      <c r="J97" s="134">
        <f t="shared" si="30"/>
        <v>0</v>
      </c>
      <c r="K97" s="344">
        <f t="shared" si="30"/>
        <v>0</v>
      </c>
      <c r="L97" s="385">
        <f t="shared" si="30"/>
        <v>0</v>
      </c>
      <c r="M97" s="150">
        <f t="shared" si="30"/>
        <v>0</v>
      </c>
      <c r="N97" s="151">
        <f t="shared" si="30"/>
        <v>0</v>
      </c>
      <c r="P97" s="110"/>
    </row>
    <row r="98" spans="1:16" ht="21.75" thickBot="1" x14ac:dyDescent="0.3">
      <c r="A98" s="435" t="s">
        <v>103</v>
      </c>
      <c r="B98" s="436"/>
      <c r="C98" s="108">
        <f t="shared" ref="C98:N98" si="31">C17+C19+C44+C80+C93+C97</f>
        <v>1907805.2140000002</v>
      </c>
      <c r="D98" s="108">
        <f t="shared" si="31"/>
        <v>362482.99066000001</v>
      </c>
      <c r="E98" s="255">
        <f t="shared" si="31"/>
        <v>2270288.2046600003</v>
      </c>
      <c r="F98" s="317">
        <f t="shared" si="31"/>
        <v>1261087.8899999999</v>
      </c>
      <c r="G98" s="109">
        <f t="shared" si="31"/>
        <v>239511.6991</v>
      </c>
      <c r="H98" s="318">
        <f t="shared" si="31"/>
        <v>1500599.5891000002</v>
      </c>
      <c r="I98" s="278">
        <f t="shared" si="31"/>
        <v>655290.65399999998</v>
      </c>
      <c r="J98" s="135">
        <f t="shared" si="31"/>
        <v>136122.50013999999</v>
      </c>
      <c r="K98" s="345">
        <f t="shared" si="31"/>
        <v>791413.15413999988</v>
      </c>
      <c r="L98" s="386">
        <f t="shared" si="31"/>
        <v>1916378.5440000002</v>
      </c>
      <c r="M98" s="152">
        <f t="shared" si="31"/>
        <v>375634.19923999999</v>
      </c>
      <c r="N98" s="387">
        <f t="shared" si="31"/>
        <v>2292012.7432399997</v>
      </c>
      <c r="P98" s="110"/>
    </row>
    <row r="99" spans="1:16" ht="21.75" thickBot="1" x14ac:dyDescent="0.3">
      <c r="A99" s="435" t="s">
        <v>104</v>
      </c>
      <c r="B99" s="436"/>
      <c r="C99" s="108">
        <f t="shared" ref="C99:N99" si="32">C14+C15+C16+C19+C46+C71+C83</f>
        <v>1481148.83</v>
      </c>
      <c r="D99" s="108">
        <f t="shared" si="32"/>
        <v>281418.27769999998</v>
      </c>
      <c r="E99" s="255">
        <f t="shared" si="32"/>
        <v>1762567.1077000001</v>
      </c>
      <c r="F99" s="317">
        <f t="shared" si="32"/>
        <v>938369</v>
      </c>
      <c r="G99" s="109">
        <f t="shared" si="32"/>
        <v>178290.11000000002</v>
      </c>
      <c r="H99" s="318">
        <f t="shared" si="32"/>
        <v>1116659.1100000001</v>
      </c>
      <c r="I99" s="278">
        <f t="shared" si="32"/>
        <v>551353.16</v>
      </c>
      <c r="J99" s="135">
        <f t="shared" si="32"/>
        <v>115784.1636</v>
      </c>
      <c r="K99" s="345">
        <f t="shared" si="32"/>
        <v>667137.32359999989</v>
      </c>
      <c r="L99" s="386">
        <f t="shared" si="32"/>
        <v>1489722.1600000001</v>
      </c>
      <c r="M99" s="152">
        <f t="shared" si="32"/>
        <v>294074.27360000001</v>
      </c>
      <c r="N99" s="387">
        <f t="shared" si="32"/>
        <v>1783796.4336000001</v>
      </c>
      <c r="P99" s="110"/>
    </row>
    <row r="100" spans="1:16" x14ac:dyDescent="0.25">
      <c r="L100" s="39"/>
      <c r="M100" s="39"/>
      <c r="N100" s="39"/>
    </row>
    <row r="101" spans="1:16" x14ac:dyDescent="0.25">
      <c r="L101" s="39"/>
      <c r="M101" s="39"/>
      <c r="N101" s="39"/>
    </row>
    <row r="102" spans="1:16" ht="21" x14ac:dyDescent="0.35">
      <c r="B102" s="26" t="s">
        <v>105</v>
      </c>
      <c r="C102" s="445" t="s">
        <v>106</v>
      </c>
      <c r="D102" s="445"/>
      <c r="E102" s="445"/>
      <c r="F102" s="445"/>
      <c r="G102" s="445"/>
      <c r="H102" s="445"/>
      <c r="I102" s="445"/>
      <c r="J102" s="445"/>
      <c r="K102" s="445"/>
      <c r="L102" s="448"/>
      <c r="M102" s="448"/>
      <c r="N102" s="448"/>
    </row>
    <row r="103" spans="1:16" ht="21" x14ac:dyDescent="0.35">
      <c r="A103" s="2"/>
      <c r="B103" s="27" t="s">
        <v>107</v>
      </c>
      <c r="C103" s="434" t="s">
        <v>108</v>
      </c>
      <c r="D103" s="434"/>
      <c r="E103" s="434"/>
      <c r="F103" s="434"/>
      <c r="G103" s="434"/>
      <c r="H103" s="434"/>
      <c r="I103" s="434"/>
      <c r="J103" s="434"/>
      <c r="K103" s="434"/>
      <c r="L103" s="418"/>
      <c r="M103" s="418"/>
      <c r="N103" s="418"/>
    </row>
    <row r="104" spans="1:16" x14ac:dyDescent="0.25">
      <c r="L104" s="39"/>
      <c r="M104" s="39"/>
      <c r="N104" s="39"/>
    </row>
    <row r="105" spans="1:16" x14ac:dyDescent="0.25">
      <c r="L105" s="39"/>
      <c r="M105" s="39"/>
      <c r="N105" s="39"/>
    </row>
    <row r="106" spans="1:16" ht="21" x14ac:dyDescent="0.35">
      <c r="B106" s="26" t="s">
        <v>109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</row>
    <row r="107" spans="1:16" ht="21" x14ac:dyDescent="0.35">
      <c r="A107" s="2"/>
      <c r="B107" s="27" t="s">
        <v>110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</row>
  </sheetData>
  <mergeCells count="33">
    <mergeCell ref="A2:B2"/>
    <mergeCell ref="A3:B3"/>
    <mergeCell ref="A4:B4"/>
    <mergeCell ref="A6:E6"/>
    <mergeCell ref="A7:E7"/>
    <mergeCell ref="A45:E45"/>
    <mergeCell ref="I7:K8"/>
    <mergeCell ref="L7:N8"/>
    <mergeCell ref="A8:E8"/>
    <mergeCell ref="A9:A10"/>
    <mergeCell ref="B9:B10"/>
    <mergeCell ref="A12:E12"/>
    <mergeCell ref="F7:H8"/>
    <mergeCell ref="A17:B17"/>
    <mergeCell ref="A18:E18"/>
    <mergeCell ref="A19:B19"/>
    <mergeCell ref="A20:E20"/>
    <mergeCell ref="A44:B44"/>
    <mergeCell ref="C103:E103"/>
    <mergeCell ref="F103:H103"/>
    <mergeCell ref="I103:K103"/>
    <mergeCell ref="L103:N103"/>
    <mergeCell ref="A80:B80"/>
    <mergeCell ref="A81:E81"/>
    <mergeCell ref="A93:B93"/>
    <mergeCell ref="A94:E94"/>
    <mergeCell ref="A97:B97"/>
    <mergeCell ref="A98:B98"/>
    <mergeCell ref="A99:B99"/>
    <mergeCell ref="C102:E102"/>
    <mergeCell ref="F102:H102"/>
    <mergeCell ref="I102:K102"/>
    <mergeCell ref="L102:N102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ELIGIBIL</vt:lpstr>
      <vt:lpstr>NEELIGIBIL</vt:lpstr>
      <vt:lpstr>DG - TOTALIZATOR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2025-07-16T12:15:45Z</cp:lastPrinted>
  <dcterms:created xsi:type="dcterms:W3CDTF">2015-06-05T18:17:20Z</dcterms:created>
  <dcterms:modified xsi:type="dcterms:W3CDTF">2025-10-09T10:52:22Z</dcterms:modified>
</cp:coreProperties>
</file>