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455D7B20-A972-42B6-BFB5-828AA7C8DA8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ELIGIBIL" sheetId="1" r:id="rId1"/>
    <sheet name="NEELIGIBIL" sheetId="2" r:id="rId2"/>
    <sheet name="DG-TOTALIZATOR" sheetId="3" r:id="rId3"/>
  </sheets>
  <externalReferences>
    <externalReference r:id="rId4"/>
  </externalReferences>
  <definedNames>
    <definedName name="_xlnm.Print_Area" localSheetId="2">'DG-TOTALIZATOR'!$A$1:$N$90</definedName>
    <definedName name="_xlnm.Print_Area" localSheetId="0">ELIGIBIL!$A$1:$N$112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2" l="1"/>
  <c r="N47" i="2"/>
  <c r="L47" i="2"/>
  <c r="F46" i="2"/>
  <c r="M95" i="1"/>
  <c r="M68" i="3" s="1"/>
  <c r="N95" i="1"/>
  <c r="N68" i="3" s="1"/>
  <c r="L95" i="1"/>
  <c r="L68" i="3" s="1"/>
  <c r="I95" i="1"/>
  <c r="I41" i="1"/>
  <c r="I49" i="1"/>
  <c r="L49" i="1" s="1"/>
  <c r="I50" i="1"/>
  <c r="I51" i="1"/>
  <c r="I52" i="1"/>
  <c r="I53" i="1"/>
  <c r="L53" i="1" s="1"/>
  <c r="I54" i="1"/>
  <c r="I55" i="1"/>
  <c r="I56" i="1"/>
  <c r="I57" i="1"/>
  <c r="L57" i="1" s="1"/>
  <c r="I58" i="1"/>
  <c r="L58" i="1" s="1"/>
  <c r="I59" i="1"/>
  <c r="J59" i="1" s="1"/>
  <c r="M59" i="1" s="1"/>
  <c r="I60" i="1"/>
  <c r="L60" i="1" s="1"/>
  <c r="I61" i="1"/>
  <c r="I62" i="1"/>
  <c r="I63" i="1"/>
  <c r="I64" i="1"/>
  <c r="I65" i="1"/>
  <c r="I66" i="1"/>
  <c r="I67" i="1"/>
  <c r="I68" i="1"/>
  <c r="I69" i="1"/>
  <c r="J69" i="1" s="1"/>
  <c r="M69" i="1" s="1"/>
  <c r="I70" i="1"/>
  <c r="L70" i="1" s="1"/>
  <c r="I71" i="1"/>
  <c r="L71" i="1" s="1"/>
  <c r="I72" i="1"/>
  <c r="L72" i="1" s="1"/>
  <c r="I73" i="1"/>
  <c r="I74" i="1"/>
  <c r="I75" i="1"/>
  <c r="I76" i="1"/>
  <c r="D68" i="3"/>
  <c r="E68" i="3"/>
  <c r="F68" i="3"/>
  <c r="G68" i="3"/>
  <c r="H68" i="3"/>
  <c r="I68" i="3"/>
  <c r="J68" i="3"/>
  <c r="K68" i="3"/>
  <c r="C68" i="3"/>
  <c r="D67" i="3"/>
  <c r="E67" i="3"/>
  <c r="F67" i="3"/>
  <c r="G67" i="3"/>
  <c r="H67" i="3"/>
  <c r="I67" i="3"/>
  <c r="J67" i="3"/>
  <c r="K67" i="3"/>
  <c r="L67" i="3"/>
  <c r="M67" i="3"/>
  <c r="N67" i="3"/>
  <c r="C67" i="3"/>
  <c r="D63" i="3"/>
  <c r="E63" i="3"/>
  <c r="F63" i="3"/>
  <c r="G63" i="3"/>
  <c r="H63" i="3"/>
  <c r="I63" i="3"/>
  <c r="J63" i="3"/>
  <c r="K63" i="3"/>
  <c r="L63" i="3"/>
  <c r="M63" i="3"/>
  <c r="N63" i="3"/>
  <c r="C63" i="3"/>
  <c r="D62" i="3"/>
  <c r="E62" i="3"/>
  <c r="F62" i="3"/>
  <c r="G62" i="3"/>
  <c r="H62" i="3"/>
  <c r="I62" i="3"/>
  <c r="J62" i="3"/>
  <c r="K62" i="3"/>
  <c r="L62" i="3"/>
  <c r="M62" i="3"/>
  <c r="N62" i="3"/>
  <c r="C62" i="3"/>
  <c r="D61" i="3"/>
  <c r="E61" i="3"/>
  <c r="F61" i="3"/>
  <c r="G61" i="3"/>
  <c r="H61" i="3"/>
  <c r="I61" i="3"/>
  <c r="J61" i="3"/>
  <c r="K61" i="3"/>
  <c r="L61" i="3"/>
  <c r="M61" i="3"/>
  <c r="N61" i="3"/>
  <c r="C61" i="3"/>
  <c r="D60" i="3"/>
  <c r="E60" i="3"/>
  <c r="F60" i="3"/>
  <c r="G60" i="3"/>
  <c r="H60" i="3"/>
  <c r="I60" i="3"/>
  <c r="J60" i="3"/>
  <c r="K60" i="3"/>
  <c r="L60" i="3"/>
  <c r="M60" i="3"/>
  <c r="N60" i="3"/>
  <c r="C60" i="3"/>
  <c r="D59" i="3"/>
  <c r="E59" i="3"/>
  <c r="F59" i="3"/>
  <c r="G59" i="3"/>
  <c r="H59" i="3"/>
  <c r="I59" i="3"/>
  <c r="J59" i="3"/>
  <c r="K59" i="3"/>
  <c r="L59" i="3"/>
  <c r="M59" i="3"/>
  <c r="N59" i="3"/>
  <c r="C59" i="3"/>
  <c r="D58" i="3"/>
  <c r="E58" i="3"/>
  <c r="F58" i="3"/>
  <c r="G58" i="3"/>
  <c r="H58" i="3"/>
  <c r="I58" i="3"/>
  <c r="J58" i="3"/>
  <c r="K58" i="3"/>
  <c r="L58" i="3"/>
  <c r="M58" i="3"/>
  <c r="N58" i="3"/>
  <c r="C58" i="3"/>
  <c r="D55" i="3"/>
  <c r="E55" i="3"/>
  <c r="F55" i="3"/>
  <c r="G55" i="3"/>
  <c r="H55" i="3"/>
  <c r="I55" i="3"/>
  <c r="J55" i="3"/>
  <c r="K55" i="3"/>
  <c r="L55" i="3"/>
  <c r="M55" i="3"/>
  <c r="N55" i="3"/>
  <c r="C55" i="3"/>
  <c r="D54" i="3"/>
  <c r="E54" i="3"/>
  <c r="F54" i="3"/>
  <c r="G54" i="3"/>
  <c r="H54" i="3"/>
  <c r="I54" i="3"/>
  <c r="J54" i="3"/>
  <c r="K54" i="3"/>
  <c r="L54" i="3"/>
  <c r="M54" i="3"/>
  <c r="N54" i="3"/>
  <c r="C54" i="3"/>
  <c r="D53" i="3"/>
  <c r="E53" i="3"/>
  <c r="F53" i="3"/>
  <c r="G53" i="3"/>
  <c r="H53" i="3"/>
  <c r="I53" i="3"/>
  <c r="J53" i="3"/>
  <c r="K53" i="3"/>
  <c r="L53" i="3"/>
  <c r="M53" i="3"/>
  <c r="N53" i="3"/>
  <c r="C53" i="3"/>
  <c r="F52" i="3"/>
  <c r="I52" i="3"/>
  <c r="L52" i="3"/>
  <c r="C52" i="3"/>
  <c r="D51" i="3"/>
  <c r="E51" i="3"/>
  <c r="F51" i="3"/>
  <c r="G51" i="3"/>
  <c r="H51" i="3"/>
  <c r="I51" i="3"/>
  <c r="J51" i="3"/>
  <c r="K51" i="3"/>
  <c r="L51" i="3"/>
  <c r="M51" i="3"/>
  <c r="N51" i="3"/>
  <c r="C51" i="3"/>
  <c r="D49" i="3"/>
  <c r="E49" i="3"/>
  <c r="F49" i="3"/>
  <c r="G49" i="3"/>
  <c r="I49" i="3"/>
  <c r="J49" i="3"/>
  <c r="C49" i="3"/>
  <c r="F48" i="3"/>
  <c r="C48" i="3"/>
  <c r="D47" i="3"/>
  <c r="E47" i="3"/>
  <c r="F47" i="3"/>
  <c r="G47" i="3"/>
  <c r="H47" i="3"/>
  <c r="C47" i="3"/>
  <c r="E44" i="3"/>
  <c r="D44" i="3"/>
  <c r="C44" i="3"/>
  <c r="D43" i="3"/>
  <c r="E43" i="3"/>
  <c r="F43" i="3"/>
  <c r="G43" i="3"/>
  <c r="H43" i="3"/>
  <c r="I43" i="3"/>
  <c r="J43" i="3"/>
  <c r="K43" i="3"/>
  <c r="L43" i="3"/>
  <c r="M43" i="3"/>
  <c r="N43" i="3"/>
  <c r="C43" i="3"/>
  <c r="D40" i="3"/>
  <c r="E40" i="3"/>
  <c r="F40" i="3"/>
  <c r="G40" i="3"/>
  <c r="H40" i="3"/>
  <c r="C40" i="3"/>
  <c r="D39" i="3"/>
  <c r="E39" i="3"/>
  <c r="F39" i="3"/>
  <c r="G39" i="3"/>
  <c r="H39" i="3"/>
  <c r="C39" i="3"/>
  <c r="D38" i="3"/>
  <c r="E38" i="3"/>
  <c r="F38" i="3"/>
  <c r="G38" i="3"/>
  <c r="H38" i="3"/>
  <c r="I38" i="3"/>
  <c r="J38" i="3"/>
  <c r="K38" i="3"/>
  <c r="L38" i="3"/>
  <c r="M38" i="3"/>
  <c r="N38" i="3"/>
  <c r="C38" i="3"/>
  <c r="D37" i="3"/>
  <c r="E37" i="3"/>
  <c r="F37" i="3"/>
  <c r="G37" i="3"/>
  <c r="H37" i="3"/>
  <c r="I37" i="3"/>
  <c r="J37" i="3"/>
  <c r="K37" i="3"/>
  <c r="L37" i="3"/>
  <c r="M37" i="3"/>
  <c r="N37" i="3"/>
  <c r="C37" i="3"/>
  <c r="D36" i="3"/>
  <c r="E36" i="3"/>
  <c r="F36" i="3"/>
  <c r="G36" i="3"/>
  <c r="H36" i="3"/>
  <c r="I36" i="3"/>
  <c r="J36" i="3"/>
  <c r="K36" i="3"/>
  <c r="L36" i="3"/>
  <c r="M36" i="3"/>
  <c r="N36" i="3"/>
  <c r="C36" i="3"/>
  <c r="D35" i="3"/>
  <c r="E35" i="3"/>
  <c r="F35" i="3"/>
  <c r="G35" i="3"/>
  <c r="H35" i="3"/>
  <c r="I35" i="3"/>
  <c r="J35" i="3"/>
  <c r="K35" i="3"/>
  <c r="L35" i="3"/>
  <c r="M35" i="3"/>
  <c r="N35" i="3"/>
  <c r="C35" i="3"/>
  <c r="D34" i="3"/>
  <c r="E34" i="3"/>
  <c r="F34" i="3"/>
  <c r="G34" i="3"/>
  <c r="H34" i="3"/>
  <c r="I34" i="3"/>
  <c r="J34" i="3"/>
  <c r="K34" i="3"/>
  <c r="L34" i="3"/>
  <c r="M34" i="3"/>
  <c r="N34" i="3"/>
  <c r="C34" i="3"/>
  <c r="D33" i="3"/>
  <c r="E33" i="3"/>
  <c r="F33" i="3"/>
  <c r="G33" i="3"/>
  <c r="H33" i="3"/>
  <c r="I33" i="3"/>
  <c r="J33" i="3"/>
  <c r="K33" i="3"/>
  <c r="L33" i="3"/>
  <c r="M33" i="3"/>
  <c r="N33" i="3"/>
  <c r="C33" i="3"/>
  <c r="D32" i="3"/>
  <c r="E32" i="3"/>
  <c r="F32" i="3"/>
  <c r="G32" i="3"/>
  <c r="H32" i="3"/>
  <c r="I32" i="3"/>
  <c r="J32" i="3"/>
  <c r="K32" i="3"/>
  <c r="L32" i="3"/>
  <c r="M32" i="3"/>
  <c r="N32" i="3"/>
  <c r="C32" i="3"/>
  <c r="D31" i="3"/>
  <c r="E31" i="3"/>
  <c r="F31" i="3"/>
  <c r="G31" i="3"/>
  <c r="H31" i="3"/>
  <c r="I31" i="3"/>
  <c r="J31" i="3"/>
  <c r="K31" i="3"/>
  <c r="L31" i="3"/>
  <c r="M31" i="3"/>
  <c r="N31" i="3"/>
  <c r="C31" i="3"/>
  <c r="D28" i="3"/>
  <c r="E28" i="3"/>
  <c r="F28" i="3"/>
  <c r="G28" i="3"/>
  <c r="H28" i="3"/>
  <c r="I28" i="3"/>
  <c r="J28" i="3"/>
  <c r="K28" i="3"/>
  <c r="L28" i="3"/>
  <c r="M28" i="3"/>
  <c r="N28" i="3"/>
  <c r="C28" i="3"/>
  <c r="D27" i="3"/>
  <c r="E27" i="3"/>
  <c r="F27" i="3"/>
  <c r="G27" i="3"/>
  <c r="H27" i="3"/>
  <c r="I27" i="3"/>
  <c r="J27" i="3"/>
  <c r="K27" i="3"/>
  <c r="L27" i="3"/>
  <c r="M27" i="3"/>
  <c r="N27" i="3"/>
  <c r="C27" i="3"/>
  <c r="D26" i="3"/>
  <c r="E26" i="3"/>
  <c r="F26" i="3"/>
  <c r="G26" i="3"/>
  <c r="H26" i="3"/>
  <c r="I26" i="3"/>
  <c r="J26" i="3"/>
  <c r="K26" i="3"/>
  <c r="L26" i="3"/>
  <c r="M26" i="3"/>
  <c r="N26" i="3"/>
  <c r="C26" i="3"/>
  <c r="D25" i="3"/>
  <c r="E25" i="3"/>
  <c r="F25" i="3"/>
  <c r="G25" i="3"/>
  <c r="H25" i="3"/>
  <c r="I25" i="3"/>
  <c r="J25" i="3"/>
  <c r="K25" i="3"/>
  <c r="L25" i="3"/>
  <c r="M25" i="3"/>
  <c r="N25" i="3"/>
  <c r="C25" i="3"/>
  <c r="F47" i="2"/>
  <c r="F86" i="1"/>
  <c r="C65" i="1"/>
  <c r="I43" i="1"/>
  <c r="J43" i="1" s="1"/>
  <c r="I48" i="2"/>
  <c r="L48" i="2" s="1"/>
  <c r="I47" i="2"/>
  <c r="J47" i="2" s="1"/>
  <c r="I37" i="2"/>
  <c r="F48" i="2"/>
  <c r="M72" i="2"/>
  <c r="M71" i="2"/>
  <c r="I68" i="2"/>
  <c r="J68" i="2" s="1"/>
  <c r="I67" i="2"/>
  <c r="L67" i="2" s="1"/>
  <c r="L60" i="2"/>
  <c r="M60" i="2"/>
  <c r="N60" i="2"/>
  <c r="M59" i="2"/>
  <c r="N59" i="2"/>
  <c r="L59" i="2"/>
  <c r="I60" i="2"/>
  <c r="J60" i="2" s="1"/>
  <c r="I59" i="2"/>
  <c r="J59" i="2" s="1"/>
  <c r="L42" i="2"/>
  <c r="M42" i="2"/>
  <c r="N42" i="2"/>
  <c r="L43" i="2"/>
  <c r="M43" i="2"/>
  <c r="N43" i="2"/>
  <c r="M41" i="2"/>
  <c r="N41" i="2"/>
  <c r="L41" i="2"/>
  <c r="L38" i="2"/>
  <c r="M38" i="2"/>
  <c r="N38" i="2"/>
  <c r="J37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L28" i="2"/>
  <c r="M28" i="2"/>
  <c r="N28" i="2"/>
  <c r="L29" i="2"/>
  <c r="M29" i="2"/>
  <c r="N29" i="2"/>
  <c r="L30" i="2"/>
  <c r="M30" i="2"/>
  <c r="N30" i="2"/>
  <c r="L31" i="2"/>
  <c r="M31" i="2"/>
  <c r="N31" i="2"/>
  <c r="L32" i="2"/>
  <c r="M32" i="2"/>
  <c r="N32" i="2"/>
  <c r="L33" i="2"/>
  <c r="M33" i="2"/>
  <c r="N33" i="2"/>
  <c r="L34" i="2"/>
  <c r="M34" i="2"/>
  <c r="N34" i="2"/>
  <c r="L35" i="2"/>
  <c r="M35" i="2"/>
  <c r="N35" i="2"/>
  <c r="M22" i="2"/>
  <c r="N22" i="2"/>
  <c r="I35" i="2"/>
  <c r="J35" i="2" s="1"/>
  <c r="L22" i="2"/>
  <c r="L14" i="2"/>
  <c r="M14" i="2"/>
  <c r="N14" i="2"/>
  <c r="L15" i="2"/>
  <c r="M15" i="2"/>
  <c r="N15" i="2"/>
  <c r="L16" i="2"/>
  <c r="M16" i="2"/>
  <c r="N16" i="2"/>
  <c r="M13" i="2"/>
  <c r="N13" i="2"/>
  <c r="L13" i="2"/>
  <c r="J72" i="2"/>
  <c r="J71" i="2"/>
  <c r="J52" i="2"/>
  <c r="J52" i="3" s="1"/>
  <c r="J53" i="2"/>
  <c r="J54" i="2"/>
  <c r="J55" i="2"/>
  <c r="J51" i="2"/>
  <c r="J49" i="2"/>
  <c r="J48" i="2"/>
  <c r="J42" i="2"/>
  <c r="J43" i="2"/>
  <c r="J41" i="2"/>
  <c r="J38" i="2"/>
  <c r="J30" i="2"/>
  <c r="J31" i="2"/>
  <c r="J32" i="2"/>
  <c r="J33" i="2"/>
  <c r="J34" i="2"/>
  <c r="J29" i="2"/>
  <c r="J23" i="2"/>
  <c r="J24" i="2"/>
  <c r="J25" i="2"/>
  <c r="J26" i="2"/>
  <c r="J27" i="2"/>
  <c r="J22" i="2"/>
  <c r="J14" i="2"/>
  <c r="J15" i="2"/>
  <c r="J16" i="2"/>
  <c r="J13" i="2"/>
  <c r="M99" i="1"/>
  <c r="M98" i="1"/>
  <c r="M94" i="1"/>
  <c r="N94" i="1"/>
  <c r="L94" i="1"/>
  <c r="L87" i="1"/>
  <c r="M87" i="1"/>
  <c r="N87" i="1"/>
  <c r="L50" i="1"/>
  <c r="N50" i="1"/>
  <c r="L51" i="1"/>
  <c r="M51" i="1"/>
  <c r="L52" i="1"/>
  <c r="L54" i="1"/>
  <c r="N54" i="1"/>
  <c r="L55" i="1"/>
  <c r="M55" i="1"/>
  <c r="L56" i="1"/>
  <c r="L61" i="1"/>
  <c r="L62" i="1"/>
  <c r="L63" i="1"/>
  <c r="M63" i="1"/>
  <c r="L64" i="1"/>
  <c r="L66" i="1"/>
  <c r="L67" i="1"/>
  <c r="L68" i="1"/>
  <c r="M68" i="1"/>
  <c r="L69" i="1"/>
  <c r="L73" i="1"/>
  <c r="L74" i="1"/>
  <c r="L75" i="1"/>
  <c r="L76" i="1"/>
  <c r="L49" i="3" s="1"/>
  <c r="M76" i="1"/>
  <c r="M49" i="3" s="1"/>
  <c r="L78" i="1"/>
  <c r="M78" i="1"/>
  <c r="N78" i="1"/>
  <c r="L79" i="1"/>
  <c r="L80" i="1"/>
  <c r="M80" i="1"/>
  <c r="N80" i="1"/>
  <c r="L81" i="1"/>
  <c r="M81" i="1"/>
  <c r="N81" i="1"/>
  <c r="L82" i="1"/>
  <c r="M82" i="1"/>
  <c r="N82" i="1"/>
  <c r="M48" i="1"/>
  <c r="N48" i="1"/>
  <c r="L48" i="1"/>
  <c r="L35" i="1"/>
  <c r="M35" i="1"/>
  <c r="N35" i="1"/>
  <c r="L36" i="1"/>
  <c r="M36" i="1"/>
  <c r="N36" i="1"/>
  <c r="L37" i="1"/>
  <c r="M37" i="1"/>
  <c r="N37" i="1"/>
  <c r="L38" i="1"/>
  <c r="M38" i="1"/>
  <c r="N38" i="1"/>
  <c r="L41" i="1"/>
  <c r="L42" i="1"/>
  <c r="M42" i="1"/>
  <c r="N42" i="1"/>
  <c r="L30" i="1"/>
  <c r="M30" i="1"/>
  <c r="N30" i="1"/>
  <c r="L31" i="1"/>
  <c r="M31" i="1"/>
  <c r="N31" i="1"/>
  <c r="L32" i="1"/>
  <c r="M32" i="1"/>
  <c r="N32" i="1"/>
  <c r="L34" i="1"/>
  <c r="M34" i="1"/>
  <c r="N34" i="1"/>
  <c r="M29" i="1"/>
  <c r="N29" i="1"/>
  <c r="L29" i="1"/>
  <c r="L23" i="1"/>
  <c r="L24" i="1"/>
  <c r="L25" i="1"/>
  <c r="L22" i="1"/>
  <c r="L14" i="1"/>
  <c r="L15" i="1"/>
  <c r="L16" i="1"/>
  <c r="L13" i="1"/>
  <c r="J99" i="1"/>
  <c r="J98" i="1"/>
  <c r="J94" i="1"/>
  <c r="J87" i="1"/>
  <c r="J79" i="1"/>
  <c r="J80" i="1"/>
  <c r="J81" i="1"/>
  <c r="J82" i="1"/>
  <c r="J50" i="1"/>
  <c r="K50" i="1" s="1"/>
  <c r="J51" i="1"/>
  <c r="J52" i="1"/>
  <c r="M52" i="1" s="1"/>
  <c r="J53" i="1"/>
  <c r="M53" i="1" s="1"/>
  <c r="J54" i="1"/>
  <c r="K54" i="1" s="1"/>
  <c r="J55" i="1"/>
  <c r="J56" i="1"/>
  <c r="M56" i="1" s="1"/>
  <c r="J61" i="1"/>
  <c r="K61" i="1" s="1"/>
  <c r="N61" i="1" s="1"/>
  <c r="K62" i="1"/>
  <c r="N62" i="1" s="1"/>
  <c r="J62" i="1"/>
  <c r="M62" i="1" s="1"/>
  <c r="J63" i="1"/>
  <c r="J64" i="1"/>
  <c r="M64" i="1" s="1"/>
  <c r="J68" i="1"/>
  <c r="J73" i="1"/>
  <c r="K73" i="1" s="1"/>
  <c r="N73" i="1" s="1"/>
  <c r="J74" i="1"/>
  <c r="K74" i="1" s="1"/>
  <c r="N74" i="1" s="1"/>
  <c r="J75" i="1"/>
  <c r="J48" i="3" s="1"/>
  <c r="J76" i="1"/>
  <c r="J41" i="1"/>
  <c r="M41" i="1" s="1"/>
  <c r="J38" i="1"/>
  <c r="J37" i="1"/>
  <c r="J35" i="1"/>
  <c r="J30" i="1"/>
  <c r="J29" i="1"/>
  <c r="J23" i="1"/>
  <c r="J24" i="1"/>
  <c r="J25" i="1"/>
  <c r="J22" i="1"/>
  <c r="J14" i="1"/>
  <c r="J15" i="1"/>
  <c r="J16" i="1"/>
  <c r="J13" i="1"/>
  <c r="I48" i="3" l="1"/>
  <c r="L48" i="3"/>
  <c r="M54" i="1"/>
  <c r="M50" i="1"/>
  <c r="J60" i="1"/>
  <c r="M60" i="1" s="1"/>
  <c r="J71" i="1"/>
  <c r="M71" i="1" s="1"/>
  <c r="J70" i="1"/>
  <c r="M70" i="1" s="1"/>
  <c r="K53" i="1"/>
  <c r="N53" i="1" s="1"/>
  <c r="M74" i="1"/>
  <c r="M61" i="1"/>
  <c r="L59" i="1"/>
  <c r="J72" i="1"/>
  <c r="M72" i="1" s="1"/>
  <c r="M73" i="1"/>
  <c r="L43" i="1"/>
  <c r="L37" i="2"/>
  <c r="L68" i="2"/>
  <c r="J67" i="2"/>
  <c r="K69" i="1"/>
  <c r="N69" i="1" s="1"/>
  <c r="K76" i="1"/>
  <c r="K68" i="1"/>
  <c r="N68" i="1" s="1"/>
  <c r="K64" i="1"/>
  <c r="N64" i="1" s="1"/>
  <c r="K60" i="1"/>
  <c r="N60" i="1" s="1"/>
  <c r="K56" i="1"/>
  <c r="N56" i="1" s="1"/>
  <c r="K52" i="1"/>
  <c r="N52" i="1" s="1"/>
  <c r="K75" i="1"/>
  <c r="K63" i="1"/>
  <c r="N63" i="1" s="1"/>
  <c r="K59" i="1"/>
  <c r="N59" i="1" s="1"/>
  <c r="K55" i="1"/>
  <c r="N55" i="1" s="1"/>
  <c r="K51" i="1"/>
  <c r="N51" i="1" s="1"/>
  <c r="K72" i="1" l="1"/>
  <c r="N72" i="1" s="1"/>
  <c r="K49" i="3"/>
  <c r="K70" i="1"/>
  <c r="N70" i="1" s="1"/>
  <c r="K71" i="1"/>
  <c r="N71" i="1" s="1"/>
  <c r="L73" i="3"/>
  <c r="I73" i="3"/>
  <c r="F73" i="3"/>
  <c r="M72" i="3"/>
  <c r="N72" i="3" s="1"/>
  <c r="J72" i="3"/>
  <c r="K72" i="3" s="1"/>
  <c r="H72" i="3"/>
  <c r="G72" i="3"/>
  <c r="M71" i="3"/>
  <c r="M73" i="3" s="1"/>
  <c r="K71" i="3"/>
  <c r="J71" i="3"/>
  <c r="J73" i="3" s="1"/>
  <c r="G71" i="3"/>
  <c r="G73" i="3" s="1"/>
  <c r="N66" i="3"/>
  <c r="K66" i="3"/>
  <c r="H66" i="3"/>
  <c r="N65" i="3"/>
  <c r="K65" i="3"/>
  <c r="H65" i="3"/>
  <c r="N64" i="3"/>
  <c r="K64" i="3"/>
  <c r="H64" i="3"/>
  <c r="I69" i="3"/>
  <c r="F69" i="3"/>
  <c r="M69" i="3"/>
  <c r="J69" i="3"/>
  <c r="L69" i="3"/>
  <c r="M42" i="3"/>
  <c r="N42" i="3" s="1"/>
  <c r="K42" i="3"/>
  <c r="J42" i="3"/>
  <c r="H42" i="3"/>
  <c r="G42" i="3"/>
  <c r="M41" i="3"/>
  <c r="J41" i="3"/>
  <c r="G41" i="3"/>
  <c r="H41" i="3" s="1"/>
  <c r="N30" i="3"/>
  <c r="M30" i="3"/>
  <c r="J30" i="3"/>
  <c r="K30" i="3" s="1"/>
  <c r="H30" i="3"/>
  <c r="G30" i="3"/>
  <c r="M29" i="3"/>
  <c r="J29" i="3"/>
  <c r="G29" i="3"/>
  <c r="H29" i="3" s="1"/>
  <c r="F44" i="3"/>
  <c r="M24" i="3"/>
  <c r="N24" i="3" s="1"/>
  <c r="K24" i="3"/>
  <c r="J24" i="3"/>
  <c r="H24" i="3"/>
  <c r="G24" i="3"/>
  <c r="M23" i="3"/>
  <c r="N23" i="3" s="1"/>
  <c r="J23" i="3"/>
  <c r="J21" i="3" s="1"/>
  <c r="H23" i="3"/>
  <c r="G23" i="3"/>
  <c r="M22" i="3"/>
  <c r="N22" i="3" s="1"/>
  <c r="N21" i="3" s="1"/>
  <c r="K22" i="3"/>
  <c r="J22" i="3"/>
  <c r="H22" i="3"/>
  <c r="H21" i="3" s="1"/>
  <c r="G22" i="3"/>
  <c r="G21" i="3" s="1"/>
  <c r="L21" i="3"/>
  <c r="I21" i="3"/>
  <c r="F21" i="3"/>
  <c r="L17" i="3"/>
  <c r="I17" i="3"/>
  <c r="H17" i="3"/>
  <c r="F17" i="3"/>
  <c r="M16" i="3"/>
  <c r="N16" i="3" s="1"/>
  <c r="K16" i="3"/>
  <c r="J16" i="3"/>
  <c r="H16" i="3"/>
  <c r="G16" i="3"/>
  <c r="M15" i="3"/>
  <c r="N15" i="3" s="1"/>
  <c r="J15" i="3"/>
  <c r="K15" i="3" s="1"/>
  <c r="H15" i="3"/>
  <c r="G15" i="3"/>
  <c r="M14" i="3"/>
  <c r="K14" i="3"/>
  <c r="J14" i="3"/>
  <c r="H14" i="3"/>
  <c r="G14" i="3"/>
  <c r="M13" i="3"/>
  <c r="M17" i="3" s="1"/>
  <c r="J13" i="3"/>
  <c r="J17" i="3" s="1"/>
  <c r="H13" i="3"/>
  <c r="G13" i="3"/>
  <c r="G17" i="3" s="1"/>
  <c r="C73" i="3"/>
  <c r="D72" i="3"/>
  <c r="E72" i="3" s="1"/>
  <c r="D71" i="3"/>
  <c r="E71" i="3" s="1"/>
  <c r="E66" i="3"/>
  <c r="E65" i="3"/>
  <c r="E64" i="3"/>
  <c r="C42" i="3"/>
  <c r="D42" i="3" s="1"/>
  <c r="E42" i="3" s="1"/>
  <c r="C41" i="3"/>
  <c r="D30" i="3"/>
  <c r="E30" i="3" s="1"/>
  <c r="D29" i="3"/>
  <c r="E29" i="3" s="1"/>
  <c r="D24" i="3"/>
  <c r="E24" i="3" s="1"/>
  <c r="D23" i="3"/>
  <c r="E23" i="3" s="1"/>
  <c r="D22" i="3"/>
  <c r="E22" i="3" s="1"/>
  <c r="C21" i="3"/>
  <c r="C17" i="3"/>
  <c r="D16" i="3"/>
  <c r="E16" i="3" s="1"/>
  <c r="D15" i="3"/>
  <c r="E15" i="3" s="1"/>
  <c r="D14" i="3"/>
  <c r="E14" i="3" s="1"/>
  <c r="D13" i="3"/>
  <c r="E13" i="3" s="1"/>
  <c r="L73" i="2"/>
  <c r="N72" i="2"/>
  <c r="N66" i="2"/>
  <c r="N65" i="2"/>
  <c r="N64" i="2"/>
  <c r="N63" i="2"/>
  <c r="N62" i="2"/>
  <c r="M61" i="2"/>
  <c r="L61" i="2"/>
  <c r="L58" i="2"/>
  <c r="M55" i="2"/>
  <c r="N55" i="2" s="1"/>
  <c r="M54" i="2"/>
  <c r="N54" i="2" s="1"/>
  <c r="M53" i="2"/>
  <c r="N53" i="2" s="1"/>
  <c r="M52" i="2"/>
  <c r="N52" i="2" s="1"/>
  <c r="M51" i="2"/>
  <c r="L50" i="2"/>
  <c r="M49" i="2"/>
  <c r="N49" i="2" s="1"/>
  <c r="L46" i="2"/>
  <c r="N40" i="2"/>
  <c r="L40" i="2"/>
  <c r="L39" i="2" s="1"/>
  <c r="L36" i="2"/>
  <c r="L21" i="2"/>
  <c r="L17" i="2"/>
  <c r="I73" i="2"/>
  <c r="K72" i="2"/>
  <c r="J73" i="2"/>
  <c r="K68" i="2"/>
  <c r="K67" i="2"/>
  <c r="K66" i="2"/>
  <c r="K65" i="2"/>
  <c r="K64" i="2"/>
  <c r="K63" i="2"/>
  <c r="K62" i="2"/>
  <c r="J61" i="2"/>
  <c r="I61" i="2"/>
  <c r="K60" i="2"/>
  <c r="K59" i="2"/>
  <c r="I58" i="2"/>
  <c r="K55" i="2"/>
  <c r="K54" i="2"/>
  <c r="K53" i="2"/>
  <c r="K52" i="2"/>
  <c r="I50" i="2"/>
  <c r="K49" i="2"/>
  <c r="K48" i="2"/>
  <c r="K48" i="3" s="1"/>
  <c r="K47" i="2"/>
  <c r="I46" i="2"/>
  <c r="I56" i="2" s="1"/>
  <c r="K43" i="2"/>
  <c r="K42" i="2"/>
  <c r="K41" i="2"/>
  <c r="K40" i="2" s="1"/>
  <c r="I40" i="2"/>
  <c r="I39" i="2" s="1"/>
  <c r="K38" i="2"/>
  <c r="K37" i="2"/>
  <c r="I36" i="2"/>
  <c r="K35" i="2"/>
  <c r="K34" i="2"/>
  <c r="K33" i="2"/>
  <c r="K32" i="2"/>
  <c r="K31" i="2"/>
  <c r="K30" i="2"/>
  <c r="I28" i="2"/>
  <c r="K27" i="2"/>
  <c r="K26" i="2"/>
  <c r="K25" i="2"/>
  <c r="K23" i="2"/>
  <c r="K22" i="2"/>
  <c r="I21" i="2"/>
  <c r="I17" i="2"/>
  <c r="K16" i="2"/>
  <c r="K15" i="2"/>
  <c r="K13" i="2"/>
  <c r="F73" i="2"/>
  <c r="G72" i="2"/>
  <c r="G71" i="2"/>
  <c r="H71" i="2" s="1"/>
  <c r="G68" i="2"/>
  <c r="G67" i="2"/>
  <c r="H66" i="2"/>
  <c r="H65" i="2"/>
  <c r="H64" i="2"/>
  <c r="H63" i="2"/>
  <c r="H62" i="2"/>
  <c r="G61" i="2"/>
  <c r="F61" i="2"/>
  <c r="G60" i="2"/>
  <c r="H60" i="2" s="1"/>
  <c r="G59" i="2"/>
  <c r="H59" i="2" s="1"/>
  <c r="F58" i="2"/>
  <c r="G55" i="2"/>
  <c r="H55" i="2" s="1"/>
  <c r="G54" i="2"/>
  <c r="H54" i="2" s="1"/>
  <c r="G53" i="2"/>
  <c r="H53" i="2" s="1"/>
  <c r="G52" i="2"/>
  <c r="H52" i="2" s="1"/>
  <c r="G51" i="2"/>
  <c r="F50" i="2"/>
  <c r="F56" i="2" s="1"/>
  <c r="H49" i="2"/>
  <c r="G49" i="2"/>
  <c r="G48" i="2"/>
  <c r="G47" i="2"/>
  <c r="G43" i="2"/>
  <c r="H43" i="2" s="1"/>
  <c r="G42" i="2"/>
  <c r="H42" i="2" s="1"/>
  <c r="G41" i="2"/>
  <c r="H41" i="2" s="1"/>
  <c r="F40" i="2"/>
  <c r="F39" i="2" s="1"/>
  <c r="G38" i="2"/>
  <c r="H38" i="2" s="1"/>
  <c r="G37" i="2"/>
  <c r="F36" i="2"/>
  <c r="G35" i="2"/>
  <c r="H35" i="2" s="1"/>
  <c r="G34" i="2"/>
  <c r="H34" i="2" s="1"/>
  <c r="G33" i="2"/>
  <c r="H33" i="2" s="1"/>
  <c r="G32" i="2"/>
  <c r="H32" i="2" s="1"/>
  <c r="H31" i="2"/>
  <c r="G31" i="2"/>
  <c r="G30" i="2"/>
  <c r="H30" i="2" s="1"/>
  <c r="G29" i="2"/>
  <c r="F28" i="2"/>
  <c r="G27" i="2"/>
  <c r="H27" i="2" s="1"/>
  <c r="G26" i="2"/>
  <c r="H26" i="2" s="1"/>
  <c r="G25" i="2"/>
  <c r="H25" i="2" s="1"/>
  <c r="H24" i="2"/>
  <c r="G24" i="2"/>
  <c r="G23" i="2"/>
  <c r="H23" i="2" s="1"/>
  <c r="G22" i="2"/>
  <c r="G21" i="2" s="1"/>
  <c r="F21" i="2"/>
  <c r="F17" i="2"/>
  <c r="G16" i="2"/>
  <c r="H16" i="2" s="1"/>
  <c r="G15" i="2"/>
  <c r="H15" i="2" s="1"/>
  <c r="G14" i="2"/>
  <c r="H14" i="2" s="1"/>
  <c r="G13" i="2"/>
  <c r="H13" i="2" s="1"/>
  <c r="C73" i="2"/>
  <c r="D72" i="2"/>
  <c r="E72" i="2" s="1"/>
  <c r="D71" i="2"/>
  <c r="E71" i="2" s="1"/>
  <c r="D68" i="2"/>
  <c r="E68" i="2" s="1"/>
  <c r="D67" i="2"/>
  <c r="E67" i="2" s="1"/>
  <c r="E66" i="2"/>
  <c r="E65" i="2"/>
  <c r="E64" i="2"/>
  <c r="E63" i="2"/>
  <c r="E62" i="2"/>
  <c r="D61" i="2"/>
  <c r="C61" i="2"/>
  <c r="D60" i="2"/>
  <c r="E60" i="2" s="1"/>
  <c r="D59" i="2"/>
  <c r="E59" i="2" s="1"/>
  <c r="C58" i="2"/>
  <c r="C69" i="2" s="1"/>
  <c r="D55" i="2"/>
  <c r="E55" i="2" s="1"/>
  <c r="D54" i="2"/>
  <c r="E54" i="2" s="1"/>
  <c r="D53" i="2"/>
  <c r="E53" i="2" s="1"/>
  <c r="D52" i="2"/>
  <c r="E52" i="2" s="1"/>
  <c r="D51" i="2"/>
  <c r="D50" i="2" s="1"/>
  <c r="C50" i="2"/>
  <c r="D49" i="2"/>
  <c r="E49" i="2" s="1"/>
  <c r="D48" i="2"/>
  <c r="E48" i="2" s="1"/>
  <c r="D47" i="2"/>
  <c r="E47" i="2" s="1"/>
  <c r="C46" i="2"/>
  <c r="D43" i="2"/>
  <c r="E43" i="2" s="1"/>
  <c r="D42" i="2"/>
  <c r="E42" i="2" s="1"/>
  <c r="D41" i="2"/>
  <c r="E41" i="2" s="1"/>
  <c r="C40" i="2"/>
  <c r="C39" i="2" s="1"/>
  <c r="D38" i="2"/>
  <c r="E38" i="2" s="1"/>
  <c r="D37" i="2"/>
  <c r="E37" i="2" s="1"/>
  <c r="C36" i="2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C28" i="2"/>
  <c r="D27" i="2"/>
  <c r="E27" i="2" s="1"/>
  <c r="D26" i="2"/>
  <c r="E26" i="2" s="1"/>
  <c r="D25" i="2"/>
  <c r="E25" i="2" s="1"/>
  <c r="D24" i="2"/>
  <c r="E24" i="2" s="1"/>
  <c r="D23" i="2"/>
  <c r="E23" i="2" s="1"/>
  <c r="D22" i="2"/>
  <c r="E22" i="2" s="1"/>
  <c r="C21" i="2"/>
  <c r="C17" i="2"/>
  <c r="D16" i="2"/>
  <c r="E16" i="2" s="1"/>
  <c r="D15" i="2"/>
  <c r="E15" i="2" s="1"/>
  <c r="D14" i="2"/>
  <c r="D13" i="2"/>
  <c r="E13" i="2" s="1"/>
  <c r="C56" i="2" l="1"/>
  <c r="L56" i="2"/>
  <c r="H48" i="2"/>
  <c r="M48" i="2"/>
  <c r="G46" i="2"/>
  <c r="H37" i="2"/>
  <c r="N37" i="2" s="1"/>
  <c r="N36" i="2" s="1"/>
  <c r="M37" i="2"/>
  <c r="M36" i="2" s="1"/>
  <c r="F44" i="2"/>
  <c r="H68" i="2"/>
  <c r="N68" i="2" s="1"/>
  <c r="M68" i="2"/>
  <c r="H67" i="2"/>
  <c r="N67" i="2" s="1"/>
  <c r="M67" i="2"/>
  <c r="K36" i="2"/>
  <c r="K73" i="3"/>
  <c r="H44" i="3"/>
  <c r="H69" i="3"/>
  <c r="M21" i="3"/>
  <c r="N13" i="3"/>
  <c r="N17" i="3" s="1"/>
  <c r="N41" i="3"/>
  <c r="N71" i="3"/>
  <c r="N73" i="3" s="1"/>
  <c r="K29" i="3"/>
  <c r="K69" i="3"/>
  <c r="K41" i="3"/>
  <c r="G69" i="3"/>
  <c r="N29" i="3"/>
  <c r="N69" i="3"/>
  <c r="K13" i="3"/>
  <c r="K17" i="3" s="1"/>
  <c r="K23" i="3"/>
  <c r="K21" i="3" s="1"/>
  <c r="C69" i="3"/>
  <c r="G44" i="3"/>
  <c r="N14" i="3"/>
  <c r="H71" i="3"/>
  <c r="H73" i="3" s="1"/>
  <c r="H40" i="2"/>
  <c r="E73" i="2"/>
  <c r="M50" i="2"/>
  <c r="G73" i="2"/>
  <c r="H36" i="2"/>
  <c r="J50" i="2"/>
  <c r="M40" i="2"/>
  <c r="M39" i="2" s="1"/>
  <c r="J28" i="2"/>
  <c r="J40" i="2"/>
  <c r="J39" i="2" s="1"/>
  <c r="K61" i="2"/>
  <c r="N39" i="2"/>
  <c r="M58" i="2"/>
  <c r="H17" i="2"/>
  <c r="H47" i="2"/>
  <c r="G58" i="2"/>
  <c r="G69" i="2" s="1"/>
  <c r="K71" i="2"/>
  <c r="K73" i="2" s="1"/>
  <c r="D46" i="2"/>
  <c r="D58" i="2"/>
  <c r="D69" i="2" s="1"/>
  <c r="M21" i="2"/>
  <c r="K58" i="2"/>
  <c r="E14" i="2"/>
  <c r="D36" i="2"/>
  <c r="E46" i="2"/>
  <c r="E56" i="2" s="1"/>
  <c r="E58" i="2"/>
  <c r="G17" i="2"/>
  <c r="M46" i="2"/>
  <c r="E36" i="2"/>
  <c r="H73" i="2"/>
  <c r="L69" i="2"/>
  <c r="G28" i="2"/>
  <c r="F69" i="2"/>
  <c r="N61" i="2"/>
  <c r="H22" i="2"/>
  <c r="H21" i="2" s="1"/>
  <c r="G40" i="2"/>
  <c r="G39" i="2" s="1"/>
  <c r="G50" i="2"/>
  <c r="H72" i="2"/>
  <c r="N58" i="2"/>
  <c r="D28" i="2"/>
  <c r="E61" i="2"/>
  <c r="E69" i="2" s="1"/>
  <c r="J21" i="2"/>
  <c r="E21" i="2"/>
  <c r="D40" i="2"/>
  <c r="D39" i="2" s="1"/>
  <c r="H39" i="2"/>
  <c r="H61" i="2"/>
  <c r="I69" i="2"/>
  <c r="M73" i="2"/>
  <c r="D21" i="2"/>
  <c r="E40" i="2"/>
  <c r="E39" i="2" s="1"/>
  <c r="K46" i="2"/>
  <c r="J58" i="2"/>
  <c r="J69" i="2" s="1"/>
  <c r="N71" i="2"/>
  <c r="N73" i="2" s="1"/>
  <c r="D17" i="3"/>
  <c r="E17" i="3"/>
  <c r="E73" i="3"/>
  <c r="E21" i="3"/>
  <c r="D73" i="3"/>
  <c r="D21" i="3"/>
  <c r="D41" i="3"/>
  <c r="L44" i="2"/>
  <c r="N21" i="2"/>
  <c r="N51" i="2"/>
  <c r="N50" i="2" s="1"/>
  <c r="M17" i="2"/>
  <c r="L75" i="2"/>
  <c r="K39" i="2"/>
  <c r="I44" i="2"/>
  <c r="K24" i="2"/>
  <c r="K21" i="2" s="1"/>
  <c r="K51" i="2"/>
  <c r="K50" i="2" s="1"/>
  <c r="J36" i="2"/>
  <c r="K29" i="2"/>
  <c r="K28" i="2" s="1"/>
  <c r="J46" i="2"/>
  <c r="J17" i="2"/>
  <c r="I75" i="2"/>
  <c r="K14" i="2"/>
  <c r="H58" i="2"/>
  <c r="H29" i="2"/>
  <c r="H28" i="2" s="1"/>
  <c r="H51" i="2"/>
  <c r="H50" i="2" s="1"/>
  <c r="G36" i="2"/>
  <c r="F75" i="2"/>
  <c r="C44" i="2"/>
  <c r="C74" i="2" s="1"/>
  <c r="D73" i="2"/>
  <c r="E51" i="2"/>
  <c r="E50" i="2" s="1"/>
  <c r="D17" i="2"/>
  <c r="C75" i="2"/>
  <c r="E29" i="2"/>
  <c r="E28" i="2" s="1"/>
  <c r="K56" i="2" l="1"/>
  <c r="J56" i="2"/>
  <c r="G56" i="2"/>
  <c r="M56" i="2"/>
  <c r="H46" i="2"/>
  <c r="H56" i="2" s="1"/>
  <c r="N48" i="2"/>
  <c r="N46" i="2" s="1"/>
  <c r="N56" i="2" s="1"/>
  <c r="H75" i="2"/>
  <c r="D75" i="2"/>
  <c r="D56" i="2"/>
  <c r="M75" i="2"/>
  <c r="G75" i="2"/>
  <c r="F74" i="2"/>
  <c r="H69" i="2"/>
  <c r="M69" i="2"/>
  <c r="L74" i="2"/>
  <c r="I74" i="2"/>
  <c r="J44" i="2"/>
  <c r="D69" i="3"/>
  <c r="E75" i="2"/>
  <c r="K69" i="2"/>
  <c r="N44" i="2"/>
  <c r="M44" i="2"/>
  <c r="H44" i="2"/>
  <c r="N69" i="2"/>
  <c r="D44" i="2"/>
  <c r="G44" i="2"/>
  <c r="K44" i="2"/>
  <c r="E17" i="2"/>
  <c r="J75" i="2"/>
  <c r="E44" i="2"/>
  <c r="K75" i="2"/>
  <c r="E41" i="3"/>
  <c r="N17" i="2"/>
  <c r="K17" i="2"/>
  <c r="G74" i="2" l="1"/>
  <c r="D74" i="2"/>
  <c r="N75" i="2"/>
  <c r="H74" i="2"/>
  <c r="J74" i="2"/>
  <c r="M74" i="2"/>
  <c r="N74" i="2"/>
  <c r="K74" i="2"/>
  <c r="E69" i="3"/>
  <c r="E74" i="2"/>
  <c r="L100" i="1" l="1"/>
  <c r="N99" i="1"/>
  <c r="M100" i="1"/>
  <c r="N93" i="1"/>
  <c r="N92" i="1"/>
  <c r="N91" i="1"/>
  <c r="N90" i="1"/>
  <c r="N89" i="1"/>
  <c r="N88" i="1" s="1"/>
  <c r="M88" i="1"/>
  <c r="L88" i="1"/>
  <c r="L21" i="1"/>
  <c r="L17" i="1"/>
  <c r="L65" i="1"/>
  <c r="F65" i="1"/>
  <c r="Q47" i="1"/>
  <c r="F57" i="1"/>
  <c r="I78" i="1"/>
  <c r="I48" i="1"/>
  <c r="F67" i="1"/>
  <c r="F48" i="1"/>
  <c r="F32" i="1"/>
  <c r="I32" i="1" s="1"/>
  <c r="J32" i="1" s="1"/>
  <c r="I33" i="1"/>
  <c r="F34" i="1"/>
  <c r="I34" i="1" s="1"/>
  <c r="J34" i="1" s="1"/>
  <c r="F31" i="1"/>
  <c r="I31" i="1" s="1"/>
  <c r="J31" i="1" s="1"/>
  <c r="F27" i="1"/>
  <c r="F26" i="1"/>
  <c r="J33" i="1" l="1"/>
  <c r="L33" i="1"/>
  <c r="J65" i="1"/>
  <c r="J48" i="1"/>
  <c r="K48" i="1"/>
  <c r="I26" i="1"/>
  <c r="J26" i="1" s="1"/>
  <c r="L26" i="1"/>
  <c r="J78" i="1"/>
  <c r="J57" i="1"/>
  <c r="M57" i="1" s="1"/>
  <c r="J67" i="1"/>
  <c r="M67" i="1" s="1"/>
  <c r="K67" i="1"/>
  <c r="N67" i="1" s="1"/>
  <c r="J95" i="1"/>
  <c r="N98" i="1"/>
  <c r="N100" i="1" s="1"/>
  <c r="I27" i="1"/>
  <c r="J27" i="1" s="1"/>
  <c r="L27" i="1"/>
  <c r="C47" i="1"/>
  <c r="G50" i="1"/>
  <c r="G51" i="1"/>
  <c r="G52" i="1"/>
  <c r="G53" i="1"/>
  <c r="G54" i="1"/>
  <c r="G55" i="1"/>
  <c r="G56" i="1"/>
  <c r="G57" i="1"/>
  <c r="G59" i="1"/>
  <c r="G60" i="1"/>
  <c r="G61" i="1"/>
  <c r="G62" i="1"/>
  <c r="G63" i="1"/>
  <c r="G64" i="1"/>
  <c r="G65" i="1"/>
  <c r="G67" i="1"/>
  <c r="G68" i="1"/>
  <c r="G69" i="1"/>
  <c r="G70" i="1"/>
  <c r="G71" i="1"/>
  <c r="G72" i="1"/>
  <c r="G73" i="1"/>
  <c r="G74" i="1"/>
  <c r="G48" i="1"/>
  <c r="I86" i="1"/>
  <c r="F66" i="1"/>
  <c r="F58" i="1"/>
  <c r="F49" i="1"/>
  <c r="E69" i="1"/>
  <c r="D49" i="1"/>
  <c r="D50" i="1"/>
  <c r="D51" i="1"/>
  <c r="E51" i="1" s="1"/>
  <c r="D52" i="1"/>
  <c r="E52" i="1" s="1"/>
  <c r="D53" i="1"/>
  <c r="D54" i="1"/>
  <c r="D55" i="1"/>
  <c r="D56" i="1"/>
  <c r="D57" i="1"/>
  <c r="E57" i="1" s="1"/>
  <c r="D58" i="1"/>
  <c r="D59" i="1"/>
  <c r="D60" i="1"/>
  <c r="E60" i="1" s="1"/>
  <c r="D61" i="1"/>
  <c r="E61" i="1" s="1"/>
  <c r="D62" i="1"/>
  <c r="E62" i="1" s="1"/>
  <c r="D63" i="1"/>
  <c r="D64" i="1"/>
  <c r="D65" i="1"/>
  <c r="E65" i="1" s="1"/>
  <c r="D66" i="1"/>
  <c r="D67" i="1"/>
  <c r="D68" i="1"/>
  <c r="D69" i="1"/>
  <c r="D70" i="1"/>
  <c r="E70" i="1" s="1"/>
  <c r="D71" i="1"/>
  <c r="E71" i="1" s="1"/>
  <c r="D72" i="1"/>
  <c r="D73" i="1"/>
  <c r="D74" i="1"/>
  <c r="D48" i="1"/>
  <c r="K57" i="1" l="1"/>
  <c r="N57" i="1" s="1"/>
  <c r="J86" i="1"/>
  <c r="K86" i="1" s="1"/>
  <c r="L86" i="1"/>
  <c r="L85" i="1" s="1"/>
  <c r="L96" i="1" s="1"/>
  <c r="K65" i="1"/>
  <c r="N65" i="1" s="1"/>
  <c r="M65" i="1"/>
  <c r="J49" i="1"/>
  <c r="J58" i="1"/>
  <c r="M58" i="1" s="1"/>
  <c r="J66" i="1"/>
  <c r="H59" i="1"/>
  <c r="H56" i="1"/>
  <c r="H55" i="1"/>
  <c r="H73" i="1"/>
  <c r="H72" i="1"/>
  <c r="H68" i="1"/>
  <c r="H54" i="1"/>
  <c r="H67" i="1"/>
  <c r="H53" i="1"/>
  <c r="H74" i="1"/>
  <c r="H64" i="1"/>
  <c r="H63" i="1"/>
  <c r="H50" i="1"/>
  <c r="H48" i="1"/>
  <c r="L28" i="1"/>
  <c r="E49" i="1"/>
  <c r="E64" i="1"/>
  <c r="E73" i="1"/>
  <c r="E74" i="1"/>
  <c r="E58" i="1"/>
  <c r="E68" i="1"/>
  <c r="E56" i="1"/>
  <c r="E63" i="1"/>
  <c r="E50" i="1"/>
  <c r="E59" i="1"/>
  <c r="E67" i="1"/>
  <c r="E55" i="1"/>
  <c r="E48" i="1"/>
  <c r="E72" i="1"/>
  <c r="E66" i="1"/>
  <c r="E54" i="1"/>
  <c r="E53" i="1"/>
  <c r="F47" i="1"/>
  <c r="H70" i="1"/>
  <c r="H61" i="1"/>
  <c r="H52" i="1"/>
  <c r="H71" i="1"/>
  <c r="H69" i="1"/>
  <c r="H62" i="1"/>
  <c r="H60" i="1"/>
  <c r="H51" i="1"/>
  <c r="H65" i="1"/>
  <c r="H57" i="1"/>
  <c r="G58" i="1"/>
  <c r="G66" i="1"/>
  <c r="G49" i="1"/>
  <c r="I100" i="1"/>
  <c r="K99" i="1"/>
  <c r="K98" i="1"/>
  <c r="K95" i="1"/>
  <c r="K94" i="1"/>
  <c r="K93" i="1"/>
  <c r="K92" i="1"/>
  <c r="K91" i="1"/>
  <c r="K90" i="1"/>
  <c r="K89" i="1"/>
  <c r="J88" i="1"/>
  <c r="I88" i="1"/>
  <c r="K87" i="1"/>
  <c r="I85" i="1"/>
  <c r="K82" i="1"/>
  <c r="K81" i="1"/>
  <c r="K80" i="1"/>
  <c r="K79" i="1"/>
  <c r="K52" i="3" s="1"/>
  <c r="K78" i="1"/>
  <c r="I77" i="1"/>
  <c r="I50" i="3" s="1"/>
  <c r="K43" i="1"/>
  <c r="J42" i="1"/>
  <c r="K42" i="1" s="1"/>
  <c r="K41" i="1"/>
  <c r="N41" i="1" s="1"/>
  <c r="I40" i="1"/>
  <c r="K38" i="1"/>
  <c r="K37" i="1"/>
  <c r="I36" i="1"/>
  <c r="K35" i="1"/>
  <c r="K34" i="1"/>
  <c r="K33" i="1"/>
  <c r="K32" i="1"/>
  <c r="K31" i="1"/>
  <c r="K30" i="1"/>
  <c r="K29" i="1"/>
  <c r="I28" i="1"/>
  <c r="K27" i="1"/>
  <c r="K26" i="1"/>
  <c r="K25" i="1"/>
  <c r="K23" i="1"/>
  <c r="K22" i="1"/>
  <c r="I21" i="1"/>
  <c r="I17" i="1"/>
  <c r="K16" i="1"/>
  <c r="K15" i="1"/>
  <c r="K13" i="1"/>
  <c r="I39" i="1" l="1"/>
  <c r="I40" i="3"/>
  <c r="L40" i="1"/>
  <c r="L40" i="3" s="1"/>
  <c r="K58" i="1"/>
  <c r="N58" i="1" s="1"/>
  <c r="K49" i="1"/>
  <c r="N49" i="1" s="1"/>
  <c r="M49" i="1"/>
  <c r="K66" i="1"/>
  <c r="N66" i="1" s="1"/>
  <c r="M66" i="1"/>
  <c r="L47" i="1"/>
  <c r="H49" i="1"/>
  <c r="H66" i="1"/>
  <c r="H58" i="1"/>
  <c r="I47" i="1"/>
  <c r="G47" i="1"/>
  <c r="M47" i="1"/>
  <c r="M47" i="3" s="1"/>
  <c r="K100" i="1"/>
  <c r="K40" i="1"/>
  <c r="I96" i="1"/>
  <c r="K88" i="1"/>
  <c r="J21" i="1"/>
  <c r="K85" i="1"/>
  <c r="K36" i="1"/>
  <c r="J77" i="1"/>
  <c r="J50" i="3" s="1"/>
  <c r="J85" i="1"/>
  <c r="J96" i="1" s="1"/>
  <c r="J40" i="1"/>
  <c r="J36" i="1"/>
  <c r="J28" i="1"/>
  <c r="K28" i="1"/>
  <c r="K77" i="1"/>
  <c r="K50" i="3" s="1"/>
  <c r="K24" i="1"/>
  <c r="K21" i="1" s="1"/>
  <c r="J17" i="1"/>
  <c r="J100" i="1"/>
  <c r="K14" i="1"/>
  <c r="F100" i="1"/>
  <c r="G99" i="1"/>
  <c r="G98" i="1"/>
  <c r="H98" i="1" s="1"/>
  <c r="G95" i="1"/>
  <c r="H95" i="1" s="1"/>
  <c r="G94" i="1"/>
  <c r="H94" i="1" s="1"/>
  <c r="H93" i="1"/>
  <c r="H92" i="1"/>
  <c r="H91" i="1"/>
  <c r="H90" i="1"/>
  <c r="H89" i="1"/>
  <c r="G88" i="1"/>
  <c r="F88" i="1"/>
  <c r="G87" i="1"/>
  <c r="H87" i="1" s="1"/>
  <c r="G86" i="1"/>
  <c r="F85" i="1"/>
  <c r="G82" i="1"/>
  <c r="H82" i="1" s="1"/>
  <c r="G81" i="1"/>
  <c r="H81" i="1" s="1"/>
  <c r="G80" i="1"/>
  <c r="H80" i="1" s="1"/>
  <c r="G79" i="1"/>
  <c r="G78" i="1"/>
  <c r="H78" i="1" s="1"/>
  <c r="F77" i="1"/>
  <c r="G76" i="1"/>
  <c r="G75" i="1"/>
  <c r="F46" i="1"/>
  <c r="G43" i="1"/>
  <c r="G42" i="1"/>
  <c r="H42" i="1" s="1"/>
  <c r="G41" i="1"/>
  <c r="H41" i="1" s="1"/>
  <c r="F40" i="1"/>
  <c r="F39" i="1" s="1"/>
  <c r="L39" i="1" s="1"/>
  <c r="G38" i="1"/>
  <c r="H38" i="1" s="1"/>
  <c r="G37" i="1"/>
  <c r="F36" i="1"/>
  <c r="G35" i="1"/>
  <c r="H35" i="1" s="1"/>
  <c r="G34" i="1"/>
  <c r="H34" i="1" s="1"/>
  <c r="G33" i="1"/>
  <c r="G32" i="1"/>
  <c r="H32" i="1" s="1"/>
  <c r="G31" i="1"/>
  <c r="H31" i="1" s="1"/>
  <c r="G30" i="1"/>
  <c r="H30" i="1" s="1"/>
  <c r="G29" i="1"/>
  <c r="H29" i="1" s="1"/>
  <c r="F28" i="1"/>
  <c r="G27" i="1"/>
  <c r="G26" i="1"/>
  <c r="G25" i="1"/>
  <c r="G24" i="1"/>
  <c r="G23" i="1"/>
  <c r="M23" i="1" s="1"/>
  <c r="G22" i="1"/>
  <c r="F21" i="1"/>
  <c r="F17" i="1"/>
  <c r="G16" i="1"/>
  <c r="G15" i="1"/>
  <c r="G14" i="1"/>
  <c r="G13" i="1"/>
  <c r="C100" i="1"/>
  <c r="D99" i="1"/>
  <c r="D98" i="1"/>
  <c r="E98" i="1" s="1"/>
  <c r="D95" i="1"/>
  <c r="E95" i="1" s="1"/>
  <c r="D94" i="1"/>
  <c r="E94" i="1" s="1"/>
  <c r="E93" i="1"/>
  <c r="E92" i="1"/>
  <c r="E91" i="1"/>
  <c r="E90" i="1"/>
  <c r="E89" i="1"/>
  <c r="D88" i="1"/>
  <c r="C88" i="1"/>
  <c r="D87" i="1"/>
  <c r="E87" i="1" s="1"/>
  <c r="D86" i="1"/>
  <c r="E86" i="1" s="1"/>
  <c r="C85" i="1"/>
  <c r="D82" i="1"/>
  <c r="E82" i="1" s="1"/>
  <c r="D81" i="1"/>
  <c r="E81" i="1" s="1"/>
  <c r="D80" i="1"/>
  <c r="E80" i="1" s="1"/>
  <c r="D79" i="1"/>
  <c r="D78" i="1"/>
  <c r="C77" i="1"/>
  <c r="C50" i="3" s="1"/>
  <c r="D76" i="1"/>
  <c r="D75" i="1"/>
  <c r="D48" i="3" s="1"/>
  <c r="D47" i="1"/>
  <c r="E47" i="1" s="1"/>
  <c r="C46" i="1"/>
  <c r="D43" i="1"/>
  <c r="E43" i="1" s="1"/>
  <c r="D42" i="1"/>
  <c r="E42" i="1" s="1"/>
  <c r="D41" i="1"/>
  <c r="E41" i="1" s="1"/>
  <c r="C40" i="1"/>
  <c r="C39" i="1" s="1"/>
  <c r="D38" i="1"/>
  <c r="E38" i="1" s="1"/>
  <c r="D37" i="1"/>
  <c r="E37" i="1" s="1"/>
  <c r="C36" i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C28" i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C21" i="1"/>
  <c r="C17" i="1"/>
  <c r="D16" i="1"/>
  <c r="E16" i="1" s="1"/>
  <c r="D15" i="1"/>
  <c r="E15" i="1" s="1"/>
  <c r="D14" i="1"/>
  <c r="E14" i="1" s="1"/>
  <c r="D13" i="1"/>
  <c r="E13" i="1" s="1"/>
  <c r="E79" i="1" l="1"/>
  <c r="E52" i="3" s="1"/>
  <c r="D52" i="3"/>
  <c r="L77" i="1"/>
  <c r="L50" i="3" s="1"/>
  <c r="F50" i="3"/>
  <c r="H79" i="1"/>
  <c r="M79" i="1"/>
  <c r="M52" i="3" s="1"/>
  <c r="G52" i="3"/>
  <c r="F102" i="1"/>
  <c r="F46" i="3"/>
  <c r="G48" i="3"/>
  <c r="M75" i="1"/>
  <c r="M48" i="3" s="1"/>
  <c r="C102" i="1"/>
  <c r="C46" i="3"/>
  <c r="K39" i="1"/>
  <c r="K40" i="3"/>
  <c r="N40" i="1"/>
  <c r="N40" i="3" s="1"/>
  <c r="L39" i="3"/>
  <c r="L44" i="3" s="1"/>
  <c r="L44" i="1"/>
  <c r="J39" i="1"/>
  <c r="J40" i="3"/>
  <c r="M40" i="1"/>
  <c r="M40" i="3" s="1"/>
  <c r="I39" i="3"/>
  <c r="I44" i="3" s="1"/>
  <c r="I44" i="1"/>
  <c r="I46" i="1"/>
  <c r="I83" i="1" s="1"/>
  <c r="I47" i="3"/>
  <c r="L46" i="1"/>
  <c r="L46" i="3" s="1"/>
  <c r="L47" i="3"/>
  <c r="H86" i="1"/>
  <c r="N86" i="1" s="1"/>
  <c r="N85" i="1" s="1"/>
  <c r="N96" i="1" s="1"/>
  <c r="M86" i="1"/>
  <c r="M85" i="1" s="1"/>
  <c r="M96" i="1" s="1"/>
  <c r="H43" i="1"/>
  <c r="N43" i="1" s="1"/>
  <c r="M43" i="1"/>
  <c r="H33" i="1"/>
  <c r="N33" i="1" s="1"/>
  <c r="N28" i="1" s="1"/>
  <c r="M33" i="1"/>
  <c r="M28" i="1" s="1"/>
  <c r="H26" i="1"/>
  <c r="N26" i="1" s="1"/>
  <c r="M26" i="1"/>
  <c r="H13" i="1"/>
  <c r="N13" i="1" s="1"/>
  <c r="M13" i="1"/>
  <c r="H25" i="1"/>
  <c r="N25" i="1" s="1"/>
  <c r="M25" i="1"/>
  <c r="H14" i="1"/>
  <c r="N14" i="1" s="1"/>
  <c r="M14" i="1"/>
  <c r="H15" i="1"/>
  <c r="N15" i="1" s="1"/>
  <c r="M15" i="1"/>
  <c r="H22" i="1"/>
  <c r="N22" i="1" s="1"/>
  <c r="M22" i="1"/>
  <c r="H27" i="1"/>
  <c r="N27" i="1" s="1"/>
  <c r="M27" i="1"/>
  <c r="H16" i="1"/>
  <c r="N16" i="1" s="1"/>
  <c r="M16" i="1"/>
  <c r="H24" i="1"/>
  <c r="N24" i="1" s="1"/>
  <c r="M24" i="1"/>
  <c r="K47" i="1"/>
  <c r="K47" i="3" s="1"/>
  <c r="H47" i="1"/>
  <c r="J47" i="1"/>
  <c r="J47" i="3" s="1"/>
  <c r="H75" i="1"/>
  <c r="H76" i="1"/>
  <c r="N47" i="1"/>
  <c r="N47" i="3" s="1"/>
  <c r="E75" i="1"/>
  <c r="E76" i="1"/>
  <c r="E40" i="1"/>
  <c r="E39" i="1" s="1"/>
  <c r="G36" i="1"/>
  <c r="G77" i="1"/>
  <c r="D77" i="1"/>
  <c r="D50" i="3" s="1"/>
  <c r="E85" i="1"/>
  <c r="E78" i="1"/>
  <c r="H88" i="1"/>
  <c r="F96" i="1"/>
  <c r="H85" i="1"/>
  <c r="G100" i="1"/>
  <c r="K96" i="1"/>
  <c r="G46" i="1"/>
  <c r="G46" i="3" s="1"/>
  <c r="H37" i="1"/>
  <c r="H36" i="1" s="1"/>
  <c r="E17" i="1"/>
  <c r="E88" i="1"/>
  <c r="D17" i="1"/>
  <c r="D36" i="1"/>
  <c r="H40" i="1"/>
  <c r="H39" i="1" s="1"/>
  <c r="N39" i="1" s="1"/>
  <c r="D28" i="1"/>
  <c r="E36" i="1"/>
  <c r="C83" i="1"/>
  <c r="C44" i="1"/>
  <c r="D21" i="1"/>
  <c r="C96" i="1"/>
  <c r="E21" i="1"/>
  <c r="G21" i="1"/>
  <c r="D100" i="1"/>
  <c r="G85" i="1"/>
  <c r="G96" i="1" s="1"/>
  <c r="F83" i="1"/>
  <c r="G40" i="1"/>
  <c r="G39" i="1" s="1"/>
  <c r="M39" i="1" s="1"/>
  <c r="F44" i="1"/>
  <c r="G28" i="1"/>
  <c r="K17" i="1"/>
  <c r="H28" i="1"/>
  <c r="H23" i="1"/>
  <c r="H99" i="1"/>
  <c r="H100" i="1" s="1"/>
  <c r="G17" i="1"/>
  <c r="E28" i="1"/>
  <c r="D40" i="1"/>
  <c r="D39" i="1" s="1"/>
  <c r="D46" i="1"/>
  <c r="D46" i="3" s="1"/>
  <c r="D85" i="1"/>
  <c r="D96" i="1" s="1"/>
  <c r="E99" i="1"/>
  <c r="E100" i="1" s="1"/>
  <c r="E77" i="1" l="1"/>
  <c r="E50" i="3" s="1"/>
  <c r="N79" i="1"/>
  <c r="N52" i="3" s="1"/>
  <c r="H52" i="3"/>
  <c r="H77" i="1"/>
  <c r="M77" i="1"/>
  <c r="M50" i="3" s="1"/>
  <c r="G50" i="3"/>
  <c r="G56" i="3" s="1"/>
  <c r="G74" i="3" s="1"/>
  <c r="E46" i="1"/>
  <c r="E46" i="3" s="1"/>
  <c r="E48" i="3"/>
  <c r="G75" i="3"/>
  <c r="D56" i="3"/>
  <c r="D74" i="3" s="1"/>
  <c r="D75" i="3"/>
  <c r="H49" i="3"/>
  <c r="N76" i="1"/>
  <c r="N49" i="3" s="1"/>
  <c r="M46" i="1"/>
  <c r="M46" i="3" s="1"/>
  <c r="M75" i="3" s="1"/>
  <c r="F56" i="3"/>
  <c r="F74" i="3" s="1"/>
  <c r="F75" i="3"/>
  <c r="C75" i="3"/>
  <c r="C56" i="3"/>
  <c r="C74" i="3" s="1"/>
  <c r="H48" i="3"/>
  <c r="N75" i="1"/>
  <c r="N48" i="3" s="1"/>
  <c r="M39" i="3"/>
  <c r="M44" i="3" s="1"/>
  <c r="M44" i="1"/>
  <c r="J39" i="3"/>
  <c r="J44" i="3" s="1"/>
  <c r="J44" i="1"/>
  <c r="N39" i="3"/>
  <c r="N44" i="3" s="1"/>
  <c r="N44" i="1"/>
  <c r="I101" i="1"/>
  <c r="K39" i="3"/>
  <c r="K44" i="3" s="1"/>
  <c r="K44" i="1"/>
  <c r="L56" i="3"/>
  <c r="L75" i="3"/>
  <c r="L83" i="1"/>
  <c r="L101" i="1" s="1"/>
  <c r="L102" i="1"/>
  <c r="I102" i="1"/>
  <c r="I46" i="3"/>
  <c r="M17" i="1"/>
  <c r="N17" i="1"/>
  <c r="H21" i="1"/>
  <c r="N23" i="1"/>
  <c r="N21" i="1" s="1"/>
  <c r="H17" i="1"/>
  <c r="H46" i="1"/>
  <c r="M21" i="1"/>
  <c r="J46" i="1"/>
  <c r="M83" i="1"/>
  <c r="M101" i="1" s="1"/>
  <c r="M102" i="1"/>
  <c r="E102" i="1"/>
  <c r="G83" i="1"/>
  <c r="K46" i="1"/>
  <c r="K46" i="3" s="1"/>
  <c r="K102" i="1"/>
  <c r="K83" i="1"/>
  <c r="E83" i="1"/>
  <c r="G102" i="1"/>
  <c r="E96" i="1"/>
  <c r="H83" i="1"/>
  <c r="H96" i="1"/>
  <c r="E44" i="1"/>
  <c r="C101" i="1"/>
  <c r="D44" i="1"/>
  <c r="F101" i="1"/>
  <c r="G44" i="1"/>
  <c r="H44" i="1"/>
  <c r="D83" i="1"/>
  <c r="D102" i="1"/>
  <c r="N77" i="1" l="1"/>
  <c r="N50" i="3" s="1"/>
  <c r="H50" i="3"/>
  <c r="G101" i="1"/>
  <c r="H102" i="1"/>
  <c r="H46" i="3"/>
  <c r="M56" i="3"/>
  <c r="M74" i="3" s="1"/>
  <c r="E56" i="3"/>
  <c r="E74" i="3" s="1"/>
  <c r="E75" i="3"/>
  <c r="L74" i="3"/>
  <c r="K101" i="1"/>
  <c r="K56" i="3"/>
  <c r="K74" i="3" s="1"/>
  <c r="K75" i="3"/>
  <c r="I56" i="3"/>
  <c r="I74" i="3" s="1"/>
  <c r="I75" i="3"/>
  <c r="J102" i="1"/>
  <c r="J46" i="3"/>
  <c r="J83" i="1"/>
  <c r="J101" i="1" s="1"/>
  <c r="N46" i="1"/>
  <c r="N46" i="3" s="1"/>
  <c r="E101" i="1"/>
  <c r="D101" i="1"/>
  <c r="H101" i="1"/>
  <c r="H56" i="3" l="1"/>
  <c r="H74" i="3" s="1"/>
  <c r="H75" i="3"/>
  <c r="N56" i="3"/>
  <c r="N75" i="3"/>
  <c r="J75" i="3"/>
  <c r="J56" i="3"/>
  <c r="J74" i="3" s="1"/>
  <c r="N83" i="1"/>
  <c r="N101" i="1" s="1"/>
  <c r="N102" i="1"/>
  <c r="N7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5" authorId="0" shapeId="0" xr:uid="{3782E960-4B76-413F-91E4-A015F6AD1993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NR - 42.231
AA2
</t>
        </r>
      </text>
    </comment>
  </commentList>
</comments>
</file>

<file path=xl/sharedStrings.xml><?xml version="1.0" encoding="utf-8"?>
<sst xmlns="http://schemas.openxmlformats.org/spreadsheetml/2006/main" count="459" uniqueCount="144">
  <si>
    <t>OBIECTIV: REABILITARE ENERGETICĂ MODERATĂ A CLĂDIRILOR REZIDENȚIALE MULTIFAMILIALE DIN COMUNA SARMASAG - 4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</si>
  <si>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</si>
  <si>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</si>
  <si>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</si>
  <si>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</si>
  <si>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</si>
  <si>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- 4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</si>
  <si>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</si>
  <si>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</si>
  <si>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</si>
  <si>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</si>
  <si>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</si>
  <si>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</si>
  <si>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</si>
  <si>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</si>
  <si>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</si>
  <si>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</si>
  <si>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</si>
  <si>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</si>
  <si>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</si>
  <si>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</si>
  <si>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</si>
  <si>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</si>
  <si>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</si>
  <si>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</si>
  <si>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</si>
  <si>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</si>
  <si>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</si>
  <si>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</si>
  <si>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</si>
  <si>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</si>
  <si>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</si>
  <si>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</si>
  <si>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</si>
  <si>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</si>
  <si>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</si>
  <si>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</si>
  <si>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</si>
  <si>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</si>
  <si>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</si>
  <si>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</si>
  <si>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</si>
  <si>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</si>
  <si>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</si>
  <si>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</si>
  <si>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</si>
  <si>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</si>
  <si>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</si>
  <si>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</si>
  <si>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</si>
  <si>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</si>
  <si>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</si>
  <si>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</si>
  <si>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</si>
  <si>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</si>
  <si>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</si>
  <si>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</si>
  <si>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</si>
  <si>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</si>
  <si>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</si>
  <si>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</si>
  <si>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</si>
  <si>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</si>
  <si>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</si>
  <si>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</si>
  <si>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</si>
  <si>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</si>
  <si>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</si>
  <si>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</si>
  <si>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</si>
  <si>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</si>
  <si>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</si>
  <si>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</si>
  <si>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</si>
  <si>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</si>
  <si>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</si>
  <si>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</si>
  <si>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</si>
  <si>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</si>
  <si>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</si>
  <si>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</si>
  <si>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</si>
  <si>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</si>
  <si>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</si>
  <si>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</si>
  <si>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</si>
  <si>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</si>
  <si>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</si>
  <si>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</si>
  <si>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</si>
  <si>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</si>
  <si>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</si>
  <si>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</si>
  <si>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</si>
  <si>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</si>
  <si>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</si>
  <si>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</si>
  <si>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</si>
  <si>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</si>
  <si>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</si>
  <si>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</si>
  <si>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</si>
  <si>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</si>
  <si>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</si>
  <si>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</si>
  <si>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</si>
  <si>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>Tamplarie interioara si exterioara Minerilor 9 BL.1</t>
  </si>
  <si>
    <t>Interventii si termoizolatii la fatada Minerilor 9 BL.1</t>
  </si>
  <si>
    <t>Acoperis Minerilor 9 BL.1</t>
  </si>
  <si>
    <t>Instalatii iluminat Minerilor 9 BL.1</t>
  </si>
  <si>
    <t>Sisteme alternative de producere a energiei Minerilor 9 BL.1</t>
  </si>
  <si>
    <t>Repararea trotuarelor de protectie Minerilor 9 BL.1</t>
  </si>
  <si>
    <t>Ventilare naturala Minerilor 9 BL.1</t>
  </si>
  <si>
    <t>Desfaceri si desfintari Minerilor 9 BL.1</t>
  </si>
  <si>
    <t>Lucrari necesare suplimentare fata de DALI Minerilor 9 BL.1</t>
  </si>
  <si>
    <t>Tamplarie interioara si exterioara Minerilor 9 BL.2</t>
  </si>
  <si>
    <t>Interventii si termoizolatii la fatada Minerilor 9 BL.2</t>
  </si>
  <si>
    <t>Acoperis Minerilor 9 BL.2</t>
  </si>
  <si>
    <t>Instalatii iluminat Minerilor 9 BL.2</t>
  </si>
  <si>
    <t>Sisteme alternative de producere a energiei Minerilor 9 BL.2</t>
  </si>
  <si>
    <t>Repararea trotuarelor de protectie Minerilor 9 BL.2</t>
  </si>
  <si>
    <t>Ventilare naturala Minerilor 9 BL.2</t>
  </si>
  <si>
    <t>Desfaceri si desfintari Minerilor 9 BL.2</t>
  </si>
  <si>
    <t>Lucrari necesare suplimentare fata de DALI Minerilor 9 BL.2</t>
  </si>
  <si>
    <t>Tamplarie interioara si exterioara Minerilor 9 BL.3</t>
  </si>
  <si>
    <t>Interventii si termoizolatii la fatada Minerilor 9 BL.3</t>
  </si>
  <si>
    <t>Acoperis Minerilor 9 BL.3</t>
  </si>
  <si>
    <t>Instalatii iluminat Minerilor 9 BL.3</t>
  </si>
  <si>
    <t>Sisteme alternative de producere a energiei Minerilor 9 BL.3</t>
  </si>
  <si>
    <t>Repararea trotuarelor de protectie Minerilor 9 BL.3</t>
  </si>
  <si>
    <t>Ventilare naturala Minerilor 9 BL.3</t>
  </si>
  <si>
    <t>Desfaceri si desfintari Minerilor 9 BL.3</t>
  </si>
  <si>
    <t>Lucrari necesare suplimentare fata de DALI Minerilor 9 BL.3</t>
  </si>
  <si>
    <t>DEVIZ GENERAL - NEELIGIBIL</t>
  </si>
  <si>
    <t xml:space="preserve">DEVIZ GENERAL </t>
  </si>
  <si>
    <t>Valoare executată până la data de 31.07.2025 cu TVA 19%</t>
  </si>
  <si>
    <t>Valoare rest de executat la data de 01.08.2025 cu TVA 21%</t>
  </si>
  <si>
    <t>Valoare totală actualizata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</si>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</sst>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80">
    <xf numFmtId="0" fontId="0" fillId="0" borderId="0" xfId="0"/>
    <xf numFmtId="0" fontId="4" fillId="0" borderId="0" xfId="0" applyFont="1"/>
    <xf numFmtId="0" fontId="3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vertical="center"/>
    </xf>
    <xf numFmtId="0" fontId="10" fillId="0" borderId="13" xfId="0" applyFont="1" applyBorder="1"/>
    <xf numFmtId="4" fontId="10" fillId="0" borderId="13" xfId="2" applyNumberFormat="1" applyFont="1" applyFill="1" applyBorder="1"/>
    <xf numFmtId="4" fontId="10" fillId="0" borderId="13" xfId="0" applyNumberFormat="1" applyFont="1" applyBorder="1"/>
    <xf numFmtId="0" fontId="10" fillId="0" borderId="15" xfId="0" quotePrefix="1" applyFont="1" applyBorder="1" applyAlignment="1">
      <alignment vertical="center"/>
    </xf>
    <xf numFmtId="0" fontId="10" fillId="0" borderId="16" xfId="0" applyFont="1" applyBorder="1"/>
    <xf numFmtId="4" fontId="10" fillId="0" borderId="16" xfId="2" applyNumberFormat="1" applyFont="1" applyFill="1" applyBorder="1"/>
    <xf numFmtId="4" fontId="10" fillId="0" borderId="16" xfId="0" applyNumberFormat="1" applyFont="1" applyBorder="1"/>
    <xf numFmtId="0" fontId="10" fillId="0" borderId="16" xfId="0" applyFont="1" applyBorder="1" applyAlignment="1">
      <alignment wrapText="1"/>
    </xf>
    <xf numFmtId="4" fontId="9" fillId="0" borderId="6" xfId="0" applyNumberFormat="1" applyFont="1" applyBorder="1"/>
    <xf numFmtId="4" fontId="9" fillId="0" borderId="7" xfId="0" applyNumberFormat="1" applyFont="1" applyBorder="1"/>
    <xf numFmtId="0" fontId="10" fillId="0" borderId="23" xfId="0" quotePrefix="1" applyFont="1" applyBorder="1" applyAlignment="1">
      <alignment vertical="center"/>
    </xf>
    <xf numFmtId="0" fontId="10" fillId="0" borderId="24" xfId="0" applyFont="1" applyBorder="1"/>
    <xf numFmtId="4" fontId="10" fillId="0" borderId="24" xfId="2" applyNumberFormat="1" applyFont="1" applyFill="1" applyBorder="1"/>
    <xf numFmtId="4" fontId="10" fillId="0" borderId="24" xfId="0" applyNumberFormat="1" applyFont="1" applyBorder="1"/>
    <xf numFmtId="0" fontId="10" fillId="0" borderId="24" xfId="0" applyFont="1" applyBorder="1" applyAlignment="1">
      <alignment wrapText="1"/>
    </xf>
    <xf numFmtId="0" fontId="10" fillId="4" borderId="23" xfId="0" quotePrefix="1" applyFont="1" applyFill="1" applyBorder="1" applyAlignment="1">
      <alignment vertical="center"/>
    </xf>
    <xf numFmtId="4" fontId="10" fillId="4" borderId="24" xfId="0" applyNumberFormat="1" applyFont="1" applyFill="1" applyBorder="1"/>
    <xf numFmtId="0" fontId="10" fillId="4" borderId="12" xfId="0" quotePrefix="1" applyFont="1" applyFill="1" applyBorder="1" applyAlignment="1">
      <alignment vertical="center"/>
    </xf>
    <xf numFmtId="0" fontId="10" fillId="4" borderId="13" xfId="0" applyFont="1" applyFill="1" applyBorder="1" applyAlignment="1">
      <alignment wrapText="1"/>
    </xf>
    <xf numFmtId="4" fontId="10" fillId="4" borderId="13" xfId="2" applyNumberFormat="1" applyFont="1" applyFill="1" applyBorder="1"/>
    <xf numFmtId="4" fontId="10" fillId="4" borderId="13" xfId="0" applyNumberFormat="1" applyFont="1" applyFill="1" applyBorder="1"/>
    <xf numFmtId="0" fontId="10" fillId="4" borderId="15" xfId="0" quotePrefix="1" applyFont="1" applyFill="1" applyBorder="1" applyAlignment="1">
      <alignment vertical="center"/>
    </xf>
    <xf numFmtId="0" fontId="10" fillId="4" borderId="16" xfId="0" applyFont="1" applyFill="1" applyBorder="1" applyAlignment="1">
      <alignment wrapText="1"/>
    </xf>
    <xf numFmtId="4" fontId="10" fillId="4" borderId="16" xfId="2" applyNumberFormat="1" applyFont="1" applyFill="1" applyBorder="1"/>
    <xf numFmtId="4" fontId="10" fillId="4" borderId="16" xfId="0" applyNumberFormat="1" applyFont="1" applyFill="1" applyBorder="1"/>
    <xf numFmtId="0" fontId="10" fillId="4" borderId="24" xfId="0" applyFont="1" applyFill="1" applyBorder="1"/>
    <xf numFmtId="4" fontId="9" fillId="4" borderId="24" xfId="0" applyNumberFormat="1" applyFont="1" applyFill="1" applyBorder="1"/>
    <xf numFmtId="0" fontId="10" fillId="5" borderId="23" xfId="0" quotePrefix="1" applyFont="1" applyFill="1" applyBorder="1" applyAlignment="1">
      <alignment vertical="center"/>
    </xf>
    <xf numFmtId="0" fontId="10" fillId="5" borderId="24" xfId="0" applyFont="1" applyFill="1" applyBorder="1"/>
    <xf numFmtId="4" fontId="10" fillId="5" borderId="24" xfId="2" applyNumberFormat="1" applyFont="1" applyFill="1" applyBorder="1"/>
    <xf numFmtId="4" fontId="10" fillId="5" borderId="24" xfId="0" applyNumberFormat="1" applyFont="1" applyFill="1" applyBorder="1"/>
    <xf numFmtId="0" fontId="10" fillId="0" borderId="13" xfId="0" applyFont="1" applyBorder="1" applyAlignment="1">
      <alignment wrapText="1"/>
    </xf>
    <xf numFmtId="0" fontId="10" fillId="0" borderId="0" xfId="0" applyFont="1"/>
    <xf numFmtId="4" fontId="11" fillId="0" borderId="24" xfId="2" applyNumberFormat="1" applyFont="1" applyFill="1" applyBorder="1"/>
    <xf numFmtId="0" fontId="10" fillId="0" borderId="24" xfId="0" applyFont="1" applyBorder="1" applyAlignment="1">
      <alignment vertical="top" wrapText="1"/>
    </xf>
    <xf numFmtId="4" fontId="10" fillId="0" borderId="24" xfId="1" applyNumberFormat="1" applyFont="1" applyFill="1" applyBorder="1"/>
    <xf numFmtId="4" fontId="10" fillId="0" borderId="13" xfId="1" applyNumberFormat="1" applyFont="1" applyFill="1" applyBorder="1"/>
    <xf numFmtId="0" fontId="10" fillId="0" borderId="0" xfId="0" applyFont="1" applyAlignment="1">
      <alignment wrapText="1"/>
    </xf>
    <xf numFmtId="4" fontId="9" fillId="0" borderId="31" xfId="0" applyNumberFormat="1" applyFont="1" applyBorder="1"/>
    <xf numFmtId="0" fontId="12" fillId="0" borderId="0" xfId="0" applyFont="1"/>
    <xf numFmtId="0" fontId="5" fillId="0" borderId="0" xfId="0" applyFont="1"/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9" xfId="0" quotePrefix="1" applyFont="1" applyBorder="1" applyAlignment="1">
      <alignment horizontal="center" vertical="center"/>
    </xf>
    <xf numFmtId="4" fontId="10" fillId="0" borderId="40" xfId="0" applyNumberFormat="1" applyFont="1" applyBorder="1"/>
    <xf numFmtId="4" fontId="10" fillId="0" borderId="41" xfId="0" applyNumberFormat="1" applyFont="1" applyBorder="1"/>
    <xf numFmtId="4" fontId="9" fillId="0" borderId="42" xfId="0" applyNumberFormat="1" applyFont="1" applyBorder="1"/>
    <xf numFmtId="4" fontId="9" fillId="0" borderId="38" xfId="0" applyNumberFormat="1" applyFont="1" applyBorder="1"/>
    <xf numFmtId="4" fontId="10" fillId="0" borderId="43" xfId="0" applyNumberFormat="1" applyFont="1" applyBorder="1"/>
    <xf numFmtId="4" fontId="10" fillId="4" borderId="43" xfId="0" applyNumberFormat="1" applyFont="1" applyFill="1" applyBorder="1"/>
    <xf numFmtId="4" fontId="10" fillId="4" borderId="40" xfId="0" applyNumberFormat="1" applyFont="1" applyFill="1" applyBorder="1"/>
    <xf numFmtId="4" fontId="10" fillId="4" borderId="41" xfId="0" applyNumberFormat="1" applyFont="1" applyFill="1" applyBorder="1"/>
    <xf numFmtId="4" fontId="9" fillId="4" borderId="43" xfId="0" applyNumberFormat="1" applyFont="1" applyFill="1" applyBorder="1"/>
    <xf numFmtId="4" fontId="11" fillId="0" borderId="43" xfId="2" applyNumberFormat="1" applyFont="1" applyFill="1" applyBorder="1"/>
    <xf numFmtId="4" fontId="9" fillId="0" borderId="45" xfId="0" applyNumberFormat="1" applyFont="1" applyBorder="1"/>
    <xf numFmtId="0" fontId="9" fillId="6" borderId="46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10" fillId="6" borderId="48" xfId="0" quotePrefix="1" applyFont="1" applyFill="1" applyBorder="1" applyAlignment="1">
      <alignment horizontal="center" vertical="center"/>
    </xf>
    <xf numFmtId="0" fontId="10" fillId="6" borderId="9" xfId="0" quotePrefix="1" applyFont="1" applyFill="1" applyBorder="1" applyAlignment="1">
      <alignment horizontal="center" vertical="center"/>
    </xf>
    <xf numFmtId="0" fontId="10" fillId="6" borderId="49" xfId="0" quotePrefix="1" applyFont="1" applyFill="1" applyBorder="1" applyAlignment="1">
      <alignment horizontal="center" vertical="center"/>
    </xf>
    <xf numFmtId="0" fontId="0" fillId="6" borderId="50" xfId="0" applyFill="1" applyBorder="1"/>
    <xf numFmtId="0" fontId="0" fillId="6" borderId="0" xfId="0" applyFill="1"/>
    <xf numFmtId="0" fontId="0" fillId="6" borderId="51" xfId="0" applyFill="1" applyBorder="1"/>
    <xf numFmtId="4" fontId="10" fillId="6" borderId="12" xfId="2" applyNumberFormat="1" applyFont="1" applyFill="1" applyBorder="1"/>
    <xf numFmtId="4" fontId="10" fillId="6" borderId="13" xfId="0" applyNumberFormat="1" applyFont="1" applyFill="1" applyBorder="1"/>
    <xf numFmtId="4" fontId="10" fillId="6" borderId="14" xfId="0" applyNumberFormat="1" applyFont="1" applyFill="1" applyBorder="1"/>
    <xf numFmtId="4" fontId="10" fillId="6" borderId="15" xfId="2" applyNumberFormat="1" applyFont="1" applyFill="1" applyBorder="1"/>
    <xf numFmtId="4" fontId="10" fillId="6" borderId="16" xfId="0" applyNumberFormat="1" applyFont="1" applyFill="1" applyBorder="1"/>
    <xf numFmtId="4" fontId="10" fillId="6" borderId="17" xfId="0" applyNumberFormat="1" applyFont="1" applyFill="1" applyBorder="1"/>
    <xf numFmtId="4" fontId="9" fillId="6" borderId="5" xfId="0" applyNumberFormat="1" applyFont="1" applyFill="1" applyBorder="1"/>
    <xf numFmtId="4" fontId="9" fillId="6" borderId="6" xfId="0" applyNumberFormat="1" applyFont="1" applyFill="1" applyBorder="1"/>
    <xf numFmtId="4" fontId="9" fillId="6" borderId="20" xfId="0" applyNumberFormat="1" applyFont="1" applyFill="1" applyBorder="1"/>
    <xf numFmtId="4" fontId="9" fillId="6" borderId="47" xfId="0" applyNumberFormat="1" applyFont="1" applyFill="1" applyBorder="1"/>
    <xf numFmtId="4" fontId="9" fillId="6" borderId="7" xfId="0" applyNumberFormat="1" applyFont="1" applyFill="1" applyBorder="1"/>
    <xf numFmtId="4" fontId="9" fillId="6" borderId="8" xfId="0" applyNumberFormat="1" applyFont="1" applyFill="1" applyBorder="1"/>
    <xf numFmtId="4" fontId="9" fillId="6" borderId="23" xfId="0" applyNumberFormat="1" applyFont="1" applyFill="1" applyBorder="1"/>
    <xf numFmtId="4" fontId="9" fillId="6" borderId="24" xfId="0" applyNumberFormat="1" applyFont="1" applyFill="1" applyBorder="1"/>
    <xf numFmtId="4" fontId="9" fillId="6" borderId="25" xfId="0" applyNumberFormat="1" applyFont="1" applyFill="1" applyBorder="1"/>
    <xf numFmtId="4" fontId="10" fillId="6" borderId="23" xfId="2" applyNumberFormat="1" applyFont="1" applyFill="1" applyBorder="1"/>
    <xf numFmtId="4" fontId="10" fillId="6" borderId="24" xfId="0" applyNumberFormat="1" applyFont="1" applyFill="1" applyBorder="1"/>
    <xf numFmtId="4" fontId="10" fillId="6" borderId="25" xfId="0" applyNumberFormat="1" applyFont="1" applyFill="1" applyBorder="1"/>
    <xf numFmtId="4" fontId="11" fillId="6" borderId="23" xfId="2" applyNumberFormat="1" applyFont="1" applyFill="1" applyBorder="1"/>
    <xf numFmtId="4" fontId="11" fillId="6" borderId="24" xfId="2" applyNumberFormat="1" applyFont="1" applyFill="1" applyBorder="1"/>
    <xf numFmtId="4" fontId="11" fillId="6" borderId="25" xfId="2" applyNumberFormat="1" applyFont="1" applyFill="1" applyBorder="1"/>
    <xf numFmtId="4" fontId="10" fillId="6" borderId="24" xfId="1" applyNumberFormat="1" applyFont="1" applyFill="1" applyBorder="1"/>
    <xf numFmtId="4" fontId="10" fillId="6" borderId="13" xfId="1" applyNumberFormat="1" applyFont="1" applyFill="1" applyBorder="1"/>
    <xf numFmtId="4" fontId="9" fillId="6" borderId="30" xfId="0" applyNumberFormat="1" applyFont="1" applyFill="1" applyBorder="1"/>
    <xf numFmtId="4" fontId="9" fillId="6" borderId="31" xfId="0" applyNumberFormat="1" applyFont="1" applyFill="1" applyBorder="1"/>
    <xf numFmtId="4" fontId="9" fillId="6" borderId="52" xfId="0" applyNumberFormat="1" applyFont="1" applyFill="1" applyBorder="1"/>
    <xf numFmtId="0" fontId="9" fillId="7" borderId="46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10" fillId="7" borderId="48" xfId="0" quotePrefix="1" applyFont="1" applyFill="1" applyBorder="1" applyAlignment="1">
      <alignment horizontal="center" vertical="center"/>
    </xf>
    <xf numFmtId="0" fontId="10" fillId="7" borderId="9" xfId="0" quotePrefix="1" applyFont="1" applyFill="1" applyBorder="1" applyAlignment="1">
      <alignment horizontal="center" vertical="center"/>
    </xf>
    <xf numFmtId="0" fontId="10" fillId="7" borderId="49" xfId="0" quotePrefix="1" applyFont="1" applyFill="1" applyBorder="1" applyAlignment="1">
      <alignment horizontal="center" vertical="center"/>
    </xf>
    <xf numFmtId="0" fontId="0" fillId="7" borderId="50" xfId="0" applyFill="1" applyBorder="1"/>
    <xf numFmtId="0" fontId="0" fillId="7" borderId="0" xfId="0" applyFill="1"/>
    <xf numFmtId="0" fontId="0" fillId="7" borderId="51" xfId="0" applyFill="1" applyBorder="1"/>
    <xf numFmtId="4" fontId="10" fillId="7" borderId="12" xfId="2" applyNumberFormat="1" applyFont="1" applyFill="1" applyBorder="1"/>
    <xf numFmtId="4" fontId="10" fillId="7" borderId="13" xfId="0" applyNumberFormat="1" applyFont="1" applyFill="1" applyBorder="1"/>
    <xf numFmtId="4" fontId="10" fillId="7" borderId="14" xfId="0" applyNumberFormat="1" applyFont="1" applyFill="1" applyBorder="1"/>
    <xf numFmtId="4" fontId="10" fillId="7" borderId="15" xfId="2" applyNumberFormat="1" applyFont="1" applyFill="1" applyBorder="1"/>
    <xf numFmtId="4" fontId="10" fillId="7" borderId="16" xfId="0" applyNumberFormat="1" applyFont="1" applyFill="1" applyBorder="1"/>
    <xf numFmtId="4" fontId="10" fillId="7" borderId="17" xfId="0" applyNumberFormat="1" applyFont="1" applyFill="1" applyBorder="1"/>
    <xf numFmtId="4" fontId="9" fillId="7" borderId="5" xfId="0" applyNumberFormat="1" applyFont="1" applyFill="1" applyBorder="1"/>
    <xf numFmtId="4" fontId="9" fillId="7" borderId="6" xfId="0" applyNumberFormat="1" applyFont="1" applyFill="1" applyBorder="1"/>
    <xf numFmtId="4" fontId="9" fillId="7" borderId="20" xfId="0" applyNumberFormat="1" applyFont="1" applyFill="1" applyBorder="1"/>
    <xf numFmtId="4" fontId="9" fillId="7" borderId="47" xfId="0" applyNumberFormat="1" applyFont="1" applyFill="1" applyBorder="1"/>
    <xf numFmtId="4" fontId="9" fillId="7" borderId="7" xfId="0" applyNumberFormat="1" applyFont="1" applyFill="1" applyBorder="1"/>
    <xf numFmtId="4" fontId="9" fillId="7" borderId="8" xfId="0" applyNumberFormat="1" applyFont="1" applyFill="1" applyBorder="1"/>
    <xf numFmtId="4" fontId="9" fillId="7" borderId="23" xfId="0" applyNumberFormat="1" applyFont="1" applyFill="1" applyBorder="1"/>
    <xf numFmtId="4" fontId="9" fillId="7" borderId="24" xfId="0" applyNumberFormat="1" applyFont="1" applyFill="1" applyBorder="1"/>
    <xf numFmtId="4" fontId="9" fillId="7" borderId="25" xfId="0" applyNumberFormat="1" applyFont="1" applyFill="1" applyBorder="1"/>
    <xf numFmtId="4" fontId="10" fillId="7" borderId="23" xfId="2" applyNumberFormat="1" applyFont="1" applyFill="1" applyBorder="1"/>
    <xf numFmtId="4" fontId="10" fillId="7" borderId="24" xfId="0" applyNumberFormat="1" applyFont="1" applyFill="1" applyBorder="1"/>
    <xf numFmtId="4" fontId="10" fillId="7" borderId="25" xfId="0" applyNumberFormat="1" applyFont="1" applyFill="1" applyBorder="1"/>
    <xf numFmtId="4" fontId="11" fillId="7" borderId="23" xfId="2" applyNumberFormat="1" applyFont="1" applyFill="1" applyBorder="1"/>
    <xf numFmtId="4" fontId="11" fillId="7" borderId="24" xfId="2" applyNumberFormat="1" applyFont="1" applyFill="1" applyBorder="1"/>
    <xf numFmtId="4" fontId="11" fillId="7" borderId="25" xfId="2" applyNumberFormat="1" applyFont="1" applyFill="1" applyBorder="1"/>
    <xf numFmtId="4" fontId="10" fillId="7" borderId="24" xfId="1" applyNumberFormat="1" applyFont="1" applyFill="1" applyBorder="1"/>
    <xf numFmtId="4" fontId="10" fillId="7" borderId="13" xfId="1" applyNumberFormat="1" applyFont="1" applyFill="1" applyBorder="1"/>
    <xf numFmtId="4" fontId="9" fillId="7" borderId="30" xfId="0" applyNumberFormat="1" applyFont="1" applyFill="1" applyBorder="1"/>
    <xf numFmtId="4" fontId="9" fillId="7" borderId="31" xfId="0" applyNumberFormat="1" applyFont="1" applyFill="1" applyBorder="1"/>
    <xf numFmtId="4" fontId="9" fillId="7" borderId="52" xfId="0" applyNumberFormat="1" applyFont="1" applyFill="1" applyBorder="1"/>
    <xf numFmtId="0" fontId="13" fillId="4" borderId="24" xfId="0" applyFont="1" applyFill="1" applyBorder="1"/>
    <xf numFmtId="4" fontId="11" fillId="0" borderId="24" xfId="0" applyNumberFormat="1" applyFont="1" applyBorder="1"/>
    <xf numFmtId="4" fontId="11" fillId="0" borderId="43" xfId="0" applyNumberFormat="1" applyFont="1" applyBorder="1"/>
    <xf numFmtId="4" fontId="11" fillId="6" borderId="53" xfId="2" applyNumberFormat="1" applyFont="1" applyFill="1" applyBorder="1"/>
    <xf numFmtId="4" fontId="11" fillId="7" borderId="54" xfId="2" applyNumberFormat="1" applyFont="1" applyFill="1" applyBorder="1"/>
    <xf numFmtId="4" fontId="10" fillId="7" borderId="54" xfId="2" applyNumberFormat="1" applyFont="1" applyFill="1" applyBorder="1"/>
    <xf numFmtId="4" fontId="10" fillId="7" borderId="24" xfId="2" applyNumberFormat="1" applyFont="1" applyFill="1" applyBorder="1"/>
    <xf numFmtId="0" fontId="0" fillId="6" borderId="24" xfId="0" applyFill="1" applyBorder="1"/>
    <xf numFmtId="0" fontId="0" fillId="7" borderId="24" xfId="0" applyFill="1" applyBorder="1"/>
    <xf numFmtId="0" fontId="11" fillId="0" borderId="24" xfId="0" applyFont="1" applyBorder="1"/>
    <xf numFmtId="4" fontId="10" fillId="8" borderId="24" xfId="2" applyNumberFormat="1" applyFont="1" applyFill="1" applyBorder="1"/>
    <xf numFmtId="0" fontId="4" fillId="0" borderId="0" xfId="0" applyFont="1" applyAlignment="1">
      <alignment horizontal="left" vertical="top"/>
    </xf>
    <xf numFmtId="0" fontId="9" fillId="9" borderId="46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 wrapText="1"/>
    </xf>
    <xf numFmtId="0" fontId="10" fillId="9" borderId="48" xfId="0" quotePrefix="1" applyFont="1" applyFill="1" applyBorder="1" applyAlignment="1">
      <alignment horizontal="center" vertical="center"/>
    </xf>
    <xf numFmtId="0" fontId="10" fillId="9" borderId="9" xfId="0" quotePrefix="1" applyFont="1" applyFill="1" applyBorder="1" applyAlignment="1">
      <alignment horizontal="center" vertical="center"/>
    </xf>
    <xf numFmtId="0" fontId="10" fillId="9" borderId="49" xfId="0" quotePrefix="1" applyFont="1" applyFill="1" applyBorder="1" applyAlignment="1">
      <alignment horizontal="center" vertical="center"/>
    </xf>
    <xf numFmtId="0" fontId="0" fillId="9" borderId="24" xfId="0" applyFill="1" applyBorder="1"/>
    <xf numFmtId="4" fontId="10" fillId="9" borderId="12" xfId="2" applyNumberFormat="1" applyFont="1" applyFill="1" applyBorder="1"/>
    <xf numFmtId="4" fontId="10" fillId="9" borderId="14" xfId="0" applyNumberFormat="1" applyFont="1" applyFill="1" applyBorder="1"/>
    <xf numFmtId="4" fontId="9" fillId="9" borderId="5" xfId="0" applyNumberFormat="1" applyFont="1" applyFill="1" applyBorder="1"/>
    <xf numFmtId="4" fontId="9" fillId="9" borderId="6" xfId="0" applyNumberFormat="1" applyFont="1" applyFill="1" applyBorder="1"/>
    <xf numFmtId="4" fontId="9" fillId="9" borderId="20" xfId="0" applyNumberFormat="1" applyFont="1" applyFill="1" applyBorder="1"/>
    <xf numFmtId="0" fontId="0" fillId="9" borderId="50" xfId="0" applyFill="1" applyBorder="1"/>
    <xf numFmtId="0" fontId="0" fillId="9" borderId="0" xfId="0" applyFill="1"/>
    <xf numFmtId="0" fontId="0" fillId="9" borderId="51" xfId="0" applyFill="1" applyBorder="1"/>
    <xf numFmtId="4" fontId="9" fillId="9" borderId="47" xfId="0" applyNumberFormat="1" applyFont="1" applyFill="1" applyBorder="1"/>
    <xf numFmtId="4" fontId="9" fillId="9" borderId="7" xfId="0" applyNumberFormat="1" applyFont="1" applyFill="1" applyBorder="1"/>
    <xf numFmtId="4" fontId="9" fillId="9" borderId="8" xfId="0" applyNumberFormat="1" applyFont="1" applyFill="1" applyBorder="1"/>
    <xf numFmtId="4" fontId="9" fillId="9" borderId="23" xfId="0" applyNumberFormat="1" applyFont="1" applyFill="1" applyBorder="1"/>
    <xf numFmtId="4" fontId="9" fillId="9" borderId="24" xfId="0" applyNumberFormat="1" applyFont="1" applyFill="1" applyBorder="1"/>
    <xf numFmtId="4" fontId="9" fillId="9" borderId="25" xfId="0" applyNumberFormat="1" applyFont="1" applyFill="1" applyBorder="1"/>
    <xf numFmtId="4" fontId="10" fillId="9" borderId="23" xfId="2" applyNumberFormat="1" applyFont="1" applyFill="1" applyBorder="1"/>
    <xf numFmtId="4" fontId="10" fillId="9" borderId="24" xfId="0" applyNumberFormat="1" applyFont="1" applyFill="1" applyBorder="1"/>
    <xf numFmtId="4" fontId="10" fillId="9" borderId="25" xfId="0" applyNumberFormat="1" applyFont="1" applyFill="1" applyBorder="1"/>
    <xf numFmtId="4" fontId="11" fillId="9" borderId="23" xfId="2" applyNumberFormat="1" applyFont="1" applyFill="1" applyBorder="1"/>
    <xf numFmtId="4" fontId="11" fillId="9" borderId="24" xfId="2" applyNumberFormat="1" applyFont="1" applyFill="1" applyBorder="1"/>
    <xf numFmtId="4" fontId="11" fillId="9" borderId="25" xfId="2" applyNumberFormat="1" applyFont="1" applyFill="1" applyBorder="1"/>
    <xf numFmtId="4" fontId="11" fillId="9" borderId="53" xfId="2" applyNumberFormat="1" applyFont="1" applyFill="1" applyBorder="1"/>
    <xf numFmtId="4" fontId="10" fillId="9" borderId="53" xfId="2" applyNumberFormat="1" applyFont="1" applyFill="1" applyBorder="1"/>
    <xf numFmtId="4" fontId="10" fillId="9" borderId="24" xfId="2" applyNumberFormat="1" applyFont="1" applyFill="1" applyBorder="1"/>
    <xf numFmtId="4" fontId="10" fillId="9" borderId="54" xfId="2" applyNumberFormat="1" applyFont="1" applyFill="1" applyBorder="1"/>
    <xf numFmtId="4" fontId="10" fillId="9" borderId="24" xfId="1" applyNumberFormat="1" applyFont="1" applyFill="1" applyBorder="1"/>
    <xf numFmtId="4" fontId="10" fillId="9" borderId="13" xfId="1" applyNumberFormat="1" applyFont="1" applyFill="1" applyBorder="1"/>
    <xf numFmtId="4" fontId="9" fillId="9" borderId="30" xfId="0" applyNumberFormat="1" applyFont="1" applyFill="1" applyBorder="1"/>
    <xf numFmtId="4" fontId="9" fillId="9" borderId="31" xfId="0" applyNumberFormat="1" applyFont="1" applyFill="1" applyBorder="1"/>
    <xf numFmtId="4" fontId="9" fillId="9" borderId="52" xfId="0" applyNumberFormat="1" applyFont="1" applyFill="1" applyBorder="1"/>
    <xf numFmtId="0" fontId="10" fillId="4" borderId="24" xfId="0" applyFont="1" applyFill="1" applyBorder="1" applyAlignment="1">
      <alignment wrapText="1"/>
    </xf>
    <xf numFmtId="4" fontId="10" fillId="4" borderId="24" xfId="2" applyNumberFormat="1" applyFont="1" applyFill="1" applyBorder="1"/>
    <xf numFmtId="0" fontId="0" fillId="9" borderId="53" xfId="0" applyFill="1" applyBorder="1"/>
    <xf numFmtId="0" fontId="0" fillId="9" borderId="55" xfId="0" applyFill="1" applyBorder="1"/>
    <xf numFmtId="0" fontId="0" fillId="9" borderId="56" xfId="0" applyFill="1" applyBorder="1"/>
    <xf numFmtId="0" fontId="0" fillId="6" borderId="53" xfId="0" applyFill="1" applyBorder="1"/>
    <xf numFmtId="0" fontId="0" fillId="6" borderId="55" xfId="0" applyFill="1" applyBorder="1"/>
    <xf numFmtId="0" fontId="0" fillId="6" borderId="56" xfId="0" applyFill="1" applyBorder="1"/>
    <xf numFmtId="0" fontId="0" fillId="7" borderId="53" xfId="0" applyFill="1" applyBorder="1"/>
    <xf numFmtId="0" fontId="0" fillId="7" borderId="55" xfId="0" applyFill="1" applyBorder="1"/>
    <xf numFmtId="0" fontId="0" fillId="7" borderId="56" xfId="0" applyFill="1" applyBorder="1"/>
    <xf numFmtId="0" fontId="0" fillId="5" borderId="0" xfId="0" applyFill="1"/>
    <xf numFmtId="4" fontId="10" fillId="5" borderId="13" xfId="2" applyNumberFormat="1" applyFont="1" applyFill="1" applyBorder="1"/>
    <xf numFmtId="4" fontId="10" fillId="9" borderId="58" xfId="2" applyNumberFormat="1" applyFont="1" applyFill="1" applyBorder="1"/>
    <xf numFmtId="4" fontId="10" fillId="9" borderId="59" xfId="2" applyNumberFormat="1" applyFont="1" applyFill="1" applyBorder="1"/>
    <xf numFmtId="4" fontId="10" fillId="9" borderId="13" xfId="2" applyNumberFormat="1" applyFont="1" applyFill="1" applyBorder="1"/>
    <xf numFmtId="4" fontId="10" fillId="9" borderId="64" xfId="2" applyNumberFormat="1" applyFont="1" applyFill="1" applyBorder="1"/>
    <xf numFmtId="4" fontId="10" fillId="9" borderId="16" xfId="2" applyNumberFormat="1" applyFont="1" applyFill="1" applyBorder="1"/>
    <xf numFmtId="4" fontId="10" fillId="9" borderId="65" xfId="2" applyNumberFormat="1" applyFont="1" applyFill="1" applyBorder="1"/>
    <xf numFmtId="4" fontId="11" fillId="9" borderId="60" xfId="2" applyNumberFormat="1" applyFont="1" applyFill="1" applyBorder="1"/>
    <xf numFmtId="4" fontId="11" fillId="9" borderId="57" xfId="2" applyNumberFormat="1" applyFont="1" applyFill="1" applyBorder="1"/>
    <xf numFmtId="4" fontId="11" fillId="9" borderId="61" xfId="2" applyNumberFormat="1" applyFont="1" applyFill="1" applyBorder="1"/>
    <xf numFmtId="4" fontId="10" fillId="9" borderId="66" xfId="1" applyNumberFormat="1" applyFont="1" applyFill="1" applyBorder="1"/>
    <xf numFmtId="4" fontId="10" fillId="6" borderId="16" xfId="2" applyNumberFormat="1" applyFont="1" applyFill="1" applyBorder="1"/>
    <xf numFmtId="4" fontId="10" fillId="6" borderId="13" xfId="2" applyNumberFormat="1" applyFont="1" applyFill="1" applyBorder="1"/>
    <xf numFmtId="4" fontId="10" fillId="6" borderId="24" xfId="2" applyNumberFormat="1" applyFont="1" applyFill="1" applyBorder="1"/>
    <xf numFmtId="4" fontId="10" fillId="7" borderId="16" xfId="2" applyNumberFormat="1" applyFont="1" applyFill="1" applyBorder="1"/>
    <xf numFmtId="4" fontId="10" fillId="7" borderId="13" xfId="2" applyNumberFormat="1" applyFont="1" applyFill="1" applyBorder="1"/>
    <xf numFmtId="0" fontId="9" fillId="10" borderId="46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47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 wrapText="1"/>
    </xf>
    <xf numFmtId="0" fontId="10" fillId="10" borderId="48" xfId="0" quotePrefix="1" applyFont="1" applyFill="1" applyBorder="1" applyAlignment="1">
      <alignment horizontal="center" vertical="center"/>
    </xf>
    <xf numFmtId="0" fontId="10" fillId="10" borderId="9" xfId="0" quotePrefix="1" applyFont="1" applyFill="1" applyBorder="1" applyAlignment="1">
      <alignment horizontal="center" vertical="center"/>
    </xf>
    <xf numFmtId="0" fontId="10" fillId="10" borderId="49" xfId="0" quotePrefix="1" applyFont="1" applyFill="1" applyBorder="1" applyAlignment="1">
      <alignment horizontal="center" vertical="center"/>
    </xf>
    <xf numFmtId="0" fontId="0" fillId="10" borderId="53" xfId="0" applyFill="1" applyBorder="1"/>
    <xf numFmtId="0" fontId="0" fillId="10" borderId="55" xfId="0" applyFill="1" applyBorder="1"/>
    <xf numFmtId="0" fontId="0" fillId="10" borderId="56" xfId="0" applyFill="1" applyBorder="1"/>
    <xf numFmtId="4" fontId="10" fillId="10" borderId="12" xfId="2" applyNumberFormat="1" applyFont="1" applyFill="1" applyBorder="1"/>
    <xf numFmtId="4" fontId="10" fillId="10" borderId="13" xfId="0" applyNumberFormat="1" applyFont="1" applyFill="1" applyBorder="1"/>
    <xf numFmtId="4" fontId="10" fillId="10" borderId="14" xfId="0" applyNumberFormat="1" applyFont="1" applyFill="1" applyBorder="1"/>
    <xf numFmtId="4" fontId="10" fillId="10" borderId="15" xfId="2" applyNumberFormat="1" applyFont="1" applyFill="1" applyBorder="1"/>
    <xf numFmtId="4" fontId="10" fillId="10" borderId="16" xfId="0" applyNumberFormat="1" applyFont="1" applyFill="1" applyBorder="1"/>
    <xf numFmtId="4" fontId="10" fillId="10" borderId="17" xfId="0" applyNumberFormat="1" applyFont="1" applyFill="1" applyBorder="1"/>
    <xf numFmtId="4" fontId="9" fillId="10" borderId="5" xfId="0" applyNumberFormat="1" applyFont="1" applyFill="1" applyBorder="1"/>
    <xf numFmtId="4" fontId="9" fillId="10" borderId="6" xfId="0" applyNumberFormat="1" applyFont="1" applyFill="1" applyBorder="1"/>
    <xf numFmtId="4" fontId="9" fillId="10" borderId="20" xfId="0" applyNumberFormat="1" applyFont="1" applyFill="1" applyBorder="1"/>
    <xf numFmtId="0" fontId="0" fillId="10" borderId="50" xfId="0" applyFill="1" applyBorder="1"/>
    <xf numFmtId="0" fontId="0" fillId="10" borderId="51" xfId="0" applyFill="1" applyBorder="1"/>
    <xf numFmtId="4" fontId="9" fillId="10" borderId="47" xfId="0" applyNumberFormat="1" applyFont="1" applyFill="1" applyBorder="1"/>
    <xf numFmtId="4" fontId="9" fillId="10" borderId="7" xfId="0" applyNumberFormat="1" applyFont="1" applyFill="1" applyBorder="1"/>
    <xf numFmtId="4" fontId="9" fillId="10" borderId="8" xfId="0" applyNumberFormat="1" applyFont="1" applyFill="1" applyBorder="1"/>
    <xf numFmtId="4" fontId="9" fillId="10" borderId="24" xfId="0" applyNumberFormat="1" applyFont="1" applyFill="1" applyBorder="1"/>
    <xf numFmtId="4" fontId="10" fillId="10" borderId="23" xfId="2" applyNumberFormat="1" applyFont="1" applyFill="1" applyBorder="1"/>
    <xf numFmtId="4" fontId="10" fillId="10" borderId="24" xfId="0" applyNumberFormat="1" applyFont="1" applyFill="1" applyBorder="1"/>
    <xf numFmtId="4" fontId="10" fillId="10" borderId="25" xfId="0" applyNumberFormat="1" applyFont="1" applyFill="1" applyBorder="1"/>
    <xf numFmtId="4" fontId="10" fillId="10" borderId="16" xfId="2" applyNumberFormat="1" applyFont="1" applyFill="1" applyBorder="1"/>
    <xf numFmtId="4" fontId="10" fillId="10" borderId="13" xfId="2" applyNumberFormat="1" applyFont="1" applyFill="1" applyBorder="1"/>
    <xf numFmtId="4" fontId="10" fillId="10" borderId="24" xfId="2" applyNumberFormat="1" applyFont="1" applyFill="1" applyBorder="1"/>
    <xf numFmtId="4" fontId="11" fillId="10" borderId="24" xfId="2" applyNumberFormat="1" applyFont="1" applyFill="1" applyBorder="1"/>
    <xf numFmtId="4" fontId="10" fillId="10" borderId="24" xfId="1" applyNumberFormat="1" applyFont="1" applyFill="1" applyBorder="1"/>
    <xf numFmtId="4" fontId="10" fillId="10" borderId="13" xfId="1" applyNumberFormat="1" applyFont="1" applyFill="1" applyBorder="1"/>
    <xf numFmtId="4" fontId="9" fillId="10" borderId="30" xfId="0" applyNumberFormat="1" applyFont="1" applyFill="1" applyBorder="1"/>
    <xf numFmtId="4" fontId="9" fillId="10" borderId="31" xfId="0" applyNumberFormat="1" applyFont="1" applyFill="1" applyBorder="1"/>
    <xf numFmtId="4" fontId="9" fillId="10" borderId="52" xfId="0" applyNumberFormat="1" applyFont="1" applyFill="1" applyBorder="1"/>
    <xf numFmtId="4" fontId="3" fillId="0" borderId="0" xfId="0" applyNumberFormat="1" applyFont="1"/>
    <xf numFmtId="0" fontId="11" fillId="0" borderId="23" xfId="0" quotePrefix="1" applyFont="1" applyBorder="1" applyAlignment="1">
      <alignment vertical="center"/>
    </xf>
    <xf numFmtId="4" fontId="11" fillId="6" borderId="23" xfId="0" applyNumberFormat="1" applyFont="1" applyFill="1" applyBorder="1"/>
    <xf numFmtId="4" fontId="11" fillId="6" borderId="24" xfId="0" applyNumberFormat="1" applyFont="1" applyFill="1" applyBorder="1"/>
    <xf numFmtId="4" fontId="11" fillId="6" borderId="25" xfId="0" applyNumberFormat="1" applyFont="1" applyFill="1" applyBorder="1"/>
    <xf numFmtId="4" fontId="11" fillId="7" borderId="23" xfId="0" applyNumberFormat="1" applyFont="1" applyFill="1" applyBorder="1"/>
    <xf numFmtId="4" fontId="11" fillId="7" borderId="24" xfId="0" applyNumberFormat="1" applyFont="1" applyFill="1" applyBorder="1"/>
    <xf numFmtId="4" fontId="11" fillId="7" borderId="25" xfId="0" applyNumberFormat="1" applyFont="1" applyFill="1" applyBorder="1"/>
    <xf numFmtId="4" fontId="11" fillId="9" borderId="23" xfId="0" applyNumberFormat="1" applyFont="1" applyFill="1" applyBorder="1"/>
    <xf numFmtId="4" fontId="11" fillId="9" borderId="24" xfId="0" applyNumberFormat="1" applyFont="1" applyFill="1" applyBorder="1"/>
    <xf numFmtId="4" fontId="11" fillId="9" borderId="25" xfId="0" applyNumberFormat="1" applyFont="1" applyFill="1" applyBorder="1"/>
    <xf numFmtId="0" fontId="11" fillId="0" borderId="15" xfId="0" quotePrefix="1" applyFont="1" applyBorder="1" applyAlignment="1">
      <alignment vertical="center"/>
    </xf>
    <xf numFmtId="0" fontId="11" fillId="0" borderId="16" xfId="0" applyFont="1" applyBorder="1" applyAlignment="1">
      <alignment wrapText="1"/>
    </xf>
    <xf numFmtId="4" fontId="11" fillId="0" borderId="16" xfId="2" applyNumberFormat="1" applyFont="1" applyFill="1" applyBorder="1"/>
    <xf numFmtId="4" fontId="11" fillId="0" borderId="16" xfId="0" applyNumberFormat="1" applyFont="1" applyBorder="1"/>
    <xf numFmtId="4" fontId="11" fillId="0" borderId="41" xfId="0" applyNumberFormat="1" applyFont="1" applyBorder="1"/>
    <xf numFmtId="4" fontId="11" fillId="6" borderId="15" xfId="2" applyNumberFormat="1" applyFont="1" applyFill="1" applyBorder="1"/>
    <xf numFmtId="4" fontId="11" fillId="6" borderId="16" xfId="0" applyNumberFormat="1" applyFont="1" applyFill="1" applyBorder="1"/>
    <xf numFmtId="4" fontId="11" fillId="6" borderId="17" xfId="0" applyNumberFormat="1" applyFont="1" applyFill="1" applyBorder="1"/>
    <xf numFmtId="4" fontId="11" fillId="7" borderId="15" xfId="2" applyNumberFormat="1" applyFont="1" applyFill="1" applyBorder="1"/>
    <xf numFmtId="4" fontId="11" fillId="7" borderId="16" xfId="0" applyNumberFormat="1" applyFont="1" applyFill="1" applyBorder="1"/>
    <xf numFmtId="4" fontId="11" fillId="7" borderId="17" xfId="0" applyNumberFormat="1" applyFont="1" applyFill="1" applyBorder="1"/>
    <xf numFmtId="4" fontId="11" fillId="9" borderId="62" xfId="2" applyNumberFormat="1" applyFont="1" applyFill="1" applyBorder="1"/>
    <xf numFmtId="4" fontId="11" fillId="9" borderId="63" xfId="2" applyNumberFormat="1" applyFont="1" applyFill="1" applyBorder="1"/>
    <xf numFmtId="0" fontId="11" fillId="0" borderId="16" xfId="0" applyFont="1" applyBorder="1"/>
    <xf numFmtId="4" fontId="11" fillId="0" borderId="13" xfId="2" applyNumberFormat="1" applyFont="1" applyFill="1" applyBorder="1"/>
    <xf numFmtId="4" fontId="11" fillId="6" borderId="12" xfId="2" applyNumberFormat="1" applyFont="1" applyFill="1" applyBorder="1"/>
    <xf numFmtId="4" fontId="11" fillId="7" borderId="12" xfId="2" applyNumberFormat="1" applyFont="1" applyFill="1" applyBorder="1"/>
    <xf numFmtId="4" fontId="11" fillId="9" borderId="64" xfId="2" applyNumberFormat="1" applyFont="1" applyFill="1" applyBorder="1"/>
    <xf numFmtId="4" fontId="11" fillId="9" borderId="16" xfId="2" applyNumberFormat="1" applyFont="1" applyFill="1" applyBorder="1"/>
    <xf numFmtId="4" fontId="11" fillId="7" borderId="57" xfId="0" applyNumberFormat="1" applyFont="1" applyFill="1" applyBorder="1"/>
    <xf numFmtId="0" fontId="11" fillId="0" borderId="26" xfId="0" quotePrefix="1" applyFont="1" applyBorder="1" applyAlignment="1">
      <alignment vertical="center"/>
    </xf>
    <xf numFmtId="0" fontId="11" fillId="0" borderId="27" xfId="0" applyFont="1" applyBorder="1"/>
    <xf numFmtId="4" fontId="11" fillId="0" borderId="27" xfId="0" applyNumberFormat="1" applyFont="1" applyBorder="1"/>
    <xf numFmtId="4" fontId="11" fillId="0" borderId="44" xfId="0" applyNumberFormat="1" applyFont="1" applyBorder="1"/>
    <xf numFmtId="4" fontId="11" fillId="6" borderId="26" xfId="0" applyNumberFormat="1" applyFont="1" applyFill="1" applyBorder="1"/>
    <xf numFmtId="4" fontId="11" fillId="6" borderId="27" xfId="0" applyNumberFormat="1" applyFont="1" applyFill="1" applyBorder="1"/>
    <xf numFmtId="4" fontId="11" fillId="6" borderId="28" xfId="0" applyNumberFormat="1" applyFont="1" applyFill="1" applyBorder="1"/>
    <xf numFmtId="4" fontId="11" fillId="7" borderId="26" xfId="0" applyNumberFormat="1" applyFont="1" applyFill="1" applyBorder="1"/>
    <xf numFmtId="4" fontId="11" fillId="7" borderId="27" xfId="0" applyNumberFormat="1" applyFont="1" applyFill="1" applyBorder="1"/>
    <xf numFmtId="4" fontId="11" fillId="7" borderId="28" xfId="0" applyNumberFormat="1" applyFont="1" applyFill="1" applyBorder="1"/>
    <xf numFmtId="4" fontId="11" fillId="9" borderId="26" xfId="0" applyNumberFormat="1" applyFont="1" applyFill="1" applyBorder="1"/>
    <xf numFmtId="4" fontId="11" fillId="9" borderId="27" xfId="0" applyNumberFormat="1" applyFont="1" applyFill="1" applyBorder="1"/>
    <xf numFmtId="4" fontId="11" fillId="9" borderId="28" xfId="0" applyNumberFormat="1" applyFont="1" applyFill="1" applyBorder="1"/>
    <xf numFmtId="0" fontId="11" fillId="4" borderId="15" xfId="0" quotePrefix="1" applyFont="1" applyFill="1" applyBorder="1" applyAlignment="1">
      <alignment vertical="center"/>
    </xf>
    <xf numFmtId="0" fontId="11" fillId="4" borderId="16" xfId="0" applyFont="1" applyFill="1" applyBorder="1" applyAlignment="1">
      <alignment wrapText="1"/>
    </xf>
    <xf numFmtId="4" fontId="11" fillId="4" borderId="16" xfId="2" applyNumberFormat="1" applyFont="1" applyFill="1" applyBorder="1"/>
    <xf numFmtId="4" fontId="11" fillId="4" borderId="16" xfId="0" applyNumberFormat="1" applyFont="1" applyFill="1" applyBorder="1"/>
    <xf numFmtId="4" fontId="11" fillId="4" borderId="41" xfId="0" applyNumberFormat="1" applyFont="1" applyFill="1" applyBorder="1"/>
    <xf numFmtId="0" fontId="11" fillId="4" borderId="26" xfId="0" quotePrefix="1" applyFont="1" applyFill="1" applyBorder="1" applyAlignment="1">
      <alignment vertical="center"/>
    </xf>
    <xf numFmtId="0" fontId="11" fillId="4" borderId="27" xfId="0" applyFont="1" applyFill="1" applyBorder="1" applyAlignment="1">
      <alignment wrapText="1"/>
    </xf>
    <xf numFmtId="4" fontId="11" fillId="4" borderId="27" xfId="0" applyNumberFormat="1" applyFont="1" applyFill="1" applyBorder="1"/>
    <xf numFmtId="4" fontId="11" fillId="4" borderId="44" xfId="0" applyNumberFormat="1" applyFont="1" applyFill="1" applyBorder="1"/>
    <xf numFmtId="4" fontId="13" fillId="0" borderId="24" xfId="2" applyNumberFormat="1" applyFont="1" applyFill="1" applyBorder="1"/>
    <xf numFmtId="4" fontId="13" fillId="0" borderId="43" xfId="2" applyNumberFormat="1" applyFont="1" applyFill="1" applyBorder="1"/>
    <xf numFmtId="4" fontId="13" fillId="6" borderId="23" xfId="2" applyNumberFormat="1" applyFont="1" applyFill="1" applyBorder="1"/>
    <xf numFmtId="4" fontId="13" fillId="6" borderId="24" xfId="2" applyNumberFormat="1" applyFont="1" applyFill="1" applyBorder="1"/>
    <xf numFmtId="4" fontId="13" fillId="6" borderId="25" xfId="2" applyNumberFormat="1" applyFont="1" applyFill="1" applyBorder="1"/>
    <xf numFmtId="4" fontId="13" fillId="7" borderId="24" xfId="2" applyNumberFormat="1" applyFont="1" applyFill="1" applyBorder="1"/>
    <xf numFmtId="4" fontId="13" fillId="9" borderId="53" xfId="2" applyNumberFormat="1" applyFont="1" applyFill="1" applyBorder="1"/>
    <xf numFmtId="4" fontId="13" fillId="9" borderId="24" xfId="2" applyNumberFormat="1" applyFont="1" applyFill="1" applyBorder="1"/>
    <xf numFmtId="4" fontId="13" fillId="9" borderId="23" xfId="2" applyNumberFormat="1" applyFont="1" applyFill="1" applyBorder="1"/>
    <xf numFmtId="4" fontId="13" fillId="9" borderId="25" xfId="2" applyNumberFormat="1" applyFont="1" applyFill="1" applyBorder="1"/>
    <xf numFmtId="0" fontId="11" fillId="0" borderId="29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4" fontId="11" fillId="9" borderId="57" xfId="0" applyNumberFormat="1" applyFont="1" applyFill="1" applyBorder="1"/>
    <xf numFmtId="4" fontId="11" fillId="7" borderId="63" xfId="0" applyNumberFormat="1" applyFont="1" applyFill="1" applyBorder="1"/>
    <xf numFmtId="4" fontId="11" fillId="9" borderId="58" xfId="2" applyNumberFormat="1" applyFont="1" applyFill="1" applyBorder="1"/>
    <xf numFmtId="4" fontId="11" fillId="9" borderId="13" xfId="2" applyNumberFormat="1" applyFont="1" applyFill="1" applyBorder="1"/>
    <xf numFmtId="4" fontId="11" fillId="9" borderId="59" xfId="2" applyNumberFormat="1" applyFont="1" applyFill="1" applyBorder="1"/>
    <xf numFmtId="4" fontId="11" fillId="10" borderId="23" xfId="0" applyNumberFormat="1" applyFont="1" applyFill="1" applyBorder="1"/>
    <xf numFmtId="4" fontId="11" fillId="10" borderId="24" xfId="0" applyNumberFormat="1" applyFont="1" applyFill="1" applyBorder="1"/>
    <xf numFmtId="4" fontId="11" fillId="10" borderId="25" xfId="0" applyNumberFormat="1" applyFont="1" applyFill="1" applyBorder="1"/>
    <xf numFmtId="4" fontId="11" fillId="6" borderId="16" xfId="2" applyNumberFormat="1" applyFont="1" applyFill="1" applyBorder="1"/>
    <xf numFmtId="4" fontId="11" fillId="7" borderId="16" xfId="2" applyNumberFormat="1" applyFont="1" applyFill="1" applyBorder="1"/>
    <xf numFmtId="4" fontId="11" fillId="10" borderId="16" xfId="2" applyNumberFormat="1" applyFont="1" applyFill="1" applyBorder="1"/>
    <xf numFmtId="4" fontId="11" fillId="6" borderId="13" xfId="2" applyNumberFormat="1" applyFont="1" applyFill="1" applyBorder="1"/>
    <xf numFmtId="4" fontId="11" fillId="7" borderId="13" xfId="2" applyNumberFormat="1" applyFont="1" applyFill="1" applyBorder="1"/>
    <xf numFmtId="4" fontId="11" fillId="10" borderId="13" xfId="2" applyNumberFormat="1" applyFont="1" applyFill="1" applyBorder="1"/>
    <xf numFmtId="4" fontId="11" fillId="10" borderId="27" xfId="0" applyNumberFormat="1" applyFont="1" applyFill="1" applyBorder="1"/>
    <xf numFmtId="4" fontId="11" fillId="0" borderId="57" xfId="2" applyNumberFormat="1" applyFont="1" applyFill="1" applyBorder="1"/>
    <xf numFmtId="4" fontId="11" fillId="6" borderId="57" xfId="2" applyNumberFormat="1" applyFont="1" applyFill="1" applyBorder="1"/>
    <xf numFmtId="4" fontId="11" fillId="7" borderId="57" xfId="2" applyNumberFormat="1" applyFont="1" applyFill="1" applyBorder="1"/>
    <xf numFmtId="4" fontId="11" fillId="10" borderId="57" xfId="2" applyNumberFormat="1" applyFont="1" applyFill="1" applyBorder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6" fillId="6" borderId="33" xfId="0" applyFont="1" applyFill="1" applyBorder="1" applyAlignment="1" applyProtection="1">
      <alignment horizontal="center" vertical="center" wrapText="1"/>
      <protection hidden="1"/>
    </xf>
    <xf numFmtId="0" fontId="16" fillId="6" borderId="34" xfId="0" applyFont="1" applyFill="1" applyBorder="1" applyAlignment="1" applyProtection="1">
      <alignment horizontal="center" vertical="center" wrapText="1"/>
      <protection hidden="1"/>
    </xf>
    <xf numFmtId="0" fontId="16" fillId="6" borderId="35" xfId="0" applyFont="1" applyFill="1" applyBorder="1" applyAlignment="1" applyProtection="1">
      <alignment horizontal="center" vertical="center" wrapText="1"/>
      <protection hidden="1"/>
    </xf>
    <xf numFmtId="0" fontId="16" fillId="6" borderId="18" xfId="0" applyFont="1" applyFill="1" applyBorder="1" applyAlignment="1" applyProtection="1">
      <alignment horizontal="center" vertical="center" wrapText="1"/>
      <protection hidden="1"/>
    </xf>
    <xf numFmtId="0" fontId="16" fillId="6" borderId="32" xfId="0" applyFont="1" applyFill="1" applyBorder="1" applyAlignment="1" applyProtection="1">
      <alignment horizontal="center" vertical="center" wrapText="1"/>
      <protection hidden="1"/>
    </xf>
    <xf numFmtId="0" fontId="16" fillId="6" borderId="36" xfId="0" applyFont="1" applyFill="1" applyBorder="1" applyAlignment="1" applyProtection="1">
      <alignment horizontal="center" vertical="center" wrapText="1"/>
      <protection hidden="1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5" fillId="10" borderId="33" xfId="0" applyFont="1" applyFill="1" applyBorder="1" applyAlignment="1">
      <alignment horizontal="center" vertical="center" wrapText="1"/>
    </xf>
    <xf numFmtId="0" fontId="5" fillId="10" borderId="34" xfId="0" applyFont="1" applyFill="1" applyBorder="1" applyAlignment="1">
      <alignment horizontal="center" vertical="center" wrapText="1"/>
    </xf>
    <xf numFmtId="0" fontId="5" fillId="10" borderId="35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32" xfId="0" applyFont="1" applyFill="1" applyBorder="1" applyAlignment="1">
      <alignment horizontal="center" vertical="center" wrapText="1"/>
    </xf>
    <xf numFmtId="0" fontId="5" fillId="10" borderId="36" xfId="0" applyFont="1" applyFill="1" applyBorder="1" applyAlignment="1">
      <alignment horizontal="center" vertical="center" wrapText="1"/>
    </xf>
    <xf numFmtId="0" fontId="9" fillId="7" borderId="67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0" fillId="7" borderId="68" xfId="0" quotePrefix="1" applyFont="1" applyFill="1" applyBorder="1" applyAlignment="1">
      <alignment horizontal="center" vertical="center"/>
    </xf>
    <xf numFmtId="0" fontId="0" fillId="7" borderId="54" xfId="0" applyFill="1" applyBorder="1"/>
    <xf numFmtId="4" fontId="10" fillId="7" borderId="59" xfId="2" applyNumberFormat="1" applyFont="1" applyFill="1" applyBorder="1"/>
    <xf numFmtId="4" fontId="10" fillId="7" borderId="65" xfId="2" applyNumberFormat="1" applyFont="1" applyFill="1" applyBorder="1"/>
    <xf numFmtId="4" fontId="9" fillId="7" borderId="19" xfId="0" applyNumberFormat="1" applyFont="1" applyFill="1" applyBorder="1"/>
    <xf numFmtId="0" fontId="0" fillId="7" borderId="0" xfId="0" applyFill="1" applyBorder="1"/>
    <xf numFmtId="4" fontId="9" fillId="7" borderId="22" xfId="0" applyNumberFormat="1" applyFont="1" applyFill="1" applyBorder="1"/>
    <xf numFmtId="4" fontId="11" fillId="7" borderId="54" xfId="0" applyNumberFormat="1" applyFont="1" applyFill="1" applyBorder="1"/>
    <xf numFmtId="4" fontId="11" fillId="7" borderId="65" xfId="2" applyNumberFormat="1" applyFont="1" applyFill="1" applyBorder="1"/>
    <xf numFmtId="4" fontId="11" fillId="7" borderId="59" xfId="2" applyNumberFormat="1" applyFont="1" applyFill="1" applyBorder="1"/>
    <xf numFmtId="4" fontId="11" fillId="7" borderId="69" xfId="0" applyNumberFormat="1" applyFont="1" applyFill="1" applyBorder="1"/>
    <xf numFmtId="4" fontId="9" fillId="7" borderId="54" xfId="0" applyNumberFormat="1" applyFont="1" applyFill="1" applyBorder="1"/>
    <xf numFmtId="4" fontId="9" fillId="7" borderId="36" xfId="0" applyNumberFormat="1" applyFont="1" applyFill="1" applyBorder="1"/>
    <xf numFmtId="4" fontId="13" fillId="7" borderId="54" xfId="2" applyNumberFormat="1" applyFont="1" applyFill="1" applyBorder="1"/>
    <xf numFmtId="4" fontId="11" fillId="7" borderId="55" xfId="2" applyNumberFormat="1" applyFont="1" applyFill="1" applyBorder="1"/>
    <xf numFmtId="4" fontId="10" fillId="7" borderId="55" xfId="2" applyNumberFormat="1" applyFont="1" applyFill="1" applyBorder="1"/>
    <xf numFmtId="4" fontId="9" fillId="7" borderId="70" xfId="0" applyNumberFormat="1" applyFont="1" applyFill="1" applyBorder="1"/>
    <xf numFmtId="0" fontId="0" fillId="6" borderId="23" xfId="0" applyFill="1" applyBorder="1"/>
    <xf numFmtId="0" fontId="0" fillId="6" borderId="25" xfId="0" applyFill="1" applyBorder="1"/>
    <xf numFmtId="0" fontId="0" fillId="6" borderId="0" xfId="0" applyFill="1" applyBorder="1"/>
    <xf numFmtId="4" fontId="11" fillId="6" borderId="56" xfId="2" applyNumberFormat="1" applyFont="1" applyFill="1" applyBorder="1"/>
    <xf numFmtId="0" fontId="9" fillId="7" borderId="37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10" fillId="7" borderId="39" xfId="0" quotePrefix="1" applyFont="1" applyFill="1" applyBorder="1" applyAlignment="1">
      <alignment horizontal="center" vertical="center"/>
    </xf>
    <xf numFmtId="0" fontId="0" fillId="7" borderId="43" xfId="0" applyFill="1" applyBorder="1"/>
    <xf numFmtId="4" fontId="10" fillId="7" borderId="40" xfId="0" applyNumberFormat="1" applyFont="1" applyFill="1" applyBorder="1"/>
    <xf numFmtId="4" fontId="10" fillId="7" borderId="41" xfId="0" applyNumberFormat="1" applyFont="1" applyFill="1" applyBorder="1"/>
    <xf numFmtId="4" fontId="9" fillId="7" borderId="42" xfId="0" applyNumberFormat="1" applyFont="1" applyFill="1" applyBorder="1"/>
    <xf numFmtId="4" fontId="9" fillId="7" borderId="38" xfId="0" applyNumberFormat="1" applyFont="1" applyFill="1" applyBorder="1"/>
    <xf numFmtId="4" fontId="11" fillId="7" borderId="43" xfId="0" applyNumberFormat="1" applyFont="1" applyFill="1" applyBorder="1"/>
    <xf numFmtId="4" fontId="10" fillId="7" borderId="43" xfId="0" applyNumberFormat="1" applyFont="1" applyFill="1" applyBorder="1"/>
    <xf numFmtId="4" fontId="11" fillId="7" borderId="41" xfId="0" applyNumberFormat="1" applyFont="1" applyFill="1" applyBorder="1"/>
    <xf numFmtId="4" fontId="11" fillId="7" borderId="44" xfId="0" applyNumberFormat="1" applyFont="1" applyFill="1" applyBorder="1"/>
    <xf numFmtId="4" fontId="9" fillId="7" borderId="43" xfId="0" applyNumberFormat="1" applyFont="1" applyFill="1" applyBorder="1"/>
    <xf numFmtId="4" fontId="13" fillId="7" borderId="43" xfId="2" applyNumberFormat="1" applyFont="1" applyFill="1" applyBorder="1"/>
    <xf numFmtId="4" fontId="9" fillId="7" borderId="45" xfId="0" applyNumberFormat="1" applyFont="1" applyFill="1" applyBorder="1"/>
    <xf numFmtId="0" fontId="0" fillId="9" borderId="23" xfId="0" applyFill="1" applyBorder="1"/>
    <xf numFmtId="0" fontId="0" fillId="9" borderId="25" xfId="0" applyFill="1" applyBorder="1"/>
    <xf numFmtId="4" fontId="10" fillId="9" borderId="71" xfId="2" applyNumberFormat="1" applyFont="1" applyFill="1" applyBorder="1"/>
    <xf numFmtId="0" fontId="0" fillId="9" borderId="0" xfId="0" applyFill="1" applyBorder="1"/>
    <xf numFmtId="4" fontId="10" fillId="9" borderId="56" xfId="2" applyNumberFormat="1" applyFont="1" applyFill="1" applyBorder="1"/>
    <xf numFmtId="4" fontId="11" fillId="9" borderId="72" xfId="2" applyNumberFormat="1" applyFont="1" applyFill="1" applyBorder="1"/>
    <xf numFmtId="4" fontId="11" fillId="9" borderId="73" xfId="2" applyNumberFormat="1" applyFont="1" applyFill="1" applyBorder="1"/>
    <xf numFmtId="4" fontId="11" fillId="9" borderId="74" xfId="2" applyNumberFormat="1" applyFont="1" applyFill="1" applyBorder="1"/>
    <xf numFmtId="4" fontId="9" fillId="9" borderId="75" xfId="0" applyNumberFormat="1" applyFont="1" applyFill="1" applyBorder="1"/>
    <xf numFmtId="4" fontId="11" fillId="9" borderId="56" xfId="2" applyNumberFormat="1" applyFont="1" applyFill="1" applyBorder="1"/>
    <xf numFmtId="4" fontId="13" fillId="9" borderId="56" xfId="2" applyNumberFormat="1" applyFont="1" applyFill="1" applyBorder="1"/>
    <xf numFmtId="4" fontId="10" fillId="9" borderId="73" xfId="2" applyNumberFormat="1" applyFont="1" applyFill="1" applyBorder="1"/>
    <xf numFmtId="4" fontId="10" fillId="9" borderId="76" xfId="2" applyNumberFormat="1" applyFont="1" applyFill="1" applyBorder="1"/>
    <xf numFmtId="4" fontId="11" fillId="0" borderId="41" xfId="2" applyNumberFormat="1" applyFont="1" applyFill="1" applyBorder="1"/>
    <xf numFmtId="4" fontId="11" fillId="0" borderId="40" xfId="2" applyNumberFormat="1" applyFont="1" applyFill="1" applyBorder="1"/>
    <xf numFmtId="4" fontId="10" fillId="0" borderId="43" xfId="2" applyNumberFormat="1" applyFont="1" applyFill="1" applyBorder="1"/>
    <xf numFmtId="4" fontId="10" fillId="0" borderId="40" xfId="2" applyNumberFormat="1" applyFont="1" applyFill="1" applyBorder="1"/>
    <xf numFmtId="4" fontId="11" fillId="0" borderId="77" xfId="2" applyNumberFormat="1" applyFont="1" applyFill="1" applyBorder="1"/>
    <xf numFmtId="4" fontId="10" fillId="4" borderId="43" xfId="2" applyNumberFormat="1" applyFont="1" applyFill="1" applyBorder="1"/>
    <xf numFmtId="4" fontId="10" fillId="4" borderId="40" xfId="2" applyNumberFormat="1" applyFont="1" applyFill="1" applyBorder="1"/>
    <xf numFmtId="4" fontId="10" fillId="5" borderId="43" xfId="0" applyNumberFormat="1" applyFont="1" applyFill="1" applyBorder="1"/>
    <xf numFmtId="4" fontId="10" fillId="5" borderId="40" xfId="2" applyNumberFormat="1" applyFont="1" applyFill="1" applyBorder="1"/>
    <xf numFmtId="4" fontId="10" fillId="4" borderId="41" xfId="2" applyNumberFormat="1" applyFont="1" applyFill="1" applyBorder="1"/>
    <xf numFmtId="4" fontId="11" fillId="7" borderId="61" xfId="2" applyNumberFormat="1" applyFont="1" applyFill="1" applyBorder="1"/>
    <xf numFmtId="4" fontId="11" fillId="6" borderId="17" xfId="2" applyNumberFormat="1" applyFont="1" applyFill="1" applyBorder="1"/>
    <xf numFmtId="4" fontId="11" fillId="6" borderId="14" xfId="2" applyNumberFormat="1" applyFont="1" applyFill="1" applyBorder="1"/>
    <xf numFmtId="4" fontId="10" fillId="6" borderId="25" xfId="2" applyNumberFormat="1" applyFont="1" applyFill="1" applyBorder="1"/>
    <xf numFmtId="4" fontId="10" fillId="6" borderId="14" xfId="2" applyNumberFormat="1" applyFont="1" applyFill="1" applyBorder="1"/>
    <xf numFmtId="4" fontId="11" fillId="6" borderId="78" xfId="2" applyNumberFormat="1" applyFont="1" applyFill="1" applyBorder="1"/>
    <xf numFmtId="4" fontId="11" fillId="6" borderId="79" xfId="2" applyNumberFormat="1" applyFont="1" applyFill="1" applyBorder="1"/>
    <xf numFmtId="4" fontId="10" fillId="6" borderId="17" xfId="2" applyNumberFormat="1" applyFont="1" applyFill="1" applyBorder="1"/>
    <xf numFmtId="4" fontId="11" fillId="7" borderId="41" xfId="2" applyNumberFormat="1" applyFont="1" applyFill="1" applyBorder="1"/>
    <xf numFmtId="4" fontId="11" fillId="7" borderId="40" xfId="2" applyNumberFormat="1" applyFont="1" applyFill="1" applyBorder="1"/>
    <xf numFmtId="4" fontId="10" fillId="7" borderId="43" xfId="2" applyNumberFormat="1" applyFont="1" applyFill="1" applyBorder="1"/>
    <xf numFmtId="4" fontId="10" fillId="7" borderId="40" xfId="2" applyNumberFormat="1" applyFont="1" applyFill="1" applyBorder="1"/>
    <xf numFmtId="4" fontId="11" fillId="7" borderId="77" xfId="2" applyNumberFormat="1" applyFont="1" applyFill="1" applyBorder="1"/>
    <xf numFmtId="4" fontId="11" fillId="7" borderId="43" xfId="2" applyNumberFormat="1" applyFont="1" applyFill="1" applyBorder="1"/>
    <xf numFmtId="4" fontId="10" fillId="7" borderId="41" xfId="2" applyNumberFormat="1" applyFont="1" applyFill="1" applyBorder="1"/>
    <xf numFmtId="4" fontId="10" fillId="0" borderId="54" xfId="2" applyNumberFormat="1" applyFont="1" applyFill="1" applyBorder="1"/>
    <xf numFmtId="0" fontId="0" fillId="10" borderId="0" xfId="0" applyFill="1" applyBorder="1"/>
    <xf numFmtId="4" fontId="11" fillId="10" borderId="15" xfId="2" applyNumberFormat="1" applyFont="1" applyFill="1" applyBorder="1"/>
    <xf numFmtId="4" fontId="11" fillId="10" borderId="17" xfId="2" applyNumberFormat="1" applyFont="1" applyFill="1" applyBorder="1"/>
    <xf numFmtId="4" fontId="11" fillId="10" borderId="12" xfId="2" applyNumberFormat="1" applyFont="1" applyFill="1" applyBorder="1"/>
    <xf numFmtId="4" fontId="11" fillId="10" borderId="14" xfId="2" applyNumberFormat="1" applyFont="1" applyFill="1" applyBorder="1"/>
    <xf numFmtId="4" fontId="11" fillId="10" borderId="26" xfId="0" applyNumberFormat="1" applyFont="1" applyFill="1" applyBorder="1"/>
    <xf numFmtId="4" fontId="11" fillId="10" borderId="28" xfId="0" applyNumberFormat="1" applyFont="1" applyFill="1" applyBorder="1"/>
    <xf numFmtId="4" fontId="10" fillId="10" borderId="25" xfId="2" applyNumberFormat="1" applyFont="1" applyFill="1" applyBorder="1"/>
    <xf numFmtId="4" fontId="10" fillId="10" borderId="14" xfId="2" applyNumberFormat="1" applyFont="1" applyFill="1" applyBorder="1"/>
    <xf numFmtId="4" fontId="11" fillId="10" borderId="78" xfId="2" applyNumberFormat="1" applyFont="1" applyFill="1" applyBorder="1"/>
    <xf numFmtId="4" fontId="11" fillId="10" borderId="79" xfId="2" applyNumberFormat="1" applyFont="1" applyFill="1" applyBorder="1"/>
    <xf numFmtId="4" fontId="9" fillId="10" borderId="23" xfId="0" applyNumberFormat="1" applyFont="1" applyFill="1" applyBorder="1"/>
    <xf numFmtId="4" fontId="9" fillId="10" borderId="25" xfId="0" applyNumberFormat="1" applyFont="1" applyFill="1" applyBorder="1"/>
    <xf numFmtId="4" fontId="11" fillId="10" borderId="23" xfId="2" applyNumberFormat="1" applyFont="1" applyFill="1" applyBorder="1"/>
    <xf numFmtId="4" fontId="11" fillId="10" borderId="25" xfId="2" applyNumberFormat="1" applyFont="1" applyFill="1" applyBorder="1"/>
    <xf numFmtId="4" fontId="10" fillId="10" borderId="17" xfId="2" applyNumberFormat="1" applyFont="1" applyFill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UBLICI%202024\3.%20CLIENTI\Comuna%20SARMASAG\5.%20PNRR%20-%20C5%20BLOCURI\devize\DEVIZE%20PT\DEVIZE%20ELIGIBIL_NEELIGIBIL_actualizate.xlsx" TargetMode="External"/><Relationship Id="rId1" Type="http://schemas.openxmlformats.org/officeDocument/2006/relationships/externalLinkPath" Target="/PUBLICI%202024/3.%20CLIENTI/Comuna%20SARMASAG/5.%20PNRR%20-%20C5%20BLOCURI/devize/DEVIZE%20PT/DEVIZE%20ELIGIBIL_NEELIGIBIL_actualiz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1">
          <cell r="C41">
            <v>9100</v>
          </cell>
        </row>
        <row r="42">
          <cell r="C42">
            <v>0</v>
          </cell>
        </row>
      </sheetData>
      <sheetData sheetId="16">
        <row r="41">
          <cell r="C41">
            <v>0</v>
          </cell>
        </row>
        <row r="42">
          <cell r="C4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view="pageBreakPreview" topLeftCell="A76" zoomScale="60" zoomScaleNormal="70" workbookViewId="0">
      <selection activeCell="L7" sqref="L7:N102"/>
    </sheetView>
  </sheetViews>
  <sheetFormatPr defaultRowHeight="15" x14ac:dyDescent="0.25"/>
  <cols>
    <col min="1" max="1" width="6.28515625" customWidth="1"/>
    <col min="2" max="2" width="92.5703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7" max="17" width="12.42578125" bestFit="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350" t="s">
        <v>1</v>
      </c>
      <c r="B2" s="350"/>
      <c r="C2" s="2"/>
      <c r="D2" s="2"/>
      <c r="F2" s="2"/>
      <c r="G2" s="2"/>
    </row>
    <row r="3" spans="1:14" ht="18.75" x14ac:dyDescent="0.25">
      <c r="A3" s="350" t="s">
        <v>2</v>
      </c>
      <c r="B3" s="350"/>
      <c r="C3" s="2"/>
      <c r="D3" s="2"/>
      <c r="F3" s="2"/>
      <c r="G3" s="2"/>
    </row>
    <row r="4" spans="1:14" ht="18.75" x14ac:dyDescent="0.25">
      <c r="A4" s="350" t="s">
        <v>3</v>
      </c>
      <c r="B4" s="350"/>
      <c r="C4" s="2"/>
      <c r="D4" s="2"/>
      <c r="F4" s="2"/>
      <c r="G4" s="2"/>
    </row>
    <row r="6" spans="1:14" ht="21.75" thickBot="1" x14ac:dyDescent="0.4">
      <c r="A6" s="351" t="s">
        <v>4</v>
      </c>
      <c r="B6" s="352"/>
      <c r="C6" s="352"/>
      <c r="D6" s="352"/>
      <c r="E6" s="352"/>
    </row>
    <row r="7" spans="1:14" ht="21" customHeight="1" x14ac:dyDescent="0.35">
      <c r="A7" s="351" t="s">
        <v>5</v>
      </c>
      <c r="B7" s="351"/>
      <c r="C7" s="351"/>
      <c r="D7" s="351"/>
      <c r="E7" s="351"/>
      <c r="F7" s="373" t="s">
        <v>135</v>
      </c>
      <c r="G7" s="374"/>
      <c r="H7" s="375"/>
      <c r="I7" s="367" t="s">
        <v>136</v>
      </c>
      <c r="J7" s="367"/>
      <c r="K7" s="367"/>
      <c r="L7" s="360" t="s">
        <v>137</v>
      </c>
      <c r="M7" s="361"/>
      <c r="N7" s="362"/>
    </row>
    <row r="8" spans="1:14" ht="21.75" customHeight="1" thickBot="1" x14ac:dyDescent="0.3">
      <c r="A8" s="354" t="s">
        <v>6</v>
      </c>
      <c r="B8" s="355"/>
      <c r="C8" s="355"/>
      <c r="D8" s="355"/>
      <c r="E8" s="355"/>
      <c r="F8" s="376"/>
      <c r="G8" s="377"/>
      <c r="H8" s="378"/>
      <c r="I8" s="370"/>
      <c r="J8" s="370"/>
      <c r="K8" s="370"/>
      <c r="L8" s="363"/>
      <c r="M8" s="364"/>
      <c r="N8" s="365"/>
    </row>
    <row r="9" spans="1:14" ht="21" x14ac:dyDescent="0.25">
      <c r="A9" s="356" t="s">
        <v>7</v>
      </c>
      <c r="B9" s="358" t="s">
        <v>8</v>
      </c>
      <c r="C9" s="3" t="s">
        <v>9</v>
      </c>
      <c r="D9" s="4" t="s">
        <v>10</v>
      </c>
      <c r="E9" s="50" t="s">
        <v>11</v>
      </c>
      <c r="F9" s="64" t="s">
        <v>9</v>
      </c>
      <c r="G9" s="65" t="s">
        <v>10</v>
      </c>
      <c r="H9" s="66" t="s">
        <v>11</v>
      </c>
      <c r="I9" s="387" t="s">
        <v>9</v>
      </c>
      <c r="J9" s="103" t="s">
        <v>10</v>
      </c>
      <c r="K9" s="410" t="s">
        <v>11</v>
      </c>
      <c r="L9" s="152" t="s">
        <v>9</v>
      </c>
      <c r="M9" s="153" t="s">
        <v>10</v>
      </c>
      <c r="N9" s="154" t="s">
        <v>11</v>
      </c>
    </row>
    <row r="10" spans="1:14" ht="21.75" thickBot="1" x14ac:dyDescent="0.3">
      <c r="A10" s="357"/>
      <c r="B10" s="359"/>
      <c r="C10" s="5" t="s">
        <v>12</v>
      </c>
      <c r="D10" s="6" t="s">
        <v>12</v>
      </c>
      <c r="E10" s="51" t="s">
        <v>12</v>
      </c>
      <c r="F10" s="67" t="s">
        <v>12</v>
      </c>
      <c r="G10" s="68" t="s">
        <v>12</v>
      </c>
      <c r="H10" s="69" t="s">
        <v>12</v>
      </c>
      <c r="I10" s="388" t="s">
        <v>12</v>
      </c>
      <c r="J10" s="106" t="s">
        <v>12</v>
      </c>
      <c r="K10" s="411" t="s">
        <v>12</v>
      </c>
      <c r="L10" s="155" t="s">
        <v>12</v>
      </c>
      <c r="M10" s="156" t="s">
        <v>12</v>
      </c>
      <c r="N10" s="157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52" t="s">
        <v>17</v>
      </c>
      <c r="F11" s="70" t="s">
        <v>15</v>
      </c>
      <c r="G11" s="71" t="s">
        <v>16</v>
      </c>
      <c r="H11" s="72" t="s">
        <v>17</v>
      </c>
      <c r="I11" s="389" t="s">
        <v>15</v>
      </c>
      <c r="J11" s="109" t="s">
        <v>16</v>
      </c>
      <c r="K11" s="412" t="s">
        <v>17</v>
      </c>
      <c r="L11" s="158" t="s">
        <v>15</v>
      </c>
      <c r="M11" s="159" t="s">
        <v>16</v>
      </c>
      <c r="N11" s="160" t="s">
        <v>17</v>
      </c>
    </row>
    <row r="12" spans="1:14" ht="21" x14ac:dyDescent="0.25">
      <c r="A12" s="346" t="s">
        <v>18</v>
      </c>
      <c r="B12" s="347"/>
      <c r="C12" s="347"/>
      <c r="D12" s="347"/>
      <c r="E12" s="347"/>
      <c r="F12" s="406"/>
      <c r="G12" s="147"/>
      <c r="H12" s="407"/>
      <c r="I12" s="390"/>
      <c r="J12" s="148"/>
      <c r="K12" s="413"/>
      <c r="L12" s="425"/>
      <c r="M12" s="161"/>
      <c r="N12" s="426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53">
        <f>C13+D13</f>
        <v>0</v>
      </c>
      <c r="F13" s="76">
        <v>0</v>
      </c>
      <c r="G13" s="77">
        <f>F13*19%</f>
        <v>0</v>
      </c>
      <c r="H13" s="78">
        <f>F13+G13</f>
        <v>0</v>
      </c>
      <c r="I13" s="391">
        <v>0</v>
      </c>
      <c r="J13" s="115">
        <f>I13*21%</f>
        <v>0</v>
      </c>
      <c r="K13" s="414">
        <f>I13+J13</f>
        <v>0</v>
      </c>
      <c r="L13" s="204">
        <f>F13+I13</f>
        <v>0</v>
      </c>
      <c r="M13" s="206">
        <f t="shared" ref="M13:N13" si="0">G13+J13</f>
        <v>0</v>
      </c>
      <c r="N13" s="427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54">
        <f t="shared" ref="E14:E16" si="2">C14+D14</f>
        <v>0</v>
      </c>
      <c r="F14" s="79">
        <v>0</v>
      </c>
      <c r="G14" s="80">
        <f t="shared" ref="G14:G16" si="3">F14*19%</f>
        <v>0</v>
      </c>
      <c r="H14" s="81">
        <f t="shared" ref="H14:H16" si="4">F14+G14</f>
        <v>0</v>
      </c>
      <c r="I14" s="392">
        <v>0</v>
      </c>
      <c r="J14" s="115">
        <f t="shared" ref="J14:J16" si="5">I14*21%</f>
        <v>0</v>
      </c>
      <c r="K14" s="415">
        <f t="shared" ref="K14:K16" si="6">I14+J14</f>
        <v>0</v>
      </c>
      <c r="L14" s="204">
        <f t="shared" ref="L14:L16" si="7">F14+I14</f>
        <v>0</v>
      </c>
      <c r="M14" s="206">
        <f t="shared" ref="M14:M16" si="8">G14+J14</f>
        <v>0</v>
      </c>
      <c r="N14" s="427">
        <f t="shared" ref="N14:N16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54">
        <f t="shared" si="2"/>
        <v>0</v>
      </c>
      <c r="F15" s="79">
        <v>0</v>
      </c>
      <c r="G15" s="80">
        <f t="shared" si="3"/>
        <v>0</v>
      </c>
      <c r="H15" s="81">
        <f t="shared" si="4"/>
        <v>0</v>
      </c>
      <c r="I15" s="392">
        <v>0</v>
      </c>
      <c r="J15" s="115">
        <f t="shared" si="5"/>
        <v>0</v>
      </c>
      <c r="K15" s="415">
        <f t="shared" si="6"/>
        <v>0</v>
      </c>
      <c r="L15" s="204">
        <f t="shared" si="7"/>
        <v>0</v>
      </c>
      <c r="M15" s="206">
        <f t="shared" si="8"/>
        <v>0</v>
      </c>
      <c r="N15" s="427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54">
        <f t="shared" si="2"/>
        <v>0</v>
      </c>
      <c r="F16" s="79">
        <v>0</v>
      </c>
      <c r="G16" s="80">
        <f t="shared" si="3"/>
        <v>0</v>
      </c>
      <c r="H16" s="81">
        <f t="shared" si="4"/>
        <v>0</v>
      </c>
      <c r="I16" s="392">
        <v>0</v>
      </c>
      <c r="J16" s="115">
        <f t="shared" si="5"/>
        <v>0</v>
      </c>
      <c r="K16" s="415">
        <f t="shared" si="6"/>
        <v>0</v>
      </c>
      <c r="L16" s="204">
        <f t="shared" si="7"/>
        <v>0</v>
      </c>
      <c r="M16" s="206">
        <f t="shared" si="8"/>
        <v>0</v>
      </c>
      <c r="N16" s="427">
        <f t="shared" si="9"/>
        <v>0</v>
      </c>
    </row>
    <row r="17" spans="1:14" ht="22.5" thickTop="1" thickBot="1" x14ac:dyDescent="0.4">
      <c r="A17" s="348" t="s">
        <v>27</v>
      </c>
      <c r="B17" s="349"/>
      <c r="C17" s="17">
        <f>SUM(C13:C16)</f>
        <v>0</v>
      </c>
      <c r="D17" s="17">
        <f t="shared" ref="D17:E17" si="10">SUM(D13:D16)</f>
        <v>0</v>
      </c>
      <c r="E17" s="55">
        <f t="shared" si="10"/>
        <v>0</v>
      </c>
      <c r="F17" s="82">
        <f>SUM(F13:F16)</f>
        <v>0</v>
      </c>
      <c r="G17" s="83">
        <f t="shared" ref="G17:H17" si="11">SUM(G13:G16)</f>
        <v>0</v>
      </c>
      <c r="H17" s="84">
        <f t="shared" si="11"/>
        <v>0</v>
      </c>
      <c r="I17" s="393">
        <f>SUM(I13:I16)</f>
        <v>0</v>
      </c>
      <c r="J17" s="121">
        <f t="shared" ref="J17:K17" si="12">SUM(J13:J16)</f>
        <v>0</v>
      </c>
      <c r="K17" s="416">
        <f t="shared" si="12"/>
        <v>0</v>
      </c>
      <c r="L17" s="164">
        <f>SUM(L13:L16)</f>
        <v>0</v>
      </c>
      <c r="M17" s="165">
        <f t="shared" ref="M17:N17" si="13">SUM(M13:M16)</f>
        <v>0</v>
      </c>
      <c r="N17" s="166">
        <f t="shared" si="13"/>
        <v>0</v>
      </c>
    </row>
    <row r="18" spans="1:14" ht="21" x14ac:dyDescent="0.25">
      <c r="A18" s="353" t="s">
        <v>28</v>
      </c>
      <c r="B18" s="347"/>
      <c r="C18" s="347"/>
      <c r="D18" s="347"/>
      <c r="E18" s="347"/>
      <c r="F18" s="73"/>
      <c r="G18" s="408"/>
      <c r="H18" s="75"/>
      <c r="I18" s="394"/>
      <c r="J18" s="112"/>
      <c r="K18" s="394"/>
      <c r="L18" s="167"/>
      <c r="M18" s="428"/>
      <c r="N18" s="169"/>
    </row>
    <row r="19" spans="1:14" ht="21.75" thickBot="1" x14ac:dyDescent="0.4">
      <c r="A19" s="344" t="s">
        <v>29</v>
      </c>
      <c r="B19" s="345"/>
      <c r="C19" s="18">
        <v>0</v>
      </c>
      <c r="D19" s="18">
        <v>0</v>
      </c>
      <c r="E19" s="56">
        <v>0</v>
      </c>
      <c r="F19" s="85">
        <v>0</v>
      </c>
      <c r="G19" s="86">
        <v>0</v>
      </c>
      <c r="H19" s="87">
        <v>0</v>
      </c>
      <c r="I19" s="395">
        <v>0</v>
      </c>
      <c r="J19" s="124">
        <v>0</v>
      </c>
      <c r="K19" s="417">
        <v>0</v>
      </c>
      <c r="L19" s="170">
        <v>0</v>
      </c>
      <c r="M19" s="171">
        <v>0</v>
      </c>
      <c r="N19" s="172">
        <v>0</v>
      </c>
    </row>
    <row r="20" spans="1:14" ht="21" x14ac:dyDescent="0.25">
      <c r="A20" s="353" t="s">
        <v>30</v>
      </c>
      <c r="B20" s="347"/>
      <c r="C20" s="347"/>
      <c r="D20" s="347"/>
      <c r="E20" s="347"/>
      <c r="F20" s="73"/>
      <c r="G20" s="408"/>
      <c r="H20" s="75"/>
      <c r="I20" s="394"/>
      <c r="J20" s="112"/>
      <c r="K20" s="394"/>
      <c r="L20" s="167"/>
      <c r="M20" s="428"/>
      <c r="N20" s="169"/>
    </row>
    <row r="21" spans="1:14" s="2" customFormat="1" ht="21" x14ac:dyDescent="0.35">
      <c r="A21" s="259" t="s">
        <v>31</v>
      </c>
      <c r="B21" s="149" t="s">
        <v>32</v>
      </c>
      <c r="C21" s="141">
        <f>SUM(C22:C24)</f>
        <v>0</v>
      </c>
      <c r="D21" s="141">
        <f t="shared" ref="D21:E21" si="14">SUM(D22:D24)</f>
        <v>0</v>
      </c>
      <c r="E21" s="142">
        <f t="shared" si="14"/>
        <v>0</v>
      </c>
      <c r="F21" s="260">
        <f>SUM(F22:F24)</f>
        <v>0</v>
      </c>
      <c r="G21" s="261">
        <f t="shared" ref="G21:H21" si="15">SUM(G22:G24)</f>
        <v>0</v>
      </c>
      <c r="H21" s="262">
        <f t="shared" si="15"/>
        <v>0</v>
      </c>
      <c r="I21" s="396">
        <f>SUM(I22:I24)</f>
        <v>0</v>
      </c>
      <c r="J21" s="264">
        <f t="shared" ref="J21:K21" si="16">SUM(J22:J24)</f>
        <v>0</v>
      </c>
      <c r="K21" s="418">
        <f t="shared" si="16"/>
        <v>0</v>
      </c>
      <c r="L21" s="266">
        <f>SUM(L22:L24)</f>
        <v>0</v>
      </c>
      <c r="M21" s="267">
        <f t="shared" ref="M21:N21" si="17">SUM(M22:M24)</f>
        <v>0</v>
      </c>
      <c r="N21" s="268">
        <f t="shared" si="17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8">C22*19%</f>
        <v>0</v>
      </c>
      <c r="E22" s="57">
        <f t="shared" ref="E22:E43" si="19">C22+D22</f>
        <v>0</v>
      </c>
      <c r="F22" s="91">
        <v>0</v>
      </c>
      <c r="G22" s="92">
        <f t="shared" ref="G22:G27" si="20">F22*19%</f>
        <v>0</v>
      </c>
      <c r="H22" s="93">
        <f t="shared" ref="H22:H27" si="21">F22+G22</f>
        <v>0</v>
      </c>
      <c r="I22" s="145">
        <v>0</v>
      </c>
      <c r="J22" s="130">
        <f>I22*21%</f>
        <v>0</v>
      </c>
      <c r="K22" s="419">
        <f t="shared" ref="K22:K27" si="22">I22+J22</f>
        <v>0</v>
      </c>
      <c r="L22" s="183">
        <f>F22+I22</f>
        <v>0</v>
      </c>
      <c r="M22" s="184">
        <f t="shared" ref="M22:N22" si="23">G22+J22</f>
        <v>0</v>
      </c>
      <c r="N22" s="429">
        <f t="shared" si="23"/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8"/>
        <v>0</v>
      </c>
      <c r="E23" s="57">
        <f t="shared" si="19"/>
        <v>0</v>
      </c>
      <c r="F23" s="91">
        <v>0</v>
      </c>
      <c r="G23" s="92">
        <f t="shared" si="20"/>
        <v>0</v>
      </c>
      <c r="H23" s="93">
        <f t="shared" si="21"/>
        <v>0</v>
      </c>
      <c r="I23" s="145">
        <v>0</v>
      </c>
      <c r="J23" s="130">
        <f t="shared" ref="J23:J27" si="24">I23*21%</f>
        <v>0</v>
      </c>
      <c r="K23" s="419">
        <f t="shared" si="22"/>
        <v>0</v>
      </c>
      <c r="L23" s="183">
        <f t="shared" ref="L23:L27" si="25">F23+I23</f>
        <v>0</v>
      </c>
      <c r="M23" s="184">
        <f t="shared" ref="M23:M27" si="26">G23+J23</f>
        <v>0</v>
      </c>
      <c r="N23" s="429">
        <f t="shared" ref="N23:N27" si="27">H23+K23</f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8"/>
        <v>0</v>
      </c>
      <c r="E24" s="53">
        <f t="shared" si="19"/>
        <v>0</v>
      </c>
      <c r="F24" s="76">
        <v>0</v>
      </c>
      <c r="G24" s="77">
        <f t="shared" si="20"/>
        <v>0</v>
      </c>
      <c r="H24" s="78">
        <f t="shared" si="21"/>
        <v>0</v>
      </c>
      <c r="I24" s="391">
        <v>0</v>
      </c>
      <c r="J24" s="115">
        <f t="shared" si="24"/>
        <v>0</v>
      </c>
      <c r="K24" s="414">
        <f t="shared" si="22"/>
        <v>0</v>
      </c>
      <c r="L24" s="204">
        <f t="shared" si="25"/>
        <v>0</v>
      </c>
      <c r="M24" s="206">
        <f t="shared" si="26"/>
        <v>0</v>
      </c>
      <c r="N24" s="427">
        <f t="shared" si="27"/>
        <v>0</v>
      </c>
    </row>
    <row r="25" spans="1:14" s="2" customFormat="1" ht="43.5" thickTop="1" thickBot="1" x14ac:dyDescent="0.4">
      <c r="A25" s="269" t="s">
        <v>36</v>
      </c>
      <c r="B25" s="270" t="s">
        <v>37</v>
      </c>
      <c r="C25" s="271">
        <v>0</v>
      </c>
      <c r="D25" s="272">
        <f t="shared" si="18"/>
        <v>0</v>
      </c>
      <c r="E25" s="273">
        <f t="shared" si="19"/>
        <v>0</v>
      </c>
      <c r="F25" s="274">
        <v>0</v>
      </c>
      <c r="G25" s="275">
        <f t="shared" si="20"/>
        <v>0</v>
      </c>
      <c r="H25" s="276">
        <f t="shared" si="21"/>
        <v>0</v>
      </c>
      <c r="I25" s="397">
        <v>0</v>
      </c>
      <c r="J25" s="278">
        <f t="shared" si="24"/>
        <v>0</v>
      </c>
      <c r="K25" s="420">
        <f t="shared" si="22"/>
        <v>0</v>
      </c>
      <c r="L25" s="280">
        <f>F25+I25</f>
        <v>0</v>
      </c>
      <c r="M25" s="281">
        <f>G25+J25</f>
        <v>0</v>
      </c>
      <c r="N25" s="430">
        <f>H25+K25</f>
        <v>0</v>
      </c>
    </row>
    <row r="26" spans="1:14" s="2" customFormat="1" ht="22.5" thickTop="1" thickBot="1" x14ac:dyDescent="0.4">
      <c r="A26" s="269" t="s">
        <v>38</v>
      </c>
      <c r="B26" s="282" t="s">
        <v>39</v>
      </c>
      <c r="C26" s="283">
        <v>26321.68</v>
      </c>
      <c r="D26" s="272">
        <f t="shared" si="18"/>
        <v>5001.1192000000001</v>
      </c>
      <c r="E26" s="273">
        <f t="shared" si="19"/>
        <v>31322.799200000001</v>
      </c>
      <c r="F26" s="284">
        <f>C26</f>
        <v>26321.68</v>
      </c>
      <c r="G26" s="275">
        <f t="shared" si="20"/>
        <v>5001.1192000000001</v>
      </c>
      <c r="H26" s="276">
        <f t="shared" si="21"/>
        <v>31322.799200000001</v>
      </c>
      <c r="I26" s="398">
        <f>C26-F26</f>
        <v>0</v>
      </c>
      <c r="J26" s="278">
        <f t="shared" si="24"/>
        <v>0</v>
      </c>
      <c r="K26" s="420">
        <f t="shared" si="22"/>
        <v>0</v>
      </c>
      <c r="L26" s="286">
        <f t="shared" si="25"/>
        <v>26321.68</v>
      </c>
      <c r="M26" s="287">
        <f t="shared" si="26"/>
        <v>5001.1192000000001</v>
      </c>
      <c r="N26" s="431">
        <f t="shared" si="27"/>
        <v>31322.799200000001</v>
      </c>
    </row>
    <row r="27" spans="1:14" s="2" customFormat="1" ht="22.5" thickTop="1" thickBot="1" x14ac:dyDescent="0.4">
      <c r="A27" s="269" t="s">
        <v>40</v>
      </c>
      <c r="B27" s="282" t="s">
        <v>41</v>
      </c>
      <c r="C27" s="283">
        <v>26317.71</v>
      </c>
      <c r="D27" s="272">
        <f t="shared" si="18"/>
        <v>5000.3648999999996</v>
      </c>
      <c r="E27" s="273">
        <f t="shared" si="19"/>
        <v>31318.0749</v>
      </c>
      <c r="F27" s="284">
        <f>C27</f>
        <v>26317.71</v>
      </c>
      <c r="G27" s="275">
        <f t="shared" si="20"/>
        <v>5000.3648999999996</v>
      </c>
      <c r="H27" s="276">
        <f t="shared" si="21"/>
        <v>31318.0749</v>
      </c>
      <c r="I27" s="398">
        <f>C27-F27</f>
        <v>0</v>
      </c>
      <c r="J27" s="288">
        <f t="shared" si="24"/>
        <v>0</v>
      </c>
      <c r="K27" s="420">
        <f t="shared" si="22"/>
        <v>0</v>
      </c>
      <c r="L27" s="210">
        <f t="shared" si="25"/>
        <v>26317.71</v>
      </c>
      <c r="M27" s="211">
        <f t="shared" si="26"/>
        <v>5000.3648999999996</v>
      </c>
      <c r="N27" s="432">
        <f t="shared" si="27"/>
        <v>31318.0749</v>
      </c>
    </row>
    <row r="28" spans="1:14" s="2" customFormat="1" ht="21.75" thickTop="1" x14ac:dyDescent="0.35">
      <c r="A28" s="289" t="s">
        <v>42</v>
      </c>
      <c r="B28" s="290" t="s">
        <v>43</v>
      </c>
      <c r="C28" s="291">
        <f>SUM(C29:C34)</f>
        <v>382659.38</v>
      </c>
      <c r="D28" s="291">
        <f t="shared" ref="D28:E28" si="28">SUM(D29:D34)</f>
        <v>72705.282200000001</v>
      </c>
      <c r="E28" s="292">
        <f t="shared" si="28"/>
        <v>455364.66219999996</v>
      </c>
      <c r="F28" s="293">
        <f>SUM(F29:F34)</f>
        <v>372645.62</v>
      </c>
      <c r="G28" s="294">
        <f t="shared" ref="G28:H28" si="29">SUM(G29:G34)</f>
        <v>70802.667799999996</v>
      </c>
      <c r="H28" s="295">
        <f t="shared" si="29"/>
        <v>443448.28779999999</v>
      </c>
      <c r="I28" s="399">
        <f>SUM(I29:I34)</f>
        <v>10013.76</v>
      </c>
      <c r="J28" s="297">
        <f t="shared" ref="J28:K28" si="30">SUM(J29:J34)</f>
        <v>2102.8896</v>
      </c>
      <c r="K28" s="421">
        <f t="shared" si="30"/>
        <v>12116.649600000001</v>
      </c>
      <c r="L28" s="299">
        <f>SUM(L29:L34)</f>
        <v>382659.38</v>
      </c>
      <c r="M28" s="300">
        <f t="shared" ref="M28:N28" si="31">SUM(M29:M34)</f>
        <v>72905.557400000005</v>
      </c>
      <c r="N28" s="301">
        <f t="shared" si="31"/>
        <v>455564.9374</v>
      </c>
    </row>
    <row r="29" spans="1:14" ht="21" x14ac:dyDescent="0.35">
      <c r="A29" s="19"/>
      <c r="B29" s="23" t="s">
        <v>44</v>
      </c>
      <c r="C29" s="21">
        <v>0</v>
      </c>
      <c r="D29" s="22">
        <f t="shared" si="18"/>
        <v>0</v>
      </c>
      <c r="E29" s="57">
        <f t="shared" si="19"/>
        <v>0</v>
      </c>
      <c r="F29" s="91">
        <v>0</v>
      </c>
      <c r="G29" s="92">
        <f t="shared" ref="G29:G35" si="32">F29*19%</f>
        <v>0</v>
      </c>
      <c r="H29" s="93">
        <f t="shared" ref="H29:H35" si="33">F29+G29</f>
        <v>0</v>
      </c>
      <c r="I29" s="145">
        <v>0</v>
      </c>
      <c r="J29" s="130">
        <f>I29*21%</f>
        <v>0</v>
      </c>
      <c r="K29" s="419">
        <f t="shared" ref="K29:K35" si="34">I29+J29</f>
        <v>0</v>
      </c>
      <c r="L29" s="183">
        <f>F29+I29</f>
        <v>0</v>
      </c>
      <c r="M29" s="184">
        <f t="shared" ref="M29:N29" si="35">G29+J29</f>
        <v>0</v>
      </c>
      <c r="N29" s="429">
        <f t="shared" si="35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8"/>
        <v>0</v>
      </c>
      <c r="E30" s="57">
        <f t="shared" si="19"/>
        <v>0</v>
      </c>
      <c r="F30" s="91">
        <v>0</v>
      </c>
      <c r="G30" s="92">
        <f t="shared" si="32"/>
        <v>0</v>
      </c>
      <c r="H30" s="93">
        <f t="shared" si="33"/>
        <v>0</v>
      </c>
      <c r="I30" s="145">
        <v>0</v>
      </c>
      <c r="J30" s="130">
        <f t="shared" ref="J30:J34" si="36">I30*21%</f>
        <v>0</v>
      </c>
      <c r="K30" s="419">
        <f t="shared" si="34"/>
        <v>0</v>
      </c>
      <c r="L30" s="183">
        <f t="shared" ref="L30:L34" si="37">F30+I30</f>
        <v>0</v>
      </c>
      <c r="M30" s="184">
        <f t="shared" ref="M30:M34" si="38">G30+J30</f>
        <v>0</v>
      </c>
      <c r="N30" s="429">
        <f t="shared" ref="N30:N34" si="39">H30+K30</f>
        <v>0</v>
      </c>
    </row>
    <row r="31" spans="1:14" ht="42" x14ac:dyDescent="0.35">
      <c r="A31" s="19"/>
      <c r="B31" s="23" t="s">
        <v>46</v>
      </c>
      <c r="C31" s="21">
        <v>135000</v>
      </c>
      <c r="D31" s="22">
        <f t="shared" si="18"/>
        <v>25650</v>
      </c>
      <c r="E31" s="57">
        <f t="shared" si="19"/>
        <v>160650</v>
      </c>
      <c r="F31" s="91">
        <f>C31</f>
        <v>135000</v>
      </c>
      <c r="G31" s="92">
        <f t="shared" si="32"/>
        <v>25650</v>
      </c>
      <c r="H31" s="93">
        <f t="shared" si="33"/>
        <v>160650</v>
      </c>
      <c r="I31" s="145">
        <f>C31-F31</f>
        <v>0</v>
      </c>
      <c r="J31" s="130">
        <f t="shared" si="36"/>
        <v>0</v>
      </c>
      <c r="K31" s="419">
        <f t="shared" si="34"/>
        <v>0</v>
      </c>
      <c r="L31" s="183">
        <f t="shared" si="37"/>
        <v>135000</v>
      </c>
      <c r="M31" s="184">
        <f t="shared" si="38"/>
        <v>25650</v>
      </c>
      <c r="N31" s="429">
        <f t="shared" si="39"/>
        <v>160650</v>
      </c>
    </row>
    <row r="32" spans="1:14" ht="42" x14ac:dyDescent="0.35">
      <c r="A32" s="19"/>
      <c r="B32" s="23" t="s">
        <v>47</v>
      </c>
      <c r="C32" s="21">
        <v>135000</v>
      </c>
      <c r="D32" s="22">
        <f t="shared" si="18"/>
        <v>25650</v>
      </c>
      <c r="E32" s="57">
        <f t="shared" si="19"/>
        <v>160650</v>
      </c>
      <c r="F32" s="91">
        <f t="shared" ref="F32:F34" si="40">C32</f>
        <v>135000</v>
      </c>
      <c r="G32" s="92">
        <f t="shared" si="32"/>
        <v>25650</v>
      </c>
      <c r="H32" s="93">
        <f t="shared" si="33"/>
        <v>160650</v>
      </c>
      <c r="I32" s="145">
        <f>C32-F32</f>
        <v>0</v>
      </c>
      <c r="J32" s="130">
        <f t="shared" si="36"/>
        <v>0</v>
      </c>
      <c r="K32" s="419">
        <f t="shared" si="34"/>
        <v>0</v>
      </c>
      <c r="L32" s="183">
        <f t="shared" si="37"/>
        <v>135000</v>
      </c>
      <c r="M32" s="184">
        <f t="shared" si="38"/>
        <v>25650</v>
      </c>
      <c r="N32" s="429">
        <f t="shared" si="39"/>
        <v>160650</v>
      </c>
    </row>
    <row r="33" spans="1:17" ht="42" x14ac:dyDescent="0.35">
      <c r="A33" s="24"/>
      <c r="B33" s="191" t="s">
        <v>48</v>
      </c>
      <c r="C33" s="192">
        <v>10013.76</v>
      </c>
      <c r="D33" s="25">
        <f t="shared" si="18"/>
        <v>1902.6144000000002</v>
      </c>
      <c r="E33" s="58">
        <f t="shared" si="19"/>
        <v>11916.374400000001</v>
      </c>
      <c r="F33" s="91">
        <v>0</v>
      </c>
      <c r="G33" s="92">
        <f t="shared" si="32"/>
        <v>0</v>
      </c>
      <c r="H33" s="93">
        <f t="shared" si="33"/>
        <v>0</v>
      </c>
      <c r="I33" s="145">
        <f>C33-F33</f>
        <v>10013.76</v>
      </c>
      <c r="J33" s="130">
        <f t="shared" si="36"/>
        <v>2102.8896</v>
      </c>
      <c r="K33" s="419">
        <f t="shared" si="34"/>
        <v>12116.649600000001</v>
      </c>
      <c r="L33" s="183">
        <f t="shared" si="37"/>
        <v>10013.76</v>
      </c>
      <c r="M33" s="184">
        <f t="shared" si="38"/>
        <v>2102.8896</v>
      </c>
      <c r="N33" s="429">
        <f t="shared" si="39"/>
        <v>12116.649600000001</v>
      </c>
    </row>
    <row r="34" spans="1:17" ht="21.75" thickBot="1" x14ac:dyDescent="0.4">
      <c r="A34" s="26"/>
      <c r="B34" s="27" t="s">
        <v>49</v>
      </c>
      <c r="C34" s="28">
        <v>102645.62</v>
      </c>
      <c r="D34" s="29">
        <f t="shared" si="18"/>
        <v>19502.667799999999</v>
      </c>
      <c r="E34" s="59">
        <f t="shared" si="19"/>
        <v>122148.28779999999</v>
      </c>
      <c r="F34" s="91">
        <f t="shared" si="40"/>
        <v>102645.62</v>
      </c>
      <c r="G34" s="77">
        <f t="shared" si="32"/>
        <v>19502.667799999999</v>
      </c>
      <c r="H34" s="78">
        <f t="shared" si="33"/>
        <v>122148.28779999999</v>
      </c>
      <c r="I34" s="145">
        <f>C34-F34</f>
        <v>0</v>
      </c>
      <c r="J34" s="130">
        <f t="shared" si="36"/>
        <v>0</v>
      </c>
      <c r="K34" s="414">
        <f t="shared" si="34"/>
        <v>0</v>
      </c>
      <c r="L34" s="204">
        <f t="shared" si="37"/>
        <v>102645.62</v>
      </c>
      <c r="M34" s="206">
        <f t="shared" si="38"/>
        <v>19502.667799999999</v>
      </c>
      <c r="N34" s="427">
        <f t="shared" si="39"/>
        <v>122148.28779999999</v>
      </c>
    </row>
    <row r="35" spans="1:17" s="2" customFormat="1" ht="22.5" thickTop="1" thickBot="1" x14ac:dyDescent="0.4">
      <c r="A35" s="302" t="s">
        <v>50</v>
      </c>
      <c r="B35" s="303" t="s">
        <v>51</v>
      </c>
      <c r="C35" s="304">
        <v>0</v>
      </c>
      <c r="D35" s="305">
        <f t="shared" si="18"/>
        <v>0</v>
      </c>
      <c r="E35" s="306">
        <f t="shared" si="19"/>
        <v>0</v>
      </c>
      <c r="F35" s="274">
        <v>0</v>
      </c>
      <c r="G35" s="275">
        <f t="shared" si="32"/>
        <v>0</v>
      </c>
      <c r="H35" s="276">
        <f t="shared" si="33"/>
        <v>0</v>
      </c>
      <c r="I35" s="397">
        <v>0</v>
      </c>
      <c r="J35" s="278">
        <f>I35*21%</f>
        <v>0</v>
      </c>
      <c r="K35" s="420">
        <f t="shared" si="34"/>
        <v>0</v>
      </c>
      <c r="L35" s="286">
        <f t="shared" ref="L35:L43" si="41">F35+I35</f>
        <v>0</v>
      </c>
      <c r="M35" s="287">
        <f t="shared" ref="M35:M43" si="42">G35+J35</f>
        <v>0</v>
      </c>
      <c r="N35" s="431">
        <f t="shared" ref="N35:N43" si="43">H35+K35</f>
        <v>0</v>
      </c>
    </row>
    <row r="36" spans="1:17" s="2" customFormat="1" ht="21.75" thickTop="1" x14ac:dyDescent="0.35">
      <c r="A36" s="307" t="s">
        <v>52</v>
      </c>
      <c r="B36" s="308" t="s">
        <v>53</v>
      </c>
      <c r="C36" s="309">
        <f>SUM(C37:C38)</f>
        <v>0</v>
      </c>
      <c r="D36" s="309">
        <f t="shared" ref="D36:E36" si="44">SUM(D37:D38)</f>
        <v>0</v>
      </c>
      <c r="E36" s="310">
        <f t="shared" si="44"/>
        <v>0</v>
      </c>
      <c r="F36" s="293">
        <f>SUM(F37:F38)</f>
        <v>0</v>
      </c>
      <c r="G36" s="294">
        <f t="shared" ref="G36:H36" si="45">SUM(G37:G38)</f>
        <v>0</v>
      </c>
      <c r="H36" s="295">
        <f t="shared" si="45"/>
        <v>0</v>
      </c>
      <c r="I36" s="399">
        <f>SUM(I37:I38)</f>
        <v>0</v>
      </c>
      <c r="J36" s="297">
        <f t="shared" ref="J36:K36" si="46">SUM(J37:J38)</f>
        <v>0</v>
      </c>
      <c r="K36" s="421">
        <f t="shared" si="46"/>
        <v>0</v>
      </c>
      <c r="L36" s="210">
        <f t="shared" si="41"/>
        <v>0</v>
      </c>
      <c r="M36" s="211">
        <f t="shared" si="42"/>
        <v>0</v>
      </c>
      <c r="N36" s="432">
        <f t="shared" si="43"/>
        <v>0</v>
      </c>
    </row>
    <row r="37" spans="1:17" ht="21" x14ac:dyDescent="0.35">
      <c r="A37" s="24"/>
      <c r="B37" s="191" t="s">
        <v>54</v>
      </c>
      <c r="C37" s="192">
        <v>0</v>
      </c>
      <c r="D37" s="25">
        <f>C37*19%</f>
        <v>0</v>
      </c>
      <c r="E37" s="58">
        <f>C37+D37</f>
        <v>0</v>
      </c>
      <c r="F37" s="91">
        <v>0</v>
      </c>
      <c r="G37" s="92">
        <f>F37*19%</f>
        <v>0</v>
      </c>
      <c r="H37" s="93">
        <f>F37+G37</f>
        <v>0</v>
      </c>
      <c r="I37" s="145">
        <v>0</v>
      </c>
      <c r="J37" s="130">
        <f>I37*21%</f>
        <v>0</v>
      </c>
      <c r="K37" s="419">
        <f>I37+J37</f>
        <v>0</v>
      </c>
      <c r="L37" s="183">
        <f t="shared" si="41"/>
        <v>0</v>
      </c>
      <c r="M37" s="184">
        <f t="shared" si="42"/>
        <v>0</v>
      </c>
      <c r="N37" s="429">
        <f t="shared" si="43"/>
        <v>0</v>
      </c>
    </row>
    <row r="38" spans="1:17" ht="21.75" thickBot="1" x14ac:dyDescent="0.4">
      <c r="A38" s="26"/>
      <c r="B38" s="27" t="s">
        <v>55</v>
      </c>
      <c r="C38" s="28">
        <v>0</v>
      </c>
      <c r="D38" s="29">
        <f t="shared" si="18"/>
        <v>0</v>
      </c>
      <c r="E38" s="59">
        <f t="shared" si="19"/>
        <v>0</v>
      </c>
      <c r="F38" s="76">
        <v>0</v>
      </c>
      <c r="G38" s="77">
        <f t="shared" ref="G38" si="47">F38*19%</f>
        <v>0</v>
      </c>
      <c r="H38" s="78">
        <f t="shared" ref="H38" si="48">F38+G38</f>
        <v>0</v>
      </c>
      <c r="I38" s="391">
        <v>0</v>
      </c>
      <c r="J38" s="130">
        <f>I38*21%</f>
        <v>0</v>
      </c>
      <c r="K38" s="414">
        <f t="shared" ref="K38" si="49">I38+J38</f>
        <v>0</v>
      </c>
      <c r="L38" s="204">
        <f t="shared" si="41"/>
        <v>0</v>
      </c>
      <c r="M38" s="206">
        <f t="shared" si="42"/>
        <v>0</v>
      </c>
      <c r="N38" s="427">
        <f t="shared" si="43"/>
        <v>0</v>
      </c>
    </row>
    <row r="39" spans="1:17" s="2" customFormat="1" ht="21.75" thickTop="1" x14ac:dyDescent="0.35">
      <c r="A39" s="307" t="s">
        <v>56</v>
      </c>
      <c r="B39" s="308" t="s">
        <v>57</v>
      </c>
      <c r="C39" s="309">
        <f>C40+C43</f>
        <v>39100</v>
      </c>
      <c r="D39" s="309">
        <f t="shared" ref="D39:E39" si="50">D40+D43</f>
        <v>7429</v>
      </c>
      <c r="E39" s="310">
        <f t="shared" si="50"/>
        <v>46529</v>
      </c>
      <c r="F39" s="293">
        <f>F40+F43</f>
        <v>28500</v>
      </c>
      <c r="G39" s="294">
        <f t="shared" ref="G39:H39" si="51">G40+G43</f>
        <v>5415</v>
      </c>
      <c r="H39" s="295">
        <f t="shared" si="51"/>
        <v>33915</v>
      </c>
      <c r="I39" s="399">
        <f>I40+I43</f>
        <v>10600</v>
      </c>
      <c r="J39" s="297">
        <f t="shared" ref="J39:K39" si="52">J40+J43</f>
        <v>2226</v>
      </c>
      <c r="K39" s="421">
        <f t="shared" si="52"/>
        <v>12826</v>
      </c>
      <c r="L39" s="210">
        <f t="shared" si="41"/>
        <v>39100</v>
      </c>
      <c r="M39" s="211">
        <f t="shared" si="42"/>
        <v>7641</v>
      </c>
      <c r="N39" s="432">
        <f t="shared" si="43"/>
        <v>46741</v>
      </c>
    </row>
    <row r="40" spans="1:17" ht="21" x14ac:dyDescent="0.35">
      <c r="A40" s="24"/>
      <c r="B40" s="34" t="s">
        <v>58</v>
      </c>
      <c r="C40" s="35">
        <f>C41+C42</f>
        <v>9100</v>
      </c>
      <c r="D40" s="35">
        <f t="shared" ref="D40:E40" si="53">D41+D42</f>
        <v>1729</v>
      </c>
      <c r="E40" s="61">
        <f t="shared" si="53"/>
        <v>10829</v>
      </c>
      <c r="F40" s="88">
        <f>F41+F42</f>
        <v>0</v>
      </c>
      <c r="G40" s="89">
        <f t="shared" ref="G40:H40" si="54">G41+G42</f>
        <v>0</v>
      </c>
      <c r="H40" s="90">
        <f t="shared" si="54"/>
        <v>0</v>
      </c>
      <c r="I40" s="400">
        <f>I41+I42</f>
        <v>9100</v>
      </c>
      <c r="J40" s="127">
        <f t="shared" ref="J40:K40" si="55">J41+J42</f>
        <v>1911</v>
      </c>
      <c r="K40" s="422">
        <f t="shared" si="55"/>
        <v>11011</v>
      </c>
      <c r="L40" s="183">
        <f t="shared" si="41"/>
        <v>9100</v>
      </c>
      <c r="M40" s="184">
        <f t="shared" si="42"/>
        <v>1911</v>
      </c>
      <c r="N40" s="429">
        <f t="shared" si="43"/>
        <v>11011</v>
      </c>
    </row>
    <row r="41" spans="1:17" ht="24.75" customHeight="1" x14ac:dyDescent="0.35">
      <c r="A41" s="36"/>
      <c r="B41" s="20" t="s">
        <v>59</v>
      </c>
      <c r="C41" s="21">
        <v>9100</v>
      </c>
      <c r="D41" s="22">
        <f t="shared" si="18"/>
        <v>1729</v>
      </c>
      <c r="E41" s="57">
        <f t="shared" si="19"/>
        <v>10829</v>
      </c>
      <c r="F41" s="91">
        <v>0</v>
      </c>
      <c r="G41" s="92">
        <f t="shared" ref="G41:G43" si="56">F41*19%</f>
        <v>0</v>
      </c>
      <c r="H41" s="93">
        <f t="shared" ref="H41:H43" si="57">F41+G41</f>
        <v>0</v>
      </c>
      <c r="I41" s="145">
        <f>C41-F41</f>
        <v>9100</v>
      </c>
      <c r="J41" s="130">
        <f>I41*21%</f>
        <v>1911</v>
      </c>
      <c r="K41" s="419">
        <f t="shared" ref="K41:K43" si="58">I41+J41</f>
        <v>11011</v>
      </c>
      <c r="L41" s="183">
        <f t="shared" si="41"/>
        <v>9100</v>
      </c>
      <c r="M41" s="184">
        <f t="shared" si="42"/>
        <v>1911</v>
      </c>
      <c r="N41" s="429">
        <f t="shared" si="43"/>
        <v>11011</v>
      </c>
    </row>
    <row r="42" spans="1:17" ht="40.5" customHeight="1" x14ac:dyDescent="0.35">
      <c r="A42" s="19"/>
      <c r="B42" s="23" t="s">
        <v>60</v>
      </c>
      <c r="C42" s="21">
        <v>0</v>
      </c>
      <c r="D42" s="22">
        <f t="shared" si="18"/>
        <v>0</v>
      </c>
      <c r="E42" s="57">
        <f t="shared" si="19"/>
        <v>0</v>
      </c>
      <c r="F42" s="91">
        <v>0</v>
      </c>
      <c r="G42" s="92">
        <f t="shared" si="56"/>
        <v>0</v>
      </c>
      <c r="H42" s="93">
        <f t="shared" si="57"/>
        <v>0</v>
      </c>
      <c r="I42" s="145">
        <v>0</v>
      </c>
      <c r="J42" s="130">
        <f t="shared" ref="J42" si="59">I42*19%</f>
        <v>0</v>
      </c>
      <c r="K42" s="419">
        <f t="shared" si="58"/>
        <v>0</v>
      </c>
      <c r="L42" s="183">
        <f t="shared" si="41"/>
        <v>0</v>
      </c>
      <c r="M42" s="184">
        <f t="shared" si="42"/>
        <v>0</v>
      </c>
      <c r="N42" s="429">
        <f t="shared" si="43"/>
        <v>0</v>
      </c>
    </row>
    <row r="43" spans="1:17" ht="21.75" thickBot="1" x14ac:dyDescent="0.4">
      <c r="A43" s="8"/>
      <c r="B43" s="40" t="s">
        <v>61</v>
      </c>
      <c r="C43" s="10">
        <v>30000</v>
      </c>
      <c r="D43" s="11">
        <f t="shared" si="18"/>
        <v>5700</v>
      </c>
      <c r="E43" s="53">
        <f t="shared" si="19"/>
        <v>35700</v>
      </c>
      <c r="F43" s="76">
        <v>28500</v>
      </c>
      <c r="G43" s="77">
        <f t="shared" si="56"/>
        <v>5415</v>
      </c>
      <c r="H43" s="78">
        <f t="shared" si="57"/>
        <v>33915</v>
      </c>
      <c r="I43" s="391">
        <f>C43-F43</f>
        <v>1500</v>
      </c>
      <c r="J43" s="115">
        <f>I43*21%</f>
        <v>315</v>
      </c>
      <c r="K43" s="414">
        <f t="shared" si="58"/>
        <v>1815</v>
      </c>
      <c r="L43" s="204">
        <f t="shared" si="41"/>
        <v>30000</v>
      </c>
      <c r="M43" s="206">
        <f t="shared" si="42"/>
        <v>5730</v>
      </c>
      <c r="N43" s="427">
        <f t="shared" si="43"/>
        <v>35730</v>
      </c>
    </row>
    <row r="44" spans="1:17" ht="22.5" thickTop="1" thickBot="1" x14ac:dyDescent="0.4">
      <c r="A44" s="348" t="s">
        <v>62</v>
      </c>
      <c r="B44" s="349"/>
      <c r="C44" s="17">
        <f t="shared" ref="C44:N44" si="60">C21+C25+C26+C27+C28+C35+C36+C39</f>
        <v>474398.77</v>
      </c>
      <c r="D44" s="17">
        <f t="shared" si="60"/>
        <v>90135.766300000003</v>
      </c>
      <c r="E44" s="55">
        <f t="shared" si="60"/>
        <v>564534.53630000004</v>
      </c>
      <c r="F44" s="82">
        <f t="shared" si="60"/>
        <v>453785.01</v>
      </c>
      <c r="G44" s="83">
        <f t="shared" si="60"/>
        <v>86219.151899999997</v>
      </c>
      <c r="H44" s="84">
        <f t="shared" si="60"/>
        <v>540004.16189999995</v>
      </c>
      <c r="I44" s="401">
        <f t="shared" si="60"/>
        <v>20613.760000000002</v>
      </c>
      <c r="J44" s="122">
        <f t="shared" si="60"/>
        <v>4328.8896000000004</v>
      </c>
      <c r="K44" s="416">
        <f t="shared" si="60"/>
        <v>24942.649600000001</v>
      </c>
      <c r="L44" s="433">
        <f t="shared" si="60"/>
        <v>474398.77</v>
      </c>
      <c r="M44" s="166">
        <f t="shared" si="60"/>
        <v>90548.041500000007</v>
      </c>
      <c r="N44" s="166">
        <f t="shared" si="60"/>
        <v>564946.81150000007</v>
      </c>
    </row>
    <row r="45" spans="1:17" ht="21" x14ac:dyDescent="0.25">
      <c r="A45" s="346" t="s">
        <v>63</v>
      </c>
      <c r="B45" s="347"/>
      <c r="C45" s="347"/>
      <c r="D45" s="347"/>
      <c r="E45" s="347"/>
      <c r="F45" s="73"/>
      <c r="G45" s="408"/>
      <c r="H45" s="75"/>
      <c r="I45" s="394"/>
      <c r="J45" s="112"/>
      <c r="K45" s="394"/>
      <c r="L45" s="167"/>
      <c r="M45" s="428"/>
      <c r="N45" s="169"/>
    </row>
    <row r="46" spans="1:17" ht="18.75" customHeight="1" x14ac:dyDescent="0.35">
      <c r="A46" s="19" t="s">
        <v>64</v>
      </c>
      <c r="B46" s="41" t="s">
        <v>65</v>
      </c>
      <c r="C46" s="311">
        <f t="shared" ref="C46:K46" si="61">C47+C75</f>
        <v>4127880.2900000005</v>
      </c>
      <c r="D46" s="311">
        <f t="shared" si="61"/>
        <v>784297.25510000007</v>
      </c>
      <c r="E46" s="312">
        <f t="shared" si="61"/>
        <v>4912177.5451000007</v>
      </c>
      <c r="F46" s="313">
        <f t="shared" si="61"/>
        <v>3970144.7300000004</v>
      </c>
      <c r="G46" s="314">
        <f t="shared" si="61"/>
        <v>754327.49870000011</v>
      </c>
      <c r="H46" s="315">
        <f t="shared" si="61"/>
        <v>4724472.2286999999</v>
      </c>
      <c r="I46" s="402">
        <f t="shared" si="61"/>
        <v>157735.56</v>
      </c>
      <c r="J46" s="316">
        <f t="shared" si="61"/>
        <v>33124.467599999996</v>
      </c>
      <c r="K46" s="423">
        <f t="shared" si="61"/>
        <v>190860.02759999997</v>
      </c>
      <c r="L46" s="319">
        <f t="shared" ref="L46:N46" si="62">L47+L75</f>
        <v>4127880.2900000005</v>
      </c>
      <c r="M46" s="318">
        <f t="shared" si="62"/>
        <v>787451.96630000009</v>
      </c>
      <c r="N46" s="320">
        <f t="shared" si="62"/>
        <v>4915332.2562999995</v>
      </c>
    </row>
    <row r="47" spans="1:17" ht="21" hidden="1" x14ac:dyDescent="0.35">
      <c r="A47" s="19"/>
      <c r="B47" s="149" t="s">
        <v>66</v>
      </c>
      <c r="C47" s="42">
        <f>SUM(C48:C74)</f>
        <v>4127880.2900000005</v>
      </c>
      <c r="D47" s="141">
        <f>C47*0.19</f>
        <v>784297.25510000007</v>
      </c>
      <c r="E47" s="142">
        <f>C47+D47</f>
        <v>4912177.5451000007</v>
      </c>
      <c r="F47" s="143">
        <f>SUM(F48:F74)</f>
        <v>3970144.7300000004</v>
      </c>
      <c r="G47" s="95">
        <f t="shared" ref="G47:H47" si="63">SUM(G48:G74)</f>
        <v>754327.49870000011</v>
      </c>
      <c r="H47" s="409">
        <f t="shared" si="63"/>
        <v>4724472.2286999999</v>
      </c>
      <c r="I47" s="403">
        <f>SUM(I48:I74)</f>
        <v>157735.56</v>
      </c>
      <c r="J47" s="133">
        <f t="shared" ref="J47:K47" si="64">SUM(J48:J74)</f>
        <v>33124.467599999996</v>
      </c>
      <c r="K47" s="403">
        <f t="shared" si="64"/>
        <v>190860.02759999997</v>
      </c>
      <c r="L47" s="182">
        <f>SUM(L48:L74)</f>
        <v>4127880.2900000005</v>
      </c>
      <c r="M47" s="180">
        <f t="shared" ref="M47:N47" si="65">SUM(M48:M74)</f>
        <v>787451.96630000009</v>
      </c>
      <c r="N47" s="434">
        <f t="shared" si="65"/>
        <v>4915332.2562999995</v>
      </c>
      <c r="Q47">
        <f>3901494.86+131970.72+135992.72+143656.56</f>
        <v>4313114.8600000003</v>
      </c>
    </row>
    <row r="48" spans="1:17" ht="21" hidden="1" x14ac:dyDescent="0.35">
      <c r="A48" s="19"/>
      <c r="B48" s="140" t="s">
        <v>106</v>
      </c>
      <c r="C48" s="21">
        <v>241931.82</v>
      </c>
      <c r="D48" s="22">
        <f>C48*0.19</f>
        <v>45967.0458</v>
      </c>
      <c r="E48" s="57">
        <f>C48+D48</f>
        <v>287898.86580000003</v>
      </c>
      <c r="F48" s="91">
        <f>212321.72+28511.71+1098.39</f>
        <v>241931.82</v>
      </c>
      <c r="G48" s="92">
        <f>F48*0.19</f>
        <v>45967.0458</v>
      </c>
      <c r="H48" s="93">
        <f>F48+G48</f>
        <v>287898.86580000003</v>
      </c>
      <c r="I48" s="404">
        <f>C48-F48</f>
        <v>0</v>
      </c>
      <c r="J48" s="146">
        <f>I48*0.21</f>
        <v>0</v>
      </c>
      <c r="K48" s="404">
        <f>I48+J48</f>
        <v>0</v>
      </c>
      <c r="L48" s="183">
        <f>F48+I48</f>
        <v>241931.82</v>
      </c>
      <c r="M48" s="184">
        <f t="shared" ref="M48:N48" si="66">G48+J48</f>
        <v>45967.0458</v>
      </c>
      <c r="N48" s="429">
        <f t="shared" si="66"/>
        <v>287898.86580000003</v>
      </c>
    </row>
    <row r="49" spans="1:14" ht="21" hidden="1" x14ac:dyDescent="0.35">
      <c r="A49" s="19"/>
      <c r="B49" s="140" t="s">
        <v>107</v>
      </c>
      <c r="C49" s="21">
        <v>515737.03</v>
      </c>
      <c r="D49" s="22">
        <f t="shared" ref="D49:D74" si="67">C49*0.19</f>
        <v>97990.035700000008</v>
      </c>
      <c r="E49" s="57">
        <f t="shared" ref="E49:E74" si="68">C49+D49</f>
        <v>613727.06570000004</v>
      </c>
      <c r="F49" s="91">
        <f>486688.83+29048.2</f>
        <v>515737.03</v>
      </c>
      <c r="G49" s="92">
        <f t="shared" ref="G49:G74" si="69">F49*0.19</f>
        <v>97990.035700000008</v>
      </c>
      <c r="H49" s="93">
        <f t="shared" ref="H49:H74" si="70">F49+G49</f>
        <v>613727.06570000004</v>
      </c>
      <c r="I49" s="404">
        <f t="shared" ref="I49:I76" si="71">C49-F49</f>
        <v>0</v>
      </c>
      <c r="J49" s="146">
        <f>I49*0.21</f>
        <v>0</v>
      </c>
      <c r="K49" s="404">
        <f>I49+J49</f>
        <v>0</v>
      </c>
      <c r="L49" s="183">
        <f t="shared" ref="L49:L82" si="72">F49+I49</f>
        <v>515737.03</v>
      </c>
      <c r="M49" s="184">
        <f t="shared" ref="M49:M82" si="73">G49+J49</f>
        <v>97990.035700000008</v>
      </c>
      <c r="N49" s="429">
        <f t="shared" ref="N49:N82" si="74">H49+K49</f>
        <v>613727.06570000004</v>
      </c>
    </row>
    <row r="50" spans="1:14" ht="21" hidden="1" x14ac:dyDescent="0.35">
      <c r="A50" s="19"/>
      <c r="B50" s="140" t="s">
        <v>108</v>
      </c>
      <c r="C50" s="21">
        <v>226453.12</v>
      </c>
      <c r="D50" s="22">
        <f t="shared" si="67"/>
        <v>43026.092799999999</v>
      </c>
      <c r="E50" s="57">
        <f t="shared" si="68"/>
        <v>269479.21279999998</v>
      </c>
      <c r="F50" s="91">
        <v>226453.12</v>
      </c>
      <c r="G50" s="92">
        <f t="shared" si="69"/>
        <v>43026.092799999999</v>
      </c>
      <c r="H50" s="93">
        <f t="shared" si="70"/>
        <v>269479.21279999998</v>
      </c>
      <c r="I50" s="404">
        <f t="shared" si="71"/>
        <v>0</v>
      </c>
      <c r="J50" s="146">
        <f t="shared" ref="J50:J76" si="75">I50*0.21</f>
        <v>0</v>
      </c>
      <c r="K50" s="404">
        <f t="shared" ref="K50:K76" si="76">I50+J50</f>
        <v>0</v>
      </c>
      <c r="L50" s="183">
        <f t="shared" si="72"/>
        <v>226453.12</v>
      </c>
      <c r="M50" s="184">
        <f t="shared" si="73"/>
        <v>43026.092799999999</v>
      </c>
      <c r="N50" s="429">
        <f t="shared" si="74"/>
        <v>269479.21279999998</v>
      </c>
    </row>
    <row r="51" spans="1:14" ht="21" hidden="1" x14ac:dyDescent="0.35">
      <c r="A51" s="19"/>
      <c r="B51" s="140" t="s">
        <v>109</v>
      </c>
      <c r="C51" s="21">
        <v>14639.39</v>
      </c>
      <c r="D51" s="22">
        <f t="shared" si="67"/>
        <v>2781.4841000000001</v>
      </c>
      <c r="E51" s="57">
        <f t="shared" si="68"/>
        <v>17420.874100000001</v>
      </c>
      <c r="F51" s="91">
        <v>14639.39</v>
      </c>
      <c r="G51" s="92">
        <f t="shared" si="69"/>
        <v>2781.4841000000001</v>
      </c>
      <c r="H51" s="93">
        <f t="shared" si="70"/>
        <v>17420.874100000001</v>
      </c>
      <c r="I51" s="404">
        <f t="shared" si="71"/>
        <v>0</v>
      </c>
      <c r="J51" s="146">
        <f t="shared" si="75"/>
        <v>0</v>
      </c>
      <c r="K51" s="404">
        <f t="shared" si="76"/>
        <v>0</v>
      </c>
      <c r="L51" s="183">
        <f t="shared" si="72"/>
        <v>14639.39</v>
      </c>
      <c r="M51" s="184">
        <f t="shared" si="73"/>
        <v>2781.4841000000001</v>
      </c>
      <c r="N51" s="429">
        <f t="shared" si="74"/>
        <v>17420.874100000001</v>
      </c>
    </row>
    <row r="52" spans="1:14" ht="21" hidden="1" x14ac:dyDescent="0.35">
      <c r="A52" s="19"/>
      <c r="B52" s="140" t="s">
        <v>110</v>
      </c>
      <c r="C52" s="21">
        <v>20577.53</v>
      </c>
      <c r="D52" s="22">
        <f t="shared" si="67"/>
        <v>3909.7306999999996</v>
      </c>
      <c r="E52" s="57">
        <f t="shared" si="68"/>
        <v>24487.260699999999</v>
      </c>
      <c r="F52" s="91">
        <v>20577.53</v>
      </c>
      <c r="G52" s="92">
        <f t="shared" si="69"/>
        <v>3909.7306999999996</v>
      </c>
      <c r="H52" s="93">
        <f t="shared" si="70"/>
        <v>24487.260699999999</v>
      </c>
      <c r="I52" s="404">
        <f t="shared" si="71"/>
        <v>0</v>
      </c>
      <c r="J52" s="146">
        <f t="shared" si="75"/>
        <v>0</v>
      </c>
      <c r="K52" s="404">
        <f t="shared" si="76"/>
        <v>0</v>
      </c>
      <c r="L52" s="183">
        <f t="shared" si="72"/>
        <v>20577.53</v>
      </c>
      <c r="M52" s="184">
        <f t="shared" si="73"/>
        <v>3909.7306999999996</v>
      </c>
      <c r="N52" s="429">
        <f t="shared" si="74"/>
        <v>24487.260699999999</v>
      </c>
    </row>
    <row r="53" spans="1:14" ht="21" hidden="1" x14ac:dyDescent="0.35">
      <c r="A53" s="19"/>
      <c r="B53" s="140" t="s">
        <v>111</v>
      </c>
      <c r="C53" s="21">
        <v>59146.52</v>
      </c>
      <c r="D53" s="22">
        <f t="shared" si="67"/>
        <v>11237.8388</v>
      </c>
      <c r="E53" s="57">
        <f t="shared" si="68"/>
        <v>70384.358800000002</v>
      </c>
      <c r="F53" s="91">
        <v>0</v>
      </c>
      <c r="G53" s="92">
        <f t="shared" si="69"/>
        <v>0</v>
      </c>
      <c r="H53" s="93">
        <f t="shared" si="70"/>
        <v>0</v>
      </c>
      <c r="I53" s="404">
        <f t="shared" si="71"/>
        <v>59146.52</v>
      </c>
      <c r="J53" s="146">
        <f t="shared" si="75"/>
        <v>12420.769199999999</v>
      </c>
      <c r="K53" s="404">
        <f t="shared" si="76"/>
        <v>71567.289199999999</v>
      </c>
      <c r="L53" s="183">
        <f t="shared" si="72"/>
        <v>59146.52</v>
      </c>
      <c r="M53" s="184">
        <f t="shared" si="73"/>
        <v>12420.769199999999</v>
      </c>
      <c r="N53" s="429">
        <f t="shared" si="74"/>
        <v>71567.289199999999</v>
      </c>
    </row>
    <row r="54" spans="1:14" ht="21" hidden="1" x14ac:dyDescent="0.35">
      <c r="A54" s="19"/>
      <c r="B54" s="140" t="s">
        <v>112</v>
      </c>
      <c r="C54" s="21">
        <v>20959.490000000002</v>
      </c>
      <c r="D54" s="22">
        <f t="shared" si="67"/>
        <v>3982.3031000000005</v>
      </c>
      <c r="E54" s="57">
        <f t="shared" si="68"/>
        <v>24941.793100000003</v>
      </c>
      <c r="F54" s="91">
        <v>20959.490000000002</v>
      </c>
      <c r="G54" s="92">
        <f t="shared" si="69"/>
        <v>3982.3031000000005</v>
      </c>
      <c r="H54" s="93">
        <f t="shared" si="70"/>
        <v>24941.793100000003</v>
      </c>
      <c r="I54" s="404">
        <f t="shared" si="71"/>
        <v>0</v>
      </c>
      <c r="J54" s="146">
        <f t="shared" si="75"/>
        <v>0</v>
      </c>
      <c r="K54" s="404">
        <f t="shared" si="76"/>
        <v>0</v>
      </c>
      <c r="L54" s="183">
        <f t="shared" si="72"/>
        <v>20959.490000000002</v>
      </c>
      <c r="M54" s="184">
        <f t="shared" si="73"/>
        <v>3982.3031000000005</v>
      </c>
      <c r="N54" s="429">
        <f t="shared" si="74"/>
        <v>24941.793100000003</v>
      </c>
    </row>
    <row r="55" spans="1:14" ht="21" hidden="1" x14ac:dyDescent="0.35">
      <c r="A55" s="19"/>
      <c r="B55" s="140" t="s">
        <v>113</v>
      </c>
      <c r="C55" s="21">
        <v>168066.64</v>
      </c>
      <c r="D55" s="22">
        <f t="shared" si="67"/>
        <v>31932.661600000003</v>
      </c>
      <c r="E55" s="57">
        <f t="shared" si="68"/>
        <v>199999.30160000001</v>
      </c>
      <c r="F55" s="91">
        <v>168066.64</v>
      </c>
      <c r="G55" s="92">
        <f t="shared" si="69"/>
        <v>31932.661600000003</v>
      </c>
      <c r="H55" s="93">
        <f t="shared" si="70"/>
        <v>199999.30160000001</v>
      </c>
      <c r="I55" s="404">
        <f t="shared" si="71"/>
        <v>0</v>
      </c>
      <c r="J55" s="146">
        <f t="shared" si="75"/>
        <v>0</v>
      </c>
      <c r="K55" s="404">
        <f t="shared" si="76"/>
        <v>0</v>
      </c>
      <c r="L55" s="183">
        <f t="shared" si="72"/>
        <v>168066.64</v>
      </c>
      <c r="M55" s="184">
        <f t="shared" si="73"/>
        <v>31932.661600000003</v>
      </c>
      <c r="N55" s="429">
        <f t="shared" si="74"/>
        <v>199999.30160000001</v>
      </c>
    </row>
    <row r="56" spans="1:14" ht="21" hidden="1" x14ac:dyDescent="0.35">
      <c r="A56" s="19"/>
      <c r="B56" s="140" t="s">
        <v>114</v>
      </c>
      <c r="C56" s="21">
        <v>160225.15</v>
      </c>
      <c r="D56" s="22">
        <f t="shared" si="67"/>
        <v>30442.7785</v>
      </c>
      <c r="E56" s="57">
        <f t="shared" si="68"/>
        <v>190667.92849999998</v>
      </c>
      <c r="F56" s="91">
        <v>160225.15</v>
      </c>
      <c r="G56" s="92">
        <f t="shared" si="69"/>
        <v>30442.7785</v>
      </c>
      <c r="H56" s="93">
        <f t="shared" si="70"/>
        <v>190667.92849999998</v>
      </c>
      <c r="I56" s="404">
        <f t="shared" si="71"/>
        <v>0</v>
      </c>
      <c r="J56" s="146">
        <f t="shared" si="75"/>
        <v>0</v>
      </c>
      <c r="K56" s="404">
        <f t="shared" si="76"/>
        <v>0</v>
      </c>
      <c r="L56" s="183">
        <f t="shared" si="72"/>
        <v>160225.15</v>
      </c>
      <c r="M56" s="184">
        <f t="shared" si="73"/>
        <v>30442.7785</v>
      </c>
      <c r="N56" s="429">
        <f t="shared" si="74"/>
        <v>190667.92849999998</v>
      </c>
    </row>
    <row r="57" spans="1:14" ht="21" hidden="1" x14ac:dyDescent="0.35">
      <c r="A57" s="19"/>
      <c r="B57" s="140" t="s">
        <v>115</v>
      </c>
      <c r="C57" s="21">
        <v>248485.42</v>
      </c>
      <c r="D57" s="22">
        <f t="shared" si="67"/>
        <v>47212.229800000001</v>
      </c>
      <c r="E57" s="57">
        <f t="shared" si="68"/>
        <v>295697.64980000001</v>
      </c>
      <c r="F57" s="91">
        <f>227150.75+20236.29+1098.39-0.01</f>
        <v>248485.42</v>
      </c>
      <c r="G57" s="92">
        <f t="shared" si="69"/>
        <v>47212.229800000001</v>
      </c>
      <c r="H57" s="93">
        <f t="shared" si="70"/>
        <v>295697.64980000001</v>
      </c>
      <c r="I57" s="404">
        <f t="shared" si="71"/>
        <v>0</v>
      </c>
      <c r="J57" s="146">
        <f t="shared" si="75"/>
        <v>0</v>
      </c>
      <c r="K57" s="404">
        <f t="shared" si="76"/>
        <v>0</v>
      </c>
      <c r="L57" s="183">
        <f t="shared" si="72"/>
        <v>248485.42</v>
      </c>
      <c r="M57" s="184">
        <f t="shared" si="73"/>
        <v>47212.229800000001</v>
      </c>
      <c r="N57" s="429">
        <f t="shared" si="74"/>
        <v>295697.64980000001</v>
      </c>
    </row>
    <row r="58" spans="1:14" ht="21" hidden="1" x14ac:dyDescent="0.35">
      <c r="A58" s="19"/>
      <c r="B58" s="140" t="s">
        <v>116</v>
      </c>
      <c r="C58" s="21">
        <v>497660.93</v>
      </c>
      <c r="D58" s="22">
        <f t="shared" si="67"/>
        <v>94555.576700000005</v>
      </c>
      <c r="E58" s="57">
        <f t="shared" si="68"/>
        <v>592216.50670000003</v>
      </c>
      <c r="F58" s="91">
        <f>469332.55+28328.38</f>
        <v>497660.93</v>
      </c>
      <c r="G58" s="92">
        <f t="shared" si="69"/>
        <v>94555.576700000005</v>
      </c>
      <c r="H58" s="93">
        <f t="shared" si="70"/>
        <v>592216.50670000003</v>
      </c>
      <c r="I58" s="404">
        <f t="shared" si="71"/>
        <v>0</v>
      </c>
      <c r="J58" s="146">
        <f t="shared" si="75"/>
        <v>0</v>
      </c>
      <c r="K58" s="404">
        <f t="shared" si="76"/>
        <v>0</v>
      </c>
      <c r="L58" s="183">
        <f t="shared" si="72"/>
        <v>497660.93</v>
      </c>
      <c r="M58" s="184">
        <f t="shared" si="73"/>
        <v>94555.576700000005</v>
      </c>
      <c r="N58" s="429">
        <f t="shared" si="74"/>
        <v>592216.50670000003</v>
      </c>
    </row>
    <row r="59" spans="1:14" ht="21" hidden="1" x14ac:dyDescent="0.35">
      <c r="A59" s="19"/>
      <c r="B59" s="140" t="s">
        <v>117</v>
      </c>
      <c r="C59" s="21">
        <v>214597.51</v>
      </c>
      <c r="D59" s="22">
        <f t="shared" si="67"/>
        <v>40773.526900000004</v>
      </c>
      <c r="E59" s="57">
        <f t="shared" si="68"/>
        <v>255371.03690000001</v>
      </c>
      <c r="F59" s="91">
        <v>214597.51</v>
      </c>
      <c r="G59" s="92">
        <f t="shared" si="69"/>
        <v>40773.526900000004</v>
      </c>
      <c r="H59" s="93">
        <f t="shared" si="70"/>
        <v>255371.03690000001</v>
      </c>
      <c r="I59" s="404">
        <f t="shared" si="71"/>
        <v>0</v>
      </c>
      <c r="J59" s="146">
        <f t="shared" si="75"/>
        <v>0</v>
      </c>
      <c r="K59" s="404">
        <f t="shared" si="76"/>
        <v>0</v>
      </c>
      <c r="L59" s="183">
        <f t="shared" si="72"/>
        <v>214597.51</v>
      </c>
      <c r="M59" s="184">
        <f t="shared" si="73"/>
        <v>40773.526900000004</v>
      </c>
      <c r="N59" s="429">
        <f t="shared" si="74"/>
        <v>255371.03690000001</v>
      </c>
    </row>
    <row r="60" spans="1:14" ht="21" hidden="1" x14ac:dyDescent="0.35">
      <c r="A60" s="19"/>
      <c r="B60" s="140" t="s">
        <v>118</v>
      </c>
      <c r="C60" s="21">
        <v>14639.39</v>
      </c>
      <c r="D60" s="22">
        <f t="shared" si="67"/>
        <v>2781.4841000000001</v>
      </c>
      <c r="E60" s="57">
        <f t="shared" si="68"/>
        <v>17420.874100000001</v>
      </c>
      <c r="F60" s="91">
        <v>14639.39</v>
      </c>
      <c r="G60" s="92">
        <f t="shared" si="69"/>
        <v>2781.4841000000001</v>
      </c>
      <c r="H60" s="93">
        <f t="shared" si="70"/>
        <v>17420.874100000001</v>
      </c>
      <c r="I60" s="404">
        <f t="shared" si="71"/>
        <v>0</v>
      </c>
      <c r="J60" s="146">
        <f t="shared" si="75"/>
        <v>0</v>
      </c>
      <c r="K60" s="404">
        <f t="shared" si="76"/>
        <v>0</v>
      </c>
      <c r="L60" s="183">
        <f t="shared" si="72"/>
        <v>14639.39</v>
      </c>
      <c r="M60" s="184">
        <f t="shared" si="73"/>
        <v>2781.4841000000001</v>
      </c>
      <c r="N60" s="429">
        <f t="shared" si="74"/>
        <v>17420.874100000001</v>
      </c>
    </row>
    <row r="61" spans="1:14" ht="21" hidden="1" x14ac:dyDescent="0.35">
      <c r="A61" s="19"/>
      <c r="B61" s="140" t="s">
        <v>119</v>
      </c>
      <c r="C61" s="21">
        <v>20311.189999999999</v>
      </c>
      <c r="D61" s="22">
        <f t="shared" si="67"/>
        <v>3859.1261</v>
      </c>
      <c r="E61" s="57">
        <f t="shared" si="68"/>
        <v>24170.3161</v>
      </c>
      <c r="F61" s="91">
        <v>20311.189999999999</v>
      </c>
      <c r="G61" s="92">
        <f t="shared" si="69"/>
        <v>3859.1261</v>
      </c>
      <c r="H61" s="93">
        <f t="shared" si="70"/>
        <v>24170.3161</v>
      </c>
      <c r="I61" s="404">
        <f t="shared" si="71"/>
        <v>0</v>
      </c>
      <c r="J61" s="146">
        <f t="shared" si="75"/>
        <v>0</v>
      </c>
      <c r="K61" s="404">
        <f t="shared" si="76"/>
        <v>0</v>
      </c>
      <c r="L61" s="183">
        <f t="shared" si="72"/>
        <v>20311.189999999999</v>
      </c>
      <c r="M61" s="184">
        <f t="shared" si="73"/>
        <v>3859.1261</v>
      </c>
      <c r="N61" s="429">
        <f t="shared" si="74"/>
        <v>24170.3161</v>
      </c>
    </row>
    <row r="62" spans="1:14" ht="21" hidden="1" x14ac:dyDescent="0.35">
      <c r="A62" s="19"/>
      <c r="B62" s="140" t="s">
        <v>120</v>
      </c>
      <c r="C62" s="21">
        <v>51853.32</v>
      </c>
      <c r="D62" s="22">
        <f t="shared" si="67"/>
        <v>9852.1308000000008</v>
      </c>
      <c r="E62" s="57">
        <f t="shared" si="68"/>
        <v>61705.450799999999</v>
      </c>
      <c r="F62" s="91">
        <v>2558.8000000000002</v>
      </c>
      <c r="G62" s="92">
        <f t="shared" si="69"/>
        <v>486.17200000000003</v>
      </c>
      <c r="H62" s="93">
        <f t="shared" si="70"/>
        <v>3044.9720000000002</v>
      </c>
      <c r="I62" s="404">
        <f t="shared" si="71"/>
        <v>49294.52</v>
      </c>
      <c r="J62" s="146">
        <f t="shared" si="75"/>
        <v>10351.849199999999</v>
      </c>
      <c r="K62" s="404">
        <f t="shared" si="76"/>
        <v>59646.369199999994</v>
      </c>
      <c r="L62" s="183">
        <f t="shared" si="72"/>
        <v>51853.32</v>
      </c>
      <c r="M62" s="184">
        <f t="shared" si="73"/>
        <v>10838.021199999999</v>
      </c>
      <c r="N62" s="429">
        <f t="shared" si="74"/>
        <v>62691.341199999995</v>
      </c>
    </row>
    <row r="63" spans="1:14" ht="21" hidden="1" x14ac:dyDescent="0.35">
      <c r="A63" s="19"/>
      <c r="B63" s="140" t="s">
        <v>121</v>
      </c>
      <c r="C63" s="21">
        <v>20959.490000000002</v>
      </c>
      <c r="D63" s="22">
        <f t="shared" si="67"/>
        <v>3982.3031000000005</v>
      </c>
      <c r="E63" s="57">
        <f t="shared" si="68"/>
        <v>24941.793100000003</v>
      </c>
      <c r="F63" s="91">
        <v>20959.490000000002</v>
      </c>
      <c r="G63" s="92">
        <f t="shared" si="69"/>
        <v>3982.3031000000005</v>
      </c>
      <c r="H63" s="93">
        <f t="shared" si="70"/>
        <v>24941.793100000003</v>
      </c>
      <c r="I63" s="404">
        <f t="shared" si="71"/>
        <v>0</v>
      </c>
      <c r="J63" s="146">
        <f t="shared" si="75"/>
        <v>0</v>
      </c>
      <c r="K63" s="404">
        <f t="shared" si="76"/>
        <v>0</v>
      </c>
      <c r="L63" s="183">
        <f t="shared" si="72"/>
        <v>20959.490000000002</v>
      </c>
      <c r="M63" s="184">
        <f t="shared" si="73"/>
        <v>3982.3031000000005</v>
      </c>
      <c r="N63" s="429">
        <f t="shared" si="74"/>
        <v>24941.793100000003</v>
      </c>
    </row>
    <row r="64" spans="1:14" ht="21" hidden="1" x14ac:dyDescent="0.35">
      <c r="A64" s="19"/>
      <c r="B64" s="140" t="s">
        <v>122</v>
      </c>
      <c r="C64" s="21">
        <v>135698.75</v>
      </c>
      <c r="D64" s="22">
        <f t="shared" si="67"/>
        <v>25782.762500000001</v>
      </c>
      <c r="E64" s="57">
        <f t="shared" si="68"/>
        <v>161481.51250000001</v>
      </c>
      <c r="F64" s="91">
        <v>135698.75</v>
      </c>
      <c r="G64" s="92">
        <f t="shared" si="69"/>
        <v>25782.762500000001</v>
      </c>
      <c r="H64" s="93">
        <f t="shared" si="70"/>
        <v>161481.51250000001</v>
      </c>
      <c r="I64" s="404">
        <f t="shared" si="71"/>
        <v>0</v>
      </c>
      <c r="J64" s="146">
        <f t="shared" si="75"/>
        <v>0</v>
      </c>
      <c r="K64" s="404">
        <f t="shared" si="76"/>
        <v>0</v>
      </c>
      <c r="L64" s="183">
        <f t="shared" si="72"/>
        <v>135698.75</v>
      </c>
      <c r="M64" s="184">
        <f t="shared" si="73"/>
        <v>25782.762500000001</v>
      </c>
      <c r="N64" s="429">
        <f t="shared" si="74"/>
        <v>161481.51250000001</v>
      </c>
    </row>
    <row r="65" spans="1:14" ht="21" hidden="1" x14ac:dyDescent="0.35">
      <c r="A65" s="19"/>
      <c r="B65" s="140" t="s">
        <v>123</v>
      </c>
      <c r="C65" s="150">
        <f>220905.03-42235.27</f>
        <v>178669.76</v>
      </c>
      <c r="D65" s="22">
        <f t="shared" si="67"/>
        <v>33947.254400000005</v>
      </c>
      <c r="E65" s="57">
        <f t="shared" si="68"/>
        <v>212617.01440000001</v>
      </c>
      <c r="F65" s="91">
        <f>220905.03-42235.27</f>
        <v>178669.76</v>
      </c>
      <c r="G65" s="92">
        <f t="shared" si="69"/>
        <v>33947.254400000005</v>
      </c>
      <c r="H65" s="93">
        <f t="shared" si="70"/>
        <v>212617.01440000001</v>
      </c>
      <c r="I65" s="404">
        <f t="shared" si="71"/>
        <v>0</v>
      </c>
      <c r="J65" s="146">
        <f t="shared" si="75"/>
        <v>0</v>
      </c>
      <c r="K65" s="404">
        <f t="shared" si="76"/>
        <v>0</v>
      </c>
      <c r="L65" s="183">
        <f t="shared" si="72"/>
        <v>178669.76</v>
      </c>
      <c r="M65" s="184">
        <f t="shared" si="73"/>
        <v>33947.254400000005</v>
      </c>
      <c r="N65" s="429">
        <f t="shared" si="74"/>
        <v>212617.01440000001</v>
      </c>
    </row>
    <row r="66" spans="1:14" ht="21" hidden="1" x14ac:dyDescent="0.35">
      <c r="A66" s="19"/>
      <c r="B66" s="140" t="s">
        <v>124</v>
      </c>
      <c r="C66" s="21">
        <v>242917.97</v>
      </c>
      <c r="D66" s="22">
        <f t="shared" si="67"/>
        <v>46154.414300000004</v>
      </c>
      <c r="E66" s="57">
        <f t="shared" si="68"/>
        <v>289072.38430000003</v>
      </c>
      <c r="F66" s="91">
        <f>223051.52+19866.45</f>
        <v>242917.97</v>
      </c>
      <c r="G66" s="92">
        <f t="shared" si="69"/>
        <v>46154.414300000004</v>
      </c>
      <c r="H66" s="93">
        <f t="shared" si="70"/>
        <v>289072.38430000003</v>
      </c>
      <c r="I66" s="404">
        <f t="shared" si="71"/>
        <v>0</v>
      </c>
      <c r="J66" s="146">
        <f t="shared" si="75"/>
        <v>0</v>
      </c>
      <c r="K66" s="404">
        <f t="shared" si="76"/>
        <v>0</v>
      </c>
      <c r="L66" s="183">
        <f t="shared" si="72"/>
        <v>242917.97</v>
      </c>
      <c r="M66" s="184">
        <f t="shared" si="73"/>
        <v>46154.414300000004</v>
      </c>
      <c r="N66" s="429">
        <f t="shared" si="74"/>
        <v>289072.38430000003</v>
      </c>
    </row>
    <row r="67" spans="1:14" ht="21" hidden="1" x14ac:dyDescent="0.35">
      <c r="A67" s="19"/>
      <c r="B67" s="140" t="s">
        <v>125</v>
      </c>
      <c r="C67" s="21">
        <v>472780.1</v>
      </c>
      <c r="D67" s="22">
        <f t="shared" si="67"/>
        <v>89828.218999999997</v>
      </c>
      <c r="E67" s="57">
        <f t="shared" si="68"/>
        <v>562608.31900000002</v>
      </c>
      <c r="F67" s="91">
        <f>445145.62+27385.9+248.58</f>
        <v>472780.10000000003</v>
      </c>
      <c r="G67" s="92">
        <f t="shared" si="69"/>
        <v>89828.219000000012</v>
      </c>
      <c r="H67" s="93">
        <f t="shared" si="70"/>
        <v>562608.31900000002</v>
      </c>
      <c r="I67" s="404">
        <f t="shared" si="71"/>
        <v>0</v>
      </c>
      <c r="J67" s="146">
        <f t="shared" si="75"/>
        <v>0</v>
      </c>
      <c r="K67" s="404">
        <f t="shared" si="76"/>
        <v>0</v>
      </c>
      <c r="L67" s="183">
        <f t="shared" si="72"/>
        <v>472780.10000000003</v>
      </c>
      <c r="M67" s="184">
        <f t="shared" si="73"/>
        <v>89828.219000000012</v>
      </c>
      <c r="N67" s="429">
        <f t="shared" si="74"/>
        <v>562608.31900000002</v>
      </c>
    </row>
    <row r="68" spans="1:14" ht="21" hidden="1" x14ac:dyDescent="0.35">
      <c r="A68" s="19"/>
      <c r="B68" s="140" t="s">
        <v>126</v>
      </c>
      <c r="C68" s="21">
        <v>199904.48</v>
      </c>
      <c r="D68" s="22">
        <f t="shared" si="67"/>
        <v>37981.851200000005</v>
      </c>
      <c r="E68" s="57">
        <f t="shared" si="68"/>
        <v>237886.33120000002</v>
      </c>
      <c r="F68" s="91">
        <v>199904.48</v>
      </c>
      <c r="G68" s="92">
        <f t="shared" si="69"/>
        <v>37981.851200000005</v>
      </c>
      <c r="H68" s="93">
        <f t="shared" si="70"/>
        <v>237886.33120000002</v>
      </c>
      <c r="I68" s="404">
        <f t="shared" si="71"/>
        <v>0</v>
      </c>
      <c r="J68" s="146">
        <f t="shared" si="75"/>
        <v>0</v>
      </c>
      <c r="K68" s="404">
        <f t="shared" si="76"/>
        <v>0</v>
      </c>
      <c r="L68" s="183">
        <f t="shared" si="72"/>
        <v>199904.48</v>
      </c>
      <c r="M68" s="184">
        <f t="shared" si="73"/>
        <v>37981.851200000005</v>
      </c>
      <c r="N68" s="429">
        <f t="shared" si="74"/>
        <v>237886.33120000002</v>
      </c>
    </row>
    <row r="69" spans="1:14" ht="21" hidden="1" x14ac:dyDescent="0.35">
      <c r="A69" s="19"/>
      <c r="B69" s="140" t="s">
        <v>127</v>
      </c>
      <c r="C69" s="21">
        <v>14639.39</v>
      </c>
      <c r="D69" s="22">
        <f t="shared" si="67"/>
        <v>2781.4841000000001</v>
      </c>
      <c r="E69" s="57">
        <f t="shared" si="68"/>
        <v>17420.874100000001</v>
      </c>
      <c r="F69" s="91">
        <v>14639.39</v>
      </c>
      <c r="G69" s="92">
        <f t="shared" si="69"/>
        <v>2781.4841000000001</v>
      </c>
      <c r="H69" s="93">
        <f t="shared" si="70"/>
        <v>17420.874100000001</v>
      </c>
      <c r="I69" s="404">
        <f t="shared" si="71"/>
        <v>0</v>
      </c>
      <c r="J69" s="146">
        <f t="shared" si="75"/>
        <v>0</v>
      </c>
      <c r="K69" s="404">
        <f t="shared" si="76"/>
        <v>0</v>
      </c>
      <c r="L69" s="183">
        <f t="shared" si="72"/>
        <v>14639.39</v>
      </c>
      <c r="M69" s="184">
        <f t="shared" si="73"/>
        <v>2781.4841000000001</v>
      </c>
      <c r="N69" s="429">
        <f t="shared" si="74"/>
        <v>17420.874100000001</v>
      </c>
    </row>
    <row r="70" spans="1:14" ht="21" hidden="1" x14ac:dyDescent="0.35">
      <c r="A70" s="19"/>
      <c r="B70" s="140" t="s">
        <v>128</v>
      </c>
      <c r="C70" s="21">
        <v>20960.650000000001</v>
      </c>
      <c r="D70" s="22">
        <f t="shared" si="67"/>
        <v>3982.5235000000002</v>
      </c>
      <c r="E70" s="57">
        <f t="shared" si="68"/>
        <v>24943.173500000001</v>
      </c>
      <c r="F70" s="91">
        <v>20960.650000000001</v>
      </c>
      <c r="G70" s="92">
        <f t="shared" si="69"/>
        <v>3982.5235000000002</v>
      </c>
      <c r="H70" s="93">
        <f t="shared" si="70"/>
        <v>24943.173500000001</v>
      </c>
      <c r="I70" s="404">
        <f t="shared" si="71"/>
        <v>0</v>
      </c>
      <c r="J70" s="146">
        <f t="shared" si="75"/>
        <v>0</v>
      </c>
      <c r="K70" s="404">
        <f t="shared" si="76"/>
        <v>0</v>
      </c>
      <c r="L70" s="183">
        <f t="shared" si="72"/>
        <v>20960.650000000001</v>
      </c>
      <c r="M70" s="184">
        <f t="shared" si="73"/>
        <v>3982.5235000000002</v>
      </c>
      <c r="N70" s="429">
        <f t="shared" si="74"/>
        <v>24943.173500000001</v>
      </c>
    </row>
    <row r="71" spans="1:14" ht="21" hidden="1" x14ac:dyDescent="0.35">
      <c r="A71" s="19"/>
      <c r="B71" s="140" t="s">
        <v>129</v>
      </c>
      <c r="C71" s="21">
        <v>51853.32</v>
      </c>
      <c r="D71" s="22">
        <f t="shared" si="67"/>
        <v>9852.1308000000008</v>
      </c>
      <c r="E71" s="57">
        <f t="shared" si="68"/>
        <v>61705.450799999999</v>
      </c>
      <c r="F71" s="91">
        <v>2558.8000000000002</v>
      </c>
      <c r="G71" s="92">
        <f t="shared" si="69"/>
        <v>486.17200000000003</v>
      </c>
      <c r="H71" s="93">
        <f t="shared" si="70"/>
        <v>3044.9720000000002</v>
      </c>
      <c r="I71" s="404">
        <f t="shared" si="71"/>
        <v>49294.52</v>
      </c>
      <c r="J71" s="146">
        <f t="shared" si="75"/>
        <v>10351.849199999999</v>
      </c>
      <c r="K71" s="404">
        <f t="shared" si="76"/>
        <v>59646.369199999994</v>
      </c>
      <c r="L71" s="183">
        <f t="shared" si="72"/>
        <v>51853.32</v>
      </c>
      <c r="M71" s="184">
        <f t="shared" si="73"/>
        <v>10838.021199999999</v>
      </c>
      <c r="N71" s="429">
        <f t="shared" si="74"/>
        <v>62691.341199999995</v>
      </c>
    </row>
    <row r="72" spans="1:14" ht="21" hidden="1" x14ac:dyDescent="0.35">
      <c r="A72" s="19"/>
      <c r="B72" s="140" t="s">
        <v>130</v>
      </c>
      <c r="C72" s="21">
        <v>20959.490000000002</v>
      </c>
      <c r="D72" s="22">
        <f t="shared" si="67"/>
        <v>3982.3031000000005</v>
      </c>
      <c r="E72" s="57">
        <f t="shared" si="68"/>
        <v>24941.793100000003</v>
      </c>
      <c r="F72" s="91">
        <v>20959.490000000002</v>
      </c>
      <c r="G72" s="92">
        <f t="shared" si="69"/>
        <v>3982.3031000000005</v>
      </c>
      <c r="H72" s="93">
        <f t="shared" si="70"/>
        <v>24941.793100000003</v>
      </c>
      <c r="I72" s="404">
        <f t="shared" si="71"/>
        <v>0</v>
      </c>
      <c r="J72" s="146">
        <f t="shared" si="75"/>
        <v>0</v>
      </c>
      <c r="K72" s="404">
        <f t="shared" si="76"/>
        <v>0</v>
      </c>
      <c r="L72" s="183">
        <f t="shared" si="72"/>
        <v>20959.490000000002</v>
      </c>
      <c r="M72" s="184">
        <f t="shared" si="73"/>
        <v>3982.3031000000005</v>
      </c>
      <c r="N72" s="429">
        <f t="shared" si="74"/>
        <v>24941.793100000003</v>
      </c>
    </row>
    <row r="73" spans="1:14" ht="21" hidden="1" x14ac:dyDescent="0.35">
      <c r="A73" s="19"/>
      <c r="B73" s="140" t="s">
        <v>131</v>
      </c>
      <c r="C73" s="21">
        <v>134229.63</v>
      </c>
      <c r="D73" s="22">
        <f t="shared" si="67"/>
        <v>25503.629700000001</v>
      </c>
      <c r="E73" s="57">
        <f t="shared" si="68"/>
        <v>159733.2597</v>
      </c>
      <c r="F73" s="91">
        <v>134229.63</v>
      </c>
      <c r="G73" s="92">
        <f t="shared" si="69"/>
        <v>25503.629700000001</v>
      </c>
      <c r="H73" s="93">
        <f t="shared" si="70"/>
        <v>159733.2597</v>
      </c>
      <c r="I73" s="404">
        <f t="shared" si="71"/>
        <v>0</v>
      </c>
      <c r="J73" s="146">
        <f t="shared" si="75"/>
        <v>0</v>
      </c>
      <c r="K73" s="404">
        <f t="shared" si="76"/>
        <v>0</v>
      </c>
      <c r="L73" s="183">
        <f t="shared" si="72"/>
        <v>134229.63</v>
      </c>
      <c r="M73" s="184">
        <f t="shared" si="73"/>
        <v>25503.629700000001</v>
      </c>
      <c r="N73" s="429">
        <f t="shared" si="74"/>
        <v>159733.2597</v>
      </c>
    </row>
    <row r="74" spans="1:14" ht="21" hidden="1" x14ac:dyDescent="0.35">
      <c r="A74" s="19"/>
      <c r="B74" s="140" t="s">
        <v>132</v>
      </c>
      <c r="C74" s="21">
        <v>159022.81</v>
      </c>
      <c r="D74" s="22">
        <f t="shared" si="67"/>
        <v>30214.333900000001</v>
      </c>
      <c r="E74" s="57">
        <f t="shared" si="68"/>
        <v>189237.1439</v>
      </c>
      <c r="F74" s="91">
        <v>159022.81</v>
      </c>
      <c r="G74" s="92">
        <f t="shared" si="69"/>
        <v>30214.333900000001</v>
      </c>
      <c r="H74" s="93">
        <f t="shared" si="70"/>
        <v>189237.1439</v>
      </c>
      <c r="I74" s="404">
        <f t="shared" si="71"/>
        <v>0</v>
      </c>
      <c r="J74" s="146">
        <f t="shared" si="75"/>
        <v>0</v>
      </c>
      <c r="K74" s="404">
        <f t="shared" si="76"/>
        <v>0</v>
      </c>
      <c r="L74" s="183">
        <f t="shared" si="72"/>
        <v>159022.81</v>
      </c>
      <c r="M74" s="184">
        <f t="shared" si="73"/>
        <v>30214.333900000001</v>
      </c>
      <c r="N74" s="429">
        <f t="shared" si="74"/>
        <v>189237.1439</v>
      </c>
    </row>
    <row r="75" spans="1:14" ht="21" hidden="1" x14ac:dyDescent="0.35">
      <c r="A75" s="19"/>
      <c r="B75" s="149" t="s">
        <v>67</v>
      </c>
      <c r="C75" s="21">
        <v>0</v>
      </c>
      <c r="D75" s="22">
        <f t="shared" ref="D75" si="77">C75*0.19</f>
        <v>0</v>
      </c>
      <c r="E75" s="57">
        <f t="shared" ref="E75:E82" si="78">C75+D75</f>
        <v>0</v>
      </c>
      <c r="F75" s="91">
        <v>0</v>
      </c>
      <c r="G75" s="92">
        <f t="shared" ref="G75" si="79">F75*0.19</f>
        <v>0</v>
      </c>
      <c r="H75" s="93">
        <f t="shared" ref="H75:H76" si="80">F75+G75</f>
        <v>0</v>
      </c>
      <c r="I75" s="404">
        <f t="shared" si="71"/>
        <v>0</v>
      </c>
      <c r="J75" s="146">
        <f t="shared" si="75"/>
        <v>0</v>
      </c>
      <c r="K75" s="404">
        <f t="shared" si="76"/>
        <v>0</v>
      </c>
      <c r="L75" s="183">
        <f t="shared" si="72"/>
        <v>0</v>
      </c>
      <c r="M75" s="184">
        <f t="shared" si="73"/>
        <v>0</v>
      </c>
      <c r="N75" s="429">
        <f t="shared" si="74"/>
        <v>0</v>
      </c>
    </row>
    <row r="76" spans="1:14" ht="21" x14ac:dyDescent="0.35">
      <c r="A76" s="19" t="s">
        <v>68</v>
      </c>
      <c r="B76" s="20" t="s">
        <v>69</v>
      </c>
      <c r="C76" s="21">
        <v>0</v>
      </c>
      <c r="D76" s="22">
        <f t="shared" ref="D76:D82" si="81">C76*19%</f>
        <v>0</v>
      </c>
      <c r="E76" s="57">
        <f t="shared" si="78"/>
        <v>0</v>
      </c>
      <c r="F76" s="91">
        <v>0</v>
      </c>
      <c r="G76" s="92">
        <f t="shared" ref="G76" si="82">F76*19%</f>
        <v>0</v>
      </c>
      <c r="H76" s="93">
        <f t="shared" si="80"/>
        <v>0</v>
      </c>
      <c r="I76" s="404">
        <f t="shared" si="71"/>
        <v>0</v>
      </c>
      <c r="J76" s="146">
        <f t="shared" si="75"/>
        <v>0</v>
      </c>
      <c r="K76" s="404">
        <f t="shared" si="76"/>
        <v>0</v>
      </c>
      <c r="L76" s="183">
        <f t="shared" si="72"/>
        <v>0</v>
      </c>
      <c r="M76" s="184">
        <f t="shared" si="73"/>
        <v>0</v>
      </c>
      <c r="N76" s="429">
        <f t="shared" si="74"/>
        <v>0</v>
      </c>
    </row>
    <row r="77" spans="1:14" ht="21" x14ac:dyDescent="0.35">
      <c r="A77" s="19" t="s">
        <v>70</v>
      </c>
      <c r="B77" s="23" t="s">
        <v>71</v>
      </c>
      <c r="C77" s="311">
        <f>C78+C79</f>
        <v>187500</v>
      </c>
      <c r="D77" s="311">
        <f t="shared" ref="D77:E77" si="83">D78+D79</f>
        <v>35625</v>
      </c>
      <c r="E77" s="312">
        <f t="shared" si="83"/>
        <v>223125</v>
      </c>
      <c r="F77" s="313">
        <f>F78+F79</f>
        <v>187500</v>
      </c>
      <c r="G77" s="314">
        <f t="shared" ref="G77:H77" si="84">G78+G79</f>
        <v>35625</v>
      </c>
      <c r="H77" s="315">
        <f t="shared" si="84"/>
        <v>223125</v>
      </c>
      <c r="I77" s="402">
        <f>I78+I79</f>
        <v>0</v>
      </c>
      <c r="J77" s="316">
        <f t="shared" ref="J77:K77" si="85">J78+J79</f>
        <v>0</v>
      </c>
      <c r="K77" s="423">
        <f t="shared" si="85"/>
        <v>0</v>
      </c>
      <c r="L77" s="317">
        <f t="shared" si="72"/>
        <v>187500</v>
      </c>
      <c r="M77" s="318">
        <f t="shared" si="73"/>
        <v>35625</v>
      </c>
      <c r="N77" s="435">
        <f t="shared" si="74"/>
        <v>223125</v>
      </c>
    </row>
    <row r="78" spans="1:14" ht="1.5" customHeight="1" x14ac:dyDescent="0.35">
      <c r="A78" s="19"/>
      <c r="B78" s="20" t="s">
        <v>72</v>
      </c>
      <c r="C78" s="21">
        <v>187500</v>
      </c>
      <c r="D78" s="22">
        <f t="shared" ref="D78:D79" si="86">C78*0.19</f>
        <v>35625</v>
      </c>
      <c r="E78" s="57">
        <f t="shared" si="78"/>
        <v>223125</v>
      </c>
      <c r="F78" s="91">
        <v>187500</v>
      </c>
      <c r="G78" s="92">
        <f t="shared" ref="G78:G79" si="87">F78*0.19</f>
        <v>35625</v>
      </c>
      <c r="H78" s="93">
        <f t="shared" ref="H78:H82" si="88">F78+G78</f>
        <v>223125</v>
      </c>
      <c r="I78" s="145">
        <f>C78-F78</f>
        <v>0</v>
      </c>
      <c r="J78" s="130">
        <f>I78*0.21</f>
        <v>0</v>
      </c>
      <c r="K78" s="419">
        <f t="shared" ref="K78:K82" si="89">I78+J78</f>
        <v>0</v>
      </c>
      <c r="L78" s="183">
        <f t="shared" si="72"/>
        <v>187500</v>
      </c>
      <c r="M78" s="184">
        <f t="shared" si="73"/>
        <v>35625</v>
      </c>
      <c r="N78" s="429">
        <f t="shared" si="74"/>
        <v>223125</v>
      </c>
    </row>
    <row r="79" spans="1:14" ht="21" hidden="1" x14ac:dyDescent="0.35">
      <c r="A79" s="19"/>
      <c r="B79" s="20" t="s">
        <v>73</v>
      </c>
      <c r="C79" s="21">
        <v>0</v>
      </c>
      <c r="D79" s="22">
        <f t="shared" si="86"/>
        <v>0</v>
      </c>
      <c r="E79" s="57">
        <f t="shared" si="78"/>
        <v>0</v>
      </c>
      <c r="F79" s="91">
        <v>0</v>
      </c>
      <c r="G79" s="92">
        <f t="shared" si="87"/>
        <v>0</v>
      </c>
      <c r="H79" s="93">
        <f t="shared" si="88"/>
        <v>0</v>
      </c>
      <c r="I79" s="145">
        <v>0</v>
      </c>
      <c r="J79" s="130">
        <f t="shared" ref="J79:J82" si="90">I79*0.21</f>
        <v>0</v>
      </c>
      <c r="K79" s="419">
        <f t="shared" si="89"/>
        <v>0</v>
      </c>
      <c r="L79" s="183">
        <f t="shared" si="72"/>
        <v>0</v>
      </c>
      <c r="M79" s="184">
        <f t="shared" si="73"/>
        <v>0</v>
      </c>
      <c r="N79" s="429">
        <f t="shared" si="74"/>
        <v>0</v>
      </c>
    </row>
    <row r="80" spans="1:14" ht="42" x14ac:dyDescent="0.35">
      <c r="A80" s="19" t="s">
        <v>74</v>
      </c>
      <c r="B80" s="23" t="s">
        <v>75</v>
      </c>
      <c r="C80" s="21">
        <v>0</v>
      </c>
      <c r="D80" s="22">
        <f t="shared" si="81"/>
        <v>0</v>
      </c>
      <c r="E80" s="57">
        <f t="shared" si="78"/>
        <v>0</v>
      </c>
      <c r="F80" s="91">
        <v>0</v>
      </c>
      <c r="G80" s="92">
        <f t="shared" ref="G80:G82" si="91">F80*19%</f>
        <v>0</v>
      </c>
      <c r="H80" s="93">
        <f t="shared" si="88"/>
        <v>0</v>
      </c>
      <c r="I80" s="145">
        <v>0</v>
      </c>
      <c r="J80" s="130">
        <f t="shared" si="90"/>
        <v>0</v>
      </c>
      <c r="K80" s="419">
        <f t="shared" si="89"/>
        <v>0</v>
      </c>
      <c r="L80" s="183">
        <f t="shared" si="72"/>
        <v>0</v>
      </c>
      <c r="M80" s="184">
        <f t="shared" si="73"/>
        <v>0</v>
      </c>
      <c r="N80" s="429">
        <f t="shared" si="74"/>
        <v>0</v>
      </c>
    </row>
    <row r="81" spans="1:14" ht="21" x14ac:dyDescent="0.35">
      <c r="A81" s="19" t="s">
        <v>76</v>
      </c>
      <c r="B81" s="23" t="s">
        <v>77</v>
      </c>
      <c r="C81" s="21">
        <v>0</v>
      </c>
      <c r="D81" s="22">
        <f t="shared" si="81"/>
        <v>0</v>
      </c>
      <c r="E81" s="57">
        <f t="shared" si="78"/>
        <v>0</v>
      </c>
      <c r="F81" s="91">
        <v>0</v>
      </c>
      <c r="G81" s="92">
        <f t="shared" si="91"/>
        <v>0</v>
      </c>
      <c r="H81" s="93">
        <f t="shared" si="88"/>
        <v>0</v>
      </c>
      <c r="I81" s="145">
        <v>0</v>
      </c>
      <c r="J81" s="130">
        <f t="shared" si="90"/>
        <v>0</v>
      </c>
      <c r="K81" s="419">
        <f t="shared" si="89"/>
        <v>0</v>
      </c>
      <c r="L81" s="183">
        <f t="shared" si="72"/>
        <v>0</v>
      </c>
      <c r="M81" s="184">
        <f t="shared" si="73"/>
        <v>0</v>
      </c>
      <c r="N81" s="429">
        <f t="shared" si="74"/>
        <v>0</v>
      </c>
    </row>
    <row r="82" spans="1:14" ht="21" x14ac:dyDescent="0.35">
      <c r="A82" s="19" t="s">
        <v>78</v>
      </c>
      <c r="B82" s="23" t="s">
        <v>79</v>
      </c>
      <c r="C82" s="21">
        <v>0</v>
      </c>
      <c r="D82" s="22">
        <f t="shared" si="81"/>
        <v>0</v>
      </c>
      <c r="E82" s="57">
        <f t="shared" si="78"/>
        <v>0</v>
      </c>
      <c r="F82" s="91">
        <v>0</v>
      </c>
      <c r="G82" s="92">
        <f t="shared" si="91"/>
        <v>0</v>
      </c>
      <c r="H82" s="93">
        <f t="shared" si="88"/>
        <v>0</v>
      </c>
      <c r="I82" s="145">
        <v>0</v>
      </c>
      <c r="J82" s="130">
        <f t="shared" si="90"/>
        <v>0</v>
      </c>
      <c r="K82" s="419">
        <f t="shared" si="89"/>
        <v>0</v>
      </c>
      <c r="L82" s="183">
        <f t="shared" si="72"/>
        <v>0</v>
      </c>
      <c r="M82" s="184">
        <f t="shared" si="73"/>
        <v>0</v>
      </c>
      <c r="N82" s="429">
        <f t="shared" si="74"/>
        <v>0</v>
      </c>
    </row>
    <row r="83" spans="1:14" ht="21.75" thickBot="1" x14ac:dyDescent="0.4">
      <c r="A83" s="344" t="s">
        <v>80</v>
      </c>
      <c r="B83" s="345"/>
      <c r="C83" s="18">
        <f t="shared" ref="C83:K83" si="92">C46+C76+C77+C80+C81+C82</f>
        <v>4315380.290000001</v>
      </c>
      <c r="D83" s="18">
        <f t="shared" si="92"/>
        <v>819922.25510000007</v>
      </c>
      <c r="E83" s="56">
        <f t="shared" si="92"/>
        <v>5135302.5451000007</v>
      </c>
      <c r="F83" s="85">
        <f t="shared" si="92"/>
        <v>4157644.7300000004</v>
      </c>
      <c r="G83" s="86">
        <f t="shared" si="92"/>
        <v>789952.49870000011</v>
      </c>
      <c r="H83" s="87">
        <f t="shared" si="92"/>
        <v>4947597.2286999999</v>
      </c>
      <c r="I83" s="395">
        <f t="shared" si="92"/>
        <v>157735.56</v>
      </c>
      <c r="J83" s="124">
        <f t="shared" si="92"/>
        <v>33124.467599999996</v>
      </c>
      <c r="K83" s="417">
        <f t="shared" si="92"/>
        <v>190860.02759999997</v>
      </c>
      <c r="L83" s="170">
        <f t="shared" ref="L83:N83" si="93">L46+L76+L77+L80+L81+L82</f>
        <v>4315380.290000001</v>
      </c>
      <c r="M83" s="171">
        <f t="shared" si="93"/>
        <v>823076.96630000009</v>
      </c>
      <c r="N83" s="172">
        <f t="shared" si="93"/>
        <v>5138457.2562999995</v>
      </c>
    </row>
    <row r="84" spans="1:14" ht="21" x14ac:dyDescent="0.25">
      <c r="A84" s="346" t="s">
        <v>81</v>
      </c>
      <c r="B84" s="347"/>
      <c r="C84" s="347"/>
      <c r="D84" s="347"/>
      <c r="E84" s="347"/>
      <c r="F84" s="73"/>
      <c r="G84" s="408"/>
      <c r="H84" s="75"/>
      <c r="I84" s="394"/>
      <c r="J84" s="112"/>
      <c r="K84" s="394"/>
      <c r="L84" s="167"/>
      <c r="M84" s="428"/>
      <c r="N84" s="169"/>
    </row>
    <row r="85" spans="1:14" s="2" customFormat="1" ht="21" x14ac:dyDescent="0.35">
      <c r="A85" s="259" t="s">
        <v>82</v>
      </c>
      <c r="B85" s="321" t="s">
        <v>83</v>
      </c>
      <c r="C85" s="141">
        <f>C86+C87</f>
        <v>184335.34</v>
      </c>
      <c r="D85" s="141">
        <f t="shared" ref="D85:E85" si="94">D86+D87</f>
        <v>35023.714599999999</v>
      </c>
      <c r="E85" s="142">
        <f t="shared" si="94"/>
        <v>219359.0546</v>
      </c>
      <c r="F85" s="260">
        <f>F86+F87</f>
        <v>184335.34</v>
      </c>
      <c r="G85" s="261">
        <f t="shared" ref="G85:H85" si="95">G86+G87</f>
        <v>35023.714599999999</v>
      </c>
      <c r="H85" s="262">
        <f t="shared" si="95"/>
        <v>219359.0546</v>
      </c>
      <c r="I85" s="396">
        <f>I86+I87</f>
        <v>0</v>
      </c>
      <c r="J85" s="264">
        <f t="shared" ref="J85:K85" si="96">J86+J87</f>
        <v>0</v>
      </c>
      <c r="K85" s="418">
        <f t="shared" si="96"/>
        <v>0</v>
      </c>
      <c r="L85" s="266">
        <f>L86+L87</f>
        <v>184335.34</v>
      </c>
      <c r="M85" s="267">
        <f t="shared" ref="M85:N85" si="97">M86+M87</f>
        <v>35023.714599999999</v>
      </c>
      <c r="N85" s="268">
        <f t="shared" si="97"/>
        <v>219359.0546</v>
      </c>
    </row>
    <row r="86" spans="1:14" ht="21" x14ac:dyDescent="0.35">
      <c r="A86" s="19"/>
      <c r="B86" s="43" t="s">
        <v>84</v>
      </c>
      <c r="C86" s="21">
        <v>184335.34</v>
      </c>
      <c r="D86" s="22">
        <f t="shared" ref="D86:D95" si="98">C86*19%</f>
        <v>35023.714599999999</v>
      </c>
      <c r="E86" s="57">
        <f t="shared" ref="E86:E87" si="99">C86+D86</f>
        <v>219359.0546</v>
      </c>
      <c r="F86" s="91">
        <f>161342.31+22841.01+106.37+45.65</f>
        <v>184335.34</v>
      </c>
      <c r="G86" s="92">
        <f t="shared" ref="G86:G87" si="100">F86*19%</f>
        <v>35023.714599999999</v>
      </c>
      <c r="H86" s="93">
        <f t="shared" ref="H86:H87" si="101">F86+G86</f>
        <v>219359.0546</v>
      </c>
      <c r="I86" s="145">
        <f>C86-F86</f>
        <v>0</v>
      </c>
      <c r="J86" s="130">
        <f>I86*21%</f>
        <v>0</v>
      </c>
      <c r="K86" s="419">
        <f t="shared" ref="K86:K87" si="102">I86+J86</f>
        <v>0</v>
      </c>
      <c r="L86" s="183">
        <f>F86+I86</f>
        <v>184335.34</v>
      </c>
      <c r="M86" s="184">
        <f t="shared" ref="M86:N86" si="103">G86+J86</f>
        <v>35023.714599999999</v>
      </c>
      <c r="N86" s="429">
        <f t="shared" si="103"/>
        <v>219359.0546</v>
      </c>
    </row>
    <row r="87" spans="1:14" ht="21.75" thickBot="1" x14ac:dyDescent="0.4">
      <c r="A87" s="8"/>
      <c r="B87" s="9" t="s">
        <v>85</v>
      </c>
      <c r="C87" s="21">
        <v>0</v>
      </c>
      <c r="D87" s="22">
        <f t="shared" si="98"/>
        <v>0</v>
      </c>
      <c r="E87" s="57">
        <f t="shared" si="99"/>
        <v>0</v>
      </c>
      <c r="F87" s="91">
        <v>0</v>
      </c>
      <c r="G87" s="92">
        <f t="shared" si="100"/>
        <v>0</v>
      </c>
      <c r="H87" s="93">
        <f t="shared" si="101"/>
        <v>0</v>
      </c>
      <c r="I87" s="145">
        <v>0</v>
      </c>
      <c r="J87" s="130">
        <f>I87*21%</f>
        <v>0</v>
      </c>
      <c r="K87" s="419">
        <f t="shared" si="102"/>
        <v>0</v>
      </c>
      <c r="L87" s="183">
        <f>F87+I87</f>
        <v>0</v>
      </c>
      <c r="M87" s="206">
        <f t="shared" ref="M87" si="104">G87+J87</f>
        <v>0</v>
      </c>
      <c r="N87" s="429">
        <f t="shared" ref="N87" si="105">H87+K87</f>
        <v>0</v>
      </c>
    </row>
    <row r="88" spans="1:14" s="2" customFormat="1" ht="21.75" thickTop="1" x14ac:dyDescent="0.35">
      <c r="A88" s="289" t="s">
        <v>86</v>
      </c>
      <c r="B88" s="322" t="s">
        <v>87</v>
      </c>
      <c r="C88" s="291">
        <f t="shared" ref="C88:K88" si="106">SUM(C89:C93)</f>
        <v>0</v>
      </c>
      <c r="D88" s="291">
        <f t="shared" si="106"/>
        <v>0</v>
      </c>
      <c r="E88" s="292">
        <f t="shared" si="106"/>
        <v>0</v>
      </c>
      <c r="F88" s="293">
        <f t="shared" si="106"/>
        <v>0</v>
      </c>
      <c r="G88" s="294">
        <f t="shared" si="106"/>
        <v>0</v>
      </c>
      <c r="H88" s="295">
        <f t="shared" si="106"/>
        <v>0</v>
      </c>
      <c r="I88" s="399">
        <f t="shared" si="106"/>
        <v>0</v>
      </c>
      <c r="J88" s="297">
        <f t="shared" si="106"/>
        <v>0</v>
      </c>
      <c r="K88" s="421">
        <f t="shared" si="106"/>
        <v>0</v>
      </c>
      <c r="L88" s="299">
        <f t="shared" ref="L88:N88" si="107">SUM(L89:L93)</f>
        <v>0</v>
      </c>
      <c r="M88" s="323">
        <f t="shared" si="107"/>
        <v>0</v>
      </c>
      <c r="N88" s="301">
        <f t="shared" si="107"/>
        <v>0</v>
      </c>
    </row>
    <row r="89" spans="1:14" ht="42" x14ac:dyDescent="0.35">
      <c r="A89" s="19"/>
      <c r="B89" s="23" t="s">
        <v>88</v>
      </c>
      <c r="C89" s="21">
        <v>0</v>
      </c>
      <c r="D89" s="44">
        <v>0</v>
      </c>
      <c r="E89" s="57">
        <f t="shared" ref="E89:E95" si="108">C89+D89</f>
        <v>0</v>
      </c>
      <c r="F89" s="91">
        <v>0</v>
      </c>
      <c r="G89" s="97">
        <v>0</v>
      </c>
      <c r="H89" s="93">
        <f t="shared" ref="H89:H95" si="109">F89+G89</f>
        <v>0</v>
      </c>
      <c r="I89" s="145">
        <v>0</v>
      </c>
      <c r="J89" s="135">
        <v>0</v>
      </c>
      <c r="K89" s="419">
        <f t="shared" ref="K89:K95" si="110">I89+J89</f>
        <v>0</v>
      </c>
      <c r="L89" s="176">
        <v>0</v>
      </c>
      <c r="M89" s="186">
        <v>0</v>
      </c>
      <c r="N89" s="178">
        <f t="shared" ref="N89:N93" si="111">L89+M89</f>
        <v>0</v>
      </c>
    </row>
    <row r="90" spans="1:14" ht="21" x14ac:dyDescent="0.35">
      <c r="A90" s="19"/>
      <c r="B90" s="23" t="s">
        <v>89</v>
      </c>
      <c r="C90" s="21">
        <v>0</v>
      </c>
      <c r="D90" s="44">
        <v>0</v>
      </c>
      <c r="E90" s="57">
        <f t="shared" si="108"/>
        <v>0</v>
      </c>
      <c r="F90" s="91">
        <v>0</v>
      </c>
      <c r="G90" s="97">
        <v>0</v>
      </c>
      <c r="H90" s="93">
        <f t="shared" si="109"/>
        <v>0</v>
      </c>
      <c r="I90" s="145">
        <v>0</v>
      </c>
      <c r="J90" s="135">
        <v>0</v>
      </c>
      <c r="K90" s="419">
        <f t="shared" si="110"/>
        <v>0</v>
      </c>
      <c r="L90" s="176">
        <v>0</v>
      </c>
      <c r="M90" s="186">
        <v>0</v>
      </c>
      <c r="N90" s="178">
        <f t="shared" si="111"/>
        <v>0</v>
      </c>
    </row>
    <row r="91" spans="1:14" ht="42" x14ac:dyDescent="0.35">
      <c r="A91" s="19"/>
      <c r="B91" s="23" t="s">
        <v>90</v>
      </c>
      <c r="C91" s="21">
        <v>0</v>
      </c>
      <c r="D91" s="44">
        <v>0</v>
      </c>
      <c r="E91" s="57">
        <f t="shared" si="108"/>
        <v>0</v>
      </c>
      <c r="F91" s="91">
        <v>0</v>
      </c>
      <c r="G91" s="97">
        <v>0</v>
      </c>
      <c r="H91" s="93">
        <f t="shared" si="109"/>
        <v>0</v>
      </c>
      <c r="I91" s="145">
        <v>0</v>
      </c>
      <c r="J91" s="135">
        <v>0</v>
      </c>
      <c r="K91" s="419">
        <f t="shared" si="110"/>
        <v>0</v>
      </c>
      <c r="L91" s="176">
        <v>0</v>
      </c>
      <c r="M91" s="186">
        <v>0</v>
      </c>
      <c r="N91" s="178">
        <f t="shared" si="111"/>
        <v>0</v>
      </c>
    </row>
    <row r="92" spans="1:14" ht="21" x14ac:dyDescent="0.35">
      <c r="A92" s="19"/>
      <c r="B92" s="23" t="s">
        <v>91</v>
      </c>
      <c r="C92" s="21">
        <v>0</v>
      </c>
      <c r="D92" s="44">
        <v>0</v>
      </c>
      <c r="E92" s="57">
        <f t="shared" si="108"/>
        <v>0</v>
      </c>
      <c r="F92" s="91">
        <v>0</v>
      </c>
      <c r="G92" s="97">
        <v>0</v>
      </c>
      <c r="H92" s="93">
        <f t="shared" si="109"/>
        <v>0</v>
      </c>
      <c r="I92" s="145">
        <v>0</v>
      </c>
      <c r="J92" s="135">
        <v>0</v>
      </c>
      <c r="K92" s="419">
        <f t="shared" si="110"/>
        <v>0</v>
      </c>
      <c r="L92" s="176">
        <v>0</v>
      </c>
      <c r="M92" s="186">
        <v>0</v>
      </c>
      <c r="N92" s="178">
        <f t="shared" si="111"/>
        <v>0</v>
      </c>
    </row>
    <row r="93" spans="1:14" ht="42.75" thickBot="1" x14ac:dyDescent="0.4">
      <c r="A93" s="8"/>
      <c r="B93" s="40" t="s">
        <v>92</v>
      </c>
      <c r="C93" s="10">
        <v>0</v>
      </c>
      <c r="D93" s="45">
        <v>0</v>
      </c>
      <c r="E93" s="53">
        <f t="shared" si="108"/>
        <v>0</v>
      </c>
      <c r="F93" s="76">
        <v>0</v>
      </c>
      <c r="G93" s="98">
        <v>0</v>
      </c>
      <c r="H93" s="78">
        <f t="shared" si="109"/>
        <v>0</v>
      </c>
      <c r="I93" s="391">
        <v>0</v>
      </c>
      <c r="J93" s="136">
        <v>0</v>
      </c>
      <c r="K93" s="414">
        <f t="shared" si="110"/>
        <v>0</v>
      </c>
      <c r="L93" s="162">
        <v>0</v>
      </c>
      <c r="M93" s="187">
        <v>0</v>
      </c>
      <c r="N93" s="163">
        <f t="shared" si="111"/>
        <v>0</v>
      </c>
    </row>
    <row r="94" spans="1:14" ht="22.5" thickTop="1" thickBot="1" x14ac:dyDescent="0.4">
      <c r="A94" s="30" t="s">
        <v>93</v>
      </c>
      <c r="B94" s="31" t="s">
        <v>94</v>
      </c>
      <c r="C94" s="32">
        <v>0</v>
      </c>
      <c r="D94" s="33">
        <f t="shared" si="98"/>
        <v>0</v>
      </c>
      <c r="E94" s="60">
        <f t="shared" si="108"/>
        <v>0</v>
      </c>
      <c r="F94" s="79">
        <v>0</v>
      </c>
      <c r="G94" s="80">
        <f t="shared" ref="G94:G95" si="112">F94*19%</f>
        <v>0</v>
      </c>
      <c r="H94" s="81">
        <f t="shared" si="109"/>
        <v>0</v>
      </c>
      <c r="I94" s="392">
        <v>0</v>
      </c>
      <c r="J94" s="118">
        <f>I94*21%</f>
        <v>0</v>
      </c>
      <c r="K94" s="415">
        <f t="shared" si="110"/>
        <v>0</v>
      </c>
      <c r="L94" s="207">
        <f>C94+F94</f>
        <v>0</v>
      </c>
      <c r="M94" s="208">
        <f t="shared" ref="M94:N94" si="113">D94+G94</f>
        <v>0</v>
      </c>
      <c r="N94" s="436">
        <f t="shared" si="113"/>
        <v>0</v>
      </c>
    </row>
    <row r="95" spans="1:14" ht="22.5" thickTop="1" thickBot="1" x14ac:dyDescent="0.4">
      <c r="A95" s="12" t="s">
        <v>95</v>
      </c>
      <c r="B95" s="16" t="s">
        <v>96</v>
      </c>
      <c r="C95" s="14">
        <v>4340.53</v>
      </c>
      <c r="D95" s="15">
        <f t="shared" si="98"/>
        <v>824.70069999999998</v>
      </c>
      <c r="E95" s="54">
        <f t="shared" si="108"/>
        <v>5165.2307000000001</v>
      </c>
      <c r="F95" s="79">
        <v>1440</v>
      </c>
      <c r="G95" s="80">
        <f t="shared" si="112"/>
        <v>273.60000000000002</v>
      </c>
      <c r="H95" s="81">
        <f t="shared" si="109"/>
        <v>1713.6</v>
      </c>
      <c r="I95" s="392">
        <f>C95-F95</f>
        <v>2900.5299999999997</v>
      </c>
      <c r="J95" s="118">
        <f>I95*21%</f>
        <v>609.11129999999991</v>
      </c>
      <c r="K95" s="415">
        <f t="shared" si="110"/>
        <v>3509.6412999999998</v>
      </c>
      <c r="L95" s="207">
        <f>F95+I95</f>
        <v>4340.53</v>
      </c>
      <c r="M95" s="207">
        <f t="shared" ref="M95:N95" si="114">G95+J95</f>
        <v>882.71129999999994</v>
      </c>
      <c r="N95" s="437">
        <f t="shared" si="114"/>
        <v>5223.2412999999997</v>
      </c>
    </row>
    <row r="96" spans="1:14" ht="22.5" thickTop="1" thickBot="1" x14ac:dyDescent="0.4">
      <c r="A96" s="348" t="s">
        <v>97</v>
      </c>
      <c r="B96" s="349"/>
      <c r="C96" s="17">
        <f>C85+C88+C94+C95</f>
        <v>188675.87</v>
      </c>
      <c r="D96" s="17">
        <f t="shared" ref="D96:E96" si="115">D85+D88+D94+D95</f>
        <v>35848.415300000001</v>
      </c>
      <c r="E96" s="55">
        <f t="shared" si="115"/>
        <v>224524.28529999999</v>
      </c>
      <c r="F96" s="82">
        <f>F85+F88+F94+F95</f>
        <v>185775.34</v>
      </c>
      <c r="G96" s="83">
        <f t="shared" ref="G96:H96" si="116">G85+G88+G94+G95</f>
        <v>35297.314599999998</v>
      </c>
      <c r="H96" s="84">
        <f t="shared" si="116"/>
        <v>221072.65460000001</v>
      </c>
      <c r="I96" s="393">
        <f>I85+I88+I94+I95</f>
        <v>2900.5299999999997</v>
      </c>
      <c r="J96" s="121">
        <f t="shared" ref="J96:K96" si="117">J85+J88+J94+J95</f>
        <v>609.11129999999991</v>
      </c>
      <c r="K96" s="416">
        <f t="shared" si="117"/>
        <v>3509.6412999999998</v>
      </c>
      <c r="L96" s="164">
        <f>L85+L88+L94+L95</f>
        <v>188675.87</v>
      </c>
      <c r="M96" s="165">
        <f t="shared" ref="M96:N96" si="118">M85+M88+M94+M95</f>
        <v>35906.425900000002</v>
      </c>
      <c r="N96" s="166">
        <f t="shared" si="118"/>
        <v>224582.2959</v>
      </c>
    </row>
    <row r="97" spans="1:14" ht="21" x14ac:dyDescent="0.25">
      <c r="A97" s="353" t="s">
        <v>98</v>
      </c>
      <c r="B97" s="347"/>
      <c r="C97" s="347"/>
      <c r="D97" s="347"/>
      <c r="E97" s="347"/>
      <c r="F97" s="73"/>
      <c r="G97" s="408"/>
      <c r="H97" s="75"/>
      <c r="I97" s="394"/>
      <c r="J97" s="112"/>
      <c r="K97" s="394"/>
      <c r="L97" s="167"/>
      <c r="M97" s="428"/>
      <c r="N97" s="169"/>
    </row>
    <row r="98" spans="1:14" ht="21" x14ac:dyDescent="0.35">
      <c r="A98" s="19" t="s">
        <v>99</v>
      </c>
      <c r="B98" s="46" t="s">
        <v>100</v>
      </c>
      <c r="C98" s="21">
        <v>0</v>
      </c>
      <c r="D98" s="22">
        <f>C98*19%</f>
        <v>0</v>
      </c>
      <c r="E98" s="57">
        <f>C98+D98</f>
        <v>0</v>
      </c>
      <c r="F98" s="91">
        <v>0</v>
      </c>
      <c r="G98" s="92">
        <f>F98*19%</f>
        <v>0</v>
      </c>
      <c r="H98" s="93">
        <f>F98+G98</f>
        <v>0</v>
      </c>
      <c r="I98" s="145">
        <v>0</v>
      </c>
      <c r="J98" s="130">
        <f>I98*21%</f>
        <v>0</v>
      </c>
      <c r="K98" s="419">
        <f>I98+J98</f>
        <v>0</v>
      </c>
      <c r="L98" s="176">
        <v>0</v>
      </c>
      <c r="M98" s="177">
        <f>L98*21%</f>
        <v>0</v>
      </c>
      <c r="N98" s="178">
        <f>L98+M98</f>
        <v>0</v>
      </c>
    </row>
    <row r="99" spans="1:14" ht="21" x14ac:dyDescent="0.35">
      <c r="A99" s="19" t="s">
        <v>101</v>
      </c>
      <c r="B99" s="20" t="s">
        <v>102</v>
      </c>
      <c r="C99" s="21">
        <v>0</v>
      </c>
      <c r="D99" s="22">
        <f t="shared" ref="D99" si="119">C99*19%</f>
        <v>0</v>
      </c>
      <c r="E99" s="57">
        <f t="shared" ref="E99" si="120">C99+D99</f>
        <v>0</v>
      </c>
      <c r="F99" s="91">
        <v>0</v>
      </c>
      <c r="G99" s="92">
        <f t="shared" ref="G99" si="121">F99*19%</f>
        <v>0</v>
      </c>
      <c r="H99" s="93">
        <f t="shared" ref="H99" si="122">F99+G99</f>
        <v>0</v>
      </c>
      <c r="I99" s="145">
        <v>0</v>
      </c>
      <c r="J99" s="130">
        <f>I99*21%</f>
        <v>0</v>
      </c>
      <c r="K99" s="419">
        <f t="shared" ref="K99" si="123">I99+J99</f>
        <v>0</v>
      </c>
      <c r="L99" s="176">
        <v>0</v>
      </c>
      <c r="M99" s="177">
        <f>L99*21%</f>
        <v>0</v>
      </c>
      <c r="N99" s="178">
        <f t="shared" ref="N99" si="124">L99+M99</f>
        <v>0</v>
      </c>
    </row>
    <row r="100" spans="1:14" ht="21.75" thickBot="1" x14ac:dyDescent="0.4">
      <c r="A100" s="344" t="s">
        <v>103</v>
      </c>
      <c r="B100" s="345"/>
      <c r="C100" s="18">
        <f>SUM(C98:C99)</f>
        <v>0</v>
      </c>
      <c r="D100" s="18">
        <f t="shared" ref="D100:E100" si="125">SUM(D98:D99)</f>
        <v>0</v>
      </c>
      <c r="E100" s="56">
        <f t="shared" si="125"/>
        <v>0</v>
      </c>
      <c r="F100" s="85">
        <f>SUM(F98:F99)</f>
        <v>0</v>
      </c>
      <c r="G100" s="86">
        <f t="shared" ref="G100:H100" si="126">SUM(G98:G99)</f>
        <v>0</v>
      </c>
      <c r="H100" s="87">
        <f t="shared" si="126"/>
        <v>0</v>
      </c>
      <c r="I100" s="395">
        <f>SUM(I98:I99)</f>
        <v>0</v>
      </c>
      <c r="J100" s="124">
        <f t="shared" ref="J100:K100" si="127">SUM(J98:J99)</f>
        <v>0</v>
      </c>
      <c r="K100" s="417">
        <f t="shared" si="127"/>
        <v>0</v>
      </c>
      <c r="L100" s="170">
        <f>SUM(L98:L99)</f>
        <v>0</v>
      </c>
      <c r="M100" s="171">
        <f t="shared" ref="M100:N100" si="128">SUM(M98:M99)</f>
        <v>0</v>
      </c>
      <c r="N100" s="172">
        <f t="shared" si="128"/>
        <v>0</v>
      </c>
    </row>
    <row r="101" spans="1:14" ht="21.75" thickBot="1" x14ac:dyDescent="0.4">
      <c r="A101" s="379" t="s">
        <v>104</v>
      </c>
      <c r="B101" s="380"/>
      <c r="C101" s="47">
        <f t="shared" ref="C101:K101" si="129">C17+C19+C44+C83+C96+C100</f>
        <v>4978454.9300000006</v>
      </c>
      <c r="D101" s="47">
        <f t="shared" si="129"/>
        <v>945906.43670000008</v>
      </c>
      <c r="E101" s="63">
        <f t="shared" si="129"/>
        <v>5924361.3667000001</v>
      </c>
      <c r="F101" s="99">
        <f t="shared" si="129"/>
        <v>4797205.08</v>
      </c>
      <c r="G101" s="100">
        <f t="shared" si="129"/>
        <v>911468.96520000009</v>
      </c>
      <c r="H101" s="101">
        <f t="shared" si="129"/>
        <v>5708674.0451999996</v>
      </c>
      <c r="I101" s="405">
        <f t="shared" si="129"/>
        <v>181249.85</v>
      </c>
      <c r="J101" s="138">
        <f t="shared" si="129"/>
        <v>38062.468499999995</v>
      </c>
      <c r="K101" s="424">
        <f t="shared" si="129"/>
        <v>219312.31849999996</v>
      </c>
      <c r="L101" s="188">
        <f t="shared" ref="L101:N101" si="130">L17+L19+L44+L83+L96+L100</f>
        <v>4978454.9300000006</v>
      </c>
      <c r="M101" s="189">
        <f t="shared" si="130"/>
        <v>949531.43370000017</v>
      </c>
      <c r="N101" s="190">
        <f t="shared" si="130"/>
        <v>5927986.3636999996</v>
      </c>
    </row>
    <row r="102" spans="1:14" ht="21.75" thickBot="1" x14ac:dyDescent="0.4">
      <c r="A102" s="379" t="s">
        <v>105</v>
      </c>
      <c r="B102" s="380"/>
      <c r="C102" s="47">
        <f t="shared" ref="C102:K102" si="131">C14+C15+C16+C19+C46+C76+C86</f>
        <v>4312215.6300000008</v>
      </c>
      <c r="D102" s="47">
        <f t="shared" si="131"/>
        <v>819320.96970000002</v>
      </c>
      <c r="E102" s="63">
        <f t="shared" si="131"/>
        <v>5131536.5997000011</v>
      </c>
      <c r="F102" s="99">
        <f t="shared" si="131"/>
        <v>4154480.0700000003</v>
      </c>
      <c r="G102" s="100">
        <f t="shared" si="131"/>
        <v>789351.21330000006</v>
      </c>
      <c r="H102" s="101">
        <f t="shared" si="131"/>
        <v>4943831.2833000002</v>
      </c>
      <c r="I102" s="405">
        <f t="shared" si="131"/>
        <v>157735.56</v>
      </c>
      <c r="J102" s="138">
        <f t="shared" si="131"/>
        <v>33124.467599999996</v>
      </c>
      <c r="K102" s="424">
        <f t="shared" si="131"/>
        <v>190860.02759999997</v>
      </c>
      <c r="L102" s="188">
        <f t="shared" ref="L102:N102" si="132">L14+L15+L16+L19+L46+L76+L86</f>
        <v>4312215.6300000008</v>
      </c>
      <c r="M102" s="189">
        <f t="shared" si="132"/>
        <v>822475.68090000004</v>
      </c>
      <c r="N102" s="190">
        <f t="shared" si="132"/>
        <v>5134691.3108999999</v>
      </c>
    </row>
    <row r="104" spans="1:14" ht="21" x14ac:dyDescent="0.35">
      <c r="B104" s="48"/>
      <c r="C104" s="342"/>
      <c r="D104" s="342"/>
      <c r="E104" s="342"/>
      <c r="F104" s="342"/>
      <c r="G104" s="342"/>
      <c r="H104" s="342"/>
      <c r="I104" s="342"/>
      <c r="J104" s="342"/>
      <c r="K104" s="342"/>
      <c r="L104" s="48"/>
      <c r="M104" s="48"/>
      <c r="N104" s="48"/>
    </row>
    <row r="105" spans="1:14" ht="21" x14ac:dyDescent="0.35">
      <c r="B105" s="48" t="s">
        <v>138</v>
      </c>
      <c r="C105" s="342" t="s">
        <v>139</v>
      </c>
      <c r="D105" s="342"/>
      <c r="E105" s="342"/>
      <c r="F105" s="342"/>
      <c r="G105" s="342"/>
      <c r="H105" s="342"/>
      <c r="I105" s="342"/>
      <c r="J105" s="342"/>
      <c r="K105" s="342"/>
      <c r="L105" s="48"/>
      <c r="M105" s="48"/>
      <c r="N105" s="48"/>
    </row>
    <row r="106" spans="1:14" ht="21" x14ac:dyDescent="0.35">
      <c r="A106" s="2"/>
      <c r="B106" s="49" t="s">
        <v>140</v>
      </c>
      <c r="C106" s="343" t="s">
        <v>141</v>
      </c>
      <c r="D106" s="343"/>
      <c r="E106" s="343"/>
      <c r="F106" s="343"/>
      <c r="G106" s="343"/>
      <c r="H106" s="343"/>
      <c r="I106" s="343"/>
      <c r="J106" s="343"/>
      <c r="K106" s="343"/>
      <c r="L106" s="49"/>
      <c r="M106" s="49"/>
      <c r="N106" s="49"/>
    </row>
    <row r="109" spans="1:14" ht="21" x14ac:dyDescent="0.35">
      <c r="B109" s="48" t="s">
        <v>142</v>
      </c>
    </row>
    <row r="110" spans="1:14" ht="21" x14ac:dyDescent="0.35">
      <c r="A110" s="2"/>
      <c r="B110" s="49" t="s">
        <v>143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8" spans="1:8" ht="21" x14ac:dyDescent="0.35">
      <c r="A118" s="48"/>
      <c r="B118" s="372"/>
      <c r="C118" s="372"/>
      <c r="D118" s="48"/>
      <c r="E118" s="48"/>
      <c r="G118" s="48"/>
      <c r="H118" s="48"/>
    </row>
  </sheetData>
  <mergeCells count="35">
    <mergeCell ref="L7:N8"/>
    <mergeCell ref="I7:K8"/>
    <mergeCell ref="I104:K104"/>
    <mergeCell ref="B118:C118"/>
    <mergeCell ref="F104:H104"/>
    <mergeCell ref="F105:H105"/>
    <mergeCell ref="F7:H8"/>
    <mergeCell ref="A97:E97"/>
    <mergeCell ref="A100:B100"/>
    <mergeCell ref="A101:B101"/>
    <mergeCell ref="A102:B102"/>
    <mergeCell ref="C104:E104"/>
    <mergeCell ref="C105:E105"/>
    <mergeCell ref="A20:E20"/>
    <mergeCell ref="A44:B44"/>
    <mergeCell ref="A45:E45"/>
    <mergeCell ref="A19:B19"/>
    <mergeCell ref="A2:B2"/>
    <mergeCell ref="A3:B3"/>
    <mergeCell ref="A4:B4"/>
    <mergeCell ref="A6:E6"/>
    <mergeCell ref="A7:E7"/>
    <mergeCell ref="A18:E18"/>
    <mergeCell ref="A8:E8"/>
    <mergeCell ref="A9:A10"/>
    <mergeCell ref="B9:B10"/>
    <mergeCell ref="A12:E12"/>
    <mergeCell ref="A17:B17"/>
    <mergeCell ref="I105:K105"/>
    <mergeCell ref="C106:E106"/>
    <mergeCell ref="F106:H106"/>
    <mergeCell ref="I106:K106"/>
    <mergeCell ref="A83:B83"/>
    <mergeCell ref="A84:E84"/>
    <mergeCell ref="A96:B96"/>
  </mergeCells>
  <pageMargins left="0.7" right="0.7" top="0.75" bottom="0.75" header="0.3" footer="0.3"/>
  <pageSetup paperSize="9" scale="2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89E2-7EEA-4E3D-BB74-55BF5BD94BEC}">
  <dimension ref="A1:N84"/>
  <sheetViews>
    <sheetView view="pageBreakPreview" topLeftCell="A53" zoomScale="60" zoomScaleNormal="70" workbookViewId="0">
      <selection activeCell="A61" sqref="A61:XFD61"/>
    </sheetView>
  </sheetViews>
  <sheetFormatPr defaultRowHeight="15" x14ac:dyDescent="0.25"/>
  <cols>
    <col min="1" max="1" width="6.28515625" customWidth="1"/>
    <col min="2" max="2" width="92.5703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350" t="s">
        <v>1</v>
      </c>
      <c r="B2" s="350"/>
      <c r="C2" s="2"/>
      <c r="D2" s="2"/>
      <c r="F2" s="2"/>
      <c r="G2" s="2"/>
    </row>
    <row r="3" spans="1:14" ht="18.75" x14ac:dyDescent="0.25">
      <c r="A3" s="350" t="s">
        <v>2</v>
      </c>
      <c r="B3" s="350"/>
      <c r="C3" s="2"/>
      <c r="D3" s="2"/>
      <c r="F3" s="2"/>
      <c r="G3" s="2"/>
    </row>
    <row r="4" spans="1:14" ht="18.75" x14ac:dyDescent="0.25">
      <c r="A4" s="350" t="s">
        <v>3</v>
      </c>
      <c r="B4" s="350"/>
      <c r="C4" s="2"/>
      <c r="D4" s="2"/>
      <c r="F4" s="2"/>
      <c r="G4" s="2"/>
    </row>
    <row r="5" spans="1:14" ht="18.75" x14ac:dyDescent="0.25">
      <c r="A5" s="151"/>
      <c r="B5" s="151"/>
      <c r="C5" s="2"/>
      <c r="D5" s="2"/>
      <c r="F5" s="2"/>
      <c r="G5" s="2"/>
    </row>
    <row r="6" spans="1:14" ht="21.75" thickBot="1" x14ac:dyDescent="0.4">
      <c r="A6" s="351" t="s">
        <v>133</v>
      </c>
      <c r="B6" s="352"/>
      <c r="C6" s="352"/>
      <c r="D6" s="352"/>
      <c r="E6" s="352"/>
    </row>
    <row r="7" spans="1:14" ht="21" customHeight="1" x14ac:dyDescent="0.35">
      <c r="A7" s="351" t="s">
        <v>5</v>
      </c>
      <c r="B7" s="351"/>
      <c r="C7" s="351"/>
      <c r="D7" s="351"/>
      <c r="E7" s="351"/>
      <c r="F7" s="373" t="s">
        <v>135</v>
      </c>
      <c r="G7" s="374"/>
      <c r="H7" s="375"/>
      <c r="I7" s="366" t="s">
        <v>136</v>
      </c>
      <c r="J7" s="367"/>
      <c r="K7" s="368"/>
      <c r="L7" s="360" t="s">
        <v>137</v>
      </c>
      <c r="M7" s="361"/>
      <c r="N7" s="362"/>
    </row>
    <row r="8" spans="1:14" ht="69" customHeight="1" thickBot="1" x14ac:dyDescent="0.3">
      <c r="A8" s="354" t="s">
        <v>6</v>
      </c>
      <c r="B8" s="355"/>
      <c r="C8" s="355"/>
      <c r="D8" s="355"/>
      <c r="E8" s="355"/>
      <c r="F8" s="376"/>
      <c r="G8" s="377"/>
      <c r="H8" s="378"/>
      <c r="I8" s="369"/>
      <c r="J8" s="370"/>
      <c r="K8" s="371"/>
      <c r="L8" s="363"/>
      <c r="M8" s="364"/>
      <c r="N8" s="365"/>
    </row>
    <row r="9" spans="1:14" ht="21" x14ac:dyDescent="0.25">
      <c r="A9" s="356" t="s">
        <v>7</v>
      </c>
      <c r="B9" s="358" t="s">
        <v>8</v>
      </c>
      <c r="C9" s="3" t="s">
        <v>9</v>
      </c>
      <c r="D9" s="4" t="s">
        <v>10</v>
      </c>
      <c r="E9" s="50" t="s">
        <v>11</v>
      </c>
      <c r="F9" s="64" t="s">
        <v>9</v>
      </c>
      <c r="G9" s="65" t="s">
        <v>10</v>
      </c>
      <c r="H9" s="66" t="s">
        <v>11</v>
      </c>
      <c r="I9" s="102" t="s">
        <v>9</v>
      </c>
      <c r="J9" s="103" t="s">
        <v>10</v>
      </c>
      <c r="K9" s="104" t="s">
        <v>11</v>
      </c>
      <c r="L9" s="152" t="s">
        <v>9</v>
      </c>
      <c r="M9" s="153" t="s">
        <v>10</v>
      </c>
      <c r="N9" s="154" t="s">
        <v>11</v>
      </c>
    </row>
    <row r="10" spans="1:14" ht="21.75" thickBot="1" x14ac:dyDescent="0.3">
      <c r="A10" s="357"/>
      <c r="B10" s="359"/>
      <c r="C10" s="5" t="s">
        <v>12</v>
      </c>
      <c r="D10" s="6" t="s">
        <v>12</v>
      </c>
      <c r="E10" s="51" t="s">
        <v>12</v>
      </c>
      <c r="F10" s="67" t="s">
        <v>12</v>
      </c>
      <c r="G10" s="68" t="s">
        <v>12</v>
      </c>
      <c r="H10" s="69" t="s">
        <v>12</v>
      </c>
      <c r="I10" s="105" t="s">
        <v>12</v>
      </c>
      <c r="J10" s="106" t="s">
        <v>12</v>
      </c>
      <c r="K10" s="107" t="s">
        <v>12</v>
      </c>
      <c r="L10" s="155" t="s">
        <v>12</v>
      </c>
      <c r="M10" s="156" t="s">
        <v>12</v>
      </c>
      <c r="N10" s="157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52" t="s">
        <v>17</v>
      </c>
      <c r="F11" s="70" t="s">
        <v>15</v>
      </c>
      <c r="G11" s="71" t="s">
        <v>16</v>
      </c>
      <c r="H11" s="72" t="s">
        <v>17</v>
      </c>
      <c r="I11" s="108" t="s">
        <v>15</v>
      </c>
      <c r="J11" s="109" t="s">
        <v>16</v>
      </c>
      <c r="K11" s="110" t="s">
        <v>17</v>
      </c>
      <c r="L11" s="158" t="s">
        <v>15</v>
      </c>
      <c r="M11" s="159" t="s">
        <v>16</v>
      </c>
      <c r="N11" s="160" t="s">
        <v>17</v>
      </c>
    </row>
    <row r="12" spans="1:14" ht="21" x14ac:dyDescent="0.25">
      <c r="A12" s="346" t="s">
        <v>18</v>
      </c>
      <c r="B12" s="347"/>
      <c r="C12" s="347"/>
      <c r="D12" s="347"/>
      <c r="E12" s="347"/>
      <c r="F12" s="196"/>
      <c r="G12" s="197"/>
      <c r="H12" s="198"/>
      <c r="I12" s="199"/>
      <c r="J12" s="200"/>
      <c r="K12" s="201"/>
      <c r="L12" s="193"/>
      <c r="M12" s="194"/>
      <c r="N12" s="195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53">
        <f>C13+D13</f>
        <v>0</v>
      </c>
      <c r="F13" s="76">
        <v>0</v>
      </c>
      <c r="G13" s="77">
        <f>F13*19%</f>
        <v>0</v>
      </c>
      <c r="H13" s="78">
        <f>F13+G13</f>
        <v>0</v>
      </c>
      <c r="I13" s="114">
        <v>0</v>
      </c>
      <c r="J13" s="115">
        <f>I13*21%</f>
        <v>0</v>
      </c>
      <c r="K13" s="116">
        <f>I13+J13</f>
        <v>0</v>
      </c>
      <c r="L13" s="204">
        <f>F13+I13</f>
        <v>0</v>
      </c>
      <c r="M13" s="206">
        <f t="shared" ref="M13:N13" si="0">G13+J13</f>
        <v>0</v>
      </c>
      <c r="N13" s="205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54">
        <f t="shared" ref="E14:E16" si="2">C14+D14</f>
        <v>0</v>
      </c>
      <c r="F14" s="79">
        <v>0</v>
      </c>
      <c r="G14" s="80">
        <f t="shared" ref="G14:G16" si="3">F14*19%</f>
        <v>0</v>
      </c>
      <c r="H14" s="81">
        <f t="shared" ref="H14:H16" si="4">F14+G14</f>
        <v>0</v>
      </c>
      <c r="I14" s="117">
        <v>0</v>
      </c>
      <c r="J14" s="115">
        <f t="shared" ref="J14:J16" si="5">I14*21%</f>
        <v>0</v>
      </c>
      <c r="K14" s="119">
        <f t="shared" ref="K14:K16" si="6">I14+J14</f>
        <v>0</v>
      </c>
      <c r="L14" s="204">
        <f t="shared" ref="L14:L16" si="7">F14+I14</f>
        <v>0</v>
      </c>
      <c r="M14" s="206">
        <f t="shared" ref="M14:M16" si="8">G14+J14</f>
        <v>0</v>
      </c>
      <c r="N14" s="205">
        <f t="shared" ref="N14:N16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54">
        <f t="shared" si="2"/>
        <v>0</v>
      </c>
      <c r="F15" s="79">
        <v>0</v>
      </c>
      <c r="G15" s="80">
        <f t="shared" si="3"/>
        <v>0</v>
      </c>
      <c r="H15" s="81">
        <f t="shared" si="4"/>
        <v>0</v>
      </c>
      <c r="I15" s="117">
        <v>0</v>
      </c>
      <c r="J15" s="115">
        <f t="shared" si="5"/>
        <v>0</v>
      </c>
      <c r="K15" s="119">
        <f t="shared" si="6"/>
        <v>0</v>
      </c>
      <c r="L15" s="204">
        <f t="shared" si="7"/>
        <v>0</v>
      </c>
      <c r="M15" s="206">
        <f t="shared" si="8"/>
        <v>0</v>
      </c>
      <c r="N15" s="205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54">
        <f t="shared" si="2"/>
        <v>0</v>
      </c>
      <c r="F16" s="79">
        <v>0</v>
      </c>
      <c r="G16" s="80">
        <f t="shared" si="3"/>
        <v>0</v>
      </c>
      <c r="H16" s="81">
        <f t="shared" si="4"/>
        <v>0</v>
      </c>
      <c r="I16" s="117">
        <v>0</v>
      </c>
      <c r="J16" s="115">
        <f t="shared" si="5"/>
        <v>0</v>
      </c>
      <c r="K16" s="119">
        <f t="shared" si="6"/>
        <v>0</v>
      </c>
      <c r="L16" s="204">
        <f t="shared" si="7"/>
        <v>0</v>
      </c>
      <c r="M16" s="206">
        <f t="shared" si="8"/>
        <v>0</v>
      </c>
      <c r="N16" s="205">
        <f t="shared" si="9"/>
        <v>0</v>
      </c>
    </row>
    <row r="17" spans="1:14" ht="22.5" thickTop="1" thickBot="1" x14ac:dyDescent="0.4">
      <c r="A17" s="348" t="s">
        <v>27</v>
      </c>
      <c r="B17" s="349"/>
      <c r="C17" s="17">
        <f>SUM(C13:C16)</f>
        <v>0</v>
      </c>
      <c r="D17" s="17">
        <f t="shared" ref="D17:E17" si="10">SUM(D13:D16)</f>
        <v>0</v>
      </c>
      <c r="E17" s="55">
        <f t="shared" si="10"/>
        <v>0</v>
      </c>
      <c r="F17" s="82">
        <f>SUM(F13:F16)</f>
        <v>0</v>
      </c>
      <c r="G17" s="83">
        <f t="shared" ref="G17:H17" si="11">SUM(G13:G16)</f>
        <v>0</v>
      </c>
      <c r="H17" s="84">
        <f t="shared" si="11"/>
        <v>0</v>
      </c>
      <c r="I17" s="120">
        <f>SUM(I13:I16)</f>
        <v>0</v>
      </c>
      <c r="J17" s="121">
        <f t="shared" ref="J17:K17" si="12">SUM(J13:J16)</f>
        <v>0</v>
      </c>
      <c r="K17" s="122">
        <f t="shared" si="12"/>
        <v>0</v>
      </c>
      <c r="L17" s="164">
        <f>SUM(L13:L16)</f>
        <v>0</v>
      </c>
      <c r="M17" s="165">
        <f t="shared" ref="M17:N17" si="13">SUM(M13:M16)</f>
        <v>0</v>
      </c>
      <c r="N17" s="166">
        <f t="shared" si="13"/>
        <v>0</v>
      </c>
    </row>
    <row r="18" spans="1:14" ht="21" x14ac:dyDescent="0.25">
      <c r="A18" s="353" t="s">
        <v>28</v>
      </c>
      <c r="B18" s="347"/>
      <c r="C18" s="347"/>
      <c r="D18" s="347"/>
      <c r="E18" s="347"/>
      <c r="F18" s="73"/>
      <c r="G18" s="74"/>
      <c r="H18" s="75"/>
      <c r="I18" s="111"/>
      <c r="J18" s="112"/>
      <c r="K18" s="113"/>
      <c r="L18" s="167"/>
      <c r="M18" s="168"/>
      <c r="N18" s="169"/>
    </row>
    <row r="19" spans="1:14" ht="21.75" thickBot="1" x14ac:dyDescent="0.4">
      <c r="A19" s="344" t="s">
        <v>29</v>
      </c>
      <c r="B19" s="345"/>
      <c r="C19" s="18">
        <v>0</v>
      </c>
      <c r="D19" s="18">
        <v>0</v>
      </c>
      <c r="E19" s="56">
        <v>0</v>
      </c>
      <c r="F19" s="85">
        <v>0</v>
      </c>
      <c r="G19" s="86">
        <v>0</v>
      </c>
      <c r="H19" s="87">
        <v>0</v>
      </c>
      <c r="I19" s="123">
        <v>0</v>
      </c>
      <c r="J19" s="124">
        <v>0</v>
      </c>
      <c r="K19" s="125">
        <v>0</v>
      </c>
      <c r="L19" s="170">
        <v>0</v>
      </c>
      <c r="M19" s="171">
        <v>0</v>
      </c>
      <c r="N19" s="172">
        <v>0</v>
      </c>
    </row>
    <row r="20" spans="1:14" ht="21" x14ac:dyDescent="0.25">
      <c r="A20" s="353" t="s">
        <v>30</v>
      </c>
      <c r="B20" s="347"/>
      <c r="C20" s="347"/>
      <c r="D20" s="347"/>
      <c r="E20" s="347"/>
      <c r="F20" s="73"/>
      <c r="G20" s="74"/>
      <c r="H20" s="75"/>
      <c r="I20" s="111"/>
      <c r="J20" s="112"/>
      <c r="K20" s="113"/>
      <c r="L20" s="167"/>
      <c r="M20" s="168"/>
      <c r="N20" s="169"/>
    </row>
    <row r="21" spans="1:14" s="2" customFormat="1" ht="21" x14ac:dyDescent="0.35">
      <c r="A21" s="259" t="s">
        <v>31</v>
      </c>
      <c r="B21" s="149" t="s">
        <v>32</v>
      </c>
      <c r="C21" s="141">
        <f>SUM(C22:C24)</f>
        <v>0</v>
      </c>
      <c r="D21" s="141">
        <f t="shared" ref="D21:E21" si="14">SUM(D22:D24)</f>
        <v>0</v>
      </c>
      <c r="E21" s="142">
        <f t="shared" si="14"/>
        <v>0</v>
      </c>
      <c r="F21" s="260">
        <f>SUM(F22:F24)</f>
        <v>0</v>
      </c>
      <c r="G21" s="261">
        <f t="shared" ref="G21:H21" si="15">SUM(G22:G24)</f>
        <v>0</v>
      </c>
      <c r="H21" s="262">
        <f t="shared" si="15"/>
        <v>0</v>
      </c>
      <c r="I21" s="263">
        <f>SUM(I22:I24)</f>
        <v>0</v>
      </c>
      <c r="J21" s="264">
        <f t="shared" ref="J21:K21" si="16">SUM(J22:J24)</f>
        <v>0</v>
      </c>
      <c r="K21" s="265">
        <f t="shared" si="16"/>
        <v>0</v>
      </c>
      <c r="L21" s="266">
        <f>SUM(L22:L24)</f>
        <v>0</v>
      </c>
      <c r="M21" s="267">
        <f t="shared" ref="M21:N21" si="17">SUM(M22:M24)</f>
        <v>0</v>
      </c>
      <c r="N21" s="268">
        <f t="shared" si="17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8">C22*19%</f>
        <v>0</v>
      </c>
      <c r="E22" s="57">
        <f t="shared" ref="E22:E43" si="19">C22+D22</f>
        <v>0</v>
      </c>
      <c r="F22" s="91">
        <v>0</v>
      </c>
      <c r="G22" s="92">
        <f t="shared" ref="G22:G27" si="20">F22*19%</f>
        <v>0</v>
      </c>
      <c r="H22" s="93">
        <f t="shared" ref="H22:H27" si="21">F22+G22</f>
        <v>0</v>
      </c>
      <c r="I22" s="129">
        <v>0</v>
      </c>
      <c r="J22" s="130">
        <f>I22*21%</f>
        <v>0</v>
      </c>
      <c r="K22" s="131">
        <f t="shared" ref="K22:K27" si="22">I22+J22</f>
        <v>0</v>
      </c>
      <c r="L22" s="183">
        <f>F22+I22</f>
        <v>0</v>
      </c>
      <c r="M22" s="184">
        <f t="shared" ref="M22:N22" si="23">G22+J22</f>
        <v>0</v>
      </c>
      <c r="N22" s="185">
        <f t="shared" si="23"/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8"/>
        <v>0</v>
      </c>
      <c r="E23" s="57">
        <f t="shared" si="19"/>
        <v>0</v>
      </c>
      <c r="F23" s="91">
        <v>0</v>
      </c>
      <c r="G23" s="92">
        <f t="shared" si="20"/>
        <v>0</v>
      </c>
      <c r="H23" s="93">
        <f t="shared" si="21"/>
        <v>0</v>
      </c>
      <c r="I23" s="129">
        <v>0</v>
      </c>
      <c r="J23" s="130">
        <f t="shared" ref="J23:J27" si="24">I23*21%</f>
        <v>0</v>
      </c>
      <c r="K23" s="131">
        <f t="shared" si="22"/>
        <v>0</v>
      </c>
      <c r="L23" s="183">
        <f t="shared" ref="L23:L35" si="25">F23+I23</f>
        <v>0</v>
      </c>
      <c r="M23" s="184">
        <f t="shared" ref="M23:M35" si="26">G23+J23</f>
        <v>0</v>
      </c>
      <c r="N23" s="185">
        <f t="shared" ref="N23:N35" si="27">H23+K23</f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8"/>
        <v>0</v>
      </c>
      <c r="E24" s="53">
        <f t="shared" si="19"/>
        <v>0</v>
      </c>
      <c r="F24" s="76">
        <v>0</v>
      </c>
      <c r="G24" s="77">
        <f t="shared" si="20"/>
        <v>0</v>
      </c>
      <c r="H24" s="78">
        <f t="shared" si="21"/>
        <v>0</v>
      </c>
      <c r="I24" s="114">
        <v>0</v>
      </c>
      <c r="J24" s="115">
        <f t="shared" si="24"/>
        <v>0</v>
      </c>
      <c r="K24" s="116">
        <f t="shared" si="22"/>
        <v>0</v>
      </c>
      <c r="L24" s="204">
        <f t="shared" si="25"/>
        <v>0</v>
      </c>
      <c r="M24" s="206">
        <f t="shared" si="26"/>
        <v>0</v>
      </c>
      <c r="N24" s="205">
        <f t="shared" si="27"/>
        <v>0</v>
      </c>
    </row>
    <row r="25" spans="1:14" s="2" customFormat="1" ht="43.5" thickTop="1" thickBot="1" x14ac:dyDescent="0.4">
      <c r="A25" s="269" t="s">
        <v>36</v>
      </c>
      <c r="B25" s="270" t="s">
        <v>37</v>
      </c>
      <c r="C25" s="271">
        <v>0</v>
      </c>
      <c r="D25" s="272">
        <f t="shared" si="18"/>
        <v>0</v>
      </c>
      <c r="E25" s="273">
        <f t="shared" si="19"/>
        <v>0</v>
      </c>
      <c r="F25" s="274">
        <v>0</v>
      </c>
      <c r="G25" s="275">
        <f t="shared" si="20"/>
        <v>0</v>
      </c>
      <c r="H25" s="276">
        <f t="shared" si="21"/>
        <v>0</v>
      </c>
      <c r="I25" s="277">
        <v>0</v>
      </c>
      <c r="J25" s="324">
        <f t="shared" si="24"/>
        <v>0</v>
      </c>
      <c r="K25" s="279">
        <f t="shared" si="22"/>
        <v>0</v>
      </c>
      <c r="L25" s="325">
        <f t="shared" si="25"/>
        <v>0</v>
      </c>
      <c r="M25" s="326">
        <f t="shared" si="26"/>
        <v>0</v>
      </c>
      <c r="N25" s="327">
        <f t="shared" si="27"/>
        <v>0</v>
      </c>
    </row>
    <row r="26" spans="1:14" s="2" customFormat="1" ht="22.5" thickTop="1" thickBot="1" x14ac:dyDescent="0.4">
      <c r="A26" s="269" t="s">
        <v>38</v>
      </c>
      <c r="B26" s="282" t="s">
        <v>39</v>
      </c>
      <c r="C26" s="283">
        <v>0</v>
      </c>
      <c r="D26" s="272">
        <f t="shared" si="18"/>
        <v>0</v>
      </c>
      <c r="E26" s="273">
        <f t="shared" si="19"/>
        <v>0</v>
      </c>
      <c r="F26" s="284">
        <v>0</v>
      </c>
      <c r="G26" s="275">
        <f t="shared" si="20"/>
        <v>0</v>
      </c>
      <c r="H26" s="276">
        <f t="shared" si="21"/>
        <v>0</v>
      </c>
      <c r="I26" s="285">
        <v>0</v>
      </c>
      <c r="J26" s="324">
        <f t="shared" si="24"/>
        <v>0</v>
      </c>
      <c r="K26" s="279">
        <f t="shared" si="22"/>
        <v>0</v>
      </c>
      <c r="L26" s="325">
        <f t="shared" si="25"/>
        <v>0</v>
      </c>
      <c r="M26" s="326">
        <f t="shared" si="26"/>
        <v>0</v>
      </c>
      <c r="N26" s="327">
        <f t="shared" si="27"/>
        <v>0</v>
      </c>
    </row>
    <row r="27" spans="1:14" s="2" customFormat="1" ht="22.5" thickTop="1" thickBot="1" x14ac:dyDescent="0.4">
      <c r="A27" s="269" t="s">
        <v>40</v>
      </c>
      <c r="B27" s="282" t="s">
        <v>41</v>
      </c>
      <c r="C27" s="283">
        <v>0</v>
      </c>
      <c r="D27" s="272">
        <f t="shared" si="18"/>
        <v>0</v>
      </c>
      <c r="E27" s="273">
        <f t="shared" si="19"/>
        <v>0</v>
      </c>
      <c r="F27" s="284">
        <v>0</v>
      </c>
      <c r="G27" s="275">
        <f t="shared" si="20"/>
        <v>0</v>
      </c>
      <c r="H27" s="276">
        <f t="shared" si="21"/>
        <v>0</v>
      </c>
      <c r="I27" s="285">
        <v>0</v>
      </c>
      <c r="J27" s="288">
        <f t="shared" si="24"/>
        <v>0</v>
      </c>
      <c r="K27" s="279">
        <f t="shared" si="22"/>
        <v>0</v>
      </c>
      <c r="L27" s="325">
        <f t="shared" si="25"/>
        <v>0</v>
      </c>
      <c r="M27" s="326">
        <f t="shared" si="26"/>
        <v>0</v>
      </c>
      <c r="N27" s="327">
        <f t="shared" si="27"/>
        <v>0</v>
      </c>
    </row>
    <row r="28" spans="1:14" s="2" customFormat="1" ht="21.75" thickTop="1" x14ac:dyDescent="0.35">
      <c r="A28" s="289" t="s">
        <v>42</v>
      </c>
      <c r="B28" s="290" t="s">
        <v>43</v>
      </c>
      <c r="C28" s="291">
        <f>SUM(C29:C34)</f>
        <v>0</v>
      </c>
      <c r="D28" s="291">
        <f t="shared" ref="D28:E28" si="28">SUM(D29:D34)</f>
        <v>0</v>
      </c>
      <c r="E28" s="292">
        <f t="shared" si="28"/>
        <v>0</v>
      </c>
      <c r="F28" s="293">
        <f>SUM(F29:F34)</f>
        <v>0</v>
      </c>
      <c r="G28" s="294">
        <f t="shared" ref="G28:H28" si="29">SUM(G29:G34)</f>
        <v>0</v>
      </c>
      <c r="H28" s="295">
        <f t="shared" si="29"/>
        <v>0</v>
      </c>
      <c r="I28" s="296">
        <f>SUM(I29:I34)</f>
        <v>0</v>
      </c>
      <c r="J28" s="297">
        <f t="shared" ref="J28:K28" si="30">SUM(J29:J34)</f>
        <v>0</v>
      </c>
      <c r="K28" s="298">
        <f t="shared" si="30"/>
        <v>0</v>
      </c>
      <c r="L28" s="210">
        <f t="shared" si="25"/>
        <v>0</v>
      </c>
      <c r="M28" s="211">
        <f t="shared" si="26"/>
        <v>0</v>
      </c>
      <c r="N28" s="212">
        <f t="shared" si="27"/>
        <v>0</v>
      </c>
    </row>
    <row r="29" spans="1:14" ht="21" x14ac:dyDescent="0.35">
      <c r="A29" s="19"/>
      <c r="B29" s="23" t="s">
        <v>44</v>
      </c>
      <c r="C29" s="21">
        <v>0</v>
      </c>
      <c r="D29" s="22">
        <f t="shared" si="18"/>
        <v>0</v>
      </c>
      <c r="E29" s="57">
        <f t="shared" si="19"/>
        <v>0</v>
      </c>
      <c r="F29" s="91">
        <v>0</v>
      </c>
      <c r="G29" s="92">
        <f t="shared" ref="G29:G35" si="31">F29*19%</f>
        <v>0</v>
      </c>
      <c r="H29" s="93">
        <f t="shared" ref="H29:H35" si="32">F29+G29</f>
        <v>0</v>
      </c>
      <c r="I29" s="129">
        <v>0</v>
      </c>
      <c r="J29" s="130">
        <f>I29*21%</f>
        <v>0</v>
      </c>
      <c r="K29" s="131">
        <f t="shared" ref="K29:K35" si="33">I29+J29</f>
        <v>0</v>
      </c>
      <c r="L29" s="183">
        <f t="shared" si="25"/>
        <v>0</v>
      </c>
      <c r="M29" s="184">
        <f t="shared" si="26"/>
        <v>0</v>
      </c>
      <c r="N29" s="185">
        <f t="shared" si="27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8"/>
        <v>0</v>
      </c>
      <c r="E30" s="57">
        <f t="shared" si="19"/>
        <v>0</v>
      </c>
      <c r="F30" s="91">
        <v>0</v>
      </c>
      <c r="G30" s="92">
        <f t="shared" si="31"/>
        <v>0</v>
      </c>
      <c r="H30" s="93">
        <f t="shared" si="32"/>
        <v>0</v>
      </c>
      <c r="I30" s="129">
        <v>0</v>
      </c>
      <c r="J30" s="130">
        <f t="shared" ref="J30:J34" si="34">I30*21%</f>
        <v>0</v>
      </c>
      <c r="K30" s="131">
        <f t="shared" si="33"/>
        <v>0</v>
      </c>
      <c r="L30" s="183">
        <f t="shared" si="25"/>
        <v>0</v>
      </c>
      <c r="M30" s="184">
        <f t="shared" si="26"/>
        <v>0</v>
      </c>
      <c r="N30" s="185">
        <f t="shared" si="27"/>
        <v>0</v>
      </c>
    </row>
    <row r="31" spans="1:14" ht="42" x14ac:dyDescent="0.35">
      <c r="A31" s="19"/>
      <c r="B31" s="23" t="s">
        <v>46</v>
      </c>
      <c r="C31" s="21">
        <v>0</v>
      </c>
      <c r="D31" s="22">
        <f t="shared" si="18"/>
        <v>0</v>
      </c>
      <c r="E31" s="57">
        <f t="shared" si="19"/>
        <v>0</v>
      </c>
      <c r="F31" s="91">
        <v>0</v>
      </c>
      <c r="G31" s="92">
        <f t="shared" si="31"/>
        <v>0</v>
      </c>
      <c r="H31" s="93">
        <f t="shared" si="32"/>
        <v>0</v>
      </c>
      <c r="I31" s="129">
        <v>0</v>
      </c>
      <c r="J31" s="130">
        <f t="shared" si="34"/>
        <v>0</v>
      </c>
      <c r="K31" s="131">
        <f t="shared" si="33"/>
        <v>0</v>
      </c>
      <c r="L31" s="183">
        <f t="shared" si="25"/>
        <v>0</v>
      </c>
      <c r="M31" s="184">
        <f t="shared" si="26"/>
        <v>0</v>
      </c>
      <c r="N31" s="185">
        <f t="shared" si="27"/>
        <v>0</v>
      </c>
    </row>
    <row r="32" spans="1:14" ht="42" x14ac:dyDescent="0.35">
      <c r="A32" s="19"/>
      <c r="B32" s="23" t="s">
        <v>47</v>
      </c>
      <c r="C32" s="21">
        <v>0</v>
      </c>
      <c r="D32" s="22">
        <f t="shared" si="18"/>
        <v>0</v>
      </c>
      <c r="E32" s="57">
        <f t="shared" si="19"/>
        <v>0</v>
      </c>
      <c r="F32" s="91">
        <v>0</v>
      </c>
      <c r="G32" s="92">
        <f t="shared" si="31"/>
        <v>0</v>
      </c>
      <c r="H32" s="93">
        <f t="shared" si="32"/>
        <v>0</v>
      </c>
      <c r="I32" s="129">
        <v>0</v>
      </c>
      <c r="J32" s="130">
        <f t="shared" si="34"/>
        <v>0</v>
      </c>
      <c r="K32" s="131">
        <f t="shared" si="33"/>
        <v>0</v>
      </c>
      <c r="L32" s="183">
        <f t="shared" si="25"/>
        <v>0</v>
      </c>
      <c r="M32" s="184">
        <f t="shared" si="26"/>
        <v>0</v>
      </c>
      <c r="N32" s="185">
        <f t="shared" si="27"/>
        <v>0</v>
      </c>
    </row>
    <row r="33" spans="1:14" ht="42" x14ac:dyDescent="0.35">
      <c r="A33" s="24"/>
      <c r="B33" s="191" t="s">
        <v>48</v>
      </c>
      <c r="C33" s="192">
        <v>0</v>
      </c>
      <c r="D33" s="25">
        <f t="shared" si="18"/>
        <v>0</v>
      </c>
      <c r="E33" s="58">
        <f t="shared" si="19"/>
        <v>0</v>
      </c>
      <c r="F33" s="91">
        <v>0</v>
      </c>
      <c r="G33" s="92">
        <f t="shared" si="31"/>
        <v>0</v>
      </c>
      <c r="H33" s="93">
        <f t="shared" si="32"/>
        <v>0</v>
      </c>
      <c r="I33" s="129">
        <v>0</v>
      </c>
      <c r="J33" s="130">
        <f t="shared" si="34"/>
        <v>0</v>
      </c>
      <c r="K33" s="131">
        <f t="shared" si="33"/>
        <v>0</v>
      </c>
      <c r="L33" s="183">
        <f t="shared" si="25"/>
        <v>0</v>
      </c>
      <c r="M33" s="184">
        <f t="shared" si="26"/>
        <v>0</v>
      </c>
      <c r="N33" s="185">
        <f t="shared" si="27"/>
        <v>0</v>
      </c>
    </row>
    <row r="34" spans="1:14" ht="21.75" thickBot="1" x14ac:dyDescent="0.4">
      <c r="A34" s="26"/>
      <c r="B34" s="27" t="s">
        <v>49</v>
      </c>
      <c r="C34" s="28">
        <v>0</v>
      </c>
      <c r="D34" s="29">
        <f t="shared" si="18"/>
        <v>0</v>
      </c>
      <c r="E34" s="59">
        <f t="shared" si="19"/>
        <v>0</v>
      </c>
      <c r="F34" s="76">
        <v>0</v>
      </c>
      <c r="G34" s="77">
        <f t="shared" si="31"/>
        <v>0</v>
      </c>
      <c r="H34" s="78">
        <f t="shared" si="32"/>
        <v>0</v>
      </c>
      <c r="I34" s="114">
        <v>0</v>
      </c>
      <c r="J34" s="130">
        <f t="shared" si="34"/>
        <v>0</v>
      </c>
      <c r="K34" s="116">
        <f t="shared" si="33"/>
        <v>0</v>
      </c>
      <c r="L34" s="204">
        <f t="shared" si="25"/>
        <v>0</v>
      </c>
      <c r="M34" s="206">
        <f t="shared" si="26"/>
        <v>0</v>
      </c>
      <c r="N34" s="205">
        <f t="shared" si="27"/>
        <v>0</v>
      </c>
    </row>
    <row r="35" spans="1:14" s="2" customFormat="1" ht="22.5" thickTop="1" thickBot="1" x14ac:dyDescent="0.4">
      <c r="A35" s="302" t="s">
        <v>50</v>
      </c>
      <c r="B35" s="303" t="s">
        <v>51</v>
      </c>
      <c r="C35" s="304">
        <v>3333.3339999999998</v>
      </c>
      <c r="D35" s="305">
        <f t="shared" si="18"/>
        <v>633.33345999999995</v>
      </c>
      <c r="E35" s="306">
        <f t="shared" si="19"/>
        <v>3966.6674599999997</v>
      </c>
      <c r="F35" s="274">
        <v>3333.3339999999998</v>
      </c>
      <c r="G35" s="275">
        <f t="shared" si="31"/>
        <v>633.33345999999995</v>
      </c>
      <c r="H35" s="276">
        <f t="shared" si="32"/>
        <v>3966.6674599999997</v>
      </c>
      <c r="I35" s="277">
        <f>C35-F35</f>
        <v>0</v>
      </c>
      <c r="J35" s="278">
        <f>I35*21%</f>
        <v>0</v>
      </c>
      <c r="K35" s="279">
        <f t="shared" si="33"/>
        <v>0</v>
      </c>
      <c r="L35" s="210">
        <f t="shared" si="25"/>
        <v>3333.3339999999998</v>
      </c>
      <c r="M35" s="287">
        <f t="shared" si="26"/>
        <v>633.33345999999995</v>
      </c>
      <c r="N35" s="212">
        <f t="shared" si="27"/>
        <v>3966.6674599999997</v>
      </c>
    </row>
    <row r="36" spans="1:14" s="2" customFormat="1" ht="21.75" thickTop="1" x14ac:dyDescent="0.35">
      <c r="A36" s="307" t="s">
        <v>52</v>
      </c>
      <c r="B36" s="308" t="s">
        <v>53</v>
      </c>
      <c r="C36" s="309">
        <f>SUM(C37:C38)</f>
        <v>30000</v>
      </c>
      <c r="D36" s="309">
        <f t="shared" ref="D36:E36" si="35">SUM(D37:D38)</f>
        <v>5700</v>
      </c>
      <c r="E36" s="310">
        <f t="shared" si="35"/>
        <v>35700</v>
      </c>
      <c r="F36" s="293">
        <f>SUM(F37:F38)</f>
        <v>20000</v>
      </c>
      <c r="G36" s="294">
        <f t="shared" ref="G36:H36" si="36">SUM(G37:G38)</f>
        <v>3800</v>
      </c>
      <c r="H36" s="295">
        <f t="shared" si="36"/>
        <v>23800</v>
      </c>
      <c r="I36" s="296">
        <f>SUM(I37:I38)</f>
        <v>10000</v>
      </c>
      <c r="J36" s="297">
        <f t="shared" ref="J36:K36" si="37">SUM(J37:J38)</f>
        <v>2100</v>
      </c>
      <c r="K36" s="298">
        <f t="shared" si="37"/>
        <v>12100</v>
      </c>
      <c r="L36" s="299">
        <f>SUM(L37:L38)</f>
        <v>30000</v>
      </c>
      <c r="M36" s="323">
        <f t="shared" ref="M36:N36" si="38">SUM(M37:M38)</f>
        <v>5900</v>
      </c>
      <c r="N36" s="301">
        <f t="shared" si="38"/>
        <v>35900</v>
      </c>
    </row>
    <row r="37" spans="1:14" ht="21" x14ac:dyDescent="0.35">
      <c r="A37" s="24"/>
      <c r="B37" s="191" t="s">
        <v>54</v>
      </c>
      <c r="C37" s="192">
        <v>30000</v>
      </c>
      <c r="D37" s="25">
        <f>C37*19%</f>
        <v>5700</v>
      </c>
      <c r="E37" s="58">
        <f>C37+D37</f>
        <v>35700</v>
      </c>
      <c r="F37" s="91">
        <v>20000</v>
      </c>
      <c r="G37" s="92">
        <f>F37*19%</f>
        <v>3800</v>
      </c>
      <c r="H37" s="93">
        <f>F37+G37</f>
        <v>23800</v>
      </c>
      <c r="I37" s="129">
        <f>C37-F37</f>
        <v>10000</v>
      </c>
      <c r="J37" s="130">
        <f>I37*21%</f>
        <v>2100</v>
      </c>
      <c r="K37" s="131">
        <f>I37+J37</f>
        <v>12100</v>
      </c>
      <c r="L37" s="183">
        <f>F37+I37</f>
        <v>30000</v>
      </c>
      <c r="M37" s="184">
        <f t="shared" ref="M37:N37" si="39">G37+J37</f>
        <v>5900</v>
      </c>
      <c r="N37" s="185">
        <f t="shared" si="39"/>
        <v>35900</v>
      </c>
    </row>
    <row r="38" spans="1:14" ht="21.75" thickBot="1" x14ac:dyDescent="0.4">
      <c r="A38" s="26"/>
      <c r="B38" s="27" t="s">
        <v>55</v>
      </c>
      <c r="C38" s="28">
        <v>0</v>
      </c>
      <c r="D38" s="29">
        <f t="shared" si="18"/>
        <v>0</v>
      </c>
      <c r="E38" s="59">
        <f t="shared" si="19"/>
        <v>0</v>
      </c>
      <c r="F38" s="76">
        <v>0</v>
      </c>
      <c r="G38" s="77">
        <f t="shared" ref="G38" si="40">F38*19%</f>
        <v>0</v>
      </c>
      <c r="H38" s="78">
        <f t="shared" ref="H38" si="41">F38+G38</f>
        <v>0</v>
      </c>
      <c r="I38" s="114">
        <v>0</v>
      </c>
      <c r="J38" s="130">
        <f>I38*21%</f>
        <v>0</v>
      </c>
      <c r="K38" s="116">
        <f t="shared" ref="K38" si="42">I38+J38</f>
        <v>0</v>
      </c>
      <c r="L38" s="183">
        <f>F38+I38</f>
        <v>0</v>
      </c>
      <c r="M38" s="184">
        <f t="shared" ref="M38" si="43">G38+J38</f>
        <v>0</v>
      </c>
      <c r="N38" s="185">
        <f t="shared" ref="N38" si="44">H38+K38</f>
        <v>0</v>
      </c>
    </row>
    <row r="39" spans="1:14" s="2" customFormat="1" ht="21.75" thickTop="1" x14ac:dyDescent="0.35">
      <c r="A39" s="307" t="s">
        <v>56</v>
      </c>
      <c r="B39" s="308" t="s">
        <v>57</v>
      </c>
      <c r="C39" s="309">
        <f>C40+C43</f>
        <v>0</v>
      </c>
      <c r="D39" s="309">
        <f t="shared" ref="D39:E39" si="45">D40+D43</f>
        <v>0</v>
      </c>
      <c r="E39" s="310">
        <f t="shared" si="45"/>
        <v>0</v>
      </c>
      <c r="F39" s="293">
        <f>F40+F43</f>
        <v>0</v>
      </c>
      <c r="G39" s="294">
        <f t="shared" ref="G39:H39" si="46">G40+G43</f>
        <v>0</v>
      </c>
      <c r="H39" s="295">
        <f t="shared" si="46"/>
        <v>0</v>
      </c>
      <c r="I39" s="296">
        <f>I40+I43</f>
        <v>0</v>
      </c>
      <c r="J39" s="297">
        <f t="shared" ref="J39:K39" si="47">J40+J43</f>
        <v>0</v>
      </c>
      <c r="K39" s="298">
        <f t="shared" si="47"/>
        <v>0</v>
      </c>
      <c r="L39" s="299">
        <f>L40+L43</f>
        <v>0</v>
      </c>
      <c r="M39" s="300">
        <f t="shared" ref="M39:N39" si="48">M40+M43</f>
        <v>0</v>
      </c>
      <c r="N39" s="301">
        <f t="shared" si="48"/>
        <v>0</v>
      </c>
    </row>
    <row r="40" spans="1:14" ht="21" x14ac:dyDescent="0.35">
      <c r="A40" s="24"/>
      <c r="B40" s="34" t="s">
        <v>58</v>
      </c>
      <c r="C40" s="35">
        <f>C41+C42</f>
        <v>0</v>
      </c>
      <c r="D40" s="35">
        <f t="shared" ref="D40:E40" si="49">D41+D42</f>
        <v>0</v>
      </c>
      <c r="E40" s="61">
        <f t="shared" si="49"/>
        <v>0</v>
      </c>
      <c r="F40" s="88">
        <f>F41+F42</f>
        <v>0</v>
      </c>
      <c r="G40" s="89">
        <f t="shared" ref="G40:H40" si="50">G41+G42</f>
        <v>0</v>
      </c>
      <c r="H40" s="90">
        <f t="shared" si="50"/>
        <v>0</v>
      </c>
      <c r="I40" s="126">
        <f>I41+I42</f>
        <v>0</v>
      </c>
      <c r="J40" s="127">
        <f t="shared" ref="J40:K40" si="51">J41+J42</f>
        <v>0</v>
      </c>
      <c r="K40" s="128">
        <f t="shared" si="51"/>
        <v>0</v>
      </c>
      <c r="L40" s="173">
        <f>L41+L42</f>
        <v>0</v>
      </c>
      <c r="M40" s="174">
        <f t="shared" ref="M40:N40" si="52">M41+M42</f>
        <v>0</v>
      </c>
      <c r="N40" s="175">
        <f t="shared" si="52"/>
        <v>0</v>
      </c>
    </row>
    <row r="41" spans="1:14" ht="21" x14ac:dyDescent="0.35">
      <c r="A41" s="19"/>
      <c r="B41" s="20" t="s">
        <v>59</v>
      </c>
      <c r="C41" s="21">
        <v>0</v>
      </c>
      <c r="D41" s="22">
        <f t="shared" si="18"/>
        <v>0</v>
      </c>
      <c r="E41" s="57">
        <f t="shared" si="19"/>
        <v>0</v>
      </c>
      <c r="F41" s="91">
        <v>0</v>
      </c>
      <c r="G41" s="92">
        <f t="shared" ref="G41:G43" si="53">F41*19%</f>
        <v>0</v>
      </c>
      <c r="H41" s="93">
        <f t="shared" ref="H41:H43" si="54">F41+G41</f>
        <v>0</v>
      </c>
      <c r="I41" s="129">
        <v>0</v>
      </c>
      <c r="J41" s="130">
        <f>I41*21%</f>
        <v>0</v>
      </c>
      <c r="K41" s="131">
        <f t="shared" ref="K41:K43" si="55">I41+J41</f>
        <v>0</v>
      </c>
      <c r="L41" s="183">
        <f>F41+I41</f>
        <v>0</v>
      </c>
      <c r="M41" s="184">
        <f t="shared" ref="M41:N41" si="56">G41+J41</f>
        <v>0</v>
      </c>
      <c r="N41" s="185">
        <f t="shared" si="56"/>
        <v>0</v>
      </c>
    </row>
    <row r="42" spans="1:14" ht="63" x14ac:dyDescent="0.35">
      <c r="A42" s="19"/>
      <c r="B42" s="23" t="s">
        <v>60</v>
      </c>
      <c r="C42" s="21">
        <v>0</v>
      </c>
      <c r="D42" s="22">
        <f t="shared" si="18"/>
        <v>0</v>
      </c>
      <c r="E42" s="57">
        <f t="shared" si="19"/>
        <v>0</v>
      </c>
      <c r="F42" s="91">
        <v>0</v>
      </c>
      <c r="G42" s="92">
        <f t="shared" si="53"/>
        <v>0</v>
      </c>
      <c r="H42" s="93">
        <f t="shared" si="54"/>
        <v>0</v>
      </c>
      <c r="I42" s="129">
        <v>0</v>
      </c>
      <c r="J42" s="130">
        <f t="shared" ref="J42:J43" si="57">I42*21%</f>
        <v>0</v>
      </c>
      <c r="K42" s="131">
        <f t="shared" si="55"/>
        <v>0</v>
      </c>
      <c r="L42" s="183">
        <f t="shared" ref="L42:L43" si="58">F42+I42</f>
        <v>0</v>
      </c>
      <c r="M42" s="184">
        <f t="shared" ref="M42:M43" si="59">G42+J42</f>
        <v>0</v>
      </c>
      <c r="N42" s="185">
        <f t="shared" ref="N42:N43" si="60">H42+K42</f>
        <v>0</v>
      </c>
    </row>
    <row r="43" spans="1:14" ht="21.75" thickBot="1" x14ac:dyDescent="0.4">
      <c r="A43" s="8"/>
      <c r="B43" s="40" t="s">
        <v>61</v>
      </c>
      <c r="C43" s="10">
        <v>0</v>
      </c>
      <c r="D43" s="11">
        <f t="shared" si="18"/>
        <v>0</v>
      </c>
      <c r="E43" s="53">
        <f t="shared" si="19"/>
        <v>0</v>
      </c>
      <c r="F43" s="76">
        <v>0</v>
      </c>
      <c r="G43" s="77">
        <f t="shared" si="53"/>
        <v>0</v>
      </c>
      <c r="H43" s="78">
        <f t="shared" si="54"/>
        <v>0</v>
      </c>
      <c r="I43" s="114">
        <v>0</v>
      </c>
      <c r="J43" s="130">
        <f t="shared" si="57"/>
        <v>0</v>
      </c>
      <c r="K43" s="116">
        <f t="shared" si="55"/>
        <v>0</v>
      </c>
      <c r="L43" s="183">
        <f t="shared" si="58"/>
        <v>0</v>
      </c>
      <c r="M43" s="184">
        <f t="shared" si="59"/>
        <v>0</v>
      </c>
      <c r="N43" s="185">
        <f t="shared" si="60"/>
        <v>0</v>
      </c>
    </row>
    <row r="44" spans="1:14" ht="22.5" thickTop="1" thickBot="1" x14ac:dyDescent="0.4">
      <c r="A44" s="348" t="s">
        <v>62</v>
      </c>
      <c r="B44" s="349"/>
      <c r="C44" s="17">
        <f t="shared" ref="C44:N44" si="61">C21+C25+C26+C27+C28+C35+C36+C39</f>
        <v>33333.334000000003</v>
      </c>
      <c r="D44" s="17">
        <f t="shared" si="61"/>
        <v>6333.3334599999998</v>
      </c>
      <c r="E44" s="55">
        <f t="shared" si="61"/>
        <v>39666.667459999997</v>
      </c>
      <c r="F44" s="82">
        <f t="shared" si="61"/>
        <v>23333.333999999999</v>
      </c>
      <c r="G44" s="83">
        <f t="shared" si="61"/>
        <v>4433.3334599999998</v>
      </c>
      <c r="H44" s="84">
        <f t="shared" si="61"/>
        <v>27766.667460000001</v>
      </c>
      <c r="I44" s="120">
        <f t="shared" si="61"/>
        <v>10000</v>
      </c>
      <c r="J44" s="121">
        <f t="shared" si="61"/>
        <v>2100</v>
      </c>
      <c r="K44" s="122">
        <f t="shared" si="61"/>
        <v>12100</v>
      </c>
      <c r="L44" s="164">
        <f t="shared" si="61"/>
        <v>33333.334000000003</v>
      </c>
      <c r="M44" s="165">
        <f t="shared" si="61"/>
        <v>6533.3334599999998</v>
      </c>
      <c r="N44" s="166">
        <f t="shared" si="61"/>
        <v>39866.667459999997</v>
      </c>
    </row>
    <row r="45" spans="1:14" ht="21" x14ac:dyDescent="0.25">
      <c r="A45" s="346" t="s">
        <v>63</v>
      </c>
      <c r="B45" s="347"/>
      <c r="C45" s="347"/>
      <c r="D45" s="347"/>
      <c r="E45" s="347"/>
      <c r="F45" s="73"/>
      <c r="G45" s="74"/>
      <c r="H45" s="75"/>
      <c r="I45" s="111"/>
      <c r="J45" s="112"/>
      <c r="K45" s="113"/>
      <c r="L45" s="167"/>
      <c r="M45" s="168"/>
      <c r="N45" s="169"/>
    </row>
    <row r="46" spans="1:14" ht="21" x14ac:dyDescent="0.35">
      <c r="A46" s="19" t="s">
        <v>64</v>
      </c>
      <c r="B46" s="41" t="s">
        <v>65</v>
      </c>
      <c r="C46" s="42">
        <f>C47+C48</f>
        <v>538336.71</v>
      </c>
      <c r="D46" s="42">
        <f t="shared" ref="D46:E46" si="62">D47+D48</f>
        <v>102283.9749</v>
      </c>
      <c r="E46" s="62">
        <f t="shared" si="62"/>
        <v>640620.68489999999</v>
      </c>
      <c r="F46" s="94">
        <f>F47+F48</f>
        <v>481036.55</v>
      </c>
      <c r="G46" s="95">
        <f>G47+G48</f>
        <v>91396.944499999998</v>
      </c>
      <c r="H46" s="96">
        <f>H47+H48</f>
        <v>572433.49450000003</v>
      </c>
      <c r="I46" s="132">
        <f>I47+I48</f>
        <v>57300.160000000003</v>
      </c>
      <c r="J46" s="133">
        <f t="shared" ref="J46:K46" si="63">J47+J48</f>
        <v>12033.033600000001</v>
      </c>
      <c r="K46" s="134">
        <f t="shared" si="63"/>
        <v>69333.193599999999</v>
      </c>
      <c r="L46" s="179">
        <f>L47+L48</f>
        <v>538336.71</v>
      </c>
      <c r="M46" s="180">
        <f t="shared" ref="M46:N46" si="64">M47+M48</f>
        <v>103429.97810000001</v>
      </c>
      <c r="N46" s="181">
        <f t="shared" si="64"/>
        <v>641766.68809999991</v>
      </c>
    </row>
    <row r="47" spans="1:14" ht="21" hidden="1" x14ac:dyDescent="0.35">
      <c r="A47" s="19"/>
      <c r="B47" s="20" t="s">
        <v>66</v>
      </c>
      <c r="C47" s="21">
        <v>126716.71</v>
      </c>
      <c r="D47" s="22">
        <f>C47*0.19</f>
        <v>24076.174900000002</v>
      </c>
      <c r="E47" s="57">
        <f>C47+D47</f>
        <v>150792.8849</v>
      </c>
      <c r="F47" s="91">
        <f>43191.93+26224.62</f>
        <v>69416.55</v>
      </c>
      <c r="G47" s="92">
        <f>F47*0.19</f>
        <v>13189.1445</v>
      </c>
      <c r="H47" s="93">
        <f>F47+G47</f>
        <v>82605.694499999998</v>
      </c>
      <c r="I47" s="129">
        <f>C47-F47</f>
        <v>57300.160000000003</v>
      </c>
      <c r="J47" s="130">
        <f>I47*0.21</f>
        <v>12033.033600000001</v>
      </c>
      <c r="K47" s="131">
        <f>I47+J47</f>
        <v>69333.193599999999</v>
      </c>
      <c r="L47" s="183">
        <f>F47+I47</f>
        <v>126716.71</v>
      </c>
      <c r="M47" s="184">
        <f t="shared" ref="M47:N47" si="65">G47+J47</f>
        <v>25222.178100000001</v>
      </c>
      <c r="N47" s="185">
        <f t="shared" si="65"/>
        <v>151938.88809999998</v>
      </c>
    </row>
    <row r="48" spans="1:14" ht="21" hidden="1" x14ac:dyDescent="0.35">
      <c r="A48" s="19"/>
      <c r="B48" s="20" t="s">
        <v>67</v>
      </c>
      <c r="C48" s="21">
        <v>411620</v>
      </c>
      <c r="D48" s="22">
        <f t="shared" ref="D48" si="66">C48*0.19</f>
        <v>78207.8</v>
      </c>
      <c r="E48" s="57">
        <f t="shared" ref="E48:E55" si="67">C48+D48</f>
        <v>489827.8</v>
      </c>
      <c r="F48" s="91">
        <f>131970.72+135992.72+143656.56</f>
        <v>411620</v>
      </c>
      <c r="G48" s="92">
        <f t="shared" ref="G48" si="68">F48*0.19</f>
        <v>78207.8</v>
      </c>
      <c r="H48" s="93">
        <f t="shared" ref="H48:H49" si="69">F48+G48</f>
        <v>489827.8</v>
      </c>
      <c r="I48" s="129">
        <f>C48-F48</f>
        <v>0</v>
      </c>
      <c r="J48" s="130">
        <f>I48*0.21</f>
        <v>0</v>
      </c>
      <c r="K48" s="131">
        <f t="shared" ref="K48:K49" si="70">I48+J48</f>
        <v>0</v>
      </c>
      <c r="L48" s="183">
        <f>F48+I48</f>
        <v>411620</v>
      </c>
      <c r="M48" s="184">
        <f t="shared" ref="M48" si="71">G48+J48</f>
        <v>78207.8</v>
      </c>
      <c r="N48" s="185">
        <f t="shared" ref="N48" si="72">H48+K48</f>
        <v>489827.8</v>
      </c>
    </row>
    <row r="49" spans="1:14" ht="21" x14ac:dyDescent="0.35">
      <c r="A49" s="19" t="s">
        <v>68</v>
      </c>
      <c r="B49" s="20" t="s">
        <v>69</v>
      </c>
      <c r="C49" s="21">
        <v>0</v>
      </c>
      <c r="D49" s="22">
        <f t="shared" ref="D49:D55" si="73">C49*19%</f>
        <v>0</v>
      </c>
      <c r="E49" s="57">
        <f t="shared" si="67"/>
        <v>0</v>
      </c>
      <c r="F49" s="91">
        <v>0</v>
      </c>
      <c r="G49" s="92">
        <f t="shared" ref="G49" si="74">F49*19%</f>
        <v>0</v>
      </c>
      <c r="H49" s="93">
        <f t="shared" si="69"/>
        <v>0</v>
      </c>
      <c r="I49" s="129">
        <v>0</v>
      </c>
      <c r="J49" s="130">
        <f>I49*0.21</f>
        <v>0</v>
      </c>
      <c r="K49" s="131">
        <f t="shared" si="70"/>
        <v>0</v>
      </c>
      <c r="L49" s="176">
        <v>0</v>
      </c>
      <c r="M49" s="177">
        <f t="shared" ref="M49" si="75">L49*19%</f>
        <v>0</v>
      </c>
      <c r="N49" s="178">
        <f t="shared" ref="N49" si="76">L49+M49</f>
        <v>0</v>
      </c>
    </row>
    <row r="50" spans="1:14" ht="21" x14ac:dyDescent="0.35">
      <c r="A50" s="19" t="s">
        <v>70</v>
      </c>
      <c r="B50" s="23" t="s">
        <v>71</v>
      </c>
      <c r="C50" s="42">
        <f>C51+C52</f>
        <v>0</v>
      </c>
      <c r="D50" s="42">
        <f t="shared" ref="D50:E50" si="77">D51+D52</f>
        <v>0</v>
      </c>
      <c r="E50" s="62">
        <f t="shared" si="77"/>
        <v>0</v>
      </c>
      <c r="F50" s="94">
        <f>F51+F52</f>
        <v>0</v>
      </c>
      <c r="G50" s="95">
        <f t="shared" ref="G50:H50" si="78">G51+G52</f>
        <v>0</v>
      </c>
      <c r="H50" s="96">
        <f t="shared" si="78"/>
        <v>0</v>
      </c>
      <c r="I50" s="132">
        <f>I51+I52</f>
        <v>0</v>
      </c>
      <c r="J50" s="133">
        <f t="shared" ref="J50:K50" si="79">J51+J52</f>
        <v>0</v>
      </c>
      <c r="K50" s="134">
        <f t="shared" si="79"/>
        <v>0</v>
      </c>
      <c r="L50" s="179">
        <f>L51+L52</f>
        <v>0</v>
      </c>
      <c r="M50" s="180">
        <f t="shared" ref="M50:N50" si="80">M51+M52</f>
        <v>0</v>
      </c>
      <c r="N50" s="181">
        <f t="shared" si="80"/>
        <v>0</v>
      </c>
    </row>
    <row r="51" spans="1:14" ht="1.5" customHeight="1" x14ac:dyDescent="0.35">
      <c r="A51" s="19"/>
      <c r="B51" s="20" t="s">
        <v>72</v>
      </c>
      <c r="C51" s="21">
        <v>0</v>
      </c>
      <c r="D51" s="22">
        <f t="shared" ref="D51:D52" si="81">C51*0.19</f>
        <v>0</v>
      </c>
      <c r="E51" s="57">
        <f t="shared" si="67"/>
        <v>0</v>
      </c>
      <c r="F51" s="91">
        <v>0</v>
      </c>
      <c r="G51" s="92">
        <f t="shared" ref="G51:G52" si="82">F51*0.19</f>
        <v>0</v>
      </c>
      <c r="H51" s="93">
        <f t="shared" ref="H51:H55" si="83">F51+G51</f>
        <v>0</v>
      </c>
      <c r="I51" s="129">
        <v>0</v>
      </c>
      <c r="J51" s="130">
        <f>I51*0.21</f>
        <v>0</v>
      </c>
      <c r="K51" s="131">
        <f t="shared" ref="K51:K55" si="84">I51+J51</f>
        <v>0</v>
      </c>
      <c r="L51" s="176">
        <v>0</v>
      </c>
      <c r="M51" s="177">
        <f t="shared" ref="M51:M52" si="85">L51*0.19</f>
        <v>0</v>
      </c>
      <c r="N51" s="178">
        <f t="shared" ref="N51:N55" si="86">L51+M51</f>
        <v>0</v>
      </c>
    </row>
    <row r="52" spans="1:14" ht="21" hidden="1" x14ac:dyDescent="0.35">
      <c r="A52" s="19"/>
      <c r="B52" s="20" t="s">
        <v>73</v>
      </c>
      <c r="C52" s="21">
        <v>0</v>
      </c>
      <c r="D52" s="22">
        <f t="shared" si="81"/>
        <v>0</v>
      </c>
      <c r="E52" s="57">
        <f t="shared" si="67"/>
        <v>0</v>
      </c>
      <c r="F52" s="91">
        <v>0</v>
      </c>
      <c r="G52" s="92">
        <f t="shared" si="82"/>
        <v>0</v>
      </c>
      <c r="H52" s="93">
        <f t="shared" si="83"/>
        <v>0</v>
      </c>
      <c r="I52" s="129">
        <v>0</v>
      </c>
      <c r="J52" s="130">
        <f t="shared" ref="J52:J55" si="87">I52*0.21</f>
        <v>0</v>
      </c>
      <c r="K52" s="131">
        <f t="shared" si="84"/>
        <v>0</v>
      </c>
      <c r="L52" s="176">
        <v>0</v>
      </c>
      <c r="M52" s="177">
        <f t="shared" si="85"/>
        <v>0</v>
      </c>
      <c r="N52" s="178">
        <f t="shared" si="86"/>
        <v>0</v>
      </c>
    </row>
    <row r="53" spans="1:14" ht="42" x14ac:dyDescent="0.35">
      <c r="A53" s="19" t="s">
        <v>74</v>
      </c>
      <c r="B53" s="23" t="s">
        <v>75</v>
      </c>
      <c r="C53" s="21">
        <v>0</v>
      </c>
      <c r="D53" s="22">
        <f t="shared" si="73"/>
        <v>0</v>
      </c>
      <c r="E53" s="57">
        <f t="shared" si="67"/>
        <v>0</v>
      </c>
      <c r="F53" s="91">
        <v>0</v>
      </c>
      <c r="G53" s="92">
        <f t="shared" ref="G53:G55" si="88">F53*19%</f>
        <v>0</v>
      </c>
      <c r="H53" s="93">
        <f t="shared" si="83"/>
        <v>0</v>
      </c>
      <c r="I53" s="129">
        <v>0</v>
      </c>
      <c r="J53" s="130">
        <f t="shared" si="87"/>
        <v>0</v>
      </c>
      <c r="K53" s="131">
        <f t="shared" si="84"/>
        <v>0</v>
      </c>
      <c r="L53" s="176">
        <v>0</v>
      </c>
      <c r="M53" s="177">
        <f t="shared" ref="M53:M55" si="89">L53*19%</f>
        <v>0</v>
      </c>
      <c r="N53" s="178">
        <f t="shared" si="86"/>
        <v>0</v>
      </c>
    </row>
    <row r="54" spans="1:14" ht="21" x14ac:dyDescent="0.35">
      <c r="A54" s="19" t="s">
        <v>76</v>
      </c>
      <c r="B54" s="23" t="s">
        <v>77</v>
      </c>
      <c r="C54" s="21">
        <v>0</v>
      </c>
      <c r="D54" s="22">
        <f t="shared" si="73"/>
        <v>0</v>
      </c>
      <c r="E54" s="57">
        <f t="shared" si="67"/>
        <v>0</v>
      </c>
      <c r="F54" s="91">
        <v>0</v>
      </c>
      <c r="G54" s="92">
        <f t="shared" si="88"/>
        <v>0</v>
      </c>
      <c r="H54" s="93">
        <f t="shared" si="83"/>
        <v>0</v>
      </c>
      <c r="I54" s="129">
        <v>0</v>
      </c>
      <c r="J54" s="130">
        <f t="shared" si="87"/>
        <v>0</v>
      </c>
      <c r="K54" s="131">
        <f t="shared" si="84"/>
        <v>0</v>
      </c>
      <c r="L54" s="176">
        <v>0</v>
      </c>
      <c r="M54" s="177">
        <f t="shared" si="89"/>
        <v>0</v>
      </c>
      <c r="N54" s="178">
        <f t="shared" si="86"/>
        <v>0</v>
      </c>
    </row>
    <row r="55" spans="1:14" ht="21" x14ac:dyDescent="0.35">
      <c r="A55" s="19" t="s">
        <v>78</v>
      </c>
      <c r="B55" s="23" t="s">
        <v>79</v>
      </c>
      <c r="C55" s="21">
        <v>0</v>
      </c>
      <c r="D55" s="22">
        <f t="shared" si="73"/>
        <v>0</v>
      </c>
      <c r="E55" s="57">
        <f t="shared" si="67"/>
        <v>0</v>
      </c>
      <c r="F55" s="91">
        <v>0</v>
      </c>
      <c r="G55" s="92">
        <f t="shared" si="88"/>
        <v>0</v>
      </c>
      <c r="H55" s="93">
        <f t="shared" si="83"/>
        <v>0</v>
      </c>
      <c r="I55" s="129">
        <v>0</v>
      </c>
      <c r="J55" s="130">
        <f t="shared" si="87"/>
        <v>0</v>
      </c>
      <c r="K55" s="131">
        <f t="shared" si="84"/>
        <v>0</v>
      </c>
      <c r="L55" s="176">
        <v>0</v>
      </c>
      <c r="M55" s="177">
        <f t="shared" si="89"/>
        <v>0</v>
      </c>
      <c r="N55" s="178">
        <f t="shared" si="86"/>
        <v>0</v>
      </c>
    </row>
    <row r="56" spans="1:14" ht="21.75" thickBot="1" x14ac:dyDescent="0.4">
      <c r="A56" s="344" t="s">
        <v>80</v>
      </c>
      <c r="B56" s="345"/>
      <c r="C56" s="18">
        <f>C46+C49+C50+C53+C54+C55</f>
        <v>538336.71</v>
      </c>
      <c r="D56" s="18">
        <f t="shared" ref="D56:E56" si="90">D46+D49+D50+D53+D54+D55</f>
        <v>102283.9749</v>
      </c>
      <c r="E56" s="56">
        <f t="shared" si="90"/>
        <v>640620.68489999999</v>
      </c>
      <c r="F56" s="85">
        <f>F46+F49+F50+F53+F54+F55</f>
        <v>481036.55</v>
      </c>
      <c r="G56" s="86">
        <f t="shared" ref="G56:H56" si="91">G46+G49+G50+G53+G54+G55</f>
        <v>91396.944499999998</v>
      </c>
      <c r="H56" s="87">
        <f t="shared" si="91"/>
        <v>572433.49450000003</v>
      </c>
      <c r="I56" s="123">
        <f>I46+I49+I50+I53+I54+I55</f>
        <v>57300.160000000003</v>
      </c>
      <c r="J56" s="124">
        <f t="shared" ref="J56:K56" si="92">J46+J49+J50+J53+J54+J55</f>
        <v>12033.033600000001</v>
      </c>
      <c r="K56" s="125">
        <f t="shared" si="92"/>
        <v>69333.193599999999</v>
      </c>
      <c r="L56" s="170">
        <f>L46+L49+L50+L53+L54+L55</f>
        <v>538336.71</v>
      </c>
      <c r="M56" s="171">
        <f t="shared" ref="M56:N56" si="93">M46+M49+M50+M53+M54+M55</f>
        <v>103429.97810000001</v>
      </c>
      <c r="N56" s="172">
        <f t="shared" si="93"/>
        <v>641766.68809999991</v>
      </c>
    </row>
    <row r="57" spans="1:14" ht="21" x14ac:dyDescent="0.25">
      <c r="A57" s="346" t="s">
        <v>81</v>
      </c>
      <c r="B57" s="347"/>
      <c r="C57" s="347"/>
      <c r="D57" s="347"/>
      <c r="E57" s="347"/>
      <c r="F57" s="73"/>
      <c r="G57" s="74"/>
      <c r="H57" s="75"/>
      <c r="I57" s="111"/>
      <c r="J57" s="112"/>
      <c r="K57" s="113"/>
      <c r="L57" s="167"/>
      <c r="M57" s="168"/>
      <c r="N57" s="169"/>
    </row>
    <row r="58" spans="1:14" s="2" customFormat="1" ht="21" x14ac:dyDescent="0.35">
      <c r="A58" s="259" t="s">
        <v>82</v>
      </c>
      <c r="B58" s="321" t="s">
        <v>83</v>
      </c>
      <c r="C58" s="141">
        <f>C59+C60</f>
        <v>0</v>
      </c>
      <c r="D58" s="141">
        <f t="shared" ref="D58:E58" si="94">D59+D60</f>
        <v>0</v>
      </c>
      <c r="E58" s="142">
        <f t="shared" si="94"/>
        <v>0</v>
      </c>
      <c r="F58" s="260">
        <f>F59+F60</f>
        <v>0</v>
      </c>
      <c r="G58" s="261">
        <f t="shared" ref="G58:H58" si="95">G59+G60</f>
        <v>0</v>
      </c>
      <c r="H58" s="262">
        <f t="shared" si="95"/>
        <v>0</v>
      </c>
      <c r="I58" s="263">
        <f>I59+I60</f>
        <v>0</v>
      </c>
      <c r="J58" s="264">
        <f t="shared" ref="J58:K58" si="96">J59+J60</f>
        <v>0</v>
      </c>
      <c r="K58" s="265">
        <f t="shared" si="96"/>
        <v>0</v>
      </c>
      <c r="L58" s="266">
        <f>L59+L60</f>
        <v>0</v>
      </c>
      <c r="M58" s="267">
        <f t="shared" ref="M58:N58" si="97">M59+M60</f>
        <v>0</v>
      </c>
      <c r="N58" s="268">
        <f t="shared" si="97"/>
        <v>0</v>
      </c>
    </row>
    <row r="59" spans="1:14" ht="21" x14ac:dyDescent="0.35">
      <c r="A59" s="19"/>
      <c r="B59" s="43" t="s">
        <v>84</v>
      </c>
      <c r="C59" s="21">
        <v>0</v>
      </c>
      <c r="D59" s="22">
        <f t="shared" ref="D59:D68" si="98">C59*19%</f>
        <v>0</v>
      </c>
      <c r="E59" s="57">
        <f t="shared" ref="E59:E60" si="99">C59+D59</f>
        <v>0</v>
      </c>
      <c r="F59" s="91">
        <v>0</v>
      </c>
      <c r="G59" s="92">
        <f t="shared" ref="G59:G60" si="100">F59*19%</f>
        <v>0</v>
      </c>
      <c r="H59" s="93">
        <f t="shared" ref="H59:H60" si="101">F59+G59</f>
        <v>0</v>
      </c>
      <c r="I59" s="129">
        <f>C59-F59</f>
        <v>0</v>
      </c>
      <c r="J59" s="130">
        <f>I59*21%</f>
        <v>0</v>
      </c>
      <c r="K59" s="131">
        <f t="shared" ref="K59:K60" si="102">I59+J59</f>
        <v>0</v>
      </c>
      <c r="L59" s="183">
        <f>F59+I59</f>
        <v>0</v>
      </c>
      <c r="M59" s="184">
        <f t="shared" ref="M59:N59" si="103">G59+J59</f>
        <v>0</v>
      </c>
      <c r="N59" s="185">
        <f t="shared" si="103"/>
        <v>0</v>
      </c>
    </row>
    <row r="60" spans="1:14" ht="21.75" thickBot="1" x14ac:dyDescent="0.4">
      <c r="A60" s="8"/>
      <c r="B60" s="9" t="s">
        <v>85</v>
      </c>
      <c r="C60" s="21">
        <v>0</v>
      </c>
      <c r="D60" s="22">
        <f t="shared" si="98"/>
        <v>0</v>
      </c>
      <c r="E60" s="57">
        <f t="shared" si="99"/>
        <v>0</v>
      </c>
      <c r="F60" s="91">
        <v>0</v>
      </c>
      <c r="G60" s="92">
        <f t="shared" si="100"/>
        <v>0</v>
      </c>
      <c r="H60" s="93">
        <f t="shared" si="101"/>
        <v>0</v>
      </c>
      <c r="I60" s="129">
        <f>C60-F60</f>
        <v>0</v>
      </c>
      <c r="J60" s="130">
        <f>I60*21%</f>
        <v>0</v>
      </c>
      <c r="K60" s="131">
        <f t="shared" si="102"/>
        <v>0</v>
      </c>
      <c r="L60" s="183">
        <f>F60+I60</f>
        <v>0</v>
      </c>
      <c r="M60" s="184">
        <f t="shared" ref="M60" si="104">G60+J60</f>
        <v>0</v>
      </c>
      <c r="N60" s="185">
        <f t="shared" ref="N60" si="105">H60+K60</f>
        <v>0</v>
      </c>
    </row>
    <row r="61" spans="1:14" s="2" customFormat="1" ht="21.75" thickTop="1" x14ac:dyDescent="0.35">
      <c r="A61" s="289" t="s">
        <v>86</v>
      </c>
      <c r="B61" s="322" t="s">
        <v>87</v>
      </c>
      <c r="C61" s="291">
        <f t="shared" ref="C61:N61" si="106">SUM(C62:C66)</f>
        <v>0</v>
      </c>
      <c r="D61" s="291">
        <f t="shared" si="106"/>
        <v>0</v>
      </c>
      <c r="E61" s="292">
        <f t="shared" si="106"/>
        <v>0</v>
      </c>
      <c r="F61" s="293">
        <f t="shared" si="106"/>
        <v>0</v>
      </c>
      <c r="G61" s="294">
        <f t="shared" si="106"/>
        <v>0</v>
      </c>
      <c r="H61" s="295">
        <f t="shared" si="106"/>
        <v>0</v>
      </c>
      <c r="I61" s="296">
        <f t="shared" si="106"/>
        <v>0</v>
      </c>
      <c r="J61" s="297">
        <f t="shared" si="106"/>
        <v>0</v>
      </c>
      <c r="K61" s="298">
        <f t="shared" si="106"/>
        <v>0</v>
      </c>
      <c r="L61" s="299">
        <f t="shared" si="106"/>
        <v>0</v>
      </c>
      <c r="M61" s="300">
        <f t="shared" si="106"/>
        <v>0</v>
      </c>
      <c r="N61" s="301">
        <f t="shared" si="106"/>
        <v>0</v>
      </c>
    </row>
    <row r="62" spans="1:14" ht="42" x14ac:dyDescent="0.35">
      <c r="A62" s="19"/>
      <c r="B62" s="23" t="s">
        <v>88</v>
      </c>
      <c r="C62" s="21">
        <v>0</v>
      </c>
      <c r="D62" s="44">
        <v>0</v>
      </c>
      <c r="E62" s="57">
        <f t="shared" ref="E62:E68" si="107">C62+D62</f>
        <v>0</v>
      </c>
      <c r="F62" s="91">
        <v>0</v>
      </c>
      <c r="G62" s="97">
        <v>0</v>
      </c>
      <c r="H62" s="93">
        <f t="shared" ref="H62:H68" si="108">F62+G62</f>
        <v>0</v>
      </c>
      <c r="I62" s="129">
        <v>0</v>
      </c>
      <c r="J62" s="135">
        <v>0</v>
      </c>
      <c r="K62" s="131">
        <f t="shared" ref="K62:K68" si="109">I62+J62</f>
        <v>0</v>
      </c>
      <c r="L62" s="176">
        <v>0</v>
      </c>
      <c r="M62" s="186">
        <v>0</v>
      </c>
      <c r="N62" s="178">
        <f t="shared" ref="N62:N66" si="110">L62+M62</f>
        <v>0</v>
      </c>
    </row>
    <row r="63" spans="1:14" ht="21" x14ac:dyDescent="0.35">
      <c r="A63" s="19"/>
      <c r="B63" s="23" t="s">
        <v>89</v>
      </c>
      <c r="C63" s="21">
        <v>0</v>
      </c>
      <c r="D63" s="44">
        <v>0</v>
      </c>
      <c r="E63" s="57">
        <f t="shared" si="107"/>
        <v>0</v>
      </c>
      <c r="F63" s="91">
        <v>0</v>
      </c>
      <c r="G63" s="97">
        <v>0</v>
      </c>
      <c r="H63" s="93">
        <f t="shared" si="108"/>
        <v>0</v>
      </c>
      <c r="I63" s="129">
        <v>0</v>
      </c>
      <c r="J63" s="135">
        <v>0</v>
      </c>
      <c r="K63" s="131">
        <f t="shared" si="109"/>
        <v>0</v>
      </c>
      <c r="L63" s="176">
        <v>0</v>
      </c>
      <c r="M63" s="186">
        <v>0</v>
      </c>
      <c r="N63" s="178">
        <f t="shared" si="110"/>
        <v>0</v>
      </c>
    </row>
    <row r="64" spans="1:14" ht="42" x14ac:dyDescent="0.35">
      <c r="A64" s="19"/>
      <c r="B64" s="23" t="s">
        <v>90</v>
      </c>
      <c r="C64" s="21">
        <v>0</v>
      </c>
      <c r="D64" s="44">
        <v>0</v>
      </c>
      <c r="E64" s="57">
        <f t="shared" si="107"/>
        <v>0</v>
      </c>
      <c r="F64" s="91">
        <v>0</v>
      </c>
      <c r="G64" s="97">
        <v>0</v>
      </c>
      <c r="H64" s="93">
        <f t="shared" si="108"/>
        <v>0</v>
      </c>
      <c r="I64" s="129">
        <v>0</v>
      </c>
      <c r="J64" s="135">
        <v>0</v>
      </c>
      <c r="K64" s="131">
        <f t="shared" si="109"/>
        <v>0</v>
      </c>
      <c r="L64" s="176">
        <v>0</v>
      </c>
      <c r="M64" s="186">
        <v>0</v>
      </c>
      <c r="N64" s="178">
        <f t="shared" si="110"/>
        <v>0</v>
      </c>
    </row>
    <row r="65" spans="1:14" ht="21" x14ac:dyDescent="0.35">
      <c r="A65" s="19"/>
      <c r="B65" s="23" t="s">
        <v>91</v>
      </c>
      <c r="C65" s="21">
        <v>0</v>
      </c>
      <c r="D65" s="44">
        <v>0</v>
      </c>
      <c r="E65" s="57">
        <f t="shared" si="107"/>
        <v>0</v>
      </c>
      <c r="F65" s="91">
        <v>0</v>
      </c>
      <c r="G65" s="97">
        <v>0</v>
      </c>
      <c r="H65" s="93">
        <f t="shared" si="108"/>
        <v>0</v>
      </c>
      <c r="I65" s="129">
        <v>0</v>
      </c>
      <c r="J65" s="135">
        <v>0</v>
      </c>
      <c r="K65" s="131">
        <f t="shared" si="109"/>
        <v>0</v>
      </c>
      <c r="L65" s="176">
        <v>0</v>
      </c>
      <c r="M65" s="186">
        <v>0</v>
      </c>
      <c r="N65" s="178">
        <f t="shared" si="110"/>
        <v>0</v>
      </c>
    </row>
    <row r="66" spans="1:14" ht="42.75" thickBot="1" x14ac:dyDescent="0.4">
      <c r="A66" s="8"/>
      <c r="B66" s="40" t="s">
        <v>92</v>
      </c>
      <c r="C66" s="10">
        <v>0</v>
      </c>
      <c r="D66" s="45">
        <v>0</v>
      </c>
      <c r="E66" s="53">
        <f t="shared" si="107"/>
        <v>0</v>
      </c>
      <c r="F66" s="76">
        <v>0</v>
      </c>
      <c r="G66" s="98">
        <v>0</v>
      </c>
      <c r="H66" s="78">
        <f t="shared" si="108"/>
        <v>0</v>
      </c>
      <c r="I66" s="114">
        <v>0</v>
      </c>
      <c r="J66" s="136">
        <v>0</v>
      </c>
      <c r="K66" s="116">
        <f t="shared" si="109"/>
        <v>0</v>
      </c>
      <c r="L66" s="162">
        <v>0</v>
      </c>
      <c r="M66" s="213">
        <v>0</v>
      </c>
      <c r="N66" s="163">
        <f t="shared" si="110"/>
        <v>0</v>
      </c>
    </row>
    <row r="67" spans="1:14" ht="22.5" thickTop="1" thickBot="1" x14ac:dyDescent="0.4">
      <c r="A67" s="30" t="s">
        <v>93</v>
      </c>
      <c r="B67" s="31" t="s">
        <v>94</v>
      </c>
      <c r="C67" s="32">
        <v>247527.63</v>
      </c>
      <c r="D67" s="33">
        <f t="shared" si="98"/>
        <v>47030.2497</v>
      </c>
      <c r="E67" s="60">
        <f t="shared" si="107"/>
        <v>294557.87969999999</v>
      </c>
      <c r="F67" s="79">
        <v>0</v>
      </c>
      <c r="G67" s="80">
        <f t="shared" ref="G67:G68" si="111">F67*19%</f>
        <v>0</v>
      </c>
      <c r="H67" s="81">
        <f t="shared" si="108"/>
        <v>0</v>
      </c>
      <c r="I67" s="117">
        <f>C67-F67</f>
        <v>247527.63</v>
      </c>
      <c r="J67" s="118">
        <f>I67*21%</f>
        <v>51980.802299999996</v>
      </c>
      <c r="K67" s="119">
        <f t="shared" si="109"/>
        <v>299508.43229999999</v>
      </c>
      <c r="L67" s="207">
        <f>F67+I67</f>
        <v>247527.63</v>
      </c>
      <c r="M67" s="184">
        <f t="shared" ref="M67:N67" si="112">G67+J67</f>
        <v>51980.802299999996</v>
      </c>
      <c r="N67" s="209">
        <f t="shared" si="112"/>
        <v>299508.43229999999</v>
      </c>
    </row>
    <row r="68" spans="1:14" ht="22.5" thickTop="1" thickBot="1" x14ac:dyDescent="0.4">
      <c r="A68" s="12" t="s">
        <v>95</v>
      </c>
      <c r="B68" s="16" t="s">
        <v>96</v>
      </c>
      <c r="C68" s="14">
        <v>599.47</v>
      </c>
      <c r="D68" s="15">
        <f t="shared" si="98"/>
        <v>113.89930000000001</v>
      </c>
      <c r="E68" s="54">
        <f t="shared" si="107"/>
        <v>713.36930000000007</v>
      </c>
      <c r="F68" s="79">
        <v>599.47</v>
      </c>
      <c r="G68" s="80">
        <f t="shared" si="111"/>
        <v>113.89930000000001</v>
      </c>
      <c r="H68" s="81">
        <f t="shared" si="108"/>
        <v>713.36930000000007</v>
      </c>
      <c r="I68" s="117">
        <f>C68-F68</f>
        <v>0</v>
      </c>
      <c r="J68" s="118">
        <f>I68*21%</f>
        <v>0</v>
      </c>
      <c r="K68" s="119">
        <f t="shared" si="109"/>
        <v>0</v>
      </c>
      <c r="L68" s="207">
        <f>F68+I68</f>
        <v>599.47</v>
      </c>
      <c r="M68" s="184">
        <f t="shared" ref="M68" si="113">G68+J68</f>
        <v>113.89930000000001</v>
      </c>
      <c r="N68" s="209">
        <f t="shared" ref="N68" si="114">H68+K68</f>
        <v>713.36930000000007</v>
      </c>
    </row>
    <row r="69" spans="1:14" ht="22.5" thickTop="1" thickBot="1" x14ac:dyDescent="0.4">
      <c r="A69" s="348" t="s">
        <v>97</v>
      </c>
      <c r="B69" s="349"/>
      <c r="C69" s="17">
        <f>C58+C61+C67+C68</f>
        <v>248127.1</v>
      </c>
      <c r="D69" s="17">
        <f t="shared" ref="D69:E69" si="115">D58+D61+D67+D68</f>
        <v>47144.148999999998</v>
      </c>
      <c r="E69" s="55">
        <f t="shared" si="115"/>
        <v>295271.24900000001</v>
      </c>
      <c r="F69" s="82">
        <f>F58+F61+F67+F68</f>
        <v>599.47</v>
      </c>
      <c r="G69" s="83">
        <f t="shared" ref="G69:H69" si="116">G58+G61+G67+G68</f>
        <v>113.89930000000001</v>
      </c>
      <c r="H69" s="84">
        <f t="shared" si="116"/>
        <v>713.36930000000007</v>
      </c>
      <c r="I69" s="120">
        <f>I58+I61+I67+I68</f>
        <v>247527.63</v>
      </c>
      <c r="J69" s="121">
        <f t="shared" ref="J69:K69" si="117">J58+J61+J67+J68</f>
        <v>51980.802299999996</v>
      </c>
      <c r="K69" s="122">
        <f t="shared" si="117"/>
        <v>299508.43229999999</v>
      </c>
      <c r="L69" s="164">
        <f>L58+L61+L67+L68</f>
        <v>248127.1</v>
      </c>
      <c r="M69" s="165">
        <f t="shared" ref="M69:N69" si="118">M58+M61+M67+M68</f>
        <v>52094.701599999993</v>
      </c>
      <c r="N69" s="166">
        <f t="shared" si="118"/>
        <v>300221.80160000001</v>
      </c>
    </row>
    <row r="70" spans="1:14" ht="21" x14ac:dyDescent="0.25">
      <c r="A70" s="353" t="s">
        <v>98</v>
      </c>
      <c r="B70" s="347"/>
      <c r="C70" s="347"/>
      <c r="D70" s="347"/>
      <c r="E70" s="347"/>
      <c r="F70" s="73"/>
      <c r="G70" s="74"/>
      <c r="H70" s="75"/>
      <c r="I70" s="111"/>
      <c r="J70" s="112"/>
      <c r="K70" s="113"/>
      <c r="L70" s="167"/>
      <c r="M70" s="168"/>
      <c r="N70" s="169"/>
    </row>
    <row r="71" spans="1:14" ht="21" x14ac:dyDescent="0.35">
      <c r="A71" s="19" t="s">
        <v>99</v>
      </c>
      <c r="B71" s="46" t="s">
        <v>100</v>
      </c>
      <c r="C71" s="21">
        <v>0</v>
      </c>
      <c r="D71" s="22">
        <f>C71*19%</f>
        <v>0</v>
      </c>
      <c r="E71" s="57">
        <f>C71+D71</f>
        <v>0</v>
      </c>
      <c r="F71" s="91">
        <v>0</v>
      </c>
      <c r="G71" s="92">
        <f>F71*19%</f>
        <v>0</v>
      </c>
      <c r="H71" s="93">
        <f>F71+G71</f>
        <v>0</v>
      </c>
      <c r="I71" s="129">
        <v>0</v>
      </c>
      <c r="J71" s="130">
        <f>I71*21%</f>
        <v>0</v>
      </c>
      <c r="K71" s="131">
        <f>I71+J71</f>
        <v>0</v>
      </c>
      <c r="L71" s="176">
        <v>0</v>
      </c>
      <c r="M71" s="177">
        <f>L71*21%</f>
        <v>0</v>
      </c>
      <c r="N71" s="178">
        <f>L71+M71</f>
        <v>0</v>
      </c>
    </row>
    <row r="72" spans="1:14" ht="21" x14ac:dyDescent="0.35">
      <c r="A72" s="19" t="s">
        <v>101</v>
      </c>
      <c r="B72" s="20" t="s">
        <v>102</v>
      </c>
      <c r="C72" s="21">
        <v>0</v>
      </c>
      <c r="D72" s="22">
        <f t="shared" ref="D72" si="119">C72*19%</f>
        <v>0</v>
      </c>
      <c r="E72" s="57">
        <f t="shared" ref="E72" si="120">C72+D72</f>
        <v>0</v>
      </c>
      <c r="F72" s="91">
        <v>0</v>
      </c>
      <c r="G72" s="92">
        <f t="shared" ref="G72" si="121">F72*19%</f>
        <v>0</v>
      </c>
      <c r="H72" s="93">
        <f t="shared" ref="H72" si="122">F72+G72</f>
        <v>0</v>
      </c>
      <c r="I72" s="129">
        <v>0</v>
      </c>
      <c r="J72" s="130">
        <f>I72*21%</f>
        <v>0</v>
      </c>
      <c r="K72" s="131">
        <f t="shared" ref="K72" si="123">I72+J72</f>
        <v>0</v>
      </c>
      <c r="L72" s="176">
        <v>0</v>
      </c>
      <c r="M72" s="177">
        <f>L72*21%</f>
        <v>0</v>
      </c>
      <c r="N72" s="178">
        <f t="shared" ref="N72" si="124">L72+M72</f>
        <v>0</v>
      </c>
    </row>
    <row r="73" spans="1:14" ht="21.75" thickBot="1" x14ac:dyDescent="0.4">
      <c r="A73" s="344" t="s">
        <v>103</v>
      </c>
      <c r="B73" s="345"/>
      <c r="C73" s="18">
        <f>SUM(C71:C72)</f>
        <v>0</v>
      </c>
      <c r="D73" s="18">
        <f t="shared" ref="D73:E73" si="125">SUM(D71:D72)</f>
        <v>0</v>
      </c>
      <c r="E73" s="56">
        <f t="shared" si="125"/>
        <v>0</v>
      </c>
      <c r="F73" s="85">
        <f>SUM(F71:F72)</f>
        <v>0</v>
      </c>
      <c r="G73" s="86">
        <f t="shared" ref="G73:H73" si="126">SUM(G71:G72)</f>
        <v>0</v>
      </c>
      <c r="H73" s="87">
        <f t="shared" si="126"/>
        <v>0</v>
      </c>
      <c r="I73" s="123">
        <f>SUM(I71:I72)</f>
        <v>0</v>
      </c>
      <c r="J73" s="124">
        <f t="shared" ref="J73:K73" si="127">SUM(J71:J72)</f>
        <v>0</v>
      </c>
      <c r="K73" s="125">
        <f t="shared" si="127"/>
        <v>0</v>
      </c>
      <c r="L73" s="170">
        <f>SUM(L71:L72)</f>
        <v>0</v>
      </c>
      <c r="M73" s="171">
        <f t="shared" ref="M73:N73" si="128">SUM(M71:M72)</f>
        <v>0</v>
      </c>
      <c r="N73" s="172">
        <f t="shared" si="128"/>
        <v>0</v>
      </c>
    </row>
    <row r="74" spans="1:14" ht="21.75" thickBot="1" x14ac:dyDescent="0.4">
      <c r="A74" s="379" t="s">
        <v>104</v>
      </c>
      <c r="B74" s="380"/>
      <c r="C74" s="47">
        <f t="shared" ref="C74:N74" si="129">C17+C19+C44+C56+C69+C73</f>
        <v>819797.14399999997</v>
      </c>
      <c r="D74" s="47">
        <f t="shared" si="129"/>
        <v>155761.45736</v>
      </c>
      <c r="E74" s="63">
        <f t="shared" si="129"/>
        <v>975558.60135999997</v>
      </c>
      <c r="F74" s="99">
        <f t="shared" si="129"/>
        <v>504969.35399999993</v>
      </c>
      <c r="G74" s="100">
        <f t="shared" si="129"/>
        <v>95944.177259999997</v>
      </c>
      <c r="H74" s="101">
        <f t="shared" si="129"/>
        <v>600913.53126000008</v>
      </c>
      <c r="I74" s="137">
        <f t="shared" si="129"/>
        <v>314827.79000000004</v>
      </c>
      <c r="J74" s="138">
        <f t="shared" si="129"/>
        <v>66113.835899999991</v>
      </c>
      <c r="K74" s="139">
        <f t="shared" si="129"/>
        <v>380941.62589999998</v>
      </c>
      <c r="L74" s="188">
        <f t="shared" si="129"/>
        <v>819797.14399999997</v>
      </c>
      <c r="M74" s="189">
        <f t="shared" si="129"/>
        <v>162058.01316</v>
      </c>
      <c r="N74" s="190">
        <f t="shared" si="129"/>
        <v>981855.15715999994</v>
      </c>
    </row>
    <row r="75" spans="1:14" ht="21.75" thickBot="1" x14ac:dyDescent="0.4">
      <c r="A75" s="379" t="s">
        <v>105</v>
      </c>
      <c r="B75" s="380"/>
      <c r="C75" s="47">
        <f t="shared" ref="C75:N75" si="130">C14+C15+C16+C19+C46+C49+C59</f>
        <v>538336.71</v>
      </c>
      <c r="D75" s="47">
        <f t="shared" si="130"/>
        <v>102283.9749</v>
      </c>
      <c r="E75" s="63">
        <f t="shared" si="130"/>
        <v>640620.68489999999</v>
      </c>
      <c r="F75" s="99">
        <f t="shared" si="130"/>
        <v>481036.55</v>
      </c>
      <c r="G75" s="100">
        <f t="shared" si="130"/>
        <v>91396.944499999998</v>
      </c>
      <c r="H75" s="101">
        <f t="shared" si="130"/>
        <v>572433.49450000003</v>
      </c>
      <c r="I75" s="137">
        <f t="shared" si="130"/>
        <v>57300.160000000003</v>
      </c>
      <c r="J75" s="138">
        <f t="shared" si="130"/>
        <v>12033.033600000001</v>
      </c>
      <c r="K75" s="139">
        <f t="shared" si="130"/>
        <v>69333.193599999999</v>
      </c>
      <c r="L75" s="188">
        <f t="shared" si="130"/>
        <v>538336.71</v>
      </c>
      <c r="M75" s="189">
        <f t="shared" si="130"/>
        <v>103429.97810000001</v>
      </c>
      <c r="N75" s="190">
        <f t="shared" si="130"/>
        <v>641766.68809999991</v>
      </c>
    </row>
    <row r="79" spans="1:14" ht="21" x14ac:dyDescent="0.35">
      <c r="B79" s="48" t="s">
        <v>138</v>
      </c>
      <c r="C79" s="342" t="s">
        <v>139</v>
      </c>
      <c r="D79" s="342"/>
      <c r="E79" s="342"/>
      <c r="F79" s="342"/>
      <c r="G79" s="342"/>
      <c r="H79" s="342"/>
      <c r="I79" s="342"/>
      <c r="J79" s="342"/>
      <c r="K79" s="342"/>
      <c r="L79" s="342"/>
      <c r="M79" s="342"/>
      <c r="N79" s="342"/>
    </row>
    <row r="80" spans="1:14" ht="21" x14ac:dyDescent="0.35">
      <c r="A80" s="2"/>
      <c r="B80" s="49" t="s">
        <v>140</v>
      </c>
      <c r="C80" s="343" t="s">
        <v>141</v>
      </c>
      <c r="D80" s="343"/>
      <c r="E80" s="343"/>
      <c r="F80" s="343"/>
      <c r="G80" s="343"/>
      <c r="H80" s="343"/>
      <c r="I80" s="343"/>
      <c r="J80" s="343"/>
      <c r="K80" s="343"/>
      <c r="L80" s="343"/>
      <c r="M80" s="343"/>
      <c r="N80" s="343"/>
    </row>
    <row r="83" spans="1:14" ht="21" x14ac:dyDescent="0.35">
      <c r="B83" s="48" t="s">
        <v>142</v>
      </c>
    </row>
    <row r="84" spans="1:14" ht="21" x14ac:dyDescent="0.35">
      <c r="A84" s="2"/>
      <c r="B84" s="49" t="s">
        <v>143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</sheetData>
  <mergeCells count="33">
    <mergeCell ref="A75:B75"/>
    <mergeCell ref="F7:H8"/>
    <mergeCell ref="I7:K8"/>
    <mergeCell ref="L7:N8"/>
    <mergeCell ref="A2:B2"/>
    <mergeCell ref="A3:B3"/>
    <mergeCell ref="A4:B4"/>
    <mergeCell ref="A56:B56"/>
    <mergeCell ref="A57:E57"/>
    <mergeCell ref="A69:B69"/>
    <mergeCell ref="A70:E70"/>
    <mergeCell ref="A73:B73"/>
    <mergeCell ref="A74:B74"/>
    <mergeCell ref="A17:B17"/>
    <mergeCell ref="A18:E18"/>
    <mergeCell ref="A19:B19"/>
    <mergeCell ref="A20:E20"/>
    <mergeCell ref="A44:B44"/>
    <mergeCell ref="A45:E45"/>
    <mergeCell ref="A6:E6"/>
    <mergeCell ref="A7:E7"/>
    <mergeCell ref="A8:E8"/>
    <mergeCell ref="A9:A10"/>
    <mergeCell ref="B9:B10"/>
    <mergeCell ref="A12:E12"/>
    <mergeCell ref="C79:E79"/>
    <mergeCell ref="F79:H79"/>
    <mergeCell ref="I79:K79"/>
    <mergeCell ref="L79:N79"/>
    <mergeCell ref="C80:E80"/>
    <mergeCell ref="F80:H80"/>
    <mergeCell ref="I80:K80"/>
    <mergeCell ref="L80:N80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CE91-B4B8-4099-B00F-6DE633905AC1}">
  <dimension ref="A1:R90"/>
  <sheetViews>
    <sheetView tabSelected="1" view="pageBreakPreview" topLeftCell="A59" zoomScale="60" zoomScaleNormal="70" workbookViewId="0">
      <selection activeCell="G23" sqref="G23"/>
    </sheetView>
  </sheetViews>
  <sheetFormatPr defaultRowHeight="15" x14ac:dyDescent="0.25"/>
  <cols>
    <col min="1" max="1" width="6.28515625" customWidth="1"/>
    <col min="2" max="2" width="92.5703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7.28515625" customWidth="1"/>
    <col min="17" max="17" width="16.28515625" customWidth="1"/>
    <col min="18" max="18" width="18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350" t="s">
        <v>1</v>
      </c>
      <c r="B2" s="350"/>
      <c r="C2" s="2"/>
      <c r="D2" s="2"/>
      <c r="F2" s="2"/>
      <c r="G2" s="2"/>
    </row>
    <row r="3" spans="1:14" ht="18.75" x14ac:dyDescent="0.25">
      <c r="A3" s="350" t="s">
        <v>2</v>
      </c>
      <c r="B3" s="350"/>
      <c r="C3" s="2"/>
      <c r="D3" s="2"/>
      <c r="F3" s="2"/>
      <c r="G3" s="2"/>
    </row>
    <row r="4" spans="1:14" ht="18.75" x14ac:dyDescent="0.25">
      <c r="A4" s="350" t="s">
        <v>3</v>
      </c>
      <c r="B4" s="350"/>
      <c r="C4" s="2"/>
      <c r="D4" s="2"/>
      <c r="F4" s="2"/>
      <c r="G4" s="2"/>
    </row>
    <row r="5" spans="1:14" x14ac:dyDescent="0.25">
      <c r="F5" s="2"/>
      <c r="G5" s="2"/>
    </row>
    <row r="6" spans="1:14" ht="21.75" thickBot="1" x14ac:dyDescent="0.4">
      <c r="A6" s="351" t="s">
        <v>134</v>
      </c>
      <c r="B6" s="352"/>
      <c r="C6" s="352"/>
      <c r="D6" s="352"/>
      <c r="E6" s="352"/>
    </row>
    <row r="7" spans="1:14" ht="21" customHeight="1" x14ac:dyDescent="0.35">
      <c r="A7" s="351" t="s">
        <v>5</v>
      </c>
      <c r="B7" s="351"/>
      <c r="C7" s="351"/>
      <c r="D7" s="351"/>
      <c r="E7" s="351"/>
      <c r="F7" s="373" t="s">
        <v>135</v>
      </c>
      <c r="G7" s="374"/>
      <c r="H7" s="375"/>
      <c r="I7" s="367" t="s">
        <v>136</v>
      </c>
      <c r="J7" s="367"/>
      <c r="K7" s="367"/>
      <c r="L7" s="381" t="s">
        <v>137</v>
      </c>
      <c r="M7" s="382"/>
      <c r="N7" s="383"/>
    </row>
    <row r="8" spans="1:14" ht="21.75" thickBot="1" x14ac:dyDescent="0.3">
      <c r="A8" s="354" t="s">
        <v>6</v>
      </c>
      <c r="B8" s="355"/>
      <c r="C8" s="355"/>
      <c r="D8" s="355"/>
      <c r="E8" s="355"/>
      <c r="F8" s="376"/>
      <c r="G8" s="377"/>
      <c r="H8" s="378"/>
      <c r="I8" s="370"/>
      <c r="J8" s="370"/>
      <c r="K8" s="370"/>
      <c r="L8" s="384"/>
      <c r="M8" s="385"/>
      <c r="N8" s="386"/>
    </row>
    <row r="9" spans="1:14" ht="21" x14ac:dyDescent="0.25">
      <c r="A9" s="356" t="s">
        <v>7</v>
      </c>
      <c r="B9" s="358" t="s">
        <v>8</v>
      </c>
      <c r="C9" s="3" t="s">
        <v>9</v>
      </c>
      <c r="D9" s="4" t="s">
        <v>10</v>
      </c>
      <c r="E9" s="50" t="s">
        <v>11</v>
      </c>
      <c r="F9" s="64" t="s">
        <v>9</v>
      </c>
      <c r="G9" s="65" t="s">
        <v>10</v>
      </c>
      <c r="H9" s="66" t="s">
        <v>11</v>
      </c>
      <c r="I9" s="387" t="s">
        <v>9</v>
      </c>
      <c r="J9" s="103" t="s">
        <v>10</v>
      </c>
      <c r="K9" s="410" t="s">
        <v>11</v>
      </c>
      <c r="L9" s="219" t="s">
        <v>9</v>
      </c>
      <c r="M9" s="220" t="s">
        <v>10</v>
      </c>
      <c r="N9" s="221" t="s">
        <v>11</v>
      </c>
    </row>
    <row r="10" spans="1:14" ht="21.75" thickBot="1" x14ac:dyDescent="0.3">
      <c r="A10" s="357"/>
      <c r="B10" s="359"/>
      <c r="C10" s="5" t="s">
        <v>12</v>
      </c>
      <c r="D10" s="6" t="s">
        <v>12</v>
      </c>
      <c r="E10" s="51" t="s">
        <v>12</v>
      </c>
      <c r="F10" s="67" t="s">
        <v>12</v>
      </c>
      <c r="G10" s="68" t="s">
        <v>12</v>
      </c>
      <c r="H10" s="69" t="s">
        <v>12</v>
      </c>
      <c r="I10" s="388" t="s">
        <v>12</v>
      </c>
      <c r="J10" s="106" t="s">
        <v>12</v>
      </c>
      <c r="K10" s="411" t="s">
        <v>12</v>
      </c>
      <c r="L10" s="222" t="s">
        <v>12</v>
      </c>
      <c r="M10" s="223" t="s">
        <v>12</v>
      </c>
      <c r="N10" s="224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52" t="s">
        <v>17</v>
      </c>
      <c r="F11" s="70" t="s">
        <v>15</v>
      </c>
      <c r="G11" s="71" t="s">
        <v>16</v>
      </c>
      <c r="H11" s="72" t="s">
        <v>17</v>
      </c>
      <c r="I11" s="389" t="s">
        <v>15</v>
      </c>
      <c r="J11" s="109" t="s">
        <v>16</v>
      </c>
      <c r="K11" s="412" t="s">
        <v>17</v>
      </c>
      <c r="L11" s="225" t="s">
        <v>15</v>
      </c>
      <c r="M11" s="226" t="s">
        <v>16</v>
      </c>
      <c r="N11" s="227" t="s">
        <v>17</v>
      </c>
    </row>
    <row r="12" spans="1:14" ht="21" x14ac:dyDescent="0.25">
      <c r="A12" s="346" t="s">
        <v>18</v>
      </c>
      <c r="B12" s="347"/>
      <c r="C12" s="347"/>
      <c r="D12" s="347"/>
      <c r="E12" s="347"/>
      <c r="F12" s="196"/>
      <c r="G12" s="197"/>
      <c r="H12" s="198"/>
      <c r="I12" s="200"/>
      <c r="J12" s="200"/>
      <c r="K12" s="200"/>
      <c r="L12" s="228"/>
      <c r="M12" s="229"/>
      <c r="N12" s="230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53">
        <f>C13+D13</f>
        <v>0</v>
      </c>
      <c r="F13" s="76">
        <v>0</v>
      </c>
      <c r="G13" s="77">
        <f>F13*19%</f>
        <v>0</v>
      </c>
      <c r="H13" s="78">
        <f>F13+G13</f>
        <v>0</v>
      </c>
      <c r="I13" s="391">
        <v>0</v>
      </c>
      <c r="J13" s="115">
        <f>I13*19%</f>
        <v>0</v>
      </c>
      <c r="K13" s="414">
        <f>I13+J13</f>
        <v>0</v>
      </c>
      <c r="L13" s="231">
        <v>0</v>
      </c>
      <c r="M13" s="232">
        <f>L13*19%</f>
        <v>0</v>
      </c>
      <c r="N13" s="233">
        <f>L13+M13</f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0">C14*19%</f>
        <v>0</v>
      </c>
      <c r="E14" s="54">
        <f t="shared" ref="E14:E16" si="1">C14+D14</f>
        <v>0</v>
      </c>
      <c r="F14" s="79">
        <v>0</v>
      </c>
      <c r="G14" s="80">
        <f t="shared" ref="G14:G16" si="2">F14*19%</f>
        <v>0</v>
      </c>
      <c r="H14" s="81">
        <f t="shared" ref="H14:H16" si="3">F14+G14</f>
        <v>0</v>
      </c>
      <c r="I14" s="392">
        <v>0</v>
      </c>
      <c r="J14" s="118">
        <f t="shared" ref="J14:J16" si="4">I14*19%</f>
        <v>0</v>
      </c>
      <c r="K14" s="415">
        <f t="shared" ref="K14:K16" si="5">I14+J14</f>
        <v>0</v>
      </c>
      <c r="L14" s="234">
        <v>0</v>
      </c>
      <c r="M14" s="235">
        <f t="shared" ref="M14:M16" si="6">L14*19%</f>
        <v>0</v>
      </c>
      <c r="N14" s="236">
        <f t="shared" ref="N14:N16" si="7">L14+M14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0"/>
        <v>0</v>
      </c>
      <c r="E15" s="54">
        <f t="shared" si="1"/>
        <v>0</v>
      </c>
      <c r="F15" s="79">
        <v>0</v>
      </c>
      <c r="G15" s="80">
        <f t="shared" si="2"/>
        <v>0</v>
      </c>
      <c r="H15" s="81">
        <f t="shared" si="3"/>
        <v>0</v>
      </c>
      <c r="I15" s="392">
        <v>0</v>
      </c>
      <c r="J15" s="118">
        <f t="shared" si="4"/>
        <v>0</v>
      </c>
      <c r="K15" s="415">
        <f t="shared" si="5"/>
        <v>0</v>
      </c>
      <c r="L15" s="234">
        <v>0</v>
      </c>
      <c r="M15" s="235">
        <f t="shared" si="6"/>
        <v>0</v>
      </c>
      <c r="N15" s="236">
        <f t="shared" si="7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0"/>
        <v>0</v>
      </c>
      <c r="E16" s="54">
        <f t="shared" si="1"/>
        <v>0</v>
      </c>
      <c r="F16" s="79">
        <v>0</v>
      </c>
      <c r="G16" s="80">
        <f t="shared" si="2"/>
        <v>0</v>
      </c>
      <c r="H16" s="81">
        <f t="shared" si="3"/>
        <v>0</v>
      </c>
      <c r="I16" s="392">
        <v>0</v>
      </c>
      <c r="J16" s="118">
        <f t="shared" si="4"/>
        <v>0</v>
      </c>
      <c r="K16" s="415">
        <f t="shared" si="5"/>
        <v>0</v>
      </c>
      <c r="L16" s="234">
        <v>0</v>
      </c>
      <c r="M16" s="235">
        <f t="shared" si="6"/>
        <v>0</v>
      </c>
      <c r="N16" s="236">
        <f t="shared" si="7"/>
        <v>0</v>
      </c>
    </row>
    <row r="17" spans="1:15" ht="22.5" thickTop="1" thickBot="1" x14ac:dyDescent="0.4">
      <c r="A17" s="348" t="s">
        <v>27</v>
      </c>
      <c r="B17" s="349"/>
      <c r="C17" s="17">
        <f>SUM(C13:C16)</f>
        <v>0</v>
      </c>
      <c r="D17" s="17">
        <f t="shared" ref="D17:E17" si="8">SUM(D13:D16)</f>
        <v>0</v>
      </c>
      <c r="E17" s="55">
        <f t="shared" si="8"/>
        <v>0</v>
      </c>
      <c r="F17" s="82">
        <f>SUM(F13:F16)</f>
        <v>0</v>
      </c>
      <c r="G17" s="83">
        <f t="shared" ref="G17:H17" si="9">SUM(G13:G16)</f>
        <v>0</v>
      </c>
      <c r="H17" s="84">
        <f t="shared" si="9"/>
        <v>0</v>
      </c>
      <c r="I17" s="393">
        <f>SUM(I13:I16)</f>
        <v>0</v>
      </c>
      <c r="J17" s="121">
        <f t="shared" ref="J17:K17" si="10">SUM(J13:J16)</f>
        <v>0</v>
      </c>
      <c r="K17" s="416">
        <f t="shared" si="10"/>
        <v>0</v>
      </c>
      <c r="L17" s="237">
        <f>SUM(L13:L16)</f>
        <v>0</v>
      </c>
      <c r="M17" s="238">
        <f t="shared" ref="M17:N17" si="11">SUM(M13:M16)</f>
        <v>0</v>
      </c>
      <c r="N17" s="239">
        <f t="shared" si="11"/>
        <v>0</v>
      </c>
    </row>
    <row r="18" spans="1:15" ht="21" x14ac:dyDescent="0.25">
      <c r="A18" s="353" t="s">
        <v>28</v>
      </c>
      <c r="B18" s="347"/>
      <c r="C18" s="347"/>
      <c r="D18" s="347"/>
      <c r="E18" s="347"/>
      <c r="F18" s="73"/>
      <c r="G18" s="408"/>
      <c r="H18" s="75"/>
      <c r="I18" s="394"/>
      <c r="J18" s="112"/>
      <c r="K18" s="394"/>
      <c r="L18" s="240"/>
      <c r="M18" s="464"/>
      <c r="N18" s="241"/>
    </row>
    <row r="19" spans="1:15" ht="21.75" thickBot="1" x14ac:dyDescent="0.4">
      <c r="A19" s="344" t="s">
        <v>29</v>
      </c>
      <c r="B19" s="345"/>
      <c r="C19" s="18">
        <v>0</v>
      </c>
      <c r="D19" s="18">
        <v>0</v>
      </c>
      <c r="E19" s="56">
        <v>0</v>
      </c>
      <c r="F19" s="85">
        <v>0</v>
      </c>
      <c r="G19" s="86">
        <v>0</v>
      </c>
      <c r="H19" s="87">
        <v>0</v>
      </c>
      <c r="I19" s="395">
        <v>0</v>
      </c>
      <c r="J19" s="124">
        <v>0</v>
      </c>
      <c r="K19" s="417">
        <v>0</v>
      </c>
      <c r="L19" s="242">
        <v>0</v>
      </c>
      <c r="M19" s="243">
        <v>0</v>
      </c>
      <c r="N19" s="244">
        <v>0</v>
      </c>
    </row>
    <row r="20" spans="1:15" ht="21" x14ac:dyDescent="0.25">
      <c r="A20" s="353" t="s">
        <v>30</v>
      </c>
      <c r="B20" s="347"/>
      <c r="C20" s="347"/>
      <c r="D20" s="347"/>
      <c r="E20" s="347"/>
      <c r="F20" s="73"/>
      <c r="G20" s="408"/>
      <c r="H20" s="75"/>
      <c r="I20" s="394"/>
      <c r="J20" s="112"/>
      <c r="K20" s="394"/>
      <c r="L20" s="240"/>
      <c r="M20" s="464"/>
      <c r="N20" s="241"/>
    </row>
    <row r="21" spans="1:15" s="2" customFormat="1" ht="21" x14ac:dyDescent="0.35">
      <c r="A21" s="259" t="s">
        <v>31</v>
      </c>
      <c r="B21" s="149" t="s">
        <v>32</v>
      </c>
      <c r="C21" s="141">
        <f>SUM(C22:C24)</f>
        <v>0</v>
      </c>
      <c r="D21" s="141">
        <f t="shared" ref="D21:E21" si="12">SUM(D22:D24)</f>
        <v>0</v>
      </c>
      <c r="E21" s="142">
        <f t="shared" si="12"/>
        <v>0</v>
      </c>
      <c r="F21" s="260">
        <f>SUM(F22:F24)</f>
        <v>0</v>
      </c>
      <c r="G21" s="261">
        <f t="shared" ref="G21:H21" si="13">SUM(G22:G24)</f>
        <v>0</v>
      </c>
      <c r="H21" s="262">
        <f t="shared" si="13"/>
        <v>0</v>
      </c>
      <c r="I21" s="396">
        <f>SUM(I22:I24)</f>
        <v>0</v>
      </c>
      <c r="J21" s="264">
        <f t="shared" ref="J21:K21" si="14">SUM(J22:J24)</f>
        <v>0</v>
      </c>
      <c r="K21" s="418">
        <f t="shared" si="14"/>
        <v>0</v>
      </c>
      <c r="L21" s="328">
        <f>SUM(L22:L24)</f>
        <v>0</v>
      </c>
      <c r="M21" s="329">
        <f t="shared" ref="M21:N21" si="15">SUM(M22:M24)</f>
        <v>0</v>
      </c>
      <c r="N21" s="330">
        <f t="shared" si="15"/>
        <v>0</v>
      </c>
    </row>
    <row r="22" spans="1:15" ht="21" x14ac:dyDescent="0.35">
      <c r="A22" s="19"/>
      <c r="B22" s="20" t="s">
        <v>33</v>
      </c>
      <c r="C22" s="21">
        <v>0</v>
      </c>
      <c r="D22" s="22">
        <f t="shared" ref="D22:D42" si="16">C22*19%</f>
        <v>0</v>
      </c>
      <c r="E22" s="57">
        <f t="shared" ref="E22:E42" si="17">C22+D22</f>
        <v>0</v>
      </c>
      <c r="F22" s="91">
        <v>0</v>
      </c>
      <c r="G22" s="92">
        <f t="shared" ref="G22:G24" si="18">F22*19%</f>
        <v>0</v>
      </c>
      <c r="H22" s="93">
        <f t="shared" ref="H22:H24" si="19">F22+G22</f>
        <v>0</v>
      </c>
      <c r="I22" s="145">
        <v>0</v>
      </c>
      <c r="J22" s="130">
        <f t="shared" ref="J22:J24" si="20">I22*19%</f>
        <v>0</v>
      </c>
      <c r="K22" s="419">
        <f t="shared" ref="K22:K24" si="21">I22+J22</f>
        <v>0</v>
      </c>
      <c r="L22" s="246">
        <v>0</v>
      </c>
      <c r="M22" s="247">
        <f t="shared" ref="M22:M24" si="22">L22*19%</f>
        <v>0</v>
      </c>
      <c r="N22" s="248">
        <f t="shared" ref="N22:N24" si="23">L22+M22</f>
        <v>0</v>
      </c>
    </row>
    <row r="23" spans="1:15" ht="21" x14ac:dyDescent="0.35">
      <c r="A23" s="19"/>
      <c r="B23" s="20" t="s">
        <v>34</v>
      </c>
      <c r="C23" s="21">
        <v>0</v>
      </c>
      <c r="D23" s="22">
        <f t="shared" si="16"/>
        <v>0</v>
      </c>
      <c r="E23" s="57">
        <f t="shared" si="17"/>
        <v>0</v>
      </c>
      <c r="F23" s="91">
        <v>0</v>
      </c>
      <c r="G23" s="92">
        <f t="shared" si="18"/>
        <v>0</v>
      </c>
      <c r="H23" s="93">
        <f t="shared" si="19"/>
        <v>0</v>
      </c>
      <c r="I23" s="145">
        <v>0</v>
      </c>
      <c r="J23" s="130">
        <f t="shared" si="20"/>
        <v>0</v>
      </c>
      <c r="K23" s="419">
        <f t="shared" si="21"/>
        <v>0</v>
      </c>
      <c r="L23" s="246">
        <v>0</v>
      </c>
      <c r="M23" s="247">
        <f t="shared" si="22"/>
        <v>0</v>
      </c>
      <c r="N23" s="248">
        <f t="shared" si="23"/>
        <v>0</v>
      </c>
    </row>
    <row r="24" spans="1:15" ht="21.75" thickBot="1" x14ac:dyDescent="0.4">
      <c r="A24" s="8"/>
      <c r="B24" s="9" t="s">
        <v>35</v>
      </c>
      <c r="C24" s="10">
        <v>0</v>
      </c>
      <c r="D24" s="11">
        <f t="shared" si="16"/>
        <v>0</v>
      </c>
      <c r="E24" s="53">
        <f t="shared" si="17"/>
        <v>0</v>
      </c>
      <c r="F24" s="76">
        <v>0</v>
      </c>
      <c r="G24" s="77">
        <f t="shared" si="18"/>
        <v>0</v>
      </c>
      <c r="H24" s="78">
        <f t="shared" si="19"/>
        <v>0</v>
      </c>
      <c r="I24" s="391">
        <v>0</v>
      </c>
      <c r="J24" s="115">
        <f t="shared" si="20"/>
        <v>0</v>
      </c>
      <c r="K24" s="414">
        <f t="shared" si="21"/>
        <v>0</v>
      </c>
      <c r="L24" s="231">
        <v>0</v>
      </c>
      <c r="M24" s="232">
        <f t="shared" si="22"/>
        <v>0</v>
      </c>
      <c r="N24" s="233">
        <f t="shared" si="23"/>
        <v>0</v>
      </c>
    </row>
    <row r="25" spans="1:15" s="2" customFormat="1" ht="43.5" thickTop="1" thickBot="1" x14ac:dyDescent="0.4">
      <c r="A25" s="269" t="s">
        <v>36</v>
      </c>
      <c r="B25" s="270" t="s">
        <v>37</v>
      </c>
      <c r="C25" s="271">
        <f>ELIGIBIL!C25+NEELIGIBIL!C25</f>
        <v>0</v>
      </c>
      <c r="D25" s="271">
        <f>ELIGIBIL!D25+NEELIGIBIL!D25</f>
        <v>0</v>
      </c>
      <c r="E25" s="438">
        <f>ELIGIBIL!E25+NEELIGIBIL!E25</f>
        <v>0</v>
      </c>
      <c r="F25" s="274">
        <f>ELIGIBIL!F25+NEELIGIBIL!F25</f>
        <v>0</v>
      </c>
      <c r="G25" s="331">
        <f>ELIGIBIL!G25+NEELIGIBIL!G25</f>
        <v>0</v>
      </c>
      <c r="H25" s="449">
        <f>ELIGIBIL!H25+NEELIGIBIL!H25</f>
        <v>0</v>
      </c>
      <c r="I25" s="397">
        <f>ELIGIBIL!I25+NEELIGIBIL!I25</f>
        <v>0</v>
      </c>
      <c r="J25" s="332">
        <f>ELIGIBIL!J25+NEELIGIBIL!J25</f>
        <v>0</v>
      </c>
      <c r="K25" s="456">
        <f>ELIGIBIL!K25+NEELIGIBIL!K25</f>
        <v>0</v>
      </c>
      <c r="L25" s="465">
        <f>ELIGIBIL!L25+NEELIGIBIL!L25</f>
        <v>0</v>
      </c>
      <c r="M25" s="333">
        <f>ELIGIBIL!M25+NEELIGIBIL!M25</f>
        <v>0</v>
      </c>
      <c r="N25" s="466">
        <f>ELIGIBIL!N25+NEELIGIBIL!N25</f>
        <v>0</v>
      </c>
    </row>
    <row r="26" spans="1:15" s="2" customFormat="1" ht="22.5" thickTop="1" thickBot="1" x14ac:dyDescent="0.4">
      <c r="A26" s="269" t="s">
        <v>38</v>
      </c>
      <c r="B26" s="282" t="s">
        <v>39</v>
      </c>
      <c r="C26" s="283">
        <f>ELIGIBIL!C26+NEELIGIBIL!C26</f>
        <v>26321.68</v>
      </c>
      <c r="D26" s="283">
        <f>ELIGIBIL!D26+NEELIGIBIL!D26</f>
        <v>5001.1192000000001</v>
      </c>
      <c r="E26" s="439">
        <f>ELIGIBIL!E26+NEELIGIBIL!E26</f>
        <v>31322.799200000001</v>
      </c>
      <c r="F26" s="284">
        <f>ELIGIBIL!F26+NEELIGIBIL!F26</f>
        <v>26321.68</v>
      </c>
      <c r="G26" s="334">
        <f>ELIGIBIL!G26+NEELIGIBIL!G26</f>
        <v>5001.1192000000001</v>
      </c>
      <c r="H26" s="450">
        <f>ELIGIBIL!H26+NEELIGIBIL!H26</f>
        <v>31322.799200000001</v>
      </c>
      <c r="I26" s="398">
        <f>ELIGIBIL!I26+NEELIGIBIL!I26</f>
        <v>0</v>
      </c>
      <c r="J26" s="335">
        <f>ELIGIBIL!J26+NEELIGIBIL!J26</f>
        <v>0</v>
      </c>
      <c r="K26" s="457">
        <f>ELIGIBIL!K26+NEELIGIBIL!K26</f>
        <v>0</v>
      </c>
      <c r="L26" s="467">
        <f>ELIGIBIL!L26+NEELIGIBIL!L26</f>
        <v>26321.68</v>
      </c>
      <c r="M26" s="336">
        <f>ELIGIBIL!M26+NEELIGIBIL!M26</f>
        <v>5001.1192000000001</v>
      </c>
      <c r="N26" s="468">
        <f>ELIGIBIL!N26+NEELIGIBIL!N26</f>
        <v>31322.799200000001</v>
      </c>
    </row>
    <row r="27" spans="1:15" s="2" customFormat="1" ht="22.5" thickTop="1" thickBot="1" x14ac:dyDescent="0.4">
      <c r="A27" s="269" t="s">
        <v>40</v>
      </c>
      <c r="B27" s="282" t="s">
        <v>41</v>
      </c>
      <c r="C27" s="283">
        <f>ELIGIBIL!C27+NEELIGIBIL!C27</f>
        <v>26317.71</v>
      </c>
      <c r="D27" s="283">
        <f>ELIGIBIL!D27+NEELIGIBIL!D27</f>
        <v>5000.3648999999996</v>
      </c>
      <c r="E27" s="439">
        <f>ELIGIBIL!E27+NEELIGIBIL!E27</f>
        <v>31318.0749</v>
      </c>
      <c r="F27" s="284">
        <f>ELIGIBIL!F27+NEELIGIBIL!F27</f>
        <v>26317.71</v>
      </c>
      <c r="G27" s="334">
        <f>ELIGIBIL!G27+NEELIGIBIL!G27</f>
        <v>5000.3648999999996</v>
      </c>
      <c r="H27" s="450">
        <f>ELIGIBIL!H27+NEELIGIBIL!H27</f>
        <v>31318.0749</v>
      </c>
      <c r="I27" s="398">
        <f>ELIGIBIL!I27+NEELIGIBIL!I27</f>
        <v>0</v>
      </c>
      <c r="J27" s="335">
        <f>ELIGIBIL!J27+NEELIGIBIL!J27</f>
        <v>0</v>
      </c>
      <c r="K27" s="457">
        <f>ELIGIBIL!K27+NEELIGIBIL!K27</f>
        <v>0</v>
      </c>
      <c r="L27" s="467">
        <f>ELIGIBIL!L27+NEELIGIBIL!L27</f>
        <v>26317.71</v>
      </c>
      <c r="M27" s="336">
        <f>ELIGIBIL!M27+NEELIGIBIL!M27</f>
        <v>5000.3648999999996</v>
      </c>
      <c r="N27" s="468">
        <f>ELIGIBIL!N27+NEELIGIBIL!N27</f>
        <v>31318.0749</v>
      </c>
    </row>
    <row r="28" spans="1:15" s="2" customFormat="1" ht="21.75" thickTop="1" x14ac:dyDescent="0.35">
      <c r="A28" s="289" t="s">
        <v>42</v>
      </c>
      <c r="B28" s="290" t="s">
        <v>43</v>
      </c>
      <c r="C28" s="291">
        <f>ELIGIBIL!C28+NEELIGIBIL!C28</f>
        <v>382659.38</v>
      </c>
      <c r="D28" s="291">
        <f>ELIGIBIL!D28+NEELIGIBIL!D28</f>
        <v>72705.282200000001</v>
      </c>
      <c r="E28" s="292">
        <f>ELIGIBIL!E28+NEELIGIBIL!E28</f>
        <v>455364.66219999996</v>
      </c>
      <c r="F28" s="293">
        <f>ELIGIBIL!F28+NEELIGIBIL!F28</f>
        <v>372645.62</v>
      </c>
      <c r="G28" s="294">
        <f>ELIGIBIL!G28+NEELIGIBIL!G28</f>
        <v>70802.667799999996</v>
      </c>
      <c r="H28" s="295">
        <f>ELIGIBIL!H28+NEELIGIBIL!H28</f>
        <v>443448.28779999999</v>
      </c>
      <c r="I28" s="399">
        <f>ELIGIBIL!I28+NEELIGIBIL!I28</f>
        <v>10013.76</v>
      </c>
      <c r="J28" s="297">
        <f>ELIGIBIL!J28+NEELIGIBIL!J28</f>
        <v>2102.8896</v>
      </c>
      <c r="K28" s="421">
        <f>ELIGIBIL!K28+NEELIGIBIL!K28</f>
        <v>12116.649600000001</v>
      </c>
      <c r="L28" s="469">
        <f>ELIGIBIL!L28+NEELIGIBIL!L28</f>
        <v>382659.38</v>
      </c>
      <c r="M28" s="337">
        <f>ELIGIBIL!M28+NEELIGIBIL!M28</f>
        <v>72905.557400000005</v>
      </c>
      <c r="N28" s="470">
        <f>ELIGIBIL!N28+NEELIGIBIL!N28</f>
        <v>455564.9374</v>
      </c>
    </row>
    <row r="29" spans="1:15" ht="21" x14ac:dyDescent="0.35">
      <c r="A29" s="19"/>
      <c r="B29" s="23" t="s">
        <v>44</v>
      </c>
      <c r="C29" s="21">
        <v>0</v>
      </c>
      <c r="D29" s="22">
        <f t="shared" si="16"/>
        <v>0</v>
      </c>
      <c r="E29" s="57">
        <f t="shared" si="17"/>
        <v>0</v>
      </c>
      <c r="F29" s="91">
        <v>0</v>
      </c>
      <c r="G29" s="92">
        <f t="shared" ref="G29:G30" si="24">F29*19%</f>
        <v>0</v>
      </c>
      <c r="H29" s="93">
        <f t="shared" ref="H29:H30" si="25">F29+G29</f>
        <v>0</v>
      </c>
      <c r="I29" s="145">
        <v>0</v>
      </c>
      <c r="J29" s="130">
        <f t="shared" ref="J29:J30" si="26">I29*19%</f>
        <v>0</v>
      </c>
      <c r="K29" s="419">
        <f t="shared" ref="K29:K30" si="27">I29+J29</f>
        <v>0</v>
      </c>
      <c r="L29" s="246">
        <v>0</v>
      </c>
      <c r="M29" s="247">
        <f t="shared" ref="M29:M30" si="28">L29*19%</f>
        <v>0</v>
      </c>
      <c r="N29" s="248">
        <f t="shared" ref="N29:N30" si="29">L29+M29</f>
        <v>0</v>
      </c>
    </row>
    <row r="30" spans="1:15" ht="21" x14ac:dyDescent="0.35">
      <c r="A30" s="19"/>
      <c r="B30" s="23" t="s">
        <v>45</v>
      </c>
      <c r="C30" s="21">
        <v>0</v>
      </c>
      <c r="D30" s="22">
        <f t="shared" si="16"/>
        <v>0</v>
      </c>
      <c r="E30" s="57">
        <f t="shared" si="17"/>
        <v>0</v>
      </c>
      <c r="F30" s="91">
        <v>0</v>
      </c>
      <c r="G30" s="92">
        <f t="shared" si="24"/>
        <v>0</v>
      </c>
      <c r="H30" s="93">
        <f t="shared" si="25"/>
        <v>0</v>
      </c>
      <c r="I30" s="145">
        <v>0</v>
      </c>
      <c r="J30" s="130">
        <f t="shared" si="26"/>
        <v>0</v>
      </c>
      <c r="K30" s="419">
        <f t="shared" si="27"/>
        <v>0</v>
      </c>
      <c r="L30" s="246">
        <v>0</v>
      </c>
      <c r="M30" s="247">
        <f t="shared" si="28"/>
        <v>0</v>
      </c>
      <c r="N30" s="248">
        <f t="shared" si="29"/>
        <v>0</v>
      </c>
    </row>
    <row r="31" spans="1:15" ht="42" x14ac:dyDescent="0.35">
      <c r="A31" s="19"/>
      <c r="B31" s="23" t="s">
        <v>46</v>
      </c>
      <c r="C31" s="21">
        <f>ELIGIBIL!C31+NEELIGIBIL!C31</f>
        <v>135000</v>
      </c>
      <c r="D31" s="21">
        <f>ELIGIBIL!D31+NEELIGIBIL!D31</f>
        <v>25650</v>
      </c>
      <c r="E31" s="440">
        <f>ELIGIBIL!E31+NEELIGIBIL!E31</f>
        <v>160650</v>
      </c>
      <c r="F31" s="91">
        <f>ELIGIBIL!F31+NEELIGIBIL!F31</f>
        <v>135000</v>
      </c>
      <c r="G31" s="216">
        <f>ELIGIBIL!G31+NEELIGIBIL!G31</f>
        <v>25650</v>
      </c>
      <c r="H31" s="451">
        <f>ELIGIBIL!H31+NEELIGIBIL!H31</f>
        <v>160650</v>
      </c>
      <c r="I31" s="145">
        <f>ELIGIBIL!I31+NEELIGIBIL!I31</f>
        <v>0</v>
      </c>
      <c r="J31" s="146">
        <f>ELIGIBIL!J31+NEELIGIBIL!J31</f>
        <v>0</v>
      </c>
      <c r="K31" s="458">
        <f>ELIGIBIL!K31+NEELIGIBIL!K31</f>
        <v>0</v>
      </c>
      <c r="L31" s="246">
        <f>ELIGIBIL!L31+NEELIGIBIL!L31</f>
        <v>135000</v>
      </c>
      <c r="M31" s="251">
        <f>ELIGIBIL!M31+NEELIGIBIL!M31</f>
        <v>25650</v>
      </c>
      <c r="N31" s="471">
        <f>ELIGIBIL!N31+NEELIGIBIL!N31</f>
        <v>160650</v>
      </c>
      <c r="O31" s="463"/>
    </row>
    <row r="32" spans="1:15" ht="42" x14ac:dyDescent="0.35">
      <c r="A32" s="19"/>
      <c r="B32" s="23" t="s">
        <v>47</v>
      </c>
      <c r="C32" s="21">
        <f>ELIGIBIL!C32+NEELIGIBIL!C32</f>
        <v>135000</v>
      </c>
      <c r="D32" s="21">
        <f>ELIGIBIL!D32+NEELIGIBIL!D32</f>
        <v>25650</v>
      </c>
      <c r="E32" s="440">
        <f>ELIGIBIL!E32+NEELIGIBIL!E32</f>
        <v>160650</v>
      </c>
      <c r="F32" s="91">
        <f>ELIGIBIL!F32+NEELIGIBIL!F32</f>
        <v>135000</v>
      </c>
      <c r="G32" s="216">
        <f>ELIGIBIL!G32+NEELIGIBIL!G32</f>
        <v>25650</v>
      </c>
      <c r="H32" s="451">
        <f>ELIGIBIL!H32+NEELIGIBIL!H32</f>
        <v>160650</v>
      </c>
      <c r="I32" s="145">
        <f>ELIGIBIL!I32+NEELIGIBIL!I32</f>
        <v>0</v>
      </c>
      <c r="J32" s="146">
        <f>ELIGIBIL!J32+NEELIGIBIL!J32</f>
        <v>0</v>
      </c>
      <c r="K32" s="458">
        <f>ELIGIBIL!K32+NEELIGIBIL!K32</f>
        <v>0</v>
      </c>
      <c r="L32" s="246">
        <f>ELIGIBIL!L32+NEELIGIBIL!L32</f>
        <v>135000</v>
      </c>
      <c r="M32" s="251">
        <f>ELIGIBIL!M32+NEELIGIBIL!M32</f>
        <v>25650</v>
      </c>
      <c r="N32" s="471">
        <f>ELIGIBIL!N32+NEELIGIBIL!N32</f>
        <v>160650</v>
      </c>
    </row>
    <row r="33" spans="1:14" ht="42" x14ac:dyDescent="0.35">
      <c r="A33" s="24"/>
      <c r="B33" s="191" t="s">
        <v>48</v>
      </c>
      <c r="C33" s="21">
        <f>ELIGIBIL!C33+NEELIGIBIL!C33</f>
        <v>10013.76</v>
      </c>
      <c r="D33" s="21">
        <f>ELIGIBIL!D33+NEELIGIBIL!D33</f>
        <v>1902.6144000000002</v>
      </c>
      <c r="E33" s="440">
        <f>ELIGIBIL!E33+NEELIGIBIL!E33</f>
        <v>11916.374400000001</v>
      </c>
      <c r="F33" s="91">
        <f>ELIGIBIL!F33+NEELIGIBIL!F33</f>
        <v>0</v>
      </c>
      <c r="G33" s="216">
        <f>ELIGIBIL!G33+NEELIGIBIL!G33</f>
        <v>0</v>
      </c>
      <c r="H33" s="451">
        <f>ELIGIBIL!H33+NEELIGIBIL!H33</f>
        <v>0</v>
      </c>
      <c r="I33" s="145">
        <f>ELIGIBIL!I33+NEELIGIBIL!I33</f>
        <v>10013.76</v>
      </c>
      <c r="J33" s="146">
        <f>ELIGIBIL!J33+NEELIGIBIL!J33</f>
        <v>2102.8896</v>
      </c>
      <c r="K33" s="458">
        <f>ELIGIBIL!K33+NEELIGIBIL!K33</f>
        <v>12116.649600000001</v>
      </c>
      <c r="L33" s="246">
        <f>ELIGIBIL!L33+NEELIGIBIL!L33</f>
        <v>10013.76</v>
      </c>
      <c r="M33" s="251">
        <f>ELIGIBIL!M33+NEELIGIBIL!M33</f>
        <v>2102.8896</v>
      </c>
      <c r="N33" s="471">
        <f>ELIGIBIL!N33+NEELIGIBIL!N33</f>
        <v>12116.649600000001</v>
      </c>
    </row>
    <row r="34" spans="1:14" ht="21.75" thickBot="1" x14ac:dyDescent="0.4">
      <c r="A34" s="26"/>
      <c r="B34" s="27" t="s">
        <v>49</v>
      </c>
      <c r="C34" s="10">
        <f>ELIGIBIL!C34+NEELIGIBIL!C34</f>
        <v>102645.62</v>
      </c>
      <c r="D34" s="10">
        <f>ELIGIBIL!D34+NEELIGIBIL!D34</f>
        <v>19502.667799999999</v>
      </c>
      <c r="E34" s="441">
        <f>ELIGIBIL!E34+NEELIGIBIL!E34</f>
        <v>122148.28779999999</v>
      </c>
      <c r="F34" s="76">
        <f>ELIGIBIL!F34+NEELIGIBIL!F34</f>
        <v>102645.62</v>
      </c>
      <c r="G34" s="215">
        <f>ELIGIBIL!G34+NEELIGIBIL!G34</f>
        <v>19502.667799999999</v>
      </c>
      <c r="H34" s="452">
        <f>ELIGIBIL!H34+NEELIGIBIL!H34</f>
        <v>122148.28779999999</v>
      </c>
      <c r="I34" s="391">
        <f>ELIGIBIL!I34+NEELIGIBIL!I34</f>
        <v>0</v>
      </c>
      <c r="J34" s="218">
        <f>ELIGIBIL!J34+NEELIGIBIL!J34</f>
        <v>0</v>
      </c>
      <c r="K34" s="459">
        <f>ELIGIBIL!K34+NEELIGIBIL!K34</f>
        <v>0</v>
      </c>
      <c r="L34" s="231">
        <f>ELIGIBIL!L34+NEELIGIBIL!L34</f>
        <v>102645.62</v>
      </c>
      <c r="M34" s="250">
        <f>ELIGIBIL!M34+NEELIGIBIL!M34</f>
        <v>19502.667799999999</v>
      </c>
      <c r="N34" s="472">
        <f>ELIGIBIL!N34+NEELIGIBIL!N34</f>
        <v>122148.28779999999</v>
      </c>
    </row>
    <row r="35" spans="1:14" s="2" customFormat="1" ht="22.5" thickTop="1" thickBot="1" x14ac:dyDescent="0.4">
      <c r="A35" s="302" t="s">
        <v>50</v>
      </c>
      <c r="B35" s="303" t="s">
        <v>51</v>
      </c>
      <c r="C35" s="338">
        <f>ELIGIBIL!C35+NEELIGIBIL!C35</f>
        <v>3333.3339999999998</v>
      </c>
      <c r="D35" s="338">
        <f>ELIGIBIL!D35+NEELIGIBIL!D35</f>
        <v>633.33345999999995</v>
      </c>
      <c r="E35" s="442">
        <f>ELIGIBIL!E35+NEELIGIBIL!E35</f>
        <v>3966.6674599999997</v>
      </c>
      <c r="F35" s="453">
        <f>ELIGIBIL!F35+NEELIGIBIL!F35</f>
        <v>3333.3339999999998</v>
      </c>
      <c r="G35" s="339">
        <f>ELIGIBIL!G35+NEELIGIBIL!G35</f>
        <v>633.33345999999995</v>
      </c>
      <c r="H35" s="454">
        <f>ELIGIBIL!H35+NEELIGIBIL!H35</f>
        <v>3966.6674599999997</v>
      </c>
      <c r="I35" s="448">
        <f>ELIGIBIL!I35+NEELIGIBIL!I35</f>
        <v>0</v>
      </c>
      <c r="J35" s="340">
        <f>ELIGIBIL!J35+NEELIGIBIL!J35</f>
        <v>0</v>
      </c>
      <c r="K35" s="460">
        <f>ELIGIBIL!K35+NEELIGIBIL!K35</f>
        <v>0</v>
      </c>
      <c r="L35" s="473">
        <f>ELIGIBIL!L35+NEELIGIBIL!L35</f>
        <v>3333.3339999999998</v>
      </c>
      <c r="M35" s="341">
        <f>ELIGIBIL!M35+NEELIGIBIL!M35</f>
        <v>633.33345999999995</v>
      </c>
      <c r="N35" s="474">
        <f>ELIGIBIL!N35+NEELIGIBIL!N35</f>
        <v>3966.6674599999997</v>
      </c>
    </row>
    <row r="36" spans="1:14" s="2" customFormat="1" ht="21.75" thickTop="1" x14ac:dyDescent="0.35">
      <c r="A36" s="307" t="s">
        <v>52</v>
      </c>
      <c r="B36" s="308" t="s">
        <v>53</v>
      </c>
      <c r="C36" s="309">
        <f>ELIGIBIL!C36+NEELIGIBIL!C36</f>
        <v>30000</v>
      </c>
      <c r="D36" s="309">
        <f>ELIGIBIL!D36+NEELIGIBIL!D36</f>
        <v>5700</v>
      </c>
      <c r="E36" s="310">
        <f>ELIGIBIL!E36+NEELIGIBIL!E36</f>
        <v>35700</v>
      </c>
      <c r="F36" s="293">
        <f>ELIGIBIL!F36+NEELIGIBIL!F36</f>
        <v>20000</v>
      </c>
      <c r="G36" s="294">
        <f>ELIGIBIL!G36+NEELIGIBIL!G36</f>
        <v>3800</v>
      </c>
      <c r="H36" s="295">
        <f>ELIGIBIL!H36+NEELIGIBIL!H36</f>
        <v>23800</v>
      </c>
      <c r="I36" s="399">
        <f>ELIGIBIL!I36+NEELIGIBIL!I36</f>
        <v>10000</v>
      </c>
      <c r="J36" s="297">
        <f>ELIGIBIL!J36+NEELIGIBIL!J36</f>
        <v>2100</v>
      </c>
      <c r="K36" s="421">
        <f>ELIGIBIL!K36+NEELIGIBIL!K36</f>
        <v>12100</v>
      </c>
      <c r="L36" s="469">
        <f>ELIGIBIL!L36+NEELIGIBIL!L36</f>
        <v>30000</v>
      </c>
      <c r="M36" s="337">
        <f>ELIGIBIL!M36+NEELIGIBIL!M36</f>
        <v>5900</v>
      </c>
      <c r="N36" s="470">
        <f>ELIGIBIL!N36+NEELIGIBIL!N36</f>
        <v>35900</v>
      </c>
    </row>
    <row r="37" spans="1:14" ht="21" x14ac:dyDescent="0.35">
      <c r="A37" s="24"/>
      <c r="B37" s="191" t="s">
        <v>54</v>
      </c>
      <c r="C37" s="192">
        <f>ELIGIBIL!C37+NEELIGIBIL!C37</f>
        <v>30000</v>
      </c>
      <c r="D37" s="192">
        <f>ELIGIBIL!D37+NEELIGIBIL!D37</f>
        <v>5700</v>
      </c>
      <c r="E37" s="443">
        <f>ELIGIBIL!E37+NEELIGIBIL!E37</f>
        <v>35700</v>
      </c>
      <c r="F37" s="91">
        <f>ELIGIBIL!F37+NEELIGIBIL!F37</f>
        <v>20000</v>
      </c>
      <c r="G37" s="216">
        <f>ELIGIBIL!G37+NEELIGIBIL!G37</f>
        <v>3800</v>
      </c>
      <c r="H37" s="451">
        <f>ELIGIBIL!H37+NEELIGIBIL!H37</f>
        <v>23800</v>
      </c>
      <c r="I37" s="145">
        <f>ELIGIBIL!I37+NEELIGIBIL!I37</f>
        <v>10000</v>
      </c>
      <c r="J37" s="146">
        <f>ELIGIBIL!J37+NEELIGIBIL!J37</f>
        <v>2100</v>
      </c>
      <c r="K37" s="458">
        <f>ELIGIBIL!K37+NEELIGIBIL!K37</f>
        <v>12100</v>
      </c>
      <c r="L37" s="246">
        <f>ELIGIBIL!L37+NEELIGIBIL!L37</f>
        <v>30000</v>
      </c>
      <c r="M37" s="251">
        <f>ELIGIBIL!M37+NEELIGIBIL!M37</f>
        <v>5900</v>
      </c>
      <c r="N37" s="471">
        <f>ELIGIBIL!N37+NEELIGIBIL!N37</f>
        <v>35900</v>
      </c>
    </row>
    <row r="38" spans="1:14" ht="21.75" thickBot="1" x14ac:dyDescent="0.4">
      <c r="A38" s="26"/>
      <c r="B38" s="27" t="s">
        <v>55</v>
      </c>
      <c r="C38" s="28">
        <f>ELIGIBIL!C38+NEELIGIBIL!C38</f>
        <v>0</v>
      </c>
      <c r="D38" s="28">
        <f>ELIGIBIL!D38+NEELIGIBIL!D38</f>
        <v>0</v>
      </c>
      <c r="E38" s="444">
        <f>ELIGIBIL!E38+NEELIGIBIL!E38</f>
        <v>0</v>
      </c>
      <c r="F38" s="76">
        <f>ELIGIBIL!F38+NEELIGIBIL!F38</f>
        <v>0</v>
      </c>
      <c r="G38" s="215">
        <f>ELIGIBIL!G38+NEELIGIBIL!G38</f>
        <v>0</v>
      </c>
      <c r="H38" s="452">
        <f>ELIGIBIL!H38+NEELIGIBIL!H38</f>
        <v>0</v>
      </c>
      <c r="I38" s="391">
        <f>ELIGIBIL!I38+NEELIGIBIL!I38</f>
        <v>0</v>
      </c>
      <c r="J38" s="218">
        <f>ELIGIBIL!J38+NEELIGIBIL!J38</f>
        <v>0</v>
      </c>
      <c r="K38" s="459">
        <f>ELIGIBIL!K38+NEELIGIBIL!K38</f>
        <v>0</v>
      </c>
      <c r="L38" s="231">
        <f>ELIGIBIL!L38+NEELIGIBIL!L38</f>
        <v>0</v>
      </c>
      <c r="M38" s="250">
        <f>ELIGIBIL!M38+NEELIGIBIL!M38</f>
        <v>0</v>
      </c>
      <c r="N38" s="472">
        <f>ELIGIBIL!N38+NEELIGIBIL!N38</f>
        <v>0</v>
      </c>
    </row>
    <row r="39" spans="1:14" s="2" customFormat="1" ht="21.75" thickTop="1" x14ac:dyDescent="0.35">
      <c r="A39" s="307" t="s">
        <v>56</v>
      </c>
      <c r="B39" s="308" t="s">
        <v>57</v>
      </c>
      <c r="C39" s="309">
        <f>ELIGIBIL!C39+NEELIGIBIL!C39</f>
        <v>39100</v>
      </c>
      <c r="D39" s="309">
        <f>ELIGIBIL!D39+NEELIGIBIL!D39</f>
        <v>7429</v>
      </c>
      <c r="E39" s="310">
        <f>ELIGIBIL!E39+NEELIGIBIL!E39</f>
        <v>46529</v>
      </c>
      <c r="F39" s="293">
        <f>ELIGIBIL!F39+NEELIGIBIL!F39</f>
        <v>28500</v>
      </c>
      <c r="G39" s="294">
        <f>ELIGIBIL!G39+NEELIGIBIL!G39</f>
        <v>5415</v>
      </c>
      <c r="H39" s="295">
        <f>ELIGIBIL!H39+NEELIGIBIL!H39</f>
        <v>33915</v>
      </c>
      <c r="I39" s="399">
        <f>ELIGIBIL!I39+NEELIGIBIL!I39</f>
        <v>10600</v>
      </c>
      <c r="J39" s="297">
        <f>ELIGIBIL!J39+NEELIGIBIL!J39</f>
        <v>2226</v>
      </c>
      <c r="K39" s="421">
        <f>ELIGIBIL!K39+NEELIGIBIL!K39</f>
        <v>12826</v>
      </c>
      <c r="L39" s="469">
        <f>ELIGIBIL!L39+NEELIGIBIL!L39</f>
        <v>39100</v>
      </c>
      <c r="M39" s="337">
        <f>ELIGIBIL!M39+NEELIGIBIL!M39</f>
        <v>7641</v>
      </c>
      <c r="N39" s="470">
        <f>ELIGIBIL!N39+NEELIGIBIL!N39</f>
        <v>46741</v>
      </c>
    </row>
    <row r="40" spans="1:14" ht="21" x14ac:dyDescent="0.35">
      <c r="A40" s="24"/>
      <c r="B40" s="34" t="s">
        <v>58</v>
      </c>
      <c r="C40" s="35">
        <f>ELIGIBIL!C40+NEELIGIBIL!C40</f>
        <v>9100</v>
      </c>
      <c r="D40" s="35">
        <f>ELIGIBIL!D40+NEELIGIBIL!D40</f>
        <v>1729</v>
      </c>
      <c r="E40" s="61">
        <f>ELIGIBIL!E40+NEELIGIBIL!E40</f>
        <v>10829</v>
      </c>
      <c r="F40" s="88">
        <f>ELIGIBIL!F40+NEELIGIBIL!F40</f>
        <v>0</v>
      </c>
      <c r="G40" s="89">
        <f>ELIGIBIL!G40+NEELIGIBIL!G40</f>
        <v>0</v>
      </c>
      <c r="H40" s="90">
        <f>ELIGIBIL!H40+NEELIGIBIL!H40</f>
        <v>0</v>
      </c>
      <c r="I40" s="400">
        <f>ELIGIBIL!I40+NEELIGIBIL!I40</f>
        <v>9100</v>
      </c>
      <c r="J40" s="127">
        <f>ELIGIBIL!J40+NEELIGIBIL!J40</f>
        <v>1911</v>
      </c>
      <c r="K40" s="422">
        <f>ELIGIBIL!K40+NEELIGIBIL!K40</f>
        <v>11011</v>
      </c>
      <c r="L40" s="475">
        <f>ELIGIBIL!L40+NEELIGIBIL!L40</f>
        <v>9100</v>
      </c>
      <c r="M40" s="245">
        <f>ELIGIBIL!M40+NEELIGIBIL!M40</f>
        <v>1911</v>
      </c>
      <c r="N40" s="476">
        <f>ELIGIBIL!N40+NEELIGIBIL!N40</f>
        <v>11011</v>
      </c>
    </row>
    <row r="41" spans="1:14" s="202" customFormat="1" ht="1.5" hidden="1" customHeight="1" x14ac:dyDescent="0.35">
      <c r="A41" s="36"/>
      <c r="B41" s="37" t="s">
        <v>59</v>
      </c>
      <c r="C41" s="38">
        <f>'[1]404 ELIGIBIL'!C41+'[1]404 NEELIGIBIL'!C41</f>
        <v>9100</v>
      </c>
      <c r="D41" s="39">
        <f t="shared" si="16"/>
        <v>1729</v>
      </c>
      <c r="E41" s="445">
        <f t="shared" si="17"/>
        <v>10829</v>
      </c>
      <c r="F41" s="91">
        <v>0</v>
      </c>
      <c r="G41" s="92">
        <f t="shared" ref="G41:G42" si="30">F41*19%</f>
        <v>0</v>
      </c>
      <c r="H41" s="93">
        <f t="shared" ref="H41:H42" si="31">F41+G41</f>
        <v>0</v>
      </c>
      <c r="I41" s="145">
        <v>0</v>
      </c>
      <c r="J41" s="130">
        <f t="shared" ref="J41:J42" si="32">I41*19%</f>
        <v>0</v>
      </c>
      <c r="K41" s="419">
        <f t="shared" ref="K41:K42" si="33">I41+J41</f>
        <v>0</v>
      </c>
      <c r="L41" s="246">
        <v>0</v>
      </c>
      <c r="M41" s="247">
        <f t="shared" ref="M41:M42" si="34">L41*19%</f>
        <v>0</v>
      </c>
      <c r="N41" s="248">
        <f t="shared" ref="N41:N42" si="35">L41+M41</f>
        <v>0</v>
      </c>
    </row>
    <row r="42" spans="1:14" ht="63" hidden="1" x14ac:dyDescent="0.35">
      <c r="A42" s="19"/>
      <c r="B42" s="23" t="s">
        <v>60</v>
      </c>
      <c r="C42" s="38">
        <f>'[1]404 ELIGIBIL'!C42+'[1]404 NEELIGIBIL'!C42</f>
        <v>0</v>
      </c>
      <c r="D42" s="22">
        <f t="shared" si="16"/>
        <v>0</v>
      </c>
      <c r="E42" s="57">
        <f t="shared" si="17"/>
        <v>0</v>
      </c>
      <c r="F42" s="91">
        <v>0</v>
      </c>
      <c r="G42" s="92">
        <f t="shared" si="30"/>
        <v>0</v>
      </c>
      <c r="H42" s="93">
        <f t="shared" si="31"/>
        <v>0</v>
      </c>
      <c r="I42" s="145">
        <v>0</v>
      </c>
      <c r="J42" s="130">
        <f t="shared" si="32"/>
        <v>0</v>
      </c>
      <c r="K42" s="419">
        <f t="shared" si="33"/>
        <v>0</v>
      </c>
      <c r="L42" s="246">
        <v>0</v>
      </c>
      <c r="M42" s="247">
        <f t="shared" si="34"/>
        <v>0</v>
      </c>
      <c r="N42" s="248">
        <f t="shared" si="35"/>
        <v>0</v>
      </c>
    </row>
    <row r="43" spans="1:14" ht="21.75" thickBot="1" x14ac:dyDescent="0.4">
      <c r="A43" s="8"/>
      <c r="B43" s="40" t="s">
        <v>61</v>
      </c>
      <c r="C43" s="203">
        <f>ELIGIBIL!C43+NEELIGIBIL!C43</f>
        <v>30000</v>
      </c>
      <c r="D43" s="203">
        <f>ELIGIBIL!D43+NEELIGIBIL!D43</f>
        <v>5700</v>
      </c>
      <c r="E43" s="446">
        <f>ELIGIBIL!E43+NEELIGIBIL!E43</f>
        <v>35700</v>
      </c>
      <c r="F43" s="76">
        <f>ELIGIBIL!F43+NEELIGIBIL!F43</f>
        <v>28500</v>
      </c>
      <c r="G43" s="215">
        <f>ELIGIBIL!G43+NEELIGIBIL!G43</f>
        <v>5415</v>
      </c>
      <c r="H43" s="452">
        <f>ELIGIBIL!H43+NEELIGIBIL!H43</f>
        <v>33915</v>
      </c>
      <c r="I43" s="391">
        <f>ELIGIBIL!I43+NEELIGIBIL!I43</f>
        <v>1500</v>
      </c>
      <c r="J43" s="218">
        <f>ELIGIBIL!J43+NEELIGIBIL!J43</f>
        <v>315</v>
      </c>
      <c r="K43" s="459">
        <f>ELIGIBIL!K43+NEELIGIBIL!K43</f>
        <v>1815</v>
      </c>
      <c r="L43" s="231">
        <f>ELIGIBIL!L43+NEELIGIBIL!L43</f>
        <v>30000</v>
      </c>
      <c r="M43" s="250">
        <f>ELIGIBIL!M43+NEELIGIBIL!M43</f>
        <v>5730</v>
      </c>
      <c r="N43" s="472">
        <f>ELIGIBIL!N43+NEELIGIBIL!N43</f>
        <v>35730</v>
      </c>
    </row>
    <row r="44" spans="1:14" ht="22.5" thickTop="1" thickBot="1" x14ac:dyDescent="0.4">
      <c r="A44" s="348" t="s">
        <v>62</v>
      </c>
      <c r="B44" s="349"/>
      <c r="C44" s="17">
        <f>C21+C25+C26+C27+C28+C35+C36+C39</f>
        <v>507732.10399999999</v>
      </c>
      <c r="D44" s="17">
        <f>D21+D25+D26+D27+D28+D35+D36+D39</f>
        <v>96469.099759999997</v>
      </c>
      <c r="E44" s="55">
        <f>E21+E25+E26+E27+E28+E35+E36+E39</f>
        <v>604201.20375999995</v>
      </c>
      <c r="F44" s="82">
        <f t="shared" ref="F44:N44" si="36">F21+F25+F26+F27+F28+F35+F36+F39</f>
        <v>477118.34399999998</v>
      </c>
      <c r="G44" s="83">
        <f t="shared" si="36"/>
        <v>90652.485359999991</v>
      </c>
      <c r="H44" s="84">
        <f t="shared" si="36"/>
        <v>567770.82936000009</v>
      </c>
      <c r="I44" s="393">
        <f t="shared" si="36"/>
        <v>30613.760000000002</v>
      </c>
      <c r="J44" s="121">
        <f t="shared" si="36"/>
        <v>6428.8896000000004</v>
      </c>
      <c r="K44" s="416">
        <f t="shared" si="36"/>
        <v>37042.649600000004</v>
      </c>
      <c r="L44" s="237">
        <f t="shared" si="36"/>
        <v>507732.10399999999</v>
      </c>
      <c r="M44" s="238">
        <f t="shared" si="36"/>
        <v>97081.374960000001</v>
      </c>
      <c r="N44" s="239">
        <f t="shared" si="36"/>
        <v>604813.47895999998</v>
      </c>
    </row>
    <row r="45" spans="1:14" ht="21" x14ac:dyDescent="0.25">
      <c r="A45" s="346" t="s">
        <v>63</v>
      </c>
      <c r="B45" s="347"/>
      <c r="C45" s="347"/>
      <c r="D45" s="347"/>
      <c r="E45" s="347"/>
      <c r="F45" s="73"/>
      <c r="G45" s="408"/>
      <c r="H45" s="75"/>
      <c r="I45" s="394"/>
      <c r="J45" s="112"/>
      <c r="K45" s="394"/>
      <c r="L45" s="240"/>
      <c r="M45" s="464"/>
      <c r="N45" s="241"/>
    </row>
    <row r="46" spans="1:14" ht="20.25" customHeight="1" x14ac:dyDescent="0.35">
      <c r="A46" s="19" t="s">
        <v>64</v>
      </c>
      <c r="B46" s="41" t="s">
        <v>65</v>
      </c>
      <c r="C46" s="42">
        <f>ELIGIBIL!C46+NEELIGIBIL!C46</f>
        <v>4666217</v>
      </c>
      <c r="D46" s="42">
        <f>ELIGIBIL!D46+NEELIGIBIL!D46</f>
        <v>886581.2300000001</v>
      </c>
      <c r="E46" s="62">
        <f>ELIGIBIL!E46+NEELIGIBIL!E46</f>
        <v>5552798.2300000004</v>
      </c>
      <c r="F46" s="94">
        <f>ELIGIBIL!F46+NEELIGIBIL!F46</f>
        <v>4451181.28</v>
      </c>
      <c r="G46" s="95">
        <f>ELIGIBIL!G46+NEELIGIBIL!G46</f>
        <v>845724.4432000001</v>
      </c>
      <c r="H46" s="96">
        <f>ELIGIBIL!H46+NEELIGIBIL!H46</f>
        <v>5296905.7231999999</v>
      </c>
      <c r="I46" s="144">
        <f>ELIGIBIL!I46+NEELIGIBIL!I46</f>
        <v>215035.72</v>
      </c>
      <c r="J46" s="133">
        <f>ELIGIBIL!J46+NEELIGIBIL!J46</f>
        <v>45157.501199999999</v>
      </c>
      <c r="K46" s="461">
        <f>ELIGIBIL!K46+NEELIGIBIL!K46</f>
        <v>260193.22119999997</v>
      </c>
      <c r="L46" s="477">
        <f>ELIGIBIL!L46+NEELIGIBIL!L46</f>
        <v>4666217</v>
      </c>
      <c r="M46" s="252">
        <f>ELIGIBIL!M46+NEELIGIBIL!M46</f>
        <v>890881.94440000015</v>
      </c>
      <c r="N46" s="478">
        <f>ELIGIBIL!N46+NEELIGIBIL!N46</f>
        <v>5557098.9443999995</v>
      </c>
    </row>
    <row r="47" spans="1:14" ht="21" hidden="1" x14ac:dyDescent="0.35">
      <c r="A47" s="19"/>
      <c r="B47" s="20" t="s">
        <v>66</v>
      </c>
      <c r="C47" s="21">
        <f>ELIGIBIL!C47+NEELIGIBIL!C47</f>
        <v>4254597.0000000009</v>
      </c>
      <c r="D47" s="21">
        <f>ELIGIBIL!D47+NEELIGIBIL!D47</f>
        <v>808373.43</v>
      </c>
      <c r="E47" s="440">
        <f>ELIGIBIL!E47+NEELIGIBIL!E47</f>
        <v>5062970.4300000006</v>
      </c>
      <c r="F47" s="91">
        <f>ELIGIBIL!F47+NEELIGIBIL!F47</f>
        <v>4039561.2800000003</v>
      </c>
      <c r="G47" s="216">
        <f>ELIGIBIL!G47+NEELIGIBIL!G47</f>
        <v>767516.64320000017</v>
      </c>
      <c r="H47" s="451">
        <f>ELIGIBIL!H47+NEELIGIBIL!H47</f>
        <v>4807077.9232000001</v>
      </c>
      <c r="I47" s="145">
        <f>ELIGIBIL!I47+NEELIGIBIL!I47</f>
        <v>215035.72</v>
      </c>
      <c r="J47" s="146">
        <f>ELIGIBIL!J47+NEELIGIBIL!J47</f>
        <v>45157.501199999999</v>
      </c>
      <c r="K47" s="458">
        <f>ELIGIBIL!K47+NEELIGIBIL!K47</f>
        <v>260193.22119999997</v>
      </c>
      <c r="L47" s="246">
        <f>ELIGIBIL!L47+NEELIGIBIL!L47</f>
        <v>4254597.0000000009</v>
      </c>
      <c r="M47" s="251">
        <f>ELIGIBIL!M47+NEELIGIBIL!M47</f>
        <v>812674.14440000011</v>
      </c>
      <c r="N47" s="471">
        <f>ELIGIBIL!N47+NEELIGIBIL!N47</f>
        <v>5067271.1443999996</v>
      </c>
    </row>
    <row r="48" spans="1:14" ht="21" hidden="1" x14ac:dyDescent="0.35">
      <c r="A48" s="19"/>
      <c r="B48" s="20" t="s">
        <v>67</v>
      </c>
      <c r="C48" s="21">
        <f>ELIGIBIL!C75+NEELIGIBIL!C48</f>
        <v>411620</v>
      </c>
      <c r="D48" s="21">
        <f>ELIGIBIL!D75+NEELIGIBIL!D48</f>
        <v>78207.8</v>
      </c>
      <c r="E48" s="440">
        <f>ELIGIBIL!E75+NEELIGIBIL!E48</f>
        <v>489827.8</v>
      </c>
      <c r="F48" s="91">
        <f>ELIGIBIL!F75+NEELIGIBIL!F48</f>
        <v>411620</v>
      </c>
      <c r="G48" s="216">
        <f>ELIGIBIL!G75+NEELIGIBIL!G48</f>
        <v>78207.8</v>
      </c>
      <c r="H48" s="451">
        <f>ELIGIBIL!H75+NEELIGIBIL!H48</f>
        <v>489827.8</v>
      </c>
      <c r="I48" s="145">
        <f>ELIGIBIL!I75+NEELIGIBIL!I48</f>
        <v>0</v>
      </c>
      <c r="J48" s="146">
        <f>ELIGIBIL!J75+NEELIGIBIL!J48</f>
        <v>0</v>
      </c>
      <c r="K48" s="458">
        <f>ELIGIBIL!K75+NEELIGIBIL!K48</f>
        <v>0</v>
      </c>
      <c r="L48" s="246">
        <f>ELIGIBIL!L75+NEELIGIBIL!L48</f>
        <v>411620</v>
      </c>
      <c r="M48" s="251">
        <f>ELIGIBIL!M75+NEELIGIBIL!M48</f>
        <v>78207.8</v>
      </c>
      <c r="N48" s="471">
        <f>ELIGIBIL!N75+NEELIGIBIL!N48</f>
        <v>489827.8</v>
      </c>
    </row>
    <row r="49" spans="1:18" ht="21" x14ac:dyDescent="0.35">
      <c r="A49" s="19" t="s">
        <v>68</v>
      </c>
      <c r="B49" s="20" t="s">
        <v>69</v>
      </c>
      <c r="C49" s="21">
        <f>ELIGIBIL!C76+NEELIGIBIL!C49</f>
        <v>0</v>
      </c>
      <c r="D49" s="21">
        <f>ELIGIBIL!D76+NEELIGIBIL!D49</f>
        <v>0</v>
      </c>
      <c r="E49" s="440">
        <f>ELIGIBIL!E76+NEELIGIBIL!E49</f>
        <v>0</v>
      </c>
      <c r="F49" s="91">
        <f>ELIGIBIL!F76+NEELIGIBIL!F49</f>
        <v>0</v>
      </c>
      <c r="G49" s="216">
        <f>ELIGIBIL!G76+NEELIGIBIL!G49</f>
        <v>0</v>
      </c>
      <c r="H49" s="451">
        <f>ELIGIBIL!H76+NEELIGIBIL!H49</f>
        <v>0</v>
      </c>
      <c r="I49" s="145">
        <f>ELIGIBIL!I76+NEELIGIBIL!I49</f>
        <v>0</v>
      </c>
      <c r="J49" s="146">
        <f>ELIGIBIL!J76+NEELIGIBIL!J49</f>
        <v>0</v>
      </c>
      <c r="K49" s="458">
        <f>ELIGIBIL!K76+NEELIGIBIL!K49</f>
        <v>0</v>
      </c>
      <c r="L49" s="246">
        <f>ELIGIBIL!L76+NEELIGIBIL!L49</f>
        <v>0</v>
      </c>
      <c r="M49" s="251">
        <f>ELIGIBIL!M76+NEELIGIBIL!M49</f>
        <v>0</v>
      </c>
      <c r="N49" s="471">
        <f>ELIGIBIL!N76+NEELIGIBIL!N49</f>
        <v>0</v>
      </c>
    </row>
    <row r="50" spans="1:18" ht="21" x14ac:dyDescent="0.35">
      <c r="A50" s="19" t="s">
        <v>70</v>
      </c>
      <c r="B50" s="23" t="s">
        <v>71</v>
      </c>
      <c r="C50" s="42">
        <f>ELIGIBIL!C77+NEELIGIBIL!C50</f>
        <v>187500</v>
      </c>
      <c r="D50" s="42">
        <f>ELIGIBIL!D77+NEELIGIBIL!D50</f>
        <v>35625</v>
      </c>
      <c r="E50" s="62">
        <f>ELIGIBIL!E77+NEELIGIBIL!E50</f>
        <v>223125</v>
      </c>
      <c r="F50" s="94">
        <f>ELIGIBIL!F77+NEELIGIBIL!F50</f>
        <v>187500</v>
      </c>
      <c r="G50" s="95">
        <f>ELIGIBIL!G77+NEELIGIBIL!G50</f>
        <v>35625</v>
      </c>
      <c r="H50" s="96">
        <f>ELIGIBIL!H77+NEELIGIBIL!H50</f>
        <v>223125</v>
      </c>
      <c r="I50" s="144">
        <f>ELIGIBIL!I77+NEELIGIBIL!I50</f>
        <v>0</v>
      </c>
      <c r="J50" s="133">
        <f>ELIGIBIL!J77+NEELIGIBIL!J50</f>
        <v>0</v>
      </c>
      <c r="K50" s="461">
        <f>ELIGIBIL!K77+NEELIGIBIL!K50</f>
        <v>0</v>
      </c>
      <c r="L50" s="477">
        <f>ELIGIBIL!L77+NEELIGIBIL!L50</f>
        <v>187500</v>
      </c>
      <c r="M50" s="252">
        <f>ELIGIBIL!M77+NEELIGIBIL!M50</f>
        <v>35625</v>
      </c>
      <c r="N50" s="478">
        <f>ELIGIBIL!N77+NEELIGIBIL!N50</f>
        <v>223125</v>
      </c>
    </row>
    <row r="51" spans="1:18" ht="1.5" customHeight="1" x14ac:dyDescent="0.35">
      <c r="A51" s="19"/>
      <c r="B51" s="20" t="s">
        <v>72</v>
      </c>
      <c r="C51" s="21">
        <f>ELIGIBIL!C78+NEELIGIBIL!C51</f>
        <v>187500</v>
      </c>
      <c r="D51" s="21">
        <f>ELIGIBIL!D78+NEELIGIBIL!D51</f>
        <v>35625</v>
      </c>
      <c r="E51" s="440">
        <f>ELIGIBIL!E78+NEELIGIBIL!E51</f>
        <v>223125</v>
      </c>
      <c r="F51" s="91">
        <f>ELIGIBIL!F78+NEELIGIBIL!F51</f>
        <v>187500</v>
      </c>
      <c r="G51" s="216">
        <f>ELIGIBIL!G78+NEELIGIBIL!G51</f>
        <v>35625</v>
      </c>
      <c r="H51" s="451">
        <f>ELIGIBIL!H78+NEELIGIBIL!H51</f>
        <v>223125</v>
      </c>
      <c r="I51" s="145">
        <f>ELIGIBIL!I78+NEELIGIBIL!I51</f>
        <v>0</v>
      </c>
      <c r="J51" s="146">
        <f>ELIGIBIL!J78+NEELIGIBIL!J51</f>
        <v>0</v>
      </c>
      <c r="K51" s="458">
        <f>ELIGIBIL!K78+NEELIGIBIL!K51</f>
        <v>0</v>
      </c>
      <c r="L51" s="246">
        <f>ELIGIBIL!L78+NEELIGIBIL!L51</f>
        <v>187500</v>
      </c>
      <c r="M51" s="251">
        <f>ELIGIBIL!M78+NEELIGIBIL!M51</f>
        <v>35625</v>
      </c>
      <c r="N51" s="471">
        <f>ELIGIBIL!N78+NEELIGIBIL!N51</f>
        <v>223125</v>
      </c>
    </row>
    <row r="52" spans="1:18" ht="21" hidden="1" x14ac:dyDescent="0.35">
      <c r="A52" s="19"/>
      <c r="B52" s="20" t="s">
        <v>73</v>
      </c>
      <c r="C52" s="21">
        <f>ELIGIBIL!C79+NEELIGIBIL!C52</f>
        <v>0</v>
      </c>
      <c r="D52" s="21">
        <f>ELIGIBIL!D79+NEELIGIBIL!D52</f>
        <v>0</v>
      </c>
      <c r="E52" s="440">
        <f>ELIGIBIL!E79+NEELIGIBIL!E52</f>
        <v>0</v>
      </c>
      <c r="F52" s="91">
        <f>ELIGIBIL!F79+NEELIGIBIL!F52</f>
        <v>0</v>
      </c>
      <c r="G52" s="216">
        <f>ELIGIBIL!G79+NEELIGIBIL!G52</f>
        <v>0</v>
      </c>
      <c r="H52" s="451">
        <f>ELIGIBIL!H79+NEELIGIBIL!H52</f>
        <v>0</v>
      </c>
      <c r="I52" s="145">
        <f>ELIGIBIL!I79+NEELIGIBIL!I52</f>
        <v>0</v>
      </c>
      <c r="J52" s="146">
        <f>ELIGIBIL!J79+NEELIGIBIL!J52</f>
        <v>0</v>
      </c>
      <c r="K52" s="458">
        <f>ELIGIBIL!K79+NEELIGIBIL!K52</f>
        <v>0</v>
      </c>
      <c r="L52" s="246">
        <f>ELIGIBIL!L79+NEELIGIBIL!L52</f>
        <v>0</v>
      </c>
      <c r="M52" s="251">
        <f>ELIGIBIL!M79+NEELIGIBIL!M52</f>
        <v>0</v>
      </c>
      <c r="N52" s="471">
        <f>ELIGIBIL!N79+NEELIGIBIL!N52</f>
        <v>0</v>
      </c>
    </row>
    <row r="53" spans="1:18" ht="42" x14ac:dyDescent="0.35">
      <c r="A53" s="19" t="s">
        <v>74</v>
      </c>
      <c r="B53" s="23" t="s">
        <v>75</v>
      </c>
      <c r="C53" s="21">
        <f>ELIGIBIL!C80+NEELIGIBIL!C53</f>
        <v>0</v>
      </c>
      <c r="D53" s="21">
        <f>ELIGIBIL!D80+NEELIGIBIL!D53</f>
        <v>0</v>
      </c>
      <c r="E53" s="440">
        <f>ELIGIBIL!E80+NEELIGIBIL!E53</f>
        <v>0</v>
      </c>
      <c r="F53" s="91">
        <f>ELIGIBIL!F80+NEELIGIBIL!F53</f>
        <v>0</v>
      </c>
      <c r="G53" s="216">
        <f>ELIGIBIL!G80+NEELIGIBIL!G53</f>
        <v>0</v>
      </c>
      <c r="H53" s="451">
        <f>ELIGIBIL!H80+NEELIGIBIL!H53</f>
        <v>0</v>
      </c>
      <c r="I53" s="145">
        <f>ELIGIBIL!I80+NEELIGIBIL!I53</f>
        <v>0</v>
      </c>
      <c r="J53" s="146">
        <f>ELIGIBIL!J80+NEELIGIBIL!J53</f>
        <v>0</v>
      </c>
      <c r="K53" s="458">
        <f>ELIGIBIL!K80+NEELIGIBIL!K53</f>
        <v>0</v>
      </c>
      <c r="L53" s="246">
        <f>ELIGIBIL!L80+NEELIGIBIL!L53</f>
        <v>0</v>
      </c>
      <c r="M53" s="251">
        <f>ELIGIBIL!M80+NEELIGIBIL!M53</f>
        <v>0</v>
      </c>
      <c r="N53" s="471">
        <f>ELIGIBIL!N80+NEELIGIBIL!N53</f>
        <v>0</v>
      </c>
    </row>
    <row r="54" spans="1:18" ht="21" x14ac:dyDescent="0.35">
      <c r="A54" s="19" t="s">
        <v>76</v>
      </c>
      <c r="B54" s="23" t="s">
        <v>77</v>
      </c>
      <c r="C54" s="21">
        <f>ELIGIBIL!C81+NEELIGIBIL!C54</f>
        <v>0</v>
      </c>
      <c r="D54" s="21">
        <f>ELIGIBIL!D81+NEELIGIBIL!D54</f>
        <v>0</v>
      </c>
      <c r="E54" s="440">
        <f>ELIGIBIL!E81+NEELIGIBIL!E54</f>
        <v>0</v>
      </c>
      <c r="F54" s="91">
        <f>ELIGIBIL!F81+NEELIGIBIL!F54</f>
        <v>0</v>
      </c>
      <c r="G54" s="216">
        <f>ELIGIBIL!G81+NEELIGIBIL!G54</f>
        <v>0</v>
      </c>
      <c r="H54" s="451">
        <f>ELIGIBIL!H81+NEELIGIBIL!H54</f>
        <v>0</v>
      </c>
      <c r="I54" s="145">
        <f>ELIGIBIL!I81+NEELIGIBIL!I54</f>
        <v>0</v>
      </c>
      <c r="J54" s="146">
        <f>ELIGIBIL!J81+NEELIGIBIL!J54</f>
        <v>0</v>
      </c>
      <c r="K54" s="458">
        <f>ELIGIBIL!K81+NEELIGIBIL!K54</f>
        <v>0</v>
      </c>
      <c r="L54" s="246">
        <f>ELIGIBIL!L81+NEELIGIBIL!L54</f>
        <v>0</v>
      </c>
      <c r="M54" s="251">
        <f>ELIGIBIL!M81+NEELIGIBIL!M54</f>
        <v>0</v>
      </c>
      <c r="N54" s="471">
        <f>ELIGIBIL!N81+NEELIGIBIL!N54</f>
        <v>0</v>
      </c>
    </row>
    <row r="55" spans="1:18" ht="21" x14ac:dyDescent="0.35">
      <c r="A55" s="19" t="s">
        <v>78</v>
      </c>
      <c r="B55" s="23" t="s">
        <v>79</v>
      </c>
      <c r="C55" s="21">
        <f>ELIGIBIL!C82+NEELIGIBIL!C55</f>
        <v>0</v>
      </c>
      <c r="D55" s="21">
        <f>ELIGIBIL!D82+NEELIGIBIL!D55</f>
        <v>0</v>
      </c>
      <c r="E55" s="440">
        <f>ELIGIBIL!E82+NEELIGIBIL!E55</f>
        <v>0</v>
      </c>
      <c r="F55" s="91">
        <f>ELIGIBIL!F82+NEELIGIBIL!F55</f>
        <v>0</v>
      </c>
      <c r="G55" s="216">
        <f>ELIGIBIL!G82+NEELIGIBIL!G55</f>
        <v>0</v>
      </c>
      <c r="H55" s="451">
        <f>ELIGIBIL!H82+NEELIGIBIL!H55</f>
        <v>0</v>
      </c>
      <c r="I55" s="145">
        <f>ELIGIBIL!I82+NEELIGIBIL!I55</f>
        <v>0</v>
      </c>
      <c r="J55" s="146">
        <f>ELIGIBIL!J82+NEELIGIBIL!J55</f>
        <v>0</v>
      </c>
      <c r="K55" s="458">
        <f>ELIGIBIL!K82+NEELIGIBIL!K55</f>
        <v>0</v>
      </c>
      <c r="L55" s="246">
        <f>ELIGIBIL!L82+NEELIGIBIL!L55</f>
        <v>0</v>
      </c>
      <c r="M55" s="251">
        <f>ELIGIBIL!M82+NEELIGIBIL!M55</f>
        <v>0</v>
      </c>
      <c r="N55" s="471">
        <f>ELIGIBIL!N82+NEELIGIBIL!N55</f>
        <v>0</v>
      </c>
    </row>
    <row r="56" spans="1:18" ht="21.75" thickBot="1" x14ac:dyDescent="0.4">
      <c r="A56" s="344" t="s">
        <v>80</v>
      </c>
      <c r="B56" s="345"/>
      <c r="C56" s="18">
        <f>C46+C49+C50+C53+C54+C55</f>
        <v>4853717</v>
      </c>
      <c r="D56" s="18">
        <f t="shared" ref="D56:E56" si="37">D46+D49+D50+D53+D54+D55</f>
        <v>922206.2300000001</v>
      </c>
      <c r="E56" s="56">
        <f t="shared" si="37"/>
        <v>5775923.2300000004</v>
      </c>
      <c r="F56" s="85">
        <f>F46+F49+F50+F53+F54+F55</f>
        <v>4638681.28</v>
      </c>
      <c r="G56" s="86">
        <f t="shared" ref="G56:H56" si="38">G46+G49+G50+G53+G54+G55</f>
        <v>881349.4432000001</v>
      </c>
      <c r="H56" s="87">
        <f t="shared" si="38"/>
        <v>5520030.7231999999</v>
      </c>
      <c r="I56" s="395">
        <f>I46+I49+I50+I53+I54+I55</f>
        <v>215035.72</v>
      </c>
      <c r="J56" s="124">
        <f t="shared" ref="J56:K56" si="39">J46+J49+J50+J53+J54+J55</f>
        <v>45157.501199999999</v>
      </c>
      <c r="K56" s="417">
        <f t="shared" si="39"/>
        <v>260193.22119999997</v>
      </c>
      <c r="L56" s="242">
        <f>L46+L49+L50+L53+L54+L55</f>
        <v>4853717</v>
      </c>
      <c r="M56" s="243">
        <f t="shared" ref="M56:N56" si="40">M46+M49+M50+M53+M54+M55</f>
        <v>926506.94440000015</v>
      </c>
      <c r="N56" s="244">
        <f t="shared" si="40"/>
        <v>5780223.9443999995</v>
      </c>
      <c r="P56" s="258"/>
      <c r="Q56" s="258"/>
      <c r="R56" s="258"/>
    </row>
    <row r="57" spans="1:18" ht="21" x14ac:dyDescent="0.25">
      <c r="A57" s="346" t="s">
        <v>81</v>
      </c>
      <c r="B57" s="347"/>
      <c r="C57" s="347"/>
      <c r="D57" s="347"/>
      <c r="E57" s="347"/>
      <c r="F57" s="73"/>
      <c r="G57" s="408"/>
      <c r="H57" s="75"/>
      <c r="I57" s="394"/>
      <c r="J57" s="112"/>
      <c r="K57" s="394"/>
      <c r="L57" s="240"/>
      <c r="M57" s="464"/>
      <c r="N57" s="241"/>
    </row>
    <row r="58" spans="1:18" s="2" customFormat="1" ht="21" x14ac:dyDescent="0.35">
      <c r="A58" s="259" t="s">
        <v>82</v>
      </c>
      <c r="B58" s="321" t="s">
        <v>83</v>
      </c>
      <c r="C58" s="141">
        <f>ELIGIBIL!C85+NEELIGIBIL!C58</f>
        <v>184335.34</v>
      </c>
      <c r="D58" s="141">
        <f>ELIGIBIL!D85+NEELIGIBIL!D58</f>
        <v>35023.714599999999</v>
      </c>
      <c r="E58" s="142">
        <f>ELIGIBIL!E85+NEELIGIBIL!E58</f>
        <v>219359.0546</v>
      </c>
      <c r="F58" s="260">
        <f>ELIGIBIL!F85+NEELIGIBIL!F58</f>
        <v>184335.34</v>
      </c>
      <c r="G58" s="261">
        <f>ELIGIBIL!G85+NEELIGIBIL!G58</f>
        <v>35023.714599999999</v>
      </c>
      <c r="H58" s="262">
        <f>ELIGIBIL!H85+NEELIGIBIL!H58</f>
        <v>219359.0546</v>
      </c>
      <c r="I58" s="396">
        <f>ELIGIBIL!I85+NEELIGIBIL!I58</f>
        <v>0</v>
      </c>
      <c r="J58" s="264">
        <f>ELIGIBIL!J85+NEELIGIBIL!J58</f>
        <v>0</v>
      </c>
      <c r="K58" s="418">
        <f>ELIGIBIL!K85+NEELIGIBIL!K58</f>
        <v>0</v>
      </c>
      <c r="L58" s="328">
        <f>ELIGIBIL!L85+NEELIGIBIL!L58</f>
        <v>184335.34</v>
      </c>
      <c r="M58" s="329">
        <f>ELIGIBIL!M85+NEELIGIBIL!M58</f>
        <v>35023.714599999999</v>
      </c>
      <c r="N58" s="330">
        <f>ELIGIBIL!N85+NEELIGIBIL!N58</f>
        <v>219359.0546</v>
      </c>
    </row>
    <row r="59" spans="1:18" ht="21" x14ac:dyDescent="0.35">
      <c r="A59" s="19"/>
      <c r="B59" s="43" t="s">
        <v>84</v>
      </c>
      <c r="C59" s="21">
        <f>ELIGIBIL!C86+NEELIGIBIL!C59</f>
        <v>184335.34</v>
      </c>
      <c r="D59" s="21">
        <f>ELIGIBIL!D86+NEELIGIBIL!D59</f>
        <v>35023.714599999999</v>
      </c>
      <c r="E59" s="440">
        <f>ELIGIBIL!E86+NEELIGIBIL!E59</f>
        <v>219359.0546</v>
      </c>
      <c r="F59" s="91">
        <f>ELIGIBIL!F86+NEELIGIBIL!F59</f>
        <v>184335.34</v>
      </c>
      <c r="G59" s="216">
        <f>ELIGIBIL!G86+NEELIGIBIL!G59</f>
        <v>35023.714599999999</v>
      </c>
      <c r="H59" s="451">
        <f>ELIGIBIL!H86+NEELIGIBIL!H59</f>
        <v>219359.0546</v>
      </c>
      <c r="I59" s="145">
        <f>ELIGIBIL!I86+NEELIGIBIL!I59</f>
        <v>0</v>
      </c>
      <c r="J59" s="146">
        <f>ELIGIBIL!J86+NEELIGIBIL!J59</f>
        <v>0</v>
      </c>
      <c r="K59" s="458">
        <f>ELIGIBIL!K86+NEELIGIBIL!K59</f>
        <v>0</v>
      </c>
      <c r="L59" s="246">
        <f>ELIGIBIL!L86+NEELIGIBIL!L59</f>
        <v>184335.34</v>
      </c>
      <c r="M59" s="251">
        <f>ELIGIBIL!M86+NEELIGIBIL!M59</f>
        <v>35023.714599999999</v>
      </c>
      <c r="N59" s="471">
        <f>ELIGIBIL!N86+NEELIGIBIL!N59</f>
        <v>219359.0546</v>
      </c>
    </row>
    <row r="60" spans="1:18" ht="21.75" thickBot="1" x14ac:dyDescent="0.4">
      <c r="A60" s="8"/>
      <c r="B60" s="9" t="s">
        <v>85</v>
      </c>
      <c r="C60" s="21">
        <f>ELIGIBIL!C87+NEELIGIBIL!C60</f>
        <v>0</v>
      </c>
      <c r="D60" s="21">
        <f>ELIGIBIL!D87+NEELIGIBIL!D60</f>
        <v>0</v>
      </c>
      <c r="E60" s="440">
        <f>ELIGIBIL!E87+NEELIGIBIL!E60</f>
        <v>0</v>
      </c>
      <c r="F60" s="91">
        <f>ELIGIBIL!F87+NEELIGIBIL!F60</f>
        <v>0</v>
      </c>
      <c r="G60" s="216">
        <f>ELIGIBIL!G87+NEELIGIBIL!G60</f>
        <v>0</v>
      </c>
      <c r="H60" s="451">
        <f>ELIGIBIL!H87+NEELIGIBIL!H60</f>
        <v>0</v>
      </c>
      <c r="I60" s="145">
        <f>ELIGIBIL!I87+NEELIGIBIL!I60</f>
        <v>0</v>
      </c>
      <c r="J60" s="146">
        <f>ELIGIBIL!J87+NEELIGIBIL!J60</f>
        <v>0</v>
      </c>
      <c r="K60" s="458">
        <f>ELIGIBIL!K87+NEELIGIBIL!K60</f>
        <v>0</v>
      </c>
      <c r="L60" s="246">
        <f>ELIGIBIL!L87+NEELIGIBIL!L60</f>
        <v>0</v>
      </c>
      <c r="M60" s="251">
        <f>ELIGIBIL!M87+NEELIGIBIL!M60</f>
        <v>0</v>
      </c>
      <c r="N60" s="471">
        <f>ELIGIBIL!N87+NEELIGIBIL!N60</f>
        <v>0</v>
      </c>
    </row>
    <row r="61" spans="1:18" s="2" customFormat="1" ht="21.75" thickTop="1" x14ac:dyDescent="0.35">
      <c r="A61" s="289" t="s">
        <v>86</v>
      </c>
      <c r="B61" s="322" t="s">
        <v>87</v>
      </c>
      <c r="C61" s="291">
        <f>ELIGIBIL!C88+NEELIGIBIL!C61</f>
        <v>0</v>
      </c>
      <c r="D61" s="291">
        <f>ELIGIBIL!D88+NEELIGIBIL!D61</f>
        <v>0</v>
      </c>
      <c r="E61" s="292">
        <f>ELIGIBIL!E88+NEELIGIBIL!E61</f>
        <v>0</v>
      </c>
      <c r="F61" s="293">
        <f>ELIGIBIL!F88+NEELIGIBIL!F61</f>
        <v>0</v>
      </c>
      <c r="G61" s="294">
        <f>ELIGIBIL!G88+NEELIGIBIL!G61</f>
        <v>0</v>
      </c>
      <c r="H61" s="295">
        <f>ELIGIBIL!H88+NEELIGIBIL!H61</f>
        <v>0</v>
      </c>
      <c r="I61" s="399">
        <f>ELIGIBIL!I88+NEELIGIBIL!I61</f>
        <v>0</v>
      </c>
      <c r="J61" s="297">
        <f>ELIGIBIL!J88+NEELIGIBIL!J61</f>
        <v>0</v>
      </c>
      <c r="K61" s="421">
        <f>ELIGIBIL!K88+NEELIGIBIL!K61</f>
        <v>0</v>
      </c>
      <c r="L61" s="469">
        <f>ELIGIBIL!L88+NEELIGIBIL!L61</f>
        <v>0</v>
      </c>
      <c r="M61" s="337">
        <f>ELIGIBIL!M88+NEELIGIBIL!M61</f>
        <v>0</v>
      </c>
      <c r="N61" s="470">
        <f>ELIGIBIL!N88+NEELIGIBIL!N61</f>
        <v>0</v>
      </c>
    </row>
    <row r="62" spans="1:18" ht="42" x14ac:dyDescent="0.35">
      <c r="A62" s="19"/>
      <c r="B62" s="23" t="s">
        <v>88</v>
      </c>
      <c r="C62" s="21">
        <f>ELIGIBIL!C89+NEELIGIBIL!C62</f>
        <v>0</v>
      </c>
      <c r="D62" s="21">
        <f>ELIGIBIL!D89+NEELIGIBIL!D62</f>
        <v>0</v>
      </c>
      <c r="E62" s="440">
        <f>ELIGIBIL!E89+NEELIGIBIL!E62</f>
        <v>0</v>
      </c>
      <c r="F62" s="91">
        <f>ELIGIBIL!F89+NEELIGIBIL!F62</f>
        <v>0</v>
      </c>
      <c r="G62" s="216">
        <f>ELIGIBIL!G89+NEELIGIBIL!G62</f>
        <v>0</v>
      </c>
      <c r="H62" s="451">
        <f>ELIGIBIL!H89+NEELIGIBIL!H62</f>
        <v>0</v>
      </c>
      <c r="I62" s="145">
        <f>ELIGIBIL!I89+NEELIGIBIL!I62</f>
        <v>0</v>
      </c>
      <c r="J62" s="146">
        <f>ELIGIBIL!J89+NEELIGIBIL!J62</f>
        <v>0</v>
      </c>
      <c r="K62" s="458">
        <f>ELIGIBIL!K89+NEELIGIBIL!K62</f>
        <v>0</v>
      </c>
      <c r="L62" s="246">
        <f>ELIGIBIL!L89+NEELIGIBIL!L62</f>
        <v>0</v>
      </c>
      <c r="M62" s="251">
        <f>ELIGIBIL!M89+NEELIGIBIL!M62</f>
        <v>0</v>
      </c>
      <c r="N62" s="471">
        <f>ELIGIBIL!N89+NEELIGIBIL!N62</f>
        <v>0</v>
      </c>
    </row>
    <row r="63" spans="1:18" ht="21" x14ac:dyDescent="0.35">
      <c r="A63" s="19"/>
      <c r="B63" s="23" t="s">
        <v>89</v>
      </c>
      <c r="C63" s="21">
        <f>ELIGIBIL!C90+NEELIGIBIL!C63</f>
        <v>0</v>
      </c>
      <c r="D63" s="21">
        <f>ELIGIBIL!D90+NEELIGIBIL!D63</f>
        <v>0</v>
      </c>
      <c r="E63" s="440">
        <f>ELIGIBIL!E90+NEELIGIBIL!E63</f>
        <v>0</v>
      </c>
      <c r="F63" s="91">
        <f>ELIGIBIL!F90+NEELIGIBIL!F63</f>
        <v>0</v>
      </c>
      <c r="G63" s="216">
        <f>ELIGIBIL!G90+NEELIGIBIL!G63</f>
        <v>0</v>
      </c>
      <c r="H63" s="451">
        <f>ELIGIBIL!H90+NEELIGIBIL!H63</f>
        <v>0</v>
      </c>
      <c r="I63" s="145">
        <f>ELIGIBIL!I90+NEELIGIBIL!I63</f>
        <v>0</v>
      </c>
      <c r="J63" s="146">
        <f>ELIGIBIL!J90+NEELIGIBIL!J63</f>
        <v>0</v>
      </c>
      <c r="K63" s="458">
        <f>ELIGIBIL!K90+NEELIGIBIL!K63</f>
        <v>0</v>
      </c>
      <c r="L63" s="246">
        <f>ELIGIBIL!L90+NEELIGIBIL!L63</f>
        <v>0</v>
      </c>
      <c r="M63" s="251">
        <f>ELIGIBIL!M90+NEELIGIBIL!M63</f>
        <v>0</v>
      </c>
      <c r="N63" s="471">
        <f>ELIGIBIL!N90+NEELIGIBIL!N63</f>
        <v>0</v>
      </c>
    </row>
    <row r="64" spans="1:18" ht="42" x14ac:dyDescent="0.35">
      <c r="A64" s="19"/>
      <c r="B64" s="23" t="s">
        <v>90</v>
      </c>
      <c r="C64" s="21">
        <v>0</v>
      </c>
      <c r="D64" s="44">
        <v>0</v>
      </c>
      <c r="E64" s="57">
        <f t="shared" ref="E64:E66" si="41">C64+D64</f>
        <v>0</v>
      </c>
      <c r="F64" s="91">
        <v>0</v>
      </c>
      <c r="G64" s="97">
        <v>0</v>
      </c>
      <c r="H64" s="93">
        <f t="shared" ref="H64:H66" si="42">F64+G64</f>
        <v>0</v>
      </c>
      <c r="I64" s="145">
        <v>0</v>
      </c>
      <c r="J64" s="135">
        <v>0</v>
      </c>
      <c r="K64" s="419">
        <f t="shared" ref="K64:K66" si="43">I64+J64</f>
        <v>0</v>
      </c>
      <c r="L64" s="246">
        <v>0</v>
      </c>
      <c r="M64" s="253">
        <v>0</v>
      </c>
      <c r="N64" s="248">
        <f t="shared" ref="N64:N66" si="44">L64+M64</f>
        <v>0</v>
      </c>
    </row>
    <row r="65" spans="1:14" ht="21" x14ac:dyDescent="0.35">
      <c r="A65" s="19"/>
      <c r="B65" s="23" t="s">
        <v>91</v>
      </c>
      <c r="C65" s="21">
        <v>0</v>
      </c>
      <c r="D65" s="44">
        <v>0</v>
      </c>
      <c r="E65" s="57">
        <f t="shared" si="41"/>
        <v>0</v>
      </c>
      <c r="F65" s="91">
        <v>0</v>
      </c>
      <c r="G65" s="97">
        <v>0</v>
      </c>
      <c r="H65" s="93">
        <f t="shared" si="42"/>
        <v>0</v>
      </c>
      <c r="I65" s="145">
        <v>0</v>
      </c>
      <c r="J65" s="135">
        <v>0</v>
      </c>
      <c r="K65" s="419">
        <f t="shared" si="43"/>
        <v>0</v>
      </c>
      <c r="L65" s="246">
        <v>0</v>
      </c>
      <c r="M65" s="253">
        <v>0</v>
      </c>
      <c r="N65" s="248">
        <f t="shared" si="44"/>
        <v>0</v>
      </c>
    </row>
    <row r="66" spans="1:14" ht="42.75" thickBot="1" x14ac:dyDescent="0.4">
      <c r="A66" s="8"/>
      <c r="B66" s="40" t="s">
        <v>92</v>
      </c>
      <c r="C66" s="10">
        <v>0</v>
      </c>
      <c r="D66" s="45">
        <v>0</v>
      </c>
      <c r="E66" s="53">
        <f t="shared" si="41"/>
        <v>0</v>
      </c>
      <c r="F66" s="76">
        <v>0</v>
      </c>
      <c r="G66" s="98">
        <v>0</v>
      </c>
      <c r="H66" s="78">
        <f t="shared" si="42"/>
        <v>0</v>
      </c>
      <c r="I66" s="391">
        <v>0</v>
      </c>
      <c r="J66" s="136">
        <v>0</v>
      </c>
      <c r="K66" s="414">
        <f t="shared" si="43"/>
        <v>0</v>
      </c>
      <c r="L66" s="231">
        <v>0</v>
      </c>
      <c r="M66" s="254">
        <v>0</v>
      </c>
      <c r="N66" s="233">
        <f t="shared" si="44"/>
        <v>0</v>
      </c>
    </row>
    <row r="67" spans="1:14" ht="22.5" thickTop="1" thickBot="1" x14ac:dyDescent="0.4">
      <c r="A67" s="30" t="s">
        <v>93</v>
      </c>
      <c r="B67" s="31" t="s">
        <v>94</v>
      </c>
      <c r="C67" s="32">
        <f>ELIGIBIL!C94+NEELIGIBIL!C67</f>
        <v>247527.63</v>
      </c>
      <c r="D67" s="32">
        <f>ELIGIBIL!D94+NEELIGIBIL!D67</f>
        <v>47030.2497</v>
      </c>
      <c r="E67" s="447">
        <f>ELIGIBIL!E94+NEELIGIBIL!E67</f>
        <v>294557.87969999999</v>
      </c>
      <c r="F67" s="79">
        <f>ELIGIBIL!F94+NEELIGIBIL!F67</f>
        <v>0</v>
      </c>
      <c r="G67" s="214">
        <f>ELIGIBIL!G94+NEELIGIBIL!G67</f>
        <v>0</v>
      </c>
      <c r="H67" s="455">
        <f>ELIGIBIL!H94+NEELIGIBIL!H67</f>
        <v>0</v>
      </c>
      <c r="I67" s="392">
        <f>ELIGIBIL!I94+NEELIGIBIL!I67</f>
        <v>247527.63</v>
      </c>
      <c r="J67" s="217">
        <f>ELIGIBIL!J94+NEELIGIBIL!J67</f>
        <v>51980.802299999996</v>
      </c>
      <c r="K67" s="462">
        <f>ELIGIBIL!K94+NEELIGIBIL!K67</f>
        <v>299508.43229999999</v>
      </c>
      <c r="L67" s="234">
        <f>ELIGIBIL!L94+NEELIGIBIL!L67</f>
        <v>247527.63</v>
      </c>
      <c r="M67" s="249">
        <f>ELIGIBIL!M94+NEELIGIBIL!M67</f>
        <v>51980.802299999996</v>
      </c>
      <c r="N67" s="479">
        <f>ELIGIBIL!N94+NEELIGIBIL!N67</f>
        <v>299508.43229999999</v>
      </c>
    </row>
    <row r="68" spans="1:14" ht="22.5" thickTop="1" thickBot="1" x14ac:dyDescent="0.4">
      <c r="A68" s="12" t="s">
        <v>95</v>
      </c>
      <c r="B68" s="16" t="s">
        <v>96</v>
      </c>
      <c r="C68" s="32">
        <f>ELIGIBIL!C95+NEELIGIBIL!C68</f>
        <v>4940</v>
      </c>
      <c r="D68" s="32">
        <f>ELIGIBIL!D95+NEELIGIBIL!D68</f>
        <v>938.6</v>
      </c>
      <c r="E68" s="447">
        <f>ELIGIBIL!E95+NEELIGIBIL!E68</f>
        <v>5878.6</v>
      </c>
      <c r="F68" s="79">
        <f>ELIGIBIL!F95+NEELIGIBIL!F68</f>
        <v>2039.47</v>
      </c>
      <c r="G68" s="214">
        <f>ELIGIBIL!G95+NEELIGIBIL!G68</f>
        <v>387.49930000000006</v>
      </c>
      <c r="H68" s="455">
        <f>ELIGIBIL!H95+NEELIGIBIL!H68</f>
        <v>2426.9692999999997</v>
      </c>
      <c r="I68" s="392">
        <f>ELIGIBIL!I95+NEELIGIBIL!I68</f>
        <v>2900.5299999999997</v>
      </c>
      <c r="J68" s="217">
        <f>ELIGIBIL!J95+NEELIGIBIL!J68</f>
        <v>609.11129999999991</v>
      </c>
      <c r="K68" s="462">
        <f>ELIGIBIL!K95+NEELIGIBIL!K68</f>
        <v>3509.6412999999998</v>
      </c>
      <c r="L68" s="234">
        <f>ELIGIBIL!L95+NEELIGIBIL!L68</f>
        <v>4940</v>
      </c>
      <c r="M68" s="249">
        <f>ELIGIBIL!M95+NEELIGIBIL!M68</f>
        <v>996.61059999999998</v>
      </c>
      <c r="N68" s="479">
        <f>ELIGIBIL!N95+NEELIGIBIL!N68</f>
        <v>5936.6106</v>
      </c>
    </row>
    <row r="69" spans="1:14" ht="22.5" thickTop="1" thickBot="1" x14ac:dyDescent="0.4">
      <c r="A69" s="348" t="s">
        <v>97</v>
      </c>
      <c r="B69" s="349"/>
      <c r="C69" s="17">
        <f>C58+C61+C67+C68</f>
        <v>436802.97</v>
      </c>
      <c r="D69" s="17">
        <f t="shared" ref="D69:E69" si="45">D58+D61+D67+D68</f>
        <v>82992.564299999998</v>
      </c>
      <c r="E69" s="55">
        <f t="shared" si="45"/>
        <v>519795.53429999994</v>
      </c>
      <c r="F69" s="82">
        <f>F58+F61+F67+F68</f>
        <v>186374.81</v>
      </c>
      <c r="G69" s="83">
        <f t="shared" ref="G69:H69" si="46">G58+G61+G67+G68</f>
        <v>35411.213900000002</v>
      </c>
      <c r="H69" s="84">
        <f t="shared" si="46"/>
        <v>221786.0239</v>
      </c>
      <c r="I69" s="393">
        <f>I58+I61+I67+I68</f>
        <v>250428.16</v>
      </c>
      <c r="J69" s="121">
        <f t="shared" ref="J69:K69" si="47">J58+J61+J67+J68</f>
        <v>52589.913599999993</v>
      </c>
      <c r="K69" s="416">
        <f t="shared" si="47"/>
        <v>303018.0736</v>
      </c>
      <c r="L69" s="237">
        <f>L58+L61+L67+L68</f>
        <v>436802.97</v>
      </c>
      <c r="M69" s="238">
        <f t="shared" ref="M69:N69" si="48">M58+M61+M67+M68</f>
        <v>88001.127499999988</v>
      </c>
      <c r="N69" s="239">
        <f t="shared" si="48"/>
        <v>524804.09750000003</v>
      </c>
    </row>
    <row r="70" spans="1:14" ht="21" x14ac:dyDescent="0.25">
      <c r="A70" s="353" t="s">
        <v>98</v>
      </c>
      <c r="B70" s="347"/>
      <c r="C70" s="347"/>
      <c r="D70" s="347"/>
      <c r="E70" s="347"/>
      <c r="F70" s="73"/>
      <c r="G70" s="408"/>
      <c r="H70" s="75"/>
      <c r="I70" s="394"/>
      <c r="J70" s="112"/>
      <c r="K70" s="394"/>
      <c r="L70" s="240"/>
      <c r="M70" s="464"/>
      <c r="N70" s="241"/>
    </row>
    <row r="71" spans="1:14" ht="21" x14ac:dyDescent="0.35">
      <c r="A71" s="19" t="s">
        <v>99</v>
      </c>
      <c r="B71" s="46" t="s">
        <v>100</v>
      </c>
      <c r="C71" s="21">
        <v>0</v>
      </c>
      <c r="D71" s="22">
        <f>C71*19%</f>
        <v>0</v>
      </c>
      <c r="E71" s="57">
        <f>C71+D71</f>
        <v>0</v>
      </c>
      <c r="F71" s="91">
        <v>0</v>
      </c>
      <c r="G71" s="92">
        <f>F71*19%</f>
        <v>0</v>
      </c>
      <c r="H71" s="93">
        <f>F71+G71</f>
        <v>0</v>
      </c>
      <c r="I71" s="145">
        <v>0</v>
      </c>
      <c r="J71" s="130">
        <f>I71*19%</f>
        <v>0</v>
      </c>
      <c r="K71" s="419">
        <f>I71+J71</f>
        <v>0</v>
      </c>
      <c r="L71" s="246">
        <v>0</v>
      </c>
      <c r="M71" s="247">
        <f>L71*19%</f>
        <v>0</v>
      </c>
      <c r="N71" s="248">
        <f>L71+M71</f>
        <v>0</v>
      </c>
    </row>
    <row r="72" spans="1:14" ht="21" x14ac:dyDescent="0.35">
      <c r="A72" s="19" t="s">
        <v>101</v>
      </c>
      <c r="B72" s="20" t="s">
        <v>102</v>
      </c>
      <c r="C72" s="21">
        <v>0</v>
      </c>
      <c r="D72" s="22">
        <f t="shared" ref="D72" si="49">C72*19%</f>
        <v>0</v>
      </c>
      <c r="E72" s="57">
        <f t="shared" ref="E72" si="50">C72+D72</f>
        <v>0</v>
      </c>
      <c r="F72" s="91">
        <v>0</v>
      </c>
      <c r="G72" s="92">
        <f t="shared" ref="G72" si="51">F72*19%</f>
        <v>0</v>
      </c>
      <c r="H72" s="93">
        <f t="shared" ref="H72" si="52">F72+G72</f>
        <v>0</v>
      </c>
      <c r="I72" s="145">
        <v>0</v>
      </c>
      <c r="J72" s="130">
        <f t="shared" ref="J72" si="53">I72*19%</f>
        <v>0</v>
      </c>
      <c r="K72" s="419">
        <f t="shared" ref="K72" si="54">I72+J72</f>
        <v>0</v>
      </c>
      <c r="L72" s="246">
        <v>0</v>
      </c>
      <c r="M72" s="247">
        <f t="shared" ref="M72" si="55">L72*19%</f>
        <v>0</v>
      </c>
      <c r="N72" s="248">
        <f t="shared" ref="N72" si="56">L72+M72</f>
        <v>0</v>
      </c>
    </row>
    <row r="73" spans="1:14" ht="21.75" thickBot="1" x14ac:dyDescent="0.4">
      <c r="A73" s="344" t="s">
        <v>103</v>
      </c>
      <c r="B73" s="345"/>
      <c r="C73" s="18">
        <f>SUM(C71:C72)</f>
        <v>0</v>
      </c>
      <c r="D73" s="18">
        <f t="shared" ref="D73:E73" si="57">SUM(D71:D72)</f>
        <v>0</v>
      </c>
      <c r="E73" s="56">
        <f t="shared" si="57"/>
        <v>0</v>
      </c>
      <c r="F73" s="85">
        <f>SUM(F71:F72)</f>
        <v>0</v>
      </c>
      <c r="G73" s="86">
        <f t="shared" ref="G73:H73" si="58">SUM(G71:G72)</f>
        <v>0</v>
      </c>
      <c r="H73" s="87">
        <f t="shared" si="58"/>
        <v>0</v>
      </c>
      <c r="I73" s="395">
        <f>SUM(I71:I72)</f>
        <v>0</v>
      </c>
      <c r="J73" s="124">
        <f t="shared" ref="J73:K73" si="59">SUM(J71:J72)</f>
        <v>0</v>
      </c>
      <c r="K73" s="417">
        <f t="shared" si="59"/>
        <v>0</v>
      </c>
      <c r="L73" s="242">
        <f>SUM(L71:L72)</f>
        <v>0</v>
      </c>
      <c r="M73" s="243">
        <f t="shared" ref="M73:N73" si="60">SUM(M71:M72)</f>
        <v>0</v>
      </c>
      <c r="N73" s="244">
        <f t="shared" si="60"/>
        <v>0</v>
      </c>
    </row>
    <row r="74" spans="1:14" ht="21.75" thickBot="1" x14ac:dyDescent="0.4">
      <c r="A74" s="379" t="s">
        <v>104</v>
      </c>
      <c r="B74" s="380"/>
      <c r="C74" s="47">
        <f t="shared" ref="C74:N74" si="61">C17+C19+C44+C56+C69+C73</f>
        <v>5798252.074</v>
      </c>
      <c r="D74" s="47">
        <f t="shared" si="61"/>
        <v>1101667.8940600001</v>
      </c>
      <c r="E74" s="63">
        <f t="shared" si="61"/>
        <v>6899919.9680599999</v>
      </c>
      <c r="F74" s="99">
        <f t="shared" si="61"/>
        <v>5302174.4339999994</v>
      </c>
      <c r="G74" s="100">
        <f t="shared" si="61"/>
        <v>1007413.1424600001</v>
      </c>
      <c r="H74" s="101">
        <f t="shared" si="61"/>
        <v>6309587.5764600001</v>
      </c>
      <c r="I74" s="405">
        <f t="shared" si="61"/>
        <v>496077.64</v>
      </c>
      <c r="J74" s="138">
        <f t="shared" si="61"/>
        <v>104176.30439999999</v>
      </c>
      <c r="K74" s="424">
        <f t="shared" si="61"/>
        <v>600253.94439999992</v>
      </c>
      <c r="L74" s="255">
        <f t="shared" si="61"/>
        <v>5798252.074</v>
      </c>
      <c r="M74" s="256">
        <f t="shared" si="61"/>
        <v>1111589.4468600003</v>
      </c>
      <c r="N74" s="257">
        <f t="shared" si="61"/>
        <v>6909841.5208599996</v>
      </c>
    </row>
    <row r="75" spans="1:14" ht="21.75" thickBot="1" x14ac:dyDescent="0.4">
      <c r="A75" s="379" t="s">
        <v>105</v>
      </c>
      <c r="B75" s="380"/>
      <c r="C75" s="47">
        <f t="shared" ref="C75:N75" si="62">C14+C15+C16+C19+C46+C49+C59</f>
        <v>4850552.34</v>
      </c>
      <c r="D75" s="47">
        <f t="shared" si="62"/>
        <v>921604.94460000005</v>
      </c>
      <c r="E75" s="63">
        <f t="shared" si="62"/>
        <v>5772157.2846000008</v>
      </c>
      <c r="F75" s="99">
        <f t="shared" si="62"/>
        <v>4635516.62</v>
      </c>
      <c r="G75" s="100">
        <f t="shared" si="62"/>
        <v>880748.15780000004</v>
      </c>
      <c r="H75" s="101">
        <f t="shared" si="62"/>
        <v>5516264.7778000003</v>
      </c>
      <c r="I75" s="405">
        <f t="shared" si="62"/>
        <v>215035.72</v>
      </c>
      <c r="J75" s="138">
        <f t="shared" si="62"/>
        <v>45157.501199999999</v>
      </c>
      <c r="K75" s="424">
        <f t="shared" si="62"/>
        <v>260193.22119999997</v>
      </c>
      <c r="L75" s="255">
        <f t="shared" si="62"/>
        <v>4850552.34</v>
      </c>
      <c r="M75" s="256">
        <f t="shared" si="62"/>
        <v>925905.6590000001</v>
      </c>
      <c r="N75" s="257">
        <f t="shared" si="62"/>
        <v>5776457.9989999998</v>
      </c>
    </row>
    <row r="76" spans="1:14" ht="15" customHeight="1" x14ac:dyDescent="0.25"/>
    <row r="77" spans="1:14" ht="29.25" customHeight="1" x14ac:dyDescent="0.35">
      <c r="B77" s="48"/>
      <c r="C77" s="342"/>
      <c r="D77" s="342"/>
      <c r="E77" s="342"/>
    </row>
    <row r="78" spans="1:14" ht="21" x14ac:dyDescent="0.35">
      <c r="B78" s="48" t="s">
        <v>138</v>
      </c>
      <c r="C78" s="342" t="s">
        <v>139</v>
      </c>
      <c r="D78" s="342"/>
      <c r="E78" s="342"/>
      <c r="F78" s="342"/>
      <c r="G78" s="342"/>
      <c r="H78" s="342"/>
      <c r="I78" s="342"/>
      <c r="J78" s="342"/>
      <c r="K78" s="342"/>
      <c r="L78" s="342"/>
      <c r="M78" s="342"/>
      <c r="N78" s="342"/>
    </row>
    <row r="79" spans="1:14" ht="21" x14ac:dyDescent="0.35">
      <c r="A79" s="2"/>
      <c r="B79" s="49" t="s">
        <v>140</v>
      </c>
      <c r="C79" s="343" t="s">
        <v>141</v>
      </c>
      <c r="D79" s="343"/>
      <c r="E79" s="343"/>
      <c r="F79" s="343"/>
      <c r="G79" s="343"/>
      <c r="H79" s="343"/>
      <c r="I79" s="343"/>
      <c r="J79" s="343"/>
      <c r="K79" s="343"/>
      <c r="L79" s="343"/>
      <c r="M79" s="343"/>
      <c r="N79" s="343"/>
    </row>
    <row r="82" spans="1:14" ht="21" x14ac:dyDescent="0.35">
      <c r="B82" s="48" t="s">
        <v>142</v>
      </c>
    </row>
    <row r="83" spans="1:14" ht="21" x14ac:dyDescent="0.35">
      <c r="A83" s="2"/>
      <c r="B83" s="49" t="s">
        <v>143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90" spans="1:14" s="48" customFormat="1" ht="63" customHeight="1" x14ac:dyDescent="0.35">
      <c r="B90" s="372"/>
      <c r="C90" s="372"/>
      <c r="F90"/>
      <c r="G90"/>
      <c r="H90"/>
      <c r="I90"/>
      <c r="J90"/>
      <c r="K90"/>
      <c r="L90"/>
      <c r="M90"/>
      <c r="N90"/>
    </row>
  </sheetData>
  <mergeCells count="35">
    <mergeCell ref="L7:N8"/>
    <mergeCell ref="B90:C90"/>
    <mergeCell ref="F7:H8"/>
    <mergeCell ref="I7:K8"/>
    <mergeCell ref="A70:E70"/>
    <mergeCell ref="A73:B73"/>
    <mergeCell ref="A74:B74"/>
    <mergeCell ref="A75:B75"/>
    <mergeCell ref="C77:E77"/>
    <mergeCell ref="C78:E78"/>
    <mergeCell ref="A20:E20"/>
    <mergeCell ref="A44:B44"/>
    <mergeCell ref="A45:E45"/>
    <mergeCell ref="A56:B56"/>
    <mergeCell ref="A57:E57"/>
    <mergeCell ref="A69:B69"/>
    <mergeCell ref="A19:B19"/>
    <mergeCell ref="A2:B2"/>
    <mergeCell ref="A3:B3"/>
    <mergeCell ref="A4:B4"/>
    <mergeCell ref="A6:E6"/>
    <mergeCell ref="A7:E7"/>
    <mergeCell ref="A8:E8"/>
    <mergeCell ref="A9:A10"/>
    <mergeCell ref="B9:B10"/>
    <mergeCell ref="A12:E12"/>
    <mergeCell ref="A17:B17"/>
    <mergeCell ref="A18:E18"/>
    <mergeCell ref="F78:H78"/>
    <mergeCell ref="I78:K78"/>
    <mergeCell ref="L78:N78"/>
    <mergeCell ref="C79:E79"/>
    <mergeCell ref="F79:H79"/>
    <mergeCell ref="I79:K79"/>
    <mergeCell ref="L79:N79"/>
  </mergeCells>
  <pageMargins left="0.7" right="0.7" top="0.75" bottom="0.75" header="0.3" footer="0.3"/>
  <pageSetup paperSize="9" scale="23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ELIGIBIL</vt:lpstr>
      <vt:lpstr>NEELIGIBIL</vt:lpstr>
      <vt:lpstr>DG-TOTALIZATOR</vt:lpstr>
      <vt:lpstr>'DG-TOTALIZATOR'!Print_Area</vt:lpstr>
      <vt:lpstr>ELIGIBIL!Print_Area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2025-10-09T10:48:19Z</dcterms:modified>
</cp:coreProperties>
</file>