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D:\WORKTASK\04. ECOLECT MURES\9. DDN_procedura NFP\Documentatia de atribuire\Doc. DDN (NFP)_vFinal_rev.4_01.12.2025\"/>
    </mc:Choice>
  </mc:AlternateContent>
  <xr:revisionPtr revIDLastSave="0" documentId="13_ncr:1_{6F65D3AC-7F2B-43A9-8685-EC2EBEDD621C}" xr6:coauthVersionLast="47" xr6:coauthVersionMax="47" xr10:uidLastSave="{00000000-0000-0000-0000-000000000000}"/>
  <bookViews>
    <workbookView xWindow="-120" yWindow="-120" windowWidth="29040" windowHeight="15720" xr2:uid="{432185F5-EF13-4AED-A771-DC74C052C37B}"/>
  </bookViews>
  <sheets>
    <sheet name="Tarife și Valoare Estimată" sheetId="2" r:id="rId1"/>
  </sheets>
  <definedNames>
    <definedName name="_xlnm.Print_Area" localSheetId="0">'Tarife și Valoare Estimată'!$A$1:$J$156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5" i="2" l="1"/>
  <c r="D101" i="2"/>
  <c r="C101" i="2"/>
  <c r="E133" i="2" l="1"/>
  <c r="E131" i="2"/>
  <c r="D103" i="2"/>
  <c r="G103" i="2" s="1"/>
  <c r="H103" i="2" s="1"/>
  <c r="I103" i="2" s="1"/>
  <c r="D104" i="2"/>
  <c r="G104" i="2" s="1"/>
  <c r="H104" i="2" s="1"/>
  <c r="I104" i="2" s="1"/>
  <c r="D105" i="2"/>
  <c r="G105" i="2" s="1"/>
  <c r="H105" i="2" s="1"/>
  <c r="I105" i="2" s="1"/>
  <c r="D106" i="2"/>
  <c r="G106" i="2" s="1"/>
  <c r="H106" i="2" s="1"/>
  <c r="I106" i="2" s="1"/>
  <c r="D107" i="2"/>
  <c r="G107" i="2" s="1"/>
  <c r="H107" i="2" s="1"/>
  <c r="I107" i="2" s="1"/>
  <c r="D108" i="2"/>
  <c r="G108" i="2" s="1"/>
  <c r="H108" i="2" s="1"/>
  <c r="I108" i="2" s="1"/>
  <c r="G101" i="2"/>
  <c r="E71" i="2"/>
  <c r="E66" i="2"/>
  <c r="H66" i="2" s="1"/>
  <c r="D48" i="2"/>
  <c r="E68" i="2" s="1"/>
  <c r="H68" i="2" s="1"/>
  <c r="D50" i="2"/>
  <c r="E70" i="2" s="1"/>
  <c r="D45" i="2"/>
  <c r="E65" i="2" s="1"/>
  <c r="H65" i="2" s="1"/>
  <c r="E125" i="2" s="1"/>
  <c r="D44" i="2"/>
  <c r="E64" i="2" s="1"/>
  <c r="H64" i="2" s="1"/>
  <c r="E124" i="2" s="1"/>
  <c r="D43" i="2"/>
  <c r="E63" i="2" s="1"/>
  <c r="H63" i="2" s="1"/>
  <c r="E123" i="2" s="1"/>
  <c r="D23" i="2"/>
  <c r="D21" i="2" s="1"/>
  <c r="D31" i="2" s="1"/>
  <c r="D33" i="2" s="1"/>
  <c r="D36" i="2" s="1"/>
  <c r="E25" i="2" s="1"/>
  <c r="H101" i="2" l="1"/>
  <c r="I101" i="2" s="1"/>
  <c r="D109" i="2"/>
  <c r="E128" i="2"/>
  <c r="D42" i="2"/>
  <c r="D38" i="2"/>
  <c r="E29" i="2"/>
  <c r="E34" i="2"/>
  <c r="E21" i="2"/>
  <c r="E24" i="2"/>
  <c r="E30" i="2"/>
  <c r="E28" i="2"/>
  <c r="E27" i="2"/>
  <c r="E26" i="2"/>
  <c r="E126" i="2" l="1"/>
  <c r="I109" i="2"/>
  <c r="D47" i="2"/>
  <c r="D49" i="2" s="1"/>
  <c r="E62" i="2"/>
  <c r="E36" i="2"/>
  <c r="H62" i="2" l="1"/>
  <c r="E122" i="2" s="1"/>
  <c r="E67" i="2"/>
  <c r="D52" i="2"/>
  <c r="D55" i="2" s="1"/>
  <c r="E69" i="2"/>
  <c r="E72" i="2" s="1"/>
  <c r="E75" i="2" s="1"/>
  <c r="H67" i="2" l="1"/>
  <c r="H69" i="2" s="1"/>
  <c r="E127" i="2"/>
  <c r="E129" i="2" s="1"/>
  <c r="E76" i="2"/>
  <c r="E78" i="2"/>
  <c r="D58" i="2"/>
  <c r="D56" i="2"/>
  <c r="H70" i="2"/>
  <c r="E130" i="2" l="1"/>
  <c r="E132" i="2" s="1"/>
  <c r="H72" i="2"/>
  <c r="H75" i="2" s="1"/>
  <c r="E135" i="2" l="1"/>
  <c r="E138" i="2" s="1"/>
  <c r="D145" i="2"/>
  <c r="H76" i="2"/>
  <c r="H78" i="2"/>
  <c r="E136" i="2" l="1"/>
  <c r="D146" i="2"/>
  <c r="D152" i="2"/>
  <c r="D153" i="2" l="1"/>
</calcChain>
</file>

<file path=xl/sharedStrings.xml><?xml version="1.0" encoding="utf-8"?>
<sst xmlns="http://schemas.openxmlformats.org/spreadsheetml/2006/main" count="241" uniqueCount="131">
  <si>
    <t>Nr. crt.</t>
  </si>
  <si>
    <t>-</t>
  </si>
  <si>
    <t>Redevența</t>
  </si>
  <si>
    <t>A</t>
  </si>
  <si>
    <t>B</t>
  </si>
  <si>
    <t>Cheltuieli financiare</t>
  </si>
  <si>
    <t>I</t>
  </si>
  <si>
    <t>II</t>
  </si>
  <si>
    <t>III</t>
  </si>
  <si>
    <t>V</t>
  </si>
  <si>
    <t>VI</t>
  </si>
  <si>
    <t>Observații</t>
  </si>
  <si>
    <t>Cheltuieli de natură salarială</t>
  </si>
  <si>
    <t>Cheltuieli totale (CT = I+II)</t>
  </si>
  <si>
    <t>IV</t>
  </si>
  <si>
    <r>
      <t xml:space="preserve">Cheltuieli materiale, </t>
    </r>
    <r>
      <rPr>
        <i/>
        <sz val="9"/>
        <color rgb="FFC00000"/>
        <rFont val="Tahoma"/>
        <family val="2"/>
      </rPr>
      <t>exclusiv Redevență</t>
    </r>
  </si>
  <si>
    <t>Etapa 1 - preluarea valorilor unitare din Fișa de fundamentare inițială, pentru fiecare capitol de cheltuieli</t>
  </si>
  <si>
    <t>Etapa 2 - transpunerea Tarifului inițial de operare în formatul Fișei de fundamentare prevăzută de Ordinul nr. 640/2022</t>
  </si>
  <si>
    <t>Valoarea cuprinde Cheltuielile de la Capitolul 2 din Fișa de fundamentare inițială</t>
  </si>
  <si>
    <t>Valoarea cuprinde profitul inițial</t>
  </si>
  <si>
    <t>Fond pentru închiderea şi monitorizarea post închidere a depozitului de deşeuri</t>
  </si>
  <si>
    <t>Cheltuieli cu garanţia financiară de mediu</t>
  </si>
  <si>
    <t>Preambul</t>
  </si>
  <si>
    <t>Contractului de delegare.</t>
  </si>
  <si>
    <t xml:space="preserve">Prezentul document reprezintă modalitatea de determinare a Valorii Anuale a Contractului (”VAC”) estimată și a Valorii Totale a Contractului (”VTC”) pentru perioada de derulare a </t>
  </si>
  <si>
    <t>Modalitatea de determinare a Valorii Anuale a Contractului (”VAC”)se va realiza prin următoarea formulă:</t>
  </si>
  <si>
    <r>
      <t xml:space="preserve">­ VA_depozitare, reprezintă Valoarea Anuală pentru activitatea de depozitare rezultată ca urmare a aplicării formulei de calcul </t>
    </r>
    <r>
      <rPr>
        <b/>
        <sz val="9"/>
        <color theme="1"/>
        <rFont val="Tahoma"/>
        <family val="2"/>
      </rPr>
      <t>VA_depozitare = Q x T</t>
    </r>
  </si>
  <si>
    <t>Q = cantitatea anuală (estimată)</t>
  </si>
  <si>
    <t>T = tariful actualizat la momentul inițierii achiziției</t>
  </si>
  <si>
    <r>
      <rPr>
        <b/>
        <u/>
        <sz val="9"/>
        <color theme="1"/>
        <rFont val="Tahoma"/>
        <family val="2"/>
      </rPr>
      <t>Descrierea metodei:</t>
    </r>
    <r>
      <rPr>
        <sz val="9"/>
        <color theme="1"/>
        <rFont val="Tahoma"/>
        <family val="2"/>
      </rPr>
      <t xml:space="preserve">
Tariful de operare propus de Consultant are la bază </t>
    </r>
    <r>
      <rPr>
        <i/>
        <sz val="9"/>
        <color rgb="FF0070C0"/>
        <rFont val="Tahoma"/>
        <family val="2"/>
      </rPr>
      <t>Metoda transpunerii ultimului Tarifului de operare al DDN,</t>
    </r>
    <r>
      <rPr>
        <sz val="9"/>
        <color rgb="FF0070C0"/>
        <rFont val="Tahoma"/>
        <family val="2"/>
      </rPr>
      <t xml:space="preserve"> </t>
    </r>
    <r>
      <rPr>
        <sz val="9"/>
        <rFont val="Tahoma"/>
        <family val="2"/>
      </rPr>
      <t>în formatul Fișei de fundamentare a tarifului de depozitare, stabilit prin Ordinul nr. 640/2022</t>
    </r>
    <r>
      <rPr>
        <sz val="9"/>
        <color theme="1"/>
        <rFont val="Tahoma"/>
        <family val="2"/>
      </rPr>
      <t>, actualizarea valorică a acestuia cu indicele de referință IPC (conform art. 33 și 34 din Ordin) și includerea acelor obligații conexe stabilite la nivelul art. 49 din Caietul de sarcini, care nu au fost cuprinse în tariful inițial.</t>
    </r>
  </si>
  <si>
    <t>CHELTUIELI MATERIALE, din care:</t>
  </si>
  <si>
    <t>1.8</t>
  </si>
  <si>
    <t>Cheltuieli materiale, exclusiv Redevența</t>
  </si>
  <si>
    <t>CHELTUIELI CU MUNCA VIE</t>
  </si>
  <si>
    <t>Pondere din Total Valoare</t>
  </si>
  <si>
    <t>TAXE, LICENȚE, CERTIFICĂRI, AUTORIZĂRI</t>
  </si>
  <si>
    <t>CHELTUIELI CU ÎNCHIRIEREA UTILAJELOR</t>
  </si>
  <si>
    <t>CHELTUIELI CU DEPUNEREA ÎN RAMPĂ</t>
  </si>
  <si>
    <t>FOND PENTRU ÎNCHIDEREA DEPOZITULUI DE DEȘEURI ȘI URMĂRIRE POST-ÎNCHIDERE</t>
  </si>
  <si>
    <t>ALTE CHELTUIELI</t>
  </si>
  <si>
    <t>Specificație conform Fișă de fundamentare a tarifului (aprobată prin HCJ nr. 200/28.11.2024)</t>
  </si>
  <si>
    <t>Valoare Anuală 
(lei fără TVA)</t>
  </si>
  <si>
    <t>ALTE TAXE ȘI ONORARII</t>
  </si>
  <si>
    <t>CHELTUIELI DE EXPLOATARE</t>
  </si>
  <si>
    <t>CHELTUIELI FINANCIARE</t>
  </si>
  <si>
    <t>CHELTUIELI TOTALE</t>
  </si>
  <si>
    <t>PROFIT - 7%</t>
  </si>
  <si>
    <t>COTA DE DEZVOLTARE</t>
  </si>
  <si>
    <t>VENITURI OBȚINUTE DIN ACTIVITATEA DE SALUBRIZARE</t>
  </si>
  <si>
    <r>
      <t xml:space="preserve">Cantitatea programată </t>
    </r>
    <r>
      <rPr>
        <b/>
        <sz val="9"/>
        <rFont val="Tahoma"/>
        <family val="2"/>
      </rPr>
      <t>(tone / an)</t>
    </r>
  </si>
  <si>
    <t>TARIF, exlusiv TVA în lei / tonă</t>
  </si>
  <si>
    <t xml:space="preserve">Specificație conform Fișă de fundamentare </t>
  </si>
  <si>
    <t>Valoarea cuprinde următoarele capitole de cheltuieli din Fișa de fundamentare inițială: 1.1+1.2+1.3+1.4+1.5+1.6+1.7+1.9+1.10+1.11+1.12+1.13+3+4+5+7+8</t>
  </si>
  <si>
    <t>Valoarea cuprinde Redevența stabilită în cap. 1.8 din Fișa de fundamentare inițială</t>
  </si>
  <si>
    <t>Valoarea cuprinde Cheltuielile de la Capitolul 6 din Fișa de fundamentare inițială</t>
  </si>
  <si>
    <t>Total cheltuieli de exploatare (1+2+3+4)</t>
  </si>
  <si>
    <t>Profit (CT x r%)</t>
  </si>
  <si>
    <t>Cota de dezvoltare (CT x d%)</t>
  </si>
  <si>
    <t>Valoare totală a prestaţiei (III + IV + V)</t>
  </si>
  <si>
    <t>VII</t>
  </si>
  <si>
    <t>VIII</t>
  </si>
  <si>
    <t>Număr de locuitori (total persoane)</t>
  </si>
  <si>
    <t>IX</t>
  </si>
  <si>
    <t>TARIF, exlusiv TVA în lei / tonă (VI/VII)</t>
  </si>
  <si>
    <t>X</t>
  </si>
  <si>
    <t>XI</t>
  </si>
  <si>
    <t>XII</t>
  </si>
  <si>
    <t>Tarif utilizatori casnici (IX x VII)/(VIII x 12)</t>
  </si>
  <si>
    <t>lei/persoană/lună</t>
  </si>
  <si>
    <t>Densitatea medie a fracţiei de deşeuri, prevăzută în caietul de sarcini (Ď1)</t>
  </si>
  <si>
    <t>tone/mc</t>
  </si>
  <si>
    <t>Tarif utilizatori non casnici (IX)x(XI)</t>
  </si>
  <si>
    <t>lei/mc</t>
  </si>
  <si>
    <r>
      <t xml:space="preserve">Capitolul 1 - DETERMINARE </t>
    </r>
    <r>
      <rPr>
        <b/>
        <i/>
        <sz val="10"/>
        <color theme="1"/>
        <rFont val="Tahoma"/>
        <family val="2"/>
      </rPr>
      <t xml:space="preserve">Tarif actualizat </t>
    </r>
    <r>
      <rPr>
        <b/>
        <sz val="10"/>
        <color theme="1"/>
        <rFont val="Tahoma"/>
        <family val="2"/>
      </rPr>
      <t>pentru activitatea de depozitare</t>
    </r>
  </si>
  <si>
    <t>Etapa 3 - ajustarea Tarifului inițial de operare conform art. 33 și 34 din Ordinul nr. 640/2022</t>
  </si>
  <si>
    <t>UM</t>
  </si>
  <si>
    <t>Fundamentarea anterioară aprobată 
(lei fără TVA)</t>
  </si>
  <si>
    <t>lei/an</t>
  </si>
  <si>
    <t>tone/an</t>
  </si>
  <si>
    <t>persoane</t>
  </si>
  <si>
    <t>lei/tonă</t>
  </si>
  <si>
    <r>
      <t>IPC</t>
    </r>
    <r>
      <rPr>
        <b/>
        <sz val="7"/>
        <color theme="1"/>
        <rFont val="Tahoma"/>
        <family val="2"/>
      </rPr>
      <t>total</t>
    </r>
  </si>
  <si>
    <t>Propus</t>
  </si>
  <si>
    <t>Profit (CT x r%) - 7%</t>
  </si>
  <si>
    <t>Etapa 4 - adăugarea cheltuielilor necesare cu obligațiile conexe stabilite la art. 49 din Caietul de sarcini</t>
  </si>
  <si>
    <t>Pasul 1 - stabilirea valorilor suplimentare ce se vor adăuga la Valoarea totală ajustată</t>
  </si>
  <si>
    <t>Activități generale de realizat</t>
  </si>
  <si>
    <t xml:space="preserve">Valoare </t>
  </si>
  <si>
    <t>Explicații</t>
  </si>
  <si>
    <r>
      <t xml:space="preserve">Verificarea semestrială a funcționării normale și calibrarea periodică pentru sistemele fixe de detecție a contaminării radiocative, model GammaScan LB112, producător Berthold Technologies </t>
    </r>
    <r>
      <rPr>
        <b/>
        <sz val="9"/>
        <color theme="3" tint="0.249977111117893"/>
        <rFont val="Tahoma"/>
        <family val="2"/>
      </rPr>
      <t>(ID 1)</t>
    </r>
  </si>
  <si>
    <r>
      <t xml:space="preserve">Valoarea reprezintă un </t>
    </r>
    <r>
      <rPr>
        <b/>
        <i/>
        <u/>
        <sz val="9"/>
        <color theme="1"/>
        <rFont val="Tahoma"/>
        <family val="2"/>
      </rPr>
      <t xml:space="preserve">cost anual </t>
    </r>
    <r>
      <rPr>
        <i/>
        <sz val="9"/>
        <color theme="1"/>
        <rFont val="Tahoma"/>
        <family val="2"/>
      </rPr>
      <t>pentru activitatea specifică și se va include la Capitolul 1 - Cheltuieli materiale, subcapitolul 1.9 - Cheltuieli cu protecția mediului</t>
    </r>
  </si>
  <si>
    <t>Pasul 2 - stabilirea valorilor de amortizare</t>
  </si>
  <si>
    <t>Categorie</t>
  </si>
  <si>
    <t>Valoare mijloc fix</t>
  </si>
  <si>
    <t>Valoare de amortizat</t>
  </si>
  <si>
    <t>Amortizare lunară</t>
  </si>
  <si>
    <t>Dată PIF*</t>
  </si>
  <si>
    <t>Durată de amortizare (luni)</t>
  </si>
  <si>
    <t>*Dată PIF reprezintă Data obligatorie la care investiția trebuie să fie funcțională și pusă în funcțiune</t>
  </si>
  <si>
    <t>Amortizare anuală**</t>
  </si>
  <si>
    <t>**Reprezintă valoarea ce se adaugă la Fișa de fundamentare ajustată conform Etapei 3</t>
  </si>
  <si>
    <t>NOTĂ specială:</t>
  </si>
  <si>
    <t>Următoarele obligații specifice:</t>
  </si>
  <si>
    <t>Închiderea celulei nr. 1 în baza proiectului tehnic atașat la Caietul de sarcini ca Anexa nr. 13 și ținând cont de prevederile legale</t>
  </si>
  <si>
    <t>Prelungirea contractului de închiriere a stației de tratare levigat Klarwin 7</t>
  </si>
  <si>
    <t xml:space="preserve">Prelungirea contractului de închiriere a stației de ardere biogaz </t>
  </si>
  <si>
    <t>reprezintă o continuitate a Contractului de delegare a activității de depozitare și vor fi preluate și în acest Contract (încheiat prin procedură NFP de ADI Ecolect) iar valoric sunt cuprinse în Fișa de fundamentare ajustată la capitolele: 
     1.10.2 Închiriere de utilaje/autospeciale/mijloace de transport (prelungirea contractului de închiriere a stației de tratare levigat Klarwin 7 și a stației de ardere biogaz)
     3 Fond pentru închiderea şi monitorizarea post închidere a depozitului de deşeuri (Închiderea celulei nr. 1 în baza proiectului tehnic atașat la Caietul de sarcini ca Anexa nr. 13 și ținând cont de prevederile legale)</t>
  </si>
  <si>
    <r>
      <t xml:space="preserve">Metoda presupune realizarea a </t>
    </r>
    <r>
      <rPr>
        <b/>
        <sz val="9"/>
        <rFont val="Tahoma"/>
        <family val="2"/>
      </rPr>
      <t>cinci (5) etape</t>
    </r>
    <r>
      <rPr>
        <sz val="9"/>
        <rFont val="Tahoma"/>
        <family val="2"/>
      </rPr>
      <t>, după cum urmează:</t>
    </r>
  </si>
  <si>
    <t>Conform HCJ nr. 200/28.11.2024, Anexa 2 cu tariful actualizat are ca dată de referință</t>
  </si>
  <si>
    <t xml:space="preserve">luna noiembrie 2024. Astfel, indicele IPC total a fost calculat ca referință între luna </t>
  </si>
  <si>
    <t>TOTAL investiții optimizare, monitorizare și control, inclusiv reabilitări mijloace fixe existente</t>
  </si>
  <si>
    <t>Etapa 5 - stabilirea Valorii anuale a activității și a tarifului de depozitare în lei/tonă</t>
  </si>
  <si>
    <t>Valoare actualizată
(lei fără TVA)</t>
  </si>
  <si>
    <t xml:space="preserve">VA_depozitare = </t>
  </si>
  <si>
    <t>lei/an fără TVA</t>
  </si>
  <si>
    <t>(”VAC”) =</t>
  </si>
  <si>
    <t>Durata Contractului</t>
  </si>
  <si>
    <t>ani</t>
  </si>
  <si>
    <t>(”VTC”) =</t>
  </si>
  <si>
    <t>noiembrie 2024 și ultimul indice diseminat, aprilie 2025.</t>
  </si>
  <si>
    <t xml:space="preserve"> </t>
  </si>
  <si>
    <t>Obligația se va realiza în maxim 2 luni de la emiterea Ordinului de începere și se va amortiza pe perioada derulării Contractului. Costul va fi cuprins în Fișa de fundamentare la capitolul  4. Cheltuieli cu garanţia financiară de mediu</t>
  </si>
  <si>
    <t>Obligația se va realiza în maxim 5 zile de la emiterea Ordinului de începere și se va menține pe toată perioada derulării Contractului. Costul va fi cuprins în Fișa de fundamentare la capitolul  1.10.2 Închiriere de utilaje /autospeciale/mijloace de transport</t>
  </si>
  <si>
    <r>
      <t xml:space="preserve">Constituire scrisoare de garanție bancară pentru Garanția de Mediu aferentă DDN Sânpaul, în valoare de 7.676.434,06 lei </t>
    </r>
    <r>
      <rPr>
        <b/>
        <sz val="9"/>
        <color theme="3" tint="0.249977111117893"/>
        <rFont val="Tahoma"/>
        <family val="2"/>
      </rPr>
      <t>(ID 5)</t>
    </r>
  </si>
  <si>
    <r>
      <t xml:space="preserve">Asigurare necesar de utilaje suplimentare pentru operare DDN (excavator+buldozer) calculate astfel:
Program de operare DDN: L-S, 8 ore/schimb, un singur schimb. 
Timp estimat funcționare utilaje: L-S, 7 ore/schimb, media de 300 de zile anual (au fost eliminate zilele de sărbători) </t>
    </r>
    <r>
      <rPr>
        <b/>
        <sz val="9"/>
        <color theme="3" tint="0.249977111117893"/>
        <rFont val="Tahoma"/>
        <family val="2"/>
      </rPr>
      <t>(ID 6)</t>
    </r>
  </si>
  <si>
    <t>max 2 luni</t>
  </si>
  <si>
    <r>
      <rPr>
        <b/>
        <sz val="9"/>
        <color theme="1"/>
        <rFont val="Tahoma"/>
        <family val="2"/>
      </rPr>
      <t>VAC = VA_depozitare</t>
    </r>
    <r>
      <rPr>
        <sz val="9"/>
        <color theme="1"/>
        <rFont val="Tahoma"/>
        <family val="2"/>
      </rPr>
      <t>, unde:</t>
    </r>
  </si>
  <si>
    <t>Capitolul 2 - DETERMINARE Valorii Anuale a Contractului (”VAC”)</t>
  </si>
  <si>
    <r>
      <rPr>
        <b/>
        <u/>
        <sz val="9"/>
        <color theme="1"/>
        <rFont val="Tahoma"/>
        <family val="2"/>
      </rPr>
      <t>Descrierea metodei:</t>
    </r>
    <r>
      <rPr>
        <sz val="9"/>
        <color theme="1"/>
        <rFont val="Tahoma"/>
        <family val="2"/>
      </rPr>
      <t xml:space="preserve">
Se va realiza cu următoarea formulă: </t>
    </r>
    <r>
      <rPr>
        <b/>
        <sz val="9"/>
        <color theme="1"/>
        <rFont val="Tahoma"/>
        <family val="2"/>
      </rPr>
      <t xml:space="preserve">VAC = VA_depozitare </t>
    </r>
  </si>
  <si>
    <t>Capitolul 3 - DETERMINARE Valorii Totale a Contractului (”VTC”)</t>
  </si>
  <si>
    <r>
      <rPr>
        <b/>
        <u/>
        <sz val="9"/>
        <color theme="1"/>
        <rFont val="Tahoma"/>
        <family val="2"/>
      </rPr>
      <t>Descrierea metodei:</t>
    </r>
    <r>
      <rPr>
        <sz val="9"/>
        <color theme="1"/>
        <rFont val="Tahoma"/>
        <family val="2"/>
      </rPr>
      <t xml:space="preserve">
Se va realiza cu următoarea formulă: </t>
    </r>
    <r>
      <rPr>
        <b/>
        <sz val="9"/>
        <color theme="1"/>
        <rFont val="Tahoma"/>
        <family val="2"/>
      </rPr>
      <t>VTC = VA_depozitare *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</si>
</sst>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lei-418]_-;\-* #,##0.00\ [$lei-418]_-;_-* &quot;-&quot;??\ [$lei-418]_-;_-@_-"/>
    <numFmt numFmtId="165" formatCode="_-* #,##0\ [$lei-418]_-;\-* #,##0\ [$lei-418]_-;_-* &quot;-&quot;\ [$lei-418]_-;_-@_-"/>
    <numFmt numFmtId="166" formatCode="#,##0.0000"/>
  </numFmts>
  <fonts count="21" x14ac:knownFonts="1">
    <font>
      <sz val="11"/>
      <color theme="1"/>
      <name val="Aptos Narrow"/>
      <family val="2"/>
      <scheme val="minor"/>
    </font>
    <font>
      <b/>
      <sz val="9"/>
      <color theme="1"/>
      <name val="Tahoma"/>
      <family val="2"/>
    </font>
    <font>
      <sz val="9"/>
      <color theme="1"/>
      <name val="Tahoma"/>
      <family val="2"/>
    </font>
    <font>
      <sz val="9"/>
      <name val="Tahoma"/>
      <family val="2"/>
    </font>
    <font>
      <i/>
      <sz val="9"/>
      <color theme="1"/>
      <name val="Tahoma"/>
      <family val="2"/>
    </font>
    <font>
      <b/>
      <u/>
      <sz val="9"/>
      <color theme="1"/>
      <name val="Tahoma"/>
      <family val="2"/>
    </font>
    <font>
      <sz val="9"/>
      <color rgb="FF0070C0"/>
      <name val="Tahoma"/>
      <family val="2"/>
    </font>
    <font>
      <i/>
      <sz val="9"/>
      <color rgb="FF0070C0"/>
      <name val="Tahoma"/>
      <family val="2"/>
    </font>
    <font>
      <i/>
      <sz val="9"/>
      <color rgb="FFC00000"/>
      <name val="Tahoma"/>
      <family val="2"/>
    </font>
    <font>
      <b/>
      <i/>
      <sz val="9"/>
      <color theme="5" tint="-0.249977111117893"/>
      <name val="Tahoma"/>
      <family val="2"/>
    </font>
    <font>
      <b/>
      <i/>
      <sz val="9"/>
      <color theme="1"/>
      <name val="Tahoma"/>
      <family val="2"/>
    </font>
    <font>
      <b/>
      <sz val="9"/>
      <name val="Tahoma"/>
      <family val="2"/>
    </font>
    <font>
      <b/>
      <sz val="9"/>
      <color rgb="FFFFFF00"/>
      <name val="Tahoma"/>
      <family val="2"/>
    </font>
    <font>
      <sz val="10"/>
      <color theme="1"/>
      <name val="Tahoma"/>
      <family val="2"/>
    </font>
    <font>
      <b/>
      <sz val="10"/>
      <color theme="1"/>
      <name val="Tahoma"/>
      <family val="2"/>
    </font>
    <font>
      <b/>
      <i/>
      <sz val="10"/>
      <color theme="1"/>
      <name val="Tahoma"/>
      <family val="2"/>
    </font>
    <font>
      <b/>
      <sz val="7"/>
      <color theme="1"/>
      <name val="Tahoma"/>
      <family val="2"/>
    </font>
    <font>
      <b/>
      <sz val="9"/>
      <color rgb="FF0070C0"/>
      <name val="Tahoma"/>
      <family val="2"/>
    </font>
    <font>
      <b/>
      <sz val="9"/>
      <color theme="3" tint="0.249977111117893"/>
      <name val="Tahoma"/>
      <family val="2"/>
    </font>
    <font>
      <b/>
      <i/>
      <u/>
      <sz val="9"/>
      <color theme="1"/>
      <name val="Tahoma"/>
      <family val="2"/>
    </font>
    <font>
      <b/>
      <sz val="9"/>
      <color rgb="FFC00000"/>
      <name val="Tahoma"/>
      <family val="2"/>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4">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164" fontId="2" fillId="0" borderId="1" xfId="0" applyNumberFormat="1" applyFont="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xf>
    <xf numFmtId="164" fontId="2" fillId="2" borderId="1" xfId="0" applyNumberFormat="1" applyFont="1" applyFill="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vertical="center"/>
    </xf>
    <xf numFmtId="164" fontId="1" fillId="0" borderId="1" xfId="0" applyNumberFormat="1" applyFont="1" applyBorder="1" applyAlignment="1">
      <alignment vertical="center"/>
    </xf>
    <xf numFmtId="0" fontId="4" fillId="0" borderId="0" xfId="0" applyFont="1" applyAlignment="1">
      <alignment vertical="center"/>
    </xf>
    <xf numFmtId="0" fontId="2" fillId="0" borderId="0" xfId="0" applyFont="1"/>
    <xf numFmtId="4" fontId="2" fillId="0" borderId="0" xfId="0" applyNumberFormat="1" applyFont="1"/>
    <xf numFmtId="0" fontId="2" fillId="0" borderId="0" xfId="0" applyFont="1" applyAlignment="1">
      <alignment horizontal="left" vertical="top" wrapText="1"/>
    </xf>
    <xf numFmtId="2" fontId="2" fillId="3" borderId="1" xfId="0" applyNumberFormat="1" applyFont="1" applyFill="1" applyBorder="1" applyAlignment="1">
      <alignment horizontal="center" vertical="center" wrapText="1"/>
    </xf>
    <xf numFmtId="0" fontId="2" fillId="3" borderId="1" xfId="0" applyFont="1" applyFill="1" applyBorder="1" applyAlignment="1">
      <alignment vertical="center"/>
    </xf>
    <xf numFmtId="0" fontId="2" fillId="3"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vertical="center"/>
    </xf>
    <xf numFmtId="164" fontId="3" fillId="0" borderId="2" xfId="0" applyNumberFormat="1" applyFont="1" applyBorder="1" applyAlignment="1">
      <alignment vertical="center"/>
    </xf>
    <xf numFmtId="0" fontId="2" fillId="0" borderId="0" xfId="0" applyFont="1" applyAlignment="1">
      <alignment vertical="top"/>
    </xf>
    <xf numFmtId="0" fontId="9" fillId="0" borderId="0" xfId="0" applyFont="1" applyAlignment="1">
      <alignment vertical="top"/>
    </xf>
    <xf numFmtId="4" fontId="2" fillId="0" borderId="0" xfId="0" applyNumberFormat="1" applyFont="1" applyAlignment="1">
      <alignment vertical="top"/>
    </xf>
    <xf numFmtId="0" fontId="1" fillId="0" borderId="0" xfId="0" applyFont="1"/>
    <xf numFmtId="0" fontId="4" fillId="0" borderId="0" xfId="0" applyFont="1" applyAlignment="1">
      <alignment horizontal="left" indent="2"/>
    </xf>
    <xf numFmtId="0" fontId="2" fillId="0" borderId="1" xfId="0" applyFont="1" applyBorder="1" applyAlignment="1">
      <alignment horizontal="right" vertical="center"/>
    </xf>
    <xf numFmtId="164" fontId="1" fillId="0" borderId="1" xfId="0" applyNumberFormat="1" applyFont="1" applyBorder="1" applyAlignment="1">
      <alignment horizontal="center" vertical="center" wrapText="1"/>
    </xf>
    <xf numFmtId="9" fontId="4" fillId="0" borderId="0" xfId="0" applyNumberFormat="1" applyFont="1" applyAlignment="1">
      <alignment horizontal="center" vertical="center"/>
    </xf>
    <xf numFmtId="0" fontId="4" fillId="0" borderId="0" xfId="0" applyFont="1" applyAlignment="1">
      <alignment horizontal="center" vertical="center" wrapText="1"/>
    </xf>
    <xf numFmtId="1" fontId="1" fillId="0" borderId="1" xfId="0" applyNumberFormat="1" applyFont="1" applyBorder="1" applyAlignment="1">
      <alignment horizontal="center" vertical="center" wrapText="1"/>
    </xf>
    <xf numFmtId="0" fontId="11" fillId="0" borderId="1" xfId="0" applyFont="1" applyBorder="1" applyAlignment="1">
      <alignment vertical="center" wrapText="1"/>
    </xf>
    <xf numFmtId="164" fontId="11" fillId="0" borderId="1" xfId="0" applyNumberFormat="1" applyFont="1" applyBorder="1" applyAlignment="1">
      <alignment vertical="center"/>
    </xf>
    <xf numFmtId="0" fontId="11" fillId="0" borderId="1" xfId="0" applyFont="1" applyBorder="1" applyAlignment="1">
      <alignment vertical="center"/>
    </xf>
    <xf numFmtId="0" fontId="11" fillId="0" borderId="1" xfId="0" applyFont="1" applyBorder="1" applyAlignment="1">
      <alignment horizontal="center" vertical="center"/>
    </xf>
    <xf numFmtId="0" fontId="2" fillId="3" borderId="1" xfId="0" applyFont="1" applyFill="1" applyBorder="1" applyAlignment="1">
      <alignment vertical="center" wrapText="1"/>
    </xf>
    <xf numFmtId="0" fontId="1" fillId="0" borderId="3" xfId="0" applyFont="1" applyBorder="1" applyAlignment="1">
      <alignment horizontal="center" vertical="center"/>
    </xf>
    <xf numFmtId="0" fontId="1" fillId="0" borderId="4" xfId="0" applyFont="1" applyBorder="1" applyAlignment="1">
      <alignment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vertical="center"/>
    </xf>
    <xf numFmtId="164" fontId="1" fillId="0" borderId="2" xfId="0" applyNumberFormat="1" applyFont="1" applyBorder="1" applyAlignment="1">
      <alignment vertical="center"/>
    </xf>
    <xf numFmtId="0" fontId="3" fillId="0" borderId="7" xfId="0" applyFont="1" applyBorder="1" applyAlignment="1">
      <alignment vertical="center"/>
    </xf>
    <xf numFmtId="0" fontId="1" fillId="0" borderId="8" xfId="0" applyFont="1" applyBorder="1" applyAlignment="1">
      <alignment horizontal="center" vertical="center"/>
    </xf>
    <xf numFmtId="0" fontId="1" fillId="0" borderId="8" xfId="0" applyFont="1" applyBorder="1" applyAlignment="1">
      <alignment vertical="center"/>
    </xf>
    <xf numFmtId="164" fontId="1" fillId="0" borderId="8" xfId="0" applyNumberFormat="1" applyFont="1" applyBorder="1" applyAlignment="1">
      <alignment vertical="center"/>
    </xf>
    <xf numFmtId="0" fontId="1" fillId="4" borderId="9" xfId="0" applyFont="1" applyFill="1" applyBorder="1" applyAlignment="1">
      <alignment horizontal="center" vertical="center"/>
    </xf>
    <xf numFmtId="0" fontId="1" fillId="4" borderId="9" xfId="0" applyFont="1" applyFill="1" applyBorder="1" applyAlignment="1">
      <alignment vertical="center"/>
    </xf>
    <xf numFmtId="164" fontId="1" fillId="4" borderId="9" xfId="0" applyNumberFormat="1" applyFont="1" applyFill="1" applyBorder="1" applyAlignment="1">
      <alignment vertical="center"/>
    </xf>
    <xf numFmtId="0" fontId="1" fillId="0" borderId="9" xfId="0" applyFont="1" applyBorder="1" applyAlignment="1">
      <alignment horizontal="center" vertical="center"/>
    </xf>
    <xf numFmtId="0" fontId="1" fillId="0" borderId="9" xfId="0" applyFont="1" applyBorder="1" applyAlignment="1">
      <alignment vertical="center"/>
    </xf>
    <xf numFmtId="164" fontId="1" fillId="0" borderId="9" xfId="0" applyNumberFormat="1" applyFont="1" applyBorder="1" applyAlignment="1">
      <alignment vertical="center"/>
    </xf>
    <xf numFmtId="0" fontId="1" fillId="0" borderId="6" xfId="0" applyFont="1" applyBorder="1" applyAlignment="1">
      <alignment vertical="center"/>
    </xf>
    <xf numFmtId="164" fontId="1" fillId="0" borderId="6" xfId="0" applyNumberFormat="1" applyFont="1" applyBorder="1" applyAlignment="1">
      <alignment vertical="center"/>
    </xf>
    <xf numFmtId="0" fontId="1" fillId="5" borderId="11" xfId="0" applyFont="1" applyFill="1" applyBorder="1" applyAlignment="1">
      <alignment horizontal="center" vertical="center"/>
    </xf>
    <xf numFmtId="0" fontId="1" fillId="5" borderId="11" xfId="0" applyFont="1" applyFill="1" applyBorder="1" applyAlignment="1">
      <alignment vertical="center"/>
    </xf>
    <xf numFmtId="164" fontId="1" fillId="5" borderId="11" xfId="0" applyNumberFormat="1" applyFont="1" applyFill="1" applyBorder="1" applyAlignment="1">
      <alignment vertical="center"/>
    </xf>
    <xf numFmtId="0" fontId="1" fillId="4" borderId="10" xfId="0" applyFont="1" applyFill="1" applyBorder="1" applyAlignment="1">
      <alignment horizontal="center" vertical="center"/>
    </xf>
    <xf numFmtId="0" fontId="1" fillId="4" borderId="10" xfId="0" applyFont="1" applyFill="1" applyBorder="1" applyAlignment="1">
      <alignment vertical="center"/>
    </xf>
    <xf numFmtId="164" fontId="1" fillId="4" borderId="10" xfId="0" applyNumberFormat="1" applyFont="1" applyFill="1" applyBorder="1" applyAlignment="1">
      <alignment vertical="center"/>
    </xf>
    <xf numFmtId="0" fontId="3" fillId="0" borderId="6" xfId="0" applyFont="1" applyBorder="1" applyAlignment="1">
      <alignment vertical="center"/>
    </xf>
    <xf numFmtId="0" fontId="11" fillId="6" borderId="4" xfId="0" applyFont="1" applyFill="1" applyBorder="1" applyAlignment="1">
      <alignment vertical="center"/>
    </xf>
    <xf numFmtId="164" fontId="11" fillId="6" borderId="5" xfId="0" applyNumberFormat="1" applyFont="1" applyFill="1" applyBorder="1" applyAlignment="1">
      <alignment vertical="center"/>
    </xf>
    <xf numFmtId="0" fontId="11" fillId="6" borderId="3" xfId="0" applyFont="1" applyFill="1" applyBorder="1" applyAlignment="1">
      <alignment horizontal="center" vertical="center"/>
    </xf>
    <xf numFmtId="0" fontId="3" fillId="0" borderId="7" xfId="0" applyFont="1" applyBorder="1" applyAlignment="1">
      <alignment horizontal="center" vertical="center"/>
    </xf>
    <xf numFmtId="0" fontId="12" fillId="7" borderId="3" xfId="0" applyFont="1" applyFill="1" applyBorder="1" applyAlignment="1">
      <alignment horizontal="center" vertical="center"/>
    </xf>
    <xf numFmtId="0" fontId="12" fillId="7" borderId="4" xfId="0" applyFont="1" applyFill="1" applyBorder="1" applyAlignment="1">
      <alignment vertical="center"/>
    </xf>
    <xf numFmtId="164" fontId="12" fillId="7" borderId="5" xfId="0" applyNumberFormat="1" applyFont="1" applyFill="1" applyBorder="1" applyAlignment="1">
      <alignment vertical="center"/>
    </xf>
    <xf numFmtId="9" fontId="10" fillId="0" borderId="0" xfId="0" applyNumberFormat="1" applyFont="1" applyAlignment="1">
      <alignment horizontal="center" vertical="center"/>
    </xf>
    <xf numFmtId="0" fontId="2" fillId="2" borderId="1" xfId="0" applyFont="1" applyFill="1" applyBorder="1" applyAlignment="1">
      <alignment horizontal="right" vertical="center"/>
    </xf>
    <xf numFmtId="0" fontId="2" fillId="0" borderId="8" xfId="0" applyFont="1" applyBorder="1" applyAlignment="1">
      <alignment horizontal="center" vertical="center"/>
    </xf>
    <xf numFmtId="0" fontId="2" fillId="0" borderId="8" xfId="0" applyFont="1" applyBorder="1" applyAlignment="1">
      <alignment vertical="center"/>
    </xf>
    <xf numFmtId="164" fontId="2" fillId="0" borderId="8" xfId="0" applyNumberFormat="1" applyFont="1" applyBorder="1" applyAlignment="1">
      <alignment vertical="center"/>
    </xf>
    <xf numFmtId="0" fontId="2" fillId="0" borderId="6" xfId="0" applyFont="1" applyBorder="1" applyAlignment="1">
      <alignment vertical="center"/>
    </xf>
    <xf numFmtId="164" fontId="2" fillId="0" borderId="6" xfId="0" applyNumberFormat="1" applyFont="1" applyBorder="1" applyAlignment="1">
      <alignment vertical="center"/>
    </xf>
    <xf numFmtId="0" fontId="1" fillId="0" borderId="7" xfId="0" applyFont="1" applyBorder="1" applyAlignment="1">
      <alignment horizontal="center" vertical="center"/>
    </xf>
    <xf numFmtId="0" fontId="2" fillId="0" borderId="7" xfId="0" applyFont="1" applyBorder="1" applyAlignment="1">
      <alignment vertical="center"/>
    </xf>
    <xf numFmtId="164" fontId="2" fillId="0" borderId="7" xfId="0" applyNumberFormat="1" applyFont="1" applyBorder="1" applyAlignment="1">
      <alignment vertical="center"/>
    </xf>
    <xf numFmtId="0" fontId="2" fillId="0" borderId="6" xfId="0" applyFont="1" applyBorder="1" applyAlignment="1">
      <alignment horizontal="center" vertical="center"/>
    </xf>
    <xf numFmtId="164" fontId="1" fillId="0" borderId="4" xfId="0" applyNumberFormat="1" applyFont="1" applyBorder="1" applyAlignment="1">
      <alignment vertical="center"/>
    </xf>
    <xf numFmtId="164" fontId="1" fillId="6" borderId="4" xfId="0" applyNumberFormat="1" applyFont="1" applyFill="1" applyBorder="1" applyAlignment="1">
      <alignment vertical="center"/>
    </xf>
    <xf numFmtId="0" fontId="1" fillId="6" borderId="3" xfId="0" applyFont="1" applyFill="1" applyBorder="1" applyAlignment="1">
      <alignment horizontal="center" vertical="center"/>
    </xf>
    <xf numFmtId="0" fontId="1" fillId="6" borderId="4" xfId="0" applyFont="1" applyFill="1" applyBorder="1" applyAlignment="1">
      <alignment vertical="center"/>
    </xf>
    <xf numFmtId="39" fontId="3" fillId="0" borderId="1" xfId="0" applyNumberFormat="1" applyFont="1" applyBorder="1" applyAlignment="1">
      <alignment vertical="center"/>
    </xf>
    <xf numFmtId="0" fontId="12" fillId="7" borderId="1" xfId="0" applyFont="1" applyFill="1" applyBorder="1" applyAlignment="1">
      <alignment horizontal="center" vertical="center"/>
    </xf>
    <xf numFmtId="0" fontId="12" fillId="7" borderId="1" xfId="0" applyFont="1" applyFill="1" applyBorder="1" applyAlignment="1">
      <alignment vertical="center"/>
    </xf>
    <xf numFmtId="164" fontId="12" fillId="7" borderId="1" xfId="0" applyNumberFormat="1" applyFont="1" applyFill="1" applyBorder="1" applyAlignment="1">
      <alignment vertical="center"/>
    </xf>
    <xf numFmtId="9" fontId="4" fillId="0" borderId="0" xfId="0" applyNumberFormat="1" applyFont="1" applyAlignment="1">
      <alignment horizontal="left" vertical="center"/>
    </xf>
    <xf numFmtId="39" fontId="11" fillId="0" borderId="1" xfId="0" applyNumberFormat="1" applyFont="1" applyBorder="1" applyAlignment="1">
      <alignment vertical="center"/>
    </xf>
    <xf numFmtId="4" fontId="11" fillId="0" borderId="1" xfId="0" applyNumberFormat="1" applyFont="1" applyBorder="1" applyAlignment="1">
      <alignment vertical="center"/>
    </xf>
    <xf numFmtId="0" fontId="13" fillId="0" borderId="0" xfId="0" applyFont="1"/>
    <xf numFmtId="0" fontId="14" fillId="0" borderId="0" xfId="0" applyFont="1" applyAlignment="1">
      <alignment vertical="center"/>
    </xf>
    <xf numFmtId="4" fontId="13" fillId="0" borderId="0" xfId="0" applyNumberFormat="1" applyFont="1"/>
    <xf numFmtId="0" fontId="14" fillId="0" borderId="0" xfId="0" applyFont="1"/>
    <xf numFmtId="0" fontId="1" fillId="6" borderId="1" xfId="0" applyFont="1" applyFill="1" applyBorder="1" applyAlignment="1">
      <alignment vertical="center"/>
    </xf>
    <xf numFmtId="0" fontId="2" fillId="3" borderId="1" xfId="0" applyFont="1" applyFill="1" applyBorder="1" applyAlignment="1">
      <alignment horizontal="center" vertical="center"/>
    </xf>
    <xf numFmtId="0" fontId="1" fillId="6" borderId="1" xfId="0" applyFont="1" applyFill="1" applyBorder="1" applyAlignment="1">
      <alignment horizontal="center" vertical="center"/>
    </xf>
    <xf numFmtId="0" fontId="2" fillId="0" borderId="9" xfId="0" applyFont="1" applyBorder="1" applyAlignment="1">
      <alignment horizontal="center" vertical="center"/>
    </xf>
    <xf numFmtId="0" fontId="2" fillId="6" borderId="1" xfId="0" applyFont="1" applyFill="1" applyBorder="1" applyAlignment="1">
      <alignment horizontal="center" vertical="center"/>
    </xf>
    <xf numFmtId="0" fontId="2" fillId="0" borderId="0" xfId="0" applyFont="1" applyAlignment="1">
      <alignment horizontal="right"/>
    </xf>
    <xf numFmtId="0" fontId="1" fillId="3" borderId="1" xfId="0" applyFont="1" applyFill="1" applyBorder="1" applyAlignment="1">
      <alignment horizontal="center" vertical="center"/>
    </xf>
    <xf numFmtId="39" fontId="17" fillId="0" borderId="1" xfId="0" applyNumberFormat="1" applyFont="1" applyBorder="1" applyAlignment="1">
      <alignment horizontal="center" vertical="center"/>
    </xf>
    <xf numFmtId="0" fontId="1" fillId="3" borderId="1" xfId="0" applyFont="1" applyFill="1" applyBorder="1"/>
    <xf numFmtId="4" fontId="1" fillId="3" borderId="1" xfId="0" applyNumberFormat="1" applyFont="1" applyFill="1" applyBorder="1"/>
    <xf numFmtId="0" fontId="2" fillId="0" borderId="1" xfId="0" applyFont="1" applyBorder="1" applyAlignment="1">
      <alignment vertical="center" wrapText="1"/>
    </xf>
    <xf numFmtId="0" fontId="18" fillId="0" borderId="0" xfId="0" applyFont="1"/>
    <xf numFmtId="4" fontId="1" fillId="0" borderId="1" xfId="0" applyNumberFormat="1" applyFont="1" applyBorder="1" applyAlignment="1">
      <alignment vertical="center" wrapText="1"/>
    </xf>
    <xf numFmtId="4" fontId="1" fillId="8" borderId="1" xfId="0" applyNumberFormat="1" applyFont="1" applyFill="1" applyBorder="1" applyAlignment="1">
      <alignment vertical="center" wrapText="1"/>
    </xf>
    <xf numFmtId="4" fontId="2" fillId="3" borderId="1" xfId="0" applyNumberFormat="1" applyFont="1" applyFill="1" applyBorder="1" applyAlignment="1">
      <alignment vertical="center" wrapText="1"/>
    </xf>
    <xf numFmtId="165" fontId="2" fillId="0" borderId="1" xfId="0" applyNumberFormat="1" applyFont="1" applyBorder="1" applyAlignment="1">
      <alignment vertical="center" wrapText="1"/>
    </xf>
    <xf numFmtId="0" fontId="2" fillId="0" borderId="1" xfId="0" applyFont="1" applyBorder="1" applyAlignment="1">
      <alignment horizontal="center" vertical="center" wrapText="1"/>
    </xf>
    <xf numFmtId="1" fontId="1" fillId="8" borderId="1" xfId="0" applyNumberFormat="1" applyFont="1" applyFill="1" applyBorder="1" applyAlignment="1">
      <alignment horizontal="center" vertical="center" wrapText="1"/>
    </xf>
    <xf numFmtId="165" fontId="2" fillId="0" borderId="1" xfId="0" applyNumberFormat="1" applyFont="1" applyBorder="1" applyAlignment="1">
      <alignment horizontal="right" vertical="center" wrapText="1"/>
    </xf>
    <xf numFmtId="165" fontId="2" fillId="0" borderId="0" xfId="0" applyNumberFormat="1" applyFont="1"/>
    <xf numFmtId="0" fontId="20" fillId="0" borderId="0" xfId="0" applyFont="1"/>
    <xf numFmtId="0" fontId="3" fillId="0" borderId="0" xfId="0" applyFont="1"/>
    <xf numFmtId="0" fontId="1" fillId="0" borderId="0" xfId="0" applyFont="1" applyAlignment="1">
      <alignment horizontal="center" vertical="center"/>
    </xf>
    <xf numFmtId="0" fontId="1" fillId="0" borderId="0" xfId="0" applyFont="1" applyAlignment="1">
      <alignment vertical="center" wrapText="1"/>
    </xf>
    <xf numFmtId="4" fontId="1" fillId="0" borderId="0" xfId="0" applyNumberFormat="1" applyFont="1" applyAlignment="1">
      <alignment vertical="center"/>
    </xf>
    <xf numFmtId="164" fontId="2" fillId="0" borderId="0" xfId="0" applyNumberFormat="1" applyFont="1" applyAlignment="1">
      <alignment vertical="center"/>
    </xf>
    <xf numFmtId="164" fontId="1" fillId="0" borderId="0" xfId="0" applyNumberFormat="1" applyFont="1" applyAlignment="1">
      <alignment vertical="center"/>
    </xf>
    <xf numFmtId="164" fontId="3" fillId="0" borderId="0" xfId="0" applyNumberFormat="1" applyFont="1" applyAlignment="1">
      <alignment vertical="center"/>
    </xf>
    <xf numFmtId="39" fontId="17" fillId="0" borderId="0" xfId="0" applyNumberFormat="1" applyFont="1" applyAlignment="1">
      <alignment vertical="center"/>
    </xf>
    <xf numFmtId="39" fontId="3" fillId="0" borderId="0" xfId="0" applyNumberFormat="1" applyFont="1" applyAlignment="1">
      <alignment vertical="center"/>
    </xf>
    <xf numFmtId="164" fontId="12" fillId="0" borderId="0" xfId="0" applyNumberFormat="1" applyFont="1" applyAlignment="1">
      <alignment vertical="center"/>
    </xf>
    <xf numFmtId="164" fontId="11" fillId="0" borderId="0" xfId="0" applyNumberFormat="1" applyFont="1" applyAlignment="1">
      <alignment vertical="center"/>
    </xf>
    <xf numFmtId="39" fontId="6" fillId="0" borderId="0" xfId="0" applyNumberFormat="1" applyFont="1" applyAlignment="1">
      <alignment vertical="center"/>
    </xf>
    <xf numFmtId="2" fontId="2" fillId="3" borderId="13" xfId="0" applyNumberFormat="1" applyFont="1" applyFill="1" applyBorder="1" applyAlignment="1">
      <alignment horizontal="center" vertical="center" wrapText="1"/>
    </xf>
    <xf numFmtId="0" fontId="2" fillId="3" borderId="14" xfId="0" applyFont="1" applyFill="1" applyBorder="1" applyAlignment="1">
      <alignment vertical="center"/>
    </xf>
    <xf numFmtId="0" fontId="2" fillId="3" borderId="14" xfId="0" applyFont="1" applyFill="1" applyBorder="1" applyAlignment="1">
      <alignment horizontal="center" vertical="center"/>
    </xf>
    <xf numFmtId="0" fontId="2" fillId="0" borderId="16" xfId="0" applyFont="1" applyBorder="1" applyAlignment="1">
      <alignment horizontal="center" vertical="center"/>
    </xf>
    <xf numFmtId="0" fontId="2" fillId="2" borderId="16" xfId="0" applyFont="1" applyFill="1" applyBorder="1" applyAlignment="1">
      <alignment horizontal="center" vertical="center"/>
    </xf>
    <xf numFmtId="0" fontId="2" fillId="0" borderId="17" xfId="0" applyFont="1" applyBorder="1" applyAlignment="1">
      <alignment horizontal="center" vertical="center"/>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16" xfId="0" applyFont="1" applyBorder="1" applyAlignment="1">
      <alignment horizontal="center" vertical="center"/>
    </xf>
    <xf numFmtId="0" fontId="3" fillId="0" borderId="16" xfId="0" applyFont="1" applyBorder="1" applyAlignment="1">
      <alignment horizontal="center" vertical="center"/>
    </xf>
    <xf numFmtId="0" fontId="12" fillId="7" borderId="16" xfId="0" applyFont="1" applyFill="1" applyBorder="1" applyAlignment="1">
      <alignment horizontal="center" vertical="center"/>
    </xf>
    <xf numFmtId="0" fontId="11" fillId="0" borderId="16"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vertical="center"/>
    </xf>
    <xf numFmtId="0" fontId="2" fillId="0" borderId="24" xfId="0" applyFont="1" applyBorder="1" applyAlignment="1">
      <alignment horizontal="center" vertical="center"/>
    </xf>
    <xf numFmtId="0" fontId="3" fillId="0" borderId="26" xfId="0" applyFont="1" applyBorder="1" applyAlignment="1">
      <alignment horizontal="center" vertical="center"/>
    </xf>
    <xf numFmtId="0" fontId="2" fillId="0" borderId="2" xfId="0" applyFont="1" applyBorder="1" applyAlignment="1">
      <alignment horizontal="center" vertical="center"/>
    </xf>
    <xf numFmtId="0" fontId="3" fillId="0" borderId="21" xfId="0" applyFont="1" applyBorder="1" applyAlignment="1">
      <alignment horizontal="center" vertical="center"/>
    </xf>
    <xf numFmtId="0" fontId="2" fillId="6" borderId="4" xfId="0" applyFont="1" applyFill="1" applyBorder="1" applyAlignment="1">
      <alignment horizontal="center" vertical="center"/>
    </xf>
    <xf numFmtId="0" fontId="2" fillId="0" borderId="2" xfId="0" applyFont="1" applyBorder="1" applyAlignment="1">
      <alignment vertical="center" wrapText="1"/>
    </xf>
    <xf numFmtId="165" fontId="2" fillId="0" borderId="2" xfId="0" applyNumberFormat="1" applyFont="1" applyBorder="1" applyAlignment="1">
      <alignment vertical="center" wrapText="1"/>
    </xf>
    <xf numFmtId="1" fontId="1" fillId="8"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165" fontId="2" fillId="0" borderId="2" xfId="0" applyNumberFormat="1" applyFont="1" applyBorder="1" applyAlignment="1">
      <alignment horizontal="right" vertical="center" wrapText="1"/>
    </xf>
    <xf numFmtId="0" fontId="1" fillId="3" borderId="28" xfId="0" applyFont="1" applyFill="1" applyBorder="1" applyAlignment="1">
      <alignment vertical="center" wrapText="1"/>
    </xf>
    <xf numFmtId="165" fontId="1" fillId="3" borderId="29" xfId="0" applyNumberFormat="1" applyFont="1" applyFill="1" applyBorder="1" applyAlignment="1">
      <alignment vertical="center" wrapText="1"/>
    </xf>
    <xf numFmtId="1" fontId="1" fillId="3" borderId="29" xfId="0" applyNumberFormat="1" applyFont="1" applyFill="1" applyBorder="1" applyAlignment="1">
      <alignment horizontal="center" vertical="center" wrapText="1"/>
    </xf>
    <xf numFmtId="0" fontId="1" fillId="3" borderId="29" xfId="0" applyFont="1" applyFill="1" applyBorder="1" applyAlignment="1">
      <alignment horizontal="center" vertical="center" wrapText="1"/>
    </xf>
    <xf numFmtId="165" fontId="1" fillId="3" borderId="29" xfId="0" applyNumberFormat="1" applyFont="1" applyFill="1" applyBorder="1" applyAlignment="1">
      <alignment horizontal="right" vertical="center" wrapText="1"/>
    </xf>
    <xf numFmtId="39" fontId="17" fillId="0" borderId="7" xfId="0" applyNumberFormat="1" applyFont="1" applyBorder="1" applyAlignment="1">
      <alignment vertical="center"/>
    </xf>
    <xf numFmtId="4" fontId="1" fillId="0" borderId="0" xfId="0" applyNumberFormat="1" applyFont="1"/>
    <xf numFmtId="0" fontId="1" fillId="0" borderId="0" xfId="0" applyFont="1" applyAlignment="1">
      <alignment horizontal="right"/>
    </xf>
    <xf numFmtId="3" fontId="6" fillId="0" borderId="0" xfId="0" applyNumberFormat="1" applyFont="1" applyAlignment="1">
      <alignment horizontal="center"/>
    </xf>
    <xf numFmtId="0" fontId="4" fillId="0" borderId="1" xfId="0" applyFont="1" applyBorder="1" applyAlignment="1">
      <alignment horizontal="left" vertical="center" wrapText="1"/>
    </xf>
    <xf numFmtId="0" fontId="2" fillId="0" borderId="0" xfId="0" applyFont="1" applyAlignment="1">
      <alignment horizontal="left" vertical="top" wrapText="1"/>
    </xf>
    <xf numFmtId="0" fontId="4" fillId="3"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10" fillId="6" borderId="5" xfId="0"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0" borderId="8" xfId="0" applyFont="1" applyBorder="1" applyAlignment="1">
      <alignment horizontal="left" vertical="center" wrapText="1"/>
    </xf>
    <xf numFmtId="0" fontId="2" fillId="3" borderId="1" xfId="0" applyFont="1" applyFill="1" applyBorder="1" applyAlignment="1">
      <alignment horizontal="center" vertical="center" wrapText="1"/>
    </xf>
    <xf numFmtId="164" fontId="2" fillId="0" borderId="1" xfId="0" applyNumberFormat="1" applyFont="1" applyBorder="1" applyAlignment="1">
      <alignment horizontal="center" vertical="center"/>
    </xf>
    <xf numFmtId="164" fontId="2" fillId="2" borderId="1" xfId="0" applyNumberFormat="1" applyFont="1" applyFill="1" applyBorder="1" applyAlignment="1">
      <alignment horizontal="center" vertical="center"/>
    </xf>
    <xf numFmtId="164" fontId="2" fillId="0" borderId="6" xfId="0" applyNumberFormat="1" applyFont="1" applyBorder="1" applyAlignment="1">
      <alignment horizontal="center" vertical="center"/>
    </xf>
    <xf numFmtId="164" fontId="1" fillId="0" borderId="9" xfId="0" applyNumberFormat="1" applyFont="1" applyBorder="1" applyAlignment="1">
      <alignment horizontal="center" vertical="center"/>
    </xf>
    <xf numFmtId="164" fontId="2" fillId="0" borderId="8" xfId="0" applyNumberFormat="1" applyFont="1" applyBorder="1" applyAlignment="1">
      <alignment horizontal="center" vertical="center"/>
    </xf>
    <xf numFmtId="0" fontId="1" fillId="3" borderId="1" xfId="0" applyFont="1" applyFill="1" applyBorder="1" applyAlignment="1">
      <alignment horizontal="center" vertical="center" wrapText="1"/>
    </xf>
    <xf numFmtId="166" fontId="1" fillId="0" borderId="2" xfId="0" applyNumberFormat="1" applyFont="1" applyBorder="1" applyAlignment="1">
      <alignment horizontal="center" vertical="center"/>
    </xf>
    <xf numFmtId="166" fontId="1" fillId="0" borderId="7" xfId="0" applyNumberFormat="1" applyFont="1" applyBorder="1" applyAlignment="1">
      <alignment horizontal="center" vertical="center"/>
    </xf>
    <xf numFmtId="166" fontId="1" fillId="0" borderId="6" xfId="0" applyNumberFormat="1" applyFont="1" applyBorder="1" applyAlignment="1">
      <alignment horizontal="center" vertical="center"/>
    </xf>
    <xf numFmtId="164" fontId="1"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39" fontId="6" fillId="0" borderId="1" xfId="0" applyNumberFormat="1" applyFont="1" applyBorder="1" applyAlignment="1">
      <alignment horizontal="center" vertical="center"/>
    </xf>
    <xf numFmtId="164" fontId="12" fillId="7" borderId="1" xfId="0" applyNumberFormat="1" applyFont="1" applyFill="1" applyBorder="1" applyAlignment="1">
      <alignment horizontal="center" vertical="center"/>
    </xf>
    <xf numFmtId="39" fontId="3" fillId="0" borderId="1" xfId="0" applyNumberFormat="1" applyFont="1" applyBorder="1" applyAlignment="1">
      <alignment horizontal="center" vertical="center"/>
    </xf>
    <xf numFmtId="0" fontId="1" fillId="3" borderId="1" xfId="0" applyFont="1" applyFill="1" applyBorder="1" applyAlignment="1">
      <alignment horizontal="left"/>
    </xf>
    <xf numFmtId="4" fontId="2" fillId="0" borderId="0" xfId="0" applyNumberFormat="1" applyFont="1" applyAlignment="1">
      <alignment horizontal="left"/>
    </xf>
    <xf numFmtId="164" fontId="3" fillId="0" borderId="1" xfId="0" applyNumberFormat="1" applyFont="1" applyBorder="1" applyAlignment="1">
      <alignment horizontal="center" vertical="center"/>
    </xf>
    <xf numFmtId="164" fontId="1" fillId="6" borderId="1" xfId="0" applyNumberFormat="1" applyFont="1" applyFill="1" applyBorder="1" applyAlignment="1">
      <alignment horizontal="center" vertical="center"/>
    </xf>
    <xf numFmtId="39" fontId="17" fillId="0" borderId="1" xfId="0" applyNumberFormat="1" applyFont="1" applyBorder="1" applyAlignment="1">
      <alignment horizontal="center" vertical="center"/>
    </xf>
    <xf numFmtId="0" fontId="2" fillId="0" borderId="0" xfId="0" applyFont="1" applyAlignment="1">
      <alignment horizontal="left" vertical="center" wrapText="1"/>
    </xf>
    <xf numFmtId="165" fontId="2" fillId="0" borderId="1"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0" fontId="4" fillId="0" borderId="0" xfId="0" applyFont="1" applyAlignment="1">
      <alignment horizontal="left" vertical="center" wrapText="1"/>
    </xf>
    <xf numFmtId="0" fontId="2" fillId="3" borderId="1" xfId="0" applyFont="1" applyFill="1" applyBorder="1" applyAlignment="1">
      <alignment horizontal="left" vertical="center" wrapText="1"/>
    </xf>
    <xf numFmtId="164" fontId="11" fillId="0" borderId="24" xfId="0" applyNumberFormat="1" applyFont="1" applyBorder="1" applyAlignment="1">
      <alignment horizontal="center" vertical="center"/>
    </xf>
    <xf numFmtId="164" fontId="11" fillId="0" borderId="25" xfId="0" applyNumberFormat="1" applyFont="1" applyBorder="1" applyAlignment="1">
      <alignment horizontal="center" vertical="center"/>
    </xf>
    <xf numFmtId="165" fontId="1" fillId="3" borderId="29" xfId="0" applyNumberFormat="1" applyFont="1" applyFill="1" applyBorder="1" applyAlignment="1">
      <alignment horizontal="center" vertical="center" wrapText="1"/>
    </xf>
    <xf numFmtId="165" fontId="1" fillId="3" borderId="30" xfId="0" applyNumberFormat="1" applyFont="1" applyFill="1" applyBorder="1" applyAlignment="1">
      <alignment horizontal="center" vertical="center" wrapText="1"/>
    </xf>
    <xf numFmtId="164" fontId="12" fillId="7" borderId="12" xfId="0" applyNumberFormat="1" applyFont="1" applyFill="1" applyBorder="1" applyAlignment="1">
      <alignment horizontal="center" vertical="center"/>
    </xf>
    <xf numFmtId="164" fontId="11" fillId="0" borderId="12" xfId="0" applyNumberFormat="1" applyFont="1" applyBorder="1" applyAlignment="1">
      <alignment horizontal="center" vertical="center"/>
    </xf>
    <xf numFmtId="39" fontId="6" fillId="0" borderId="12" xfId="0" applyNumberFormat="1" applyFont="1" applyBorder="1" applyAlignment="1">
      <alignment horizontal="center" vertical="center"/>
    </xf>
    <xf numFmtId="164" fontId="1" fillId="6" borderId="4" xfId="0" applyNumberFormat="1" applyFont="1" applyFill="1" applyBorder="1" applyAlignment="1">
      <alignment horizontal="center" vertical="center"/>
    </xf>
    <xf numFmtId="164" fontId="1" fillId="6" borderId="5" xfId="0" applyNumberFormat="1" applyFont="1" applyFill="1" applyBorder="1" applyAlignment="1">
      <alignment horizontal="center" vertical="center"/>
    </xf>
    <xf numFmtId="39" fontId="17" fillId="0" borderId="6" xfId="0" applyNumberFormat="1" applyFont="1" applyBorder="1" applyAlignment="1">
      <alignment horizontal="center" vertical="center"/>
    </xf>
    <xf numFmtId="39" fontId="17" fillId="0" borderId="22" xfId="0" applyNumberFormat="1" applyFont="1" applyBorder="1" applyAlignment="1">
      <alignment horizontal="center" vertical="center"/>
    </xf>
    <xf numFmtId="39" fontId="3" fillId="0" borderId="12" xfId="0" applyNumberFormat="1" applyFont="1" applyBorder="1" applyAlignment="1">
      <alignment horizontal="center" vertical="center"/>
    </xf>
    <xf numFmtId="164" fontId="2" fillId="0" borderId="12" xfId="0" applyNumberFormat="1" applyFont="1" applyBorder="1" applyAlignment="1">
      <alignment horizontal="center" vertical="center"/>
    </xf>
    <xf numFmtId="164" fontId="3" fillId="0" borderId="2" xfId="0" applyNumberFormat="1" applyFont="1" applyBorder="1" applyAlignment="1">
      <alignment horizontal="center" vertical="center"/>
    </xf>
    <xf numFmtId="164" fontId="3" fillId="0" borderId="27" xfId="0" applyNumberFormat="1" applyFont="1" applyBorder="1" applyAlignment="1">
      <alignment horizontal="center" vertical="center"/>
    </xf>
    <xf numFmtId="164" fontId="2" fillId="2" borderId="12" xfId="0" applyNumberFormat="1" applyFont="1" applyFill="1" applyBorder="1" applyAlignment="1">
      <alignment horizontal="center" vertical="center"/>
    </xf>
    <xf numFmtId="164" fontId="2" fillId="0" borderId="18" xfId="0" applyNumberFormat="1" applyFont="1" applyBorder="1" applyAlignment="1">
      <alignment horizontal="center" vertical="center"/>
    </xf>
    <xf numFmtId="164" fontId="1" fillId="0" borderId="20" xfId="0" applyNumberFormat="1" applyFont="1" applyBorder="1" applyAlignment="1">
      <alignment horizontal="center" vertical="center"/>
    </xf>
    <xf numFmtId="164" fontId="2" fillId="0" borderId="22" xfId="0" applyNumberFormat="1" applyFont="1" applyBorder="1" applyAlignment="1">
      <alignment horizontal="center" vertical="center"/>
    </xf>
    <xf numFmtId="164" fontId="1" fillId="0" borderId="12" xfId="0" applyNumberFormat="1" applyFont="1" applyBorder="1" applyAlignment="1">
      <alignment horizontal="center" vertical="center"/>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0" borderId="0" xfId="0" applyFont="1" applyAlignment="1">
      <alignment horizontal="left" vertical="center" wrapText="1"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1229590</xdr:colOff>
      <xdr:row>78</xdr:row>
      <xdr:rowOff>60613</xdr:rowOff>
    </xdr:from>
    <xdr:to>
      <xdr:col>3</xdr:col>
      <xdr:colOff>0</xdr:colOff>
      <xdr:row>82</xdr:row>
      <xdr:rowOff>59170</xdr:rowOff>
    </xdr:to>
    <xdr:pic>
      <xdr:nvPicPr>
        <xdr:cNvPr id="4" name="Picture 3">
          <a:extLst>
            <a:ext uri="{FF2B5EF4-FFF2-40B4-BE49-F238E27FC236}">
              <a16:creationId xmlns:a16="http://schemas.microsoft.com/office/drawing/2014/main" id="{64F47199-E2B1-75D7-D30D-EC558A7D9485}"/>
            </a:ext>
          </a:extLst>
        </xdr:cNvPr>
        <xdr:cNvPicPr>
          <a:picLocks noChangeAspect="1"/>
        </xdr:cNvPicPr>
      </xdr:nvPicPr>
      <xdr:blipFill>
        <a:blip xmlns:r="http://schemas.openxmlformats.org/officeDocument/2006/relationships" r:embed="rId1"/>
        <a:stretch>
          <a:fillRect/>
        </a:stretch>
      </xdr:blipFill>
      <xdr:spPr>
        <a:xfrm>
          <a:off x="1688522" y="15369886"/>
          <a:ext cx="2762251" cy="587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D5FAD-2977-4997-9D68-577525754109}">
  <dimension ref="B2:M156"/>
  <sheetViews>
    <sheetView tabSelected="1" zoomScale="110" zoomScaleNormal="110" zoomScaleSheetLayoutView="115" workbookViewId="0">
      <selection activeCell="D155" sqref="D155"/>
    </sheetView>
  </sheetViews>
  <sheetFormatPr defaultRowHeight="11.25" x14ac:dyDescent="0.15"/>
  <cols>
    <col min="1" max="1" width="1.85546875" style="15" customWidth="1"/>
    <col min="2" max="2" width="5" style="15" customWidth="1"/>
    <col min="3" max="3" width="59.85546875" style="15" customWidth="1"/>
    <col min="4" max="4" width="16.85546875" style="16" customWidth="1"/>
    <col min="5" max="5" width="11" style="15" customWidth="1"/>
    <col min="6" max="6" width="10.5703125" style="15" bestFit="1" customWidth="1"/>
    <col min="7" max="7" width="10.85546875" style="15" bestFit="1" customWidth="1"/>
    <col min="8" max="8" width="9.85546875" style="15" bestFit="1" customWidth="1"/>
    <col min="9" max="9" width="9.140625" style="15"/>
    <col min="10" max="10" width="6.140625" style="15" customWidth="1"/>
    <col min="11" max="11" width="2.140625" style="15" customWidth="1"/>
    <col min="12" max="12" width="13.5703125" style="15" bestFit="1" customWidth="1"/>
    <col min="13" max="13" width="15.140625" style="15" bestFit="1" customWidth="1"/>
    <col min="14" max="16384" width="9.140625" style="15"/>
  </cols>
  <sheetData>
    <row r="2" spans="2:10" s="93" customFormat="1" ht="12.75" x14ac:dyDescent="0.2">
      <c r="C2" s="96" t="s">
        <v>22</v>
      </c>
      <c r="D2" s="95"/>
    </row>
    <row r="3" spans="2:10" ht="6" customHeight="1" x14ac:dyDescent="0.15"/>
    <row r="4" spans="2:10" x14ac:dyDescent="0.15">
      <c r="B4" s="15" t="s">
        <v>24</v>
      </c>
    </row>
    <row r="5" spans="2:10" x14ac:dyDescent="0.15">
      <c r="B5" s="15" t="s">
        <v>23</v>
      </c>
    </row>
    <row r="6" spans="2:10" x14ac:dyDescent="0.15">
      <c r="B6" s="15" t="s">
        <v>25</v>
      </c>
    </row>
    <row r="7" spans="2:10" x14ac:dyDescent="0.15">
      <c r="C7" s="15" t="s">
        <v>126</v>
      </c>
    </row>
    <row r="8" spans="2:10" x14ac:dyDescent="0.15">
      <c r="C8" s="15" t="s">
        <v>26</v>
      </c>
    </row>
    <row r="9" spans="2:10" x14ac:dyDescent="0.15">
      <c r="C9" s="28" t="s">
        <v>27</v>
      </c>
    </row>
    <row r="10" spans="2:10" x14ac:dyDescent="0.15">
      <c r="C10" s="28" t="s">
        <v>28</v>
      </c>
    </row>
    <row r="13" spans="2:10" s="93" customFormat="1" ht="12.75" x14ac:dyDescent="0.2">
      <c r="C13" s="94" t="s">
        <v>73</v>
      </c>
      <c r="D13" s="95"/>
    </row>
    <row r="15" spans="2:10" ht="54" customHeight="1" x14ac:dyDescent="0.15">
      <c r="C15" s="164" t="s">
        <v>29</v>
      </c>
      <c r="D15" s="164"/>
      <c r="E15" s="164"/>
      <c r="F15" s="164"/>
      <c r="G15" s="164"/>
      <c r="H15" s="164"/>
      <c r="I15" s="164"/>
      <c r="J15" s="164"/>
    </row>
    <row r="16" spans="2:10" x14ac:dyDescent="0.15">
      <c r="C16" s="17"/>
      <c r="D16" s="17"/>
      <c r="E16" s="17"/>
      <c r="F16" s="17"/>
      <c r="G16" s="17"/>
      <c r="H16" s="17"/>
      <c r="I16" s="17"/>
      <c r="J16" s="17"/>
    </row>
    <row r="17" spans="2:10" x14ac:dyDescent="0.15">
      <c r="C17" s="118" t="s">
        <v>107</v>
      </c>
    </row>
    <row r="19" spans="2:10" s="24" customFormat="1" ht="15" customHeight="1" x14ac:dyDescent="0.25">
      <c r="C19" s="25" t="s">
        <v>16</v>
      </c>
      <c r="D19" s="26"/>
    </row>
    <row r="20" spans="2:10" s="2" customFormat="1" ht="34.5" customHeight="1" x14ac:dyDescent="0.25">
      <c r="B20" s="18" t="s">
        <v>0</v>
      </c>
      <c r="C20" s="38" t="s">
        <v>40</v>
      </c>
      <c r="D20" s="20" t="s">
        <v>41</v>
      </c>
      <c r="E20" s="32" t="s">
        <v>34</v>
      </c>
    </row>
    <row r="21" spans="2:10" s="2" customFormat="1" x14ac:dyDescent="0.25">
      <c r="B21" s="33">
        <v>1</v>
      </c>
      <c r="C21" s="12" t="s">
        <v>30</v>
      </c>
      <c r="D21" s="30">
        <f>SUM(D22:D23)</f>
        <v>11971304.18</v>
      </c>
      <c r="E21" s="31">
        <f>D21/D36</f>
        <v>0.5828941430970036</v>
      </c>
      <c r="F21" s="31"/>
    </row>
    <row r="22" spans="2:10" s="2" customFormat="1" x14ac:dyDescent="0.25">
      <c r="B22" s="72" t="s">
        <v>31</v>
      </c>
      <c r="C22" s="7" t="s">
        <v>2</v>
      </c>
      <c r="D22" s="8">
        <v>8696792.6799999997</v>
      </c>
      <c r="E22" s="31"/>
      <c r="F22" s="31"/>
    </row>
    <row r="23" spans="2:10" s="2" customFormat="1" x14ac:dyDescent="0.25">
      <c r="B23" s="29"/>
      <c r="C23" s="4" t="s">
        <v>32</v>
      </c>
      <c r="D23" s="5">
        <f>11971304.18-D22</f>
        <v>3274511.5</v>
      </c>
      <c r="E23" s="31"/>
      <c r="F23" s="31"/>
    </row>
    <row r="24" spans="2:10" s="2" customFormat="1" x14ac:dyDescent="0.25">
      <c r="B24" s="11">
        <v>2</v>
      </c>
      <c r="C24" s="12" t="s">
        <v>33</v>
      </c>
      <c r="D24" s="13">
        <v>1956206.12</v>
      </c>
      <c r="E24" s="31">
        <f>D24/$D$36</f>
        <v>9.5249529449222825E-2</v>
      </c>
      <c r="F24" s="31"/>
    </row>
    <row r="25" spans="2:10" s="2" customFormat="1" x14ac:dyDescent="0.25">
      <c r="B25" s="11">
        <v>3</v>
      </c>
      <c r="C25" s="12" t="s">
        <v>35</v>
      </c>
      <c r="D25" s="13">
        <v>136234.43</v>
      </c>
      <c r="E25" s="31">
        <f t="shared" ref="E25:E30" si="0">D25/$D$36</f>
        <v>6.6333834761150247E-3</v>
      </c>
      <c r="F25" s="31"/>
    </row>
    <row r="26" spans="2:10" s="2" customFormat="1" x14ac:dyDescent="0.25">
      <c r="B26" s="11">
        <v>4</v>
      </c>
      <c r="C26" s="12" t="s">
        <v>36</v>
      </c>
      <c r="D26" s="13">
        <v>2603075.1</v>
      </c>
      <c r="E26" s="31">
        <f t="shared" si="0"/>
        <v>0.1267461929809261</v>
      </c>
      <c r="F26" s="31"/>
    </row>
    <row r="27" spans="2:10" s="2" customFormat="1" x14ac:dyDescent="0.25">
      <c r="B27" s="37">
        <v>5</v>
      </c>
      <c r="C27" s="34" t="s">
        <v>37</v>
      </c>
      <c r="D27" s="35">
        <v>0</v>
      </c>
      <c r="E27" s="31">
        <f t="shared" si="0"/>
        <v>0</v>
      </c>
      <c r="F27" s="31"/>
    </row>
    <row r="28" spans="2:10" s="2" customFormat="1" ht="22.5" x14ac:dyDescent="0.25">
      <c r="B28" s="37">
        <v>6</v>
      </c>
      <c r="C28" s="34" t="s">
        <v>38</v>
      </c>
      <c r="D28" s="35">
        <v>1116775</v>
      </c>
      <c r="E28" s="31">
        <f t="shared" si="0"/>
        <v>5.4376832872118724E-2</v>
      </c>
      <c r="F28" s="31"/>
    </row>
    <row r="29" spans="2:10" s="2" customFormat="1" x14ac:dyDescent="0.25">
      <c r="B29" s="37">
        <v>7</v>
      </c>
      <c r="C29" s="36" t="s">
        <v>39</v>
      </c>
      <c r="D29" s="35">
        <v>1410515.93</v>
      </c>
      <c r="E29" s="31">
        <f t="shared" si="0"/>
        <v>6.8679357067512353E-2</v>
      </c>
      <c r="F29" s="31"/>
    </row>
    <row r="30" spans="2:10" s="2" customFormat="1" ht="12" thickBot="1" x14ac:dyDescent="0.3">
      <c r="B30" s="46">
        <v>8</v>
      </c>
      <c r="C30" s="47" t="s">
        <v>42</v>
      </c>
      <c r="D30" s="48">
        <v>0</v>
      </c>
      <c r="E30" s="31">
        <f t="shared" si="0"/>
        <v>0</v>
      </c>
      <c r="F30" s="31"/>
      <c r="G30" s="14"/>
      <c r="H30" s="14"/>
      <c r="I30" s="14"/>
      <c r="J30" s="14"/>
    </row>
    <row r="31" spans="2:10" s="2" customFormat="1" ht="12.75" thickTop="1" thickBot="1" x14ac:dyDescent="0.3">
      <c r="B31" s="49" t="s">
        <v>3</v>
      </c>
      <c r="C31" s="50" t="s">
        <v>43</v>
      </c>
      <c r="D31" s="51">
        <f>D21+D24+D25+D26+D27+D28+D29+D30</f>
        <v>19194110.759999998</v>
      </c>
      <c r="E31" s="31"/>
      <c r="F31" s="31"/>
      <c r="I31" s="1"/>
    </row>
    <row r="32" spans="2:10" s="2" customFormat="1" ht="12.75" thickTop="1" thickBot="1" x14ac:dyDescent="0.3">
      <c r="B32" s="60" t="s">
        <v>4</v>
      </c>
      <c r="C32" s="61" t="s">
        <v>44</v>
      </c>
      <c r="D32" s="62">
        <v>0</v>
      </c>
      <c r="E32" s="31"/>
      <c r="F32" s="31"/>
    </row>
    <row r="33" spans="2:10" s="2" customFormat="1" ht="12.75" customHeight="1" thickBot="1" x14ac:dyDescent="0.3">
      <c r="B33" s="57" t="s">
        <v>6</v>
      </c>
      <c r="C33" s="58" t="s">
        <v>45</v>
      </c>
      <c r="D33" s="59">
        <f>D31+D32</f>
        <v>19194110.759999998</v>
      </c>
      <c r="E33" s="31"/>
      <c r="F33" s="31"/>
    </row>
    <row r="34" spans="2:10" s="2" customFormat="1" x14ac:dyDescent="0.25">
      <c r="B34" s="41" t="s">
        <v>7</v>
      </c>
      <c r="C34" s="55" t="s">
        <v>46</v>
      </c>
      <c r="D34" s="56">
        <v>1343587.75</v>
      </c>
      <c r="E34" s="31">
        <f>D34/D36</f>
        <v>6.5420560570191869E-2</v>
      </c>
      <c r="F34" s="31"/>
    </row>
    <row r="35" spans="2:10" s="2" customFormat="1" ht="12" thickBot="1" x14ac:dyDescent="0.3">
      <c r="B35" s="42" t="s">
        <v>8</v>
      </c>
      <c r="C35" s="43" t="s">
        <v>47</v>
      </c>
      <c r="D35" s="44">
        <v>0</v>
      </c>
      <c r="E35" s="31"/>
      <c r="F35" s="31"/>
    </row>
    <row r="36" spans="2:10" s="2" customFormat="1" ht="12" thickBot="1" x14ac:dyDescent="0.3">
      <c r="B36" s="66" t="s">
        <v>14</v>
      </c>
      <c r="C36" s="64" t="s">
        <v>48</v>
      </c>
      <c r="D36" s="65">
        <f>D33+D34+D35+0.01</f>
        <v>20537698.52</v>
      </c>
      <c r="E36" s="71">
        <f>SUM(E21:E35)</f>
        <v>0.99999999951309049</v>
      </c>
      <c r="F36" s="31"/>
    </row>
    <row r="37" spans="2:10" s="2" customFormat="1" ht="18" customHeight="1" thickBot="1" x14ac:dyDescent="0.3">
      <c r="B37" s="67" t="s">
        <v>9</v>
      </c>
      <c r="C37" s="45" t="s">
        <v>49</v>
      </c>
      <c r="D37" s="159">
        <v>138901.25</v>
      </c>
      <c r="E37" s="31"/>
      <c r="F37" s="31"/>
    </row>
    <row r="38" spans="2:10" s="2" customFormat="1" ht="15.75" customHeight="1" thickBot="1" x14ac:dyDescent="0.3">
      <c r="B38" s="68" t="s">
        <v>10</v>
      </c>
      <c r="C38" s="69" t="s">
        <v>50</v>
      </c>
      <c r="D38" s="70">
        <f>D36/D37</f>
        <v>147.85826995797373</v>
      </c>
      <c r="E38" s="31"/>
      <c r="F38" s="31"/>
    </row>
    <row r="40" spans="2:10" s="24" customFormat="1" ht="15" customHeight="1" x14ac:dyDescent="0.25">
      <c r="C40" s="25" t="s">
        <v>17</v>
      </c>
      <c r="D40" s="26"/>
    </row>
    <row r="41" spans="2:10" s="2" customFormat="1" ht="27" customHeight="1" x14ac:dyDescent="0.25">
      <c r="B41" s="18" t="s">
        <v>0</v>
      </c>
      <c r="C41" s="19" t="s">
        <v>51</v>
      </c>
      <c r="D41" s="20" t="s">
        <v>41</v>
      </c>
      <c r="E41" s="165" t="s">
        <v>11</v>
      </c>
      <c r="F41" s="165"/>
      <c r="G41" s="165"/>
      <c r="H41" s="165"/>
      <c r="I41" s="165"/>
      <c r="J41" s="165"/>
    </row>
    <row r="42" spans="2:10" s="2" customFormat="1" ht="36.75" customHeight="1" x14ac:dyDescent="0.25">
      <c r="B42" s="3">
        <v>1</v>
      </c>
      <c r="C42" s="4" t="s">
        <v>15</v>
      </c>
      <c r="D42" s="5">
        <f>D23+D25+D26+D27+D29+D30</f>
        <v>7424336.96</v>
      </c>
      <c r="E42" s="163" t="s">
        <v>52</v>
      </c>
      <c r="F42" s="163"/>
      <c r="G42" s="163"/>
      <c r="H42" s="163"/>
      <c r="I42" s="163"/>
      <c r="J42" s="163"/>
    </row>
    <row r="43" spans="2:10" s="2" customFormat="1" ht="25.5" customHeight="1" x14ac:dyDescent="0.25">
      <c r="B43" s="6" t="s">
        <v>1</v>
      </c>
      <c r="C43" s="7" t="s">
        <v>2</v>
      </c>
      <c r="D43" s="8">
        <f>D22</f>
        <v>8696792.6799999997</v>
      </c>
      <c r="E43" s="166" t="s">
        <v>53</v>
      </c>
      <c r="F43" s="166"/>
      <c r="G43" s="166"/>
      <c r="H43" s="166"/>
      <c r="I43" s="166"/>
      <c r="J43" s="166"/>
    </row>
    <row r="44" spans="2:10" s="2" customFormat="1" ht="24" customHeight="1" x14ac:dyDescent="0.25">
      <c r="B44" s="3">
        <v>2</v>
      </c>
      <c r="C44" s="4" t="s">
        <v>12</v>
      </c>
      <c r="D44" s="5">
        <f>D24</f>
        <v>1956206.12</v>
      </c>
      <c r="E44" s="163" t="s">
        <v>18</v>
      </c>
      <c r="F44" s="163"/>
      <c r="G44" s="163"/>
      <c r="H44" s="163"/>
      <c r="I44" s="163"/>
      <c r="J44" s="163"/>
    </row>
    <row r="45" spans="2:10" s="2" customFormat="1" ht="24.75" customHeight="1" x14ac:dyDescent="0.25">
      <c r="B45" s="3">
        <v>3</v>
      </c>
      <c r="C45" s="4" t="s">
        <v>20</v>
      </c>
      <c r="D45" s="5">
        <f>D28</f>
        <v>1116775</v>
      </c>
      <c r="E45" s="163" t="s">
        <v>54</v>
      </c>
      <c r="F45" s="163"/>
      <c r="G45" s="163"/>
      <c r="H45" s="163"/>
      <c r="I45" s="163"/>
      <c r="J45" s="163"/>
    </row>
    <row r="46" spans="2:10" s="2" customFormat="1" ht="12" thickBot="1" x14ac:dyDescent="0.3">
      <c r="B46" s="73">
        <v>4</v>
      </c>
      <c r="C46" s="74" t="s">
        <v>21</v>
      </c>
      <c r="D46" s="75">
        <v>0</v>
      </c>
      <c r="E46" s="175"/>
      <c r="F46" s="175"/>
      <c r="G46" s="175"/>
      <c r="H46" s="175"/>
      <c r="I46" s="175"/>
      <c r="J46" s="175"/>
    </row>
    <row r="47" spans="2:10" s="2" customFormat="1" ht="12.75" thickTop="1" thickBot="1" x14ac:dyDescent="0.3">
      <c r="B47" s="52" t="s">
        <v>6</v>
      </c>
      <c r="C47" s="53" t="s">
        <v>55</v>
      </c>
      <c r="D47" s="54">
        <f>SUM(D42:D46)</f>
        <v>19194110.760000002</v>
      </c>
      <c r="E47" s="169"/>
      <c r="F47" s="169"/>
      <c r="G47" s="169"/>
      <c r="H47" s="169"/>
      <c r="I47" s="169"/>
      <c r="J47" s="169"/>
    </row>
    <row r="48" spans="2:10" s="2" customFormat="1" ht="12.75" thickTop="1" thickBot="1" x14ac:dyDescent="0.3">
      <c r="B48" s="78" t="s">
        <v>7</v>
      </c>
      <c r="C48" s="79" t="s">
        <v>5</v>
      </c>
      <c r="D48" s="80">
        <f>D32</f>
        <v>0</v>
      </c>
      <c r="E48" s="170"/>
      <c r="F48" s="170"/>
      <c r="G48" s="170"/>
      <c r="H48" s="170"/>
      <c r="I48" s="170"/>
      <c r="J48" s="170"/>
    </row>
    <row r="49" spans="2:13" s="2" customFormat="1" ht="12" thickBot="1" x14ac:dyDescent="0.3">
      <c r="B49" s="39" t="s">
        <v>8</v>
      </c>
      <c r="C49" s="40" t="s">
        <v>13</v>
      </c>
      <c r="D49" s="82">
        <f>D47+D48</f>
        <v>19194110.760000002</v>
      </c>
      <c r="E49" s="171"/>
      <c r="F49" s="171"/>
      <c r="G49" s="171"/>
      <c r="H49" s="171"/>
      <c r="I49" s="171"/>
      <c r="J49" s="172"/>
    </row>
    <row r="50" spans="2:13" x14ac:dyDescent="0.15">
      <c r="B50" s="81" t="s">
        <v>14</v>
      </c>
      <c r="C50" s="76" t="s">
        <v>56</v>
      </c>
      <c r="D50" s="77">
        <f>D34</f>
        <v>1343587.75</v>
      </c>
      <c r="E50" s="173" t="s">
        <v>19</v>
      </c>
      <c r="F50" s="173"/>
      <c r="G50" s="173"/>
      <c r="H50" s="173"/>
      <c r="I50" s="173"/>
      <c r="J50" s="173"/>
    </row>
    <row r="51" spans="2:13" ht="12" thickBot="1" x14ac:dyDescent="0.2">
      <c r="B51" s="21" t="s">
        <v>9</v>
      </c>
      <c r="C51" s="22" t="s">
        <v>57</v>
      </c>
      <c r="D51" s="23"/>
      <c r="E51" s="174"/>
      <c r="F51" s="174"/>
      <c r="G51" s="174"/>
      <c r="H51" s="174"/>
      <c r="I51" s="174"/>
      <c r="J51" s="174"/>
    </row>
    <row r="52" spans="2:13" ht="17.25" customHeight="1" thickBot="1" x14ac:dyDescent="0.2">
      <c r="B52" s="84" t="s">
        <v>10</v>
      </c>
      <c r="C52" s="85" t="s">
        <v>58</v>
      </c>
      <c r="D52" s="83">
        <f>D49+D50+D51+0.01</f>
        <v>20537698.520000003</v>
      </c>
      <c r="E52" s="167"/>
      <c r="F52" s="167"/>
      <c r="G52" s="167"/>
      <c r="H52" s="167"/>
      <c r="I52" s="167"/>
      <c r="J52" s="168"/>
    </row>
    <row r="53" spans="2:13" s="2" customFormat="1" ht="18" customHeight="1" x14ac:dyDescent="0.25">
      <c r="B53" s="67" t="s">
        <v>59</v>
      </c>
      <c r="C53" s="45" t="s">
        <v>49</v>
      </c>
      <c r="D53" s="159">
        <v>138901.25</v>
      </c>
      <c r="E53" s="31"/>
      <c r="F53" s="31"/>
    </row>
    <row r="54" spans="2:13" s="2" customFormat="1" ht="18" customHeight="1" x14ac:dyDescent="0.25">
      <c r="B54" s="9" t="s">
        <v>60</v>
      </c>
      <c r="C54" s="10" t="s">
        <v>61</v>
      </c>
      <c r="D54" s="86">
        <v>518193</v>
      </c>
      <c r="E54" s="31"/>
      <c r="F54" s="31"/>
    </row>
    <row r="55" spans="2:13" s="2" customFormat="1" ht="15.75" customHeight="1" x14ac:dyDescent="0.25">
      <c r="B55" s="87" t="s">
        <v>62</v>
      </c>
      <c r="C55" s="88" t="s">
        <v>63</v>
      </c>
      <c r="D55" s="89">
        <f>D52/D53</f>
        <v>147.85826995797376</v>
      </c>
      <c r="E55" s="31"/>
      <c r="F55" s="31"/>
    </row>
    <row r="56" spans="2:13" s="2" customFormat="1" ht="18" customHeight="1" x14ac:dyDescent="0.25">
      <c r="B56" s="37" t="s">
        <v>64</v>
      </c>
      <c r="C56" s="36" t="s">
        <v>67</v>
      </c>
      <c r="D56" s="92">
        <f>(D55*D53)/(D54*12)</f>
        <v>3.3027749828088511</v>
      </c>
      <c r="E56" s="90" t="s">
        <v>68</v>
      </c>
      <c r="F56" s="31"/>
    </row>
    <row r="57" spans="2:13" s="2" customFormat="1" ht="18" customHeight="1" x14ac:dyDescent="0.25">
      <c r="B57" s="9" t="s">
        <v>65</v>
      </c>
      <c r="C57" s="10" t="s">
        <v>69</v>
      </c>
      <c r="D57" s="104">
        <v>1.2</v>
      </c>
      <c r="E57" s="90" t="s">
        <v>70</v>
      </c>
      <c r="F57" s="31"/>
    </row>
    <row r="58" spans="2:13" s="2" customFormat="1" ht="18" customHeight="1" x14ac:dyDescent="0.25">
      <c r="B58" s="37" t="s">
        <v>66</v>
      </c>
      <c r="C58" s="36" t="s">
        <v>71</v>
      </c>
      <c r="D58" s="91">
        <f>D55*D57</f>
        <v>177.42992394956852</v>
      </c>
      <c r="E58" s="90" t="s">
        <v>72</v>
      </c>
      <c r="F58" s="31"/>
    </row>
    <row r="60" spans="2:13" s="24" customFormat="1" ht="15" customHeight="1" x14ac:dyDescent="0.25">
      <c r="C60" s="25" t="s">
        <v>74</v>
      </c>
      <c r="D60" s="26"/>
    </row>
    <row r="61" spans="2:13" s="2" customFormat="1" ht="39.75" customHeight="1" x14ac:dyDescent="0.25">
      <c r="B61" s="18" t="s">
        <v>0</v>
      </c>
      <c r="C61" s="19" t="s">
        <v>51</v>
      </c>
      <c r="D61" s="98" t="s">
        <v>75</v>
      </c>
      <c r="E61" s="176" t="s">
        <v>76</v>
      </c>
      <c r="F61" s="176"/>
      <c r="G61" s="103" t="s">
        <v>81</v>
      </c>
      <c r="H61" s="182" t="s">
        <v>82</v>
      </c>
      <c r="I61" s="182"/>
    </row>
    <row r="62" spans="2:13" s="2" customFormat="1" x14ac:dyDescent="0.25">
      <c r="B62" s="3">
        <v>1</v>
      </c>
      <c r="C62" s="4" t="s">
        <v>15</v>
      </c>
      <c r="D62" s="3" t="s">
        <v>77</v>
      </c>
      <c r="E62" s="177">
        <f>D42</f>
        <v>7424336.96</v>
      </c>
      <c r="F62" s="177"/>
      <c r="G62" s="183">
        <v>1.0244</v>
      </c>
      <c r="H62" s="177">
        <f>E62*$G$62</f>
        <v>7605490.7818240002</v>
      </c>
      <c r="I62" s="177"/>
      <c r="L62" s="122"/>
      <c r="M62" s="122"/>
    </row>
    <row r="63" spans="2:13" s="2" customFormat="1" x14ac:dyDescent="0.25">
      <c r="B63" s="6" t="s">
        <v>1</v>
      </c>
      <c r="C63" s="7" t="s">
        <v>2</v>
      </c>
      <c r="D63" s="6" t="s">
        <v>77</v>
      </c>
      <c r="E63" s="178">
        <f>D43</f>
        <v>8696792.6799999997</v>
      </c>
      <c r="F63" s="178"/>
      <c r="G63" s="184"/>
      <c r="H63" s="178">
        <f>E63*$G$62</f>
        <v>8908994.4213919993</v>
      </c>
      <c r="I63" s="178"/>
    </row>
    <row r="64" spans="2:13" s="2" customFormat="1" x14ac:dyDescent="0.25">
      <c r="B64" s="3">
        <v>2</v>
      </c>
      <c r="C64" s="4" t="s">
        <v>12</v>
      </c>
      <c r="D64" s="3" t="s">
        <v>77</v>
      </c>
      <c r="E64" s="177">
        <f>D44</f>
        <v>1956206.12</v>
      </c>
      <c r="F64" s="177"/>
      <c r="G64" s="184"/>
      <c r="H64" s="177">
        <f>E64*$G$62</f>
        <v>2003937.5493280001</v>
      </c>
      <c r="I64" s="177"/>
    </row>
    <row r="65" spans="2:9" s="2" customFormat="1" x14ac:dyDescent="0.25">
      <c r="B65" s="3">
        <v>3</v>
      </c>
      <c r="C65" s="4" t="s">
        <v>20</v>
      </c>
      <c r="D65" s="3" t="s">
        <v>77</v>
      </c>
      <c r="E65" s="177">
        <f>D45</f>
        <v>1116775</v>
      </c>
      <c r="F65" s="177"/>
      <c r="G65" s="184"/>
      <c r="H65" s="177">
        <f>E65*$G$62</f>
        <v>1144024.31</v>
      </c>
      <c r="I65" s="177"/>
    </row>
    <row r="66" spans="2:9" s="2" customFormat="1" ht="12" thickBot="1" x14ac:dyDescent="0.3">
      <c r="B66" s="73">
        <v>4</v>
      </c>
      <c r="C66" s="74" t="s">
        <v>21</v>
      </c>
      <c r="D66" s="73" t="s">
        <v>77</v>
      </c>
      <c r="E66" s="181">
        <f>D46</f>
        <v>0</v>
      </c>
      <c r="F66" s="181"/>
      <c r="G66" s="184"/>
      <c r="H66" s="181">
        <f>E66*$G$62</f>
        <v>0</v>
      </c>
      <c r="I66" s="181"/>
    </row>
    <row r="67" spans="2:9" s="2" customFormat="1" ht="12.75" thickTop="1" thickBot="1" x14ac:dyDescent="0.3">
      <c r="B67" s="52" t="s">
        <v>6</v>
      </c>
      <c r="C67" s="53" t="s">
        <v>55</v>
      </c>
      <c r="D67" s="100" t="s">
        <v>77</v>
      </c>
      <c r="E67" s="180">
        <f>SUM(E62:F66)</f>
        <v>19194110.760000002</v>
      </c>
      <c r="F67" s="180"/>
      <c r="G67" s="184"/>
      <c r="H67" s="180">
        <f>SUM(H62:I66)</f>
        <v>19662447.062543999</v>
      </c>
      <c r="I67" s="180"/>
    </row>
    <row r="68" spans="2:9" s="2" customFormat="1" ht="12" thickTop="1" x14ac:dyDescent="0.25">
      <c r="B68" s="41" t="s">
        <v>7</v>
      </c>
      <c r="C68" s="76" t="s">
        <v>5</v>
      </c>
      <c r="D68" s="81" t="s">
        <v>77</v>
      </c>
      <c r="E68" s="179">
        <f>D48</f>
        <v>0</v>
      </c>
      <c r="F68" s="179"/>
      <c r="G68" s="184"/>
      <c r="H68" s="179">
        <f>E68*G62</f>
        <v>0</v>
      </c>
      <c r="I68" s="179"/>
    </row>
    <row r="69" spans="2:9" s="2" customFormat="1" x14ac:dyDescent="0.25">
      <c r="B69" s="11" t="s">
        <v>8</v>
      </c>
      <c r="C69" s="12" t="s">
        <v>13</v>
      </c>
      <c r="D69" s="3" t="s">
        <v>77</v>
      </c>
      <c r="E69" s="186">
        <f>D49</f>
        <v>19194110.760000002</v>
      </c>
      <c r="F69" s="186"/>
      <c r="G69" s="184"/>
      <c r="H69" s="186">
        <f>H67+H68</f>
        <v>19662447.062543999</v>
      </c>
      <c r="I69" s="186"/>
    </row>
    <row r="70" spans="2:9" x14ac:dyDescent="0.15">
      <c r="B70" s="3" t="s">
        <v>14</v>
      </c>
      <c r="C70" s="4" t="s">
        <v>83</v>
      </c>
      <c r="D70" s="3" t="s">
        <v>77</v>
      </c>
      <c r="E70" s="177">
        <f>D50</f>
        <v>1343587.75</v>
      </c>
      <c r="F70" s="177"/>
      <c r="G70" s="184"/>
      <c r="H70" s="177">
        <f>H69*0.07</f>
        <v>1376371.2943780802</v>
      </c>
      <c r="I70" s="177"/>
    </row>
    <row r="71" spans="2:9" x14ac:dyDescent="0.15">
      <c r="B71" s="9" t="s">
        <v>9</v>
      </c>
      <c r="C71" s="10" t="s">
        <v>57</v>
      </c>
      <c r="D71" s="3" t="s">
        <v>77</v>
      </c>
      <c r="E71" s="193">
        <f>D51</f>
        <v>0</v>
      </c>
      <c r="F71" s="193"/>
      <c r="G71" s="184"/>
      <c r="H71" s="193"/>
      <c r="I71" s="193"/>
    </row>
    <row r="72" spans="2:9" ht="17.25" customHeight="1" x14ac:dyDescent="0.15">
      <c r="B72" s="99" t="s">
        <v>10</v>
      </c>
      <c r="C72" s="97" t="s">
        <v>58</v>
      </c>
      <c r="D72" s="101" t="s">
        <v>77</v>
      </c>
      <c r="E72" s="194">
        <f>E69+E70+E71+0.01</f>
        <v>20537698.520000003</v>
      </c>
      <c r="F72" s="194"/>
      <c r="G72" s="184"/>
      <c r="H72" s="194">
        <f>H69+H70+H71</f>
        <v>21038818.356922079</v>
      </c>
      <c r="I72" s="194"/>
    </row>
    <row r="73" spans="2:9" s="2" customFormat="1" ht="18" customHeight="1" x14ac:dyDescent="0.25">
      <c r="B73" s="9" t="s">
        <v>59</v>
      </c>
      <c r="C73" s="10" t="s">
        <v>49</v>
      </c>
      <c r="D73" s="3" t="s">
        <v>78</v>
      </c>
      <c r="E73" s="195">
        <v>138901.25</v>
      </c>
      <c r="F73" s="195"/>
      <c r="G73" s="184"/>
      <c r="H73" s="195">
        <v>115000</v>
      </c>
      <c r="I73" s="195"/>
    </row>
    <row r="74" spans="2:9" s="2" customFormat="1" ht="18" customHeight="1" x14ac:dyDescent="0.25">
      <c r="B74" s="9" t="s">
        <v>60</v>
      </c>
      <c r="C74" s="10" t="s">
        <v>61</v>
      </c>
      <c r="D74" s="3" t="s">
        <v>79</v>
      </c>
      <c r="E74" s="190">
        <v>518193</v>
      </c>
      <c r="F74" s="190"/>
      <c r="G74" s="184"/>
      <c r="H74" s="190">
        <v>518193</v>
      </c>
      <c r="I74" s="190"/>
    </row>
    <row r="75" spans="2:9" s="2" customFormat="1" ht="15.75" customHeight="1" x14ac:dyDescent="0.25">
      <c r="B75" s="87" t="s">
        <v>62</v>
      </c>
      <c r="C75" s="88" t="s">
        <v>63</v>
      </c>
      <c r="D75" s="87" t="s">
        <v>80</v>
      </c>
      <c r="E75" s="189">
        <f>E72/E73</f>
        <v>147.85826995797376</v>
      </c>
      <c r="F75" s="189"/>
      <c r="G75" s="184"/>
      <c r="H75" s="189">
        <f>H72/H73</f>
        <v>182.94624658193112</v>
      </c>
      <c r="I75" s="189"/>
    </row>
    <row r="76" spans="2:9" s="2" customFormat="1" ht="18" customHeight="1" x14ac:dyDescent="0.25">
      <c r="B76" s="37" t="s">
        <v>64</v>
      </c>
      <c r="C76" s="36" t="s">
        <v>67</v>
      </c>
      <c r="D76" s="3" t="s">
        <v>68</v>
      </c>
      <c r="E76" s="187">
        <f>(E75*E73)/(E74*12)</f>
        <v>3.3027749828088511</v>
      </c>
      <c r="F76" s="187"/>
      <c r="G76" s="184"/>
      <c r="H76" s="187">
        <f>(H75*H73)/(H74*12)</f>
        <v>3.3833626912691601</v>
      </c>
      <c r="I76" s="187"/>
    </row>
    <row r="77" spans="2:9" s="2" customFormat="1" x14ac:dyDescent="0.25">
      <c r="B77" s="9" t="s">
        <v>65</v>
      </c>
      <c r="C77" s="10" t="s">
        <v>69</v>
      </c>
      <c r="D77" s="3" t="s">
        <v>70</v>
      </c>
      <c r="E77" s="188">
        <v>1.2</v>
      </c>
      <c r="F77" s="188"/>
      <c r="G77" s="184"/>
      <c r="H77" s="188">
        <v>1.2</v>
      </c>
      <c r="I77" s="188"/>
    </row>
    <row r="78" spans="2:9" s="2" customFormat="1" ht="18" customHeight="1" x14ac:dyDescent="0.25">
      <c r="B78" s="37" t="s">
        <v>66</v>
      </c>
      <c r="C78" s="36" t="s">
        <v>71</v>
      </c>
      <c r="D78" s="3" t="s">
        <v>72</v>
      </c>
      <c r="E78" s="187">
        <f>E75*E77</f>
        <v>177.42992394956852</v>
      </c>
      <c r="F78" s="187"/>
      <c r="G78" s="185"/>
      <c r="H78" s="187">
        <f>H75*H77</f>
        <v>219.53549589831735</v>
      </c>
      <c r="I78" s="187"/>
    </row>
    <row r="80" spans="2:9" x14ac:dyDescent="0.15">
      <c r="D80" s="192" t="s">
        <v>108</v>
      </c>
      <c r="E80" s="192"/>
      <c r="F80" s="192"/>
      <c r="G80" s="192"/>
      <c r="H80" s="192"/>
      <c r="I80" s="192"/>
    </row>
    <row r="81" spans="3:12" x14ac:dyDescent="0.15">
      <c r="D81" s="192" t="s">
        <v>109</v>
      </c>
      <c r="E81" s="192"/>
      <c r="F81" s="192"/>
      <c r="G81" s="192"/>
      <c r="H81" s="192"/>
      <c r="I81" s="192"/>
      <c r="L81" s="15" t="s">
        <v>120</v>
      </c>
    </row>
    <row r="82" spans="3:12" x14ac:dyDescent="0.15">
      <c r="D82" s="192" t="s">
        <v>119</v>
      </c>
      <c r="E82" s="192"/>
      <c r="F82" s="192"/>
      <c r="G82" s="192"/>
      <c r="H82" s="192"/>
      <c r="I82" s="192"/>
    </row>
    <row r="85" spans="3:12" s="24" customFormat="1" ht="15" customHeight="1" x14ac:dyDescent="0.25">
      <c r="C85" s="25" t="s">
        <v>84</v>
      </c>
      <c r="D85" s="26"/>
    </row>
    <row r="86" spans="3:12" ht="5.25" customHeight="1" x14ac:dyDescent="0.15"/>
    <row r="87" spans="3:12" x14ac:dyDescent="0.15">
      <c r="C87" s="108" t="s">
        <v>85</v>
      </c>
    </row>
    <row r="88" spans="3:12" ht="13.5" customHeight="1" x14ac:dyDescent="0.15">
      <c r="C88" s="105" t="s">
        <v>86</v>
      </c>
      <c r="D88" s="106" t="s">
        <v>87</v>
      </c>
      <c r="E88" s="191" t="s">
        <v>88</v>
      </c>
      <c r="F88" s="191"/>
      <c r="G88" s="191"/>
      <c r="H88" s="191"/>
      <c r="I88" s="191"/>
      <c r="J88" s="191"/>
    </row>
    <row r="89" spans="3:12" ht="40.5" customHeight="1" x14ac:dyDescent="0.15">
      <c r="C89" s="107" t="s">
        <v>89</v>
      </c>
      <c r="D89" s="109">
        <v>21000</v>
      </c>
      <c r="E89" s="163" t="s">
        <v>90</v>
      </c>
      <c r="F89" s="163"/>
      <c r="G89" s="163"/>
      <c r="H89" s="163"/>
      <c r="I89" s="163"/>
      <c r="J89" s="163"/>
    </row>
    <row r="90" spans="3:12" ht="61.5" customHeight="1" x14ac:dyDescent="0.15">
      <c r="C90" s="107" t="s">
        <v>123</v>
      </c>
      <c r="D90" s="109">
        <v>50000</v>
      </c>
      <c r="E90" s="163" t="s">
        <v>121</v>
      </c>
      <c r="F90" s="163"/>
      <c r="G90" s="163"/>
      <c r="H90" s="163"/>
      <c r="I90" s="163"/>
      <c r="J90" s="163"/>
    </row>
    <row r="91" spans="3:12" ht="63" customHeight="1" x14ac:dyDescent="0.15">
      <c r="C91" s="107" t="s">
        <v>124</v>
      </c>
      <c r="D91" s="109">
        <v>462000</v>
      </c>
      <c r="E91" s="163" t="s">
        <v>122</v>
      </c>
      <c r="F91" s="163"/>
      <c r="G91" s="163"/>
      <c r="H91" s="163"/>
      <c r="I91" s="163"/>
      <c r="J91" s="163"/>
    </row>
    <row r="92" spans="3:12" ht="60.75" hidden="1" customHeight="1" x14ac:dyDescent="0.15">
      <c r="C92" s="107"/>
      <c r="D92" s="110"/>
      <c r="E92" s="163"/>
      <c r="F92" s="163"/>
      <c r="G92" s="163"/>
      <c r="H92" s="163"/>
      <c r="I92" s="163"/>
      <c r="J92" s="163"/>
    </row>
    <row r="93" spans="3:12" ht="60" hidden="1" customHeight="1" x14ac:dyDescent="0.15">
      <c r="C93" s="107"/>
      <c r="D93" s="110"/>
      <c r="E93" s="163"/>
      <c r="F93" s="163"/>
      <c r="G93" s="163"/>
      <c r="H93" s="163"/>
      <c r="I93" s="163"/>
      <c r="J93" s="163"/>
    </row>
    <row r="94" spans="3:12" ht="66" hidden="1" customHeight="1" x14ac:dyDescent="0.15">
      <c r="C94" s="107"/>
      <c r="D94" s="110"/>
      <c r="E94" s="163"/>
      <c r="F94" s="163"/>
      <c r="G94" s="163"/>
      <c r="H94" s="163"/>
      <c r="I94" s="163"/>
      <c r="J94" s="163"/>
    </row>
    <row r="95" spans="3:12" ht="66" hidden="1" customHeight="1" x14ac:dyDescent="0.15">
      <c r="C95" s="107"/>
      <c r="D95" s="110"/>
      <c r="E95" s="163"/>
      <c r="F95" s="163"/>
      <c r="G95" s="163"/>
      <c r="H95" s="163"/>
      <c r="I95" s="163"/>
      <c r="J95" s="163"/>
    </row>
    <row r="96" spans="3:12" ht="66" hidden="1" customHeight="1" x14ac:dyDescent="0.15">
      <c r="C96" s="107"/>
      <c r="D96" s="110"/>
      <c r="E96" s="163"/>
      <c r="F96" s="163"/>
      <c r="G96" s="163"/>
      <c r="H96" s="163"/>
      <c r="I96" s="163"/>
      <c r="J96" s="163"/>
    </row>
    <row r="97" spans="3:12" ht="66" hidden="1" customHeight="1" x14ac:dyDescent="0.15">
      <c r="C97" s="107"/>
      <c r="D97" s="110"/>
      <c r="E97" s="163"/>
      <c r="F97" s="163"/>
      <c r="G97" s="163"/>
      <c r="H97" s="163"/>
      <c r="I97" s="163"/>
      <c r="J97" s="163"/>
    </row>
    <row r="98" spans="3:12" ht="5.25" customHeight="1" x14ac:dyDescent="0.15"/>
    <row r="99" spans="3:12" x14ac:dyDescent="0.15">
      <c r="C99" s="108" t="s">
        <v>91</v>
      </c>
    </row>
    <row r="100" spans="3:12" ht="40.5" customHeight="1" x14ac:dyDescent="0.15">
      <c r="C100" s="38" t="s">
        <v>92</v>
      </c>
      <c r="D100" s="111" t="s">
        <v>93</v>
      </c>
      <c r="E100" s="38" t="s">
        <v>96</v>
      </c>
      <c r="F100" s="38" t="s">
        <v>97</v>
      </c>
      <c r="G100" s="38" t="s">
        <v>94</v>
      </c>
      <c r="H100" s="38" t="s">
        <v>95</v>
      </c>
      <c r="I100" s="200" t="s">
        <v>99</v>
      </c>
      <c r="J100" s="200"/>
    </row>
    <row r="101" spans="3:12" ht="26.25" customHeight="1" thickBot="1" x14ac:dyDescent="0.2">
      <c r="C101" s="107" t="str">
        <f>C90</f>
        <v>Constituire scrisoare de garanție bancară pentru Garanția de Mediu aferentă DDN Sânpaul, în valoare de 7.676.434,06 lei (ID 5)</v>
      </c>
      <c r="D101" s="112">
        <f>D90</f>
        <v>50000</v>
      </c>
      <c r="E101" s="33" t="s">
        <v>125</v>
      </c>
      <c r="F101" s="113">
        <v>24</v>
      </c>
      <c r="G101" s="112">
        <f>D101</f>
        <v>50000</v>
      </c>
      <c r="H101" s="115">
        <f>G101/F101</f>
        <v>2083.3333333333335</v>
      </c>
      <c r="I101" s="197">
        <f>H101*12</f>
        <v>25000</v>
      </c>
      <c r="J101" s="197"/>
      <c r="L101" s="116"/>
    </row>
    <row r="102" spans="3:12" ht="15.75" hidden="1" customHeight="1" x14ac:dyDescent="0.15">
      <c r="C102" s="107"/>
      <c r="D102" s="112"/>
      <c r="E102" s="114"/>
      <c r="F102" s="113"/>
      <c r="G102" s="112"/>
      <c r="H102" s="115"/>
      <c r="I102" s="197"/>
      <c r="J102" s="197"/>
    </row>
    <row r="103" spans="3:12" ht="15.75" hidden="1" customHeight="1" x14ac:dyDescent="0.15">
      <c r="C103" s="107"/>
      <c r="D103" s="112">
        <f t="shared" ref="D103:D108" si="1">D92</f>
        <v>0</v>
      </c>
      <c r="E103" s="114"/>
      <c r="F103" s="113">
        <v>24</v>
      </c>
      <c r="G103" s="112">
        <f t="shared" ref="G103:G108" si="2">D103</f>
        <v>0</v>
      </c>
      <c r="H103" s="115">
        <f t="shared" ref="H103:H108" si="3">G103/F103</f>
        <v>0</v>
      </c>
      <c r="I103" s="197">
        <f t="shared" ref="I103:I108" si="4">H103*12</f>
        <v>0</v>
      </c>
      <c r="J103" s="197"/>
    </row>
    <row r="104" spans="3:12" ht="37.5" hidden="1" customHeight="1" x14ac:dyDescent="0.15">
      <c r="C104" s="107"/>
      <c r="D104" s="112">
        <f t="shared" si="1"/>
        <v>0</v>
      </c>
      <c r="E104" s="114"/>
      <c r="F104" s="113">
        <v>24</v>
      </c>
      <c r="G104" s="112">
        <f t="shared" si="2"/>
        <v>0</v>
      </c>
      <c r="H104" s="115">
        <f t="shared" si="3"/>
        <v>0</v>
      </c>
      <c r="I104" s="197">
        <f t="shared" si="4"/>
        <v>0</v>
      </c>
      <c r="J104" s="197"/>
    </row>
    <row r="105" spans="3:12" ht="15.75" hidden="1" customHeight="1" x14ac:dyDescent="0.15">
      <c r="C105" s="107"/>
      <c r="D105" s="112">
        <f t="shared" si="1"/>
        <v>0</v>
      </c>
      <c r="E105" s="114"/>
      <c r="F105" s="113">
        <v>24</v>
      </c>
      <c r="G105" s="112">
        <f t="shared" si="2"/>
        <v>0</v>
      </c>
      <c r="H105" s="115">
        <f t="shared" si="3"/>
        <v>0</v>
      </c>
      <c r="I105" s="197">
        <f t="shared" si="4"/>
        <v>0</v>
      </c>
      <c r="J105" s="197"/>
    </row>
    <row r="106" spans="3:12" ht="15.75" hidden="1" customHeight="1" x14ac:dyDescent="0.15">
      <c r="C106" s="107"/>
      <c r="D106" s="112">
        <f t="shared" si="1"/>
        <v>0</v>
      </c>
      <c r="E106" s="114"/>
      <c r="F106" s="113">
        <v>24</v>
      </c>
      <c r="G106" s="112">
        <f t="shared" si="2"/>
        <v>0</v>
      </c>
      <c r="H106" s="115">
        <f t="shared" si="3"/>
        <v>0</v>
      </c>
      <c r="I106" s="197">
        <f t="shared" si="4"/>
        <v>0</v>
      </c>
      <c r="J106" s="197"/>
    </row>
    <row r="107" spans="3:12" ht="15.75" hidden="1" customHeight="1" x14ac:dyDescent="0.15">
      <c r="C107" s="107"/>
      <c r="D107" s="112">
        <f t="shared" si="1"/>
        <v>0</v>
      </c>
      <c r="E107" s="114"/>
      <c r="F107" s="113">
        <v>24</v>
      </c>
      <c r="G107" s="112">
        <f t="shared" si="2"/>
        <v>0</v>
      </c>
      <c r="H107" s="115">
        <f t="shared" si="3"/>
        <v>0</v>
      </c>
      <c r="I107" s="197">
        <f t="shared" si="4"/>
        <v>0</v>
      </c>
      <c r="J107" s="197"/>
    </row>
    <row r="108" spans="3:12" ht="15.75" hidden="1" customHeight="1" thickBot="1" x14ac:dyDescent="0.2">
      <c r="C108" s="149"/>
      <c r="D108" s="150">
        <f t="shared" si="1"/>
        <v>0</v>
      </c>
      <c r="E108" s="151"/>
      <c r="F108" s="152">
        <v>24</v>
      </c>
      <c r="G108" s="150">
        <f t="shared" si="2"/>
        <v>0</v>
      </c>
      <c r="H108" s="153">
        <f t="shared" si="3"/>
        <v>0</v>
      </c>
      <c r="I108" s="198">
        <f t="shared" si="4"/>
        <v>0</v>
      </c>
      <c r="J108" s="198"/>
    </row>
    <row r="109" spans="3:12" ht="26.25" customHeight="1" thickBot="1" x14ac:dyDescent="0.2">
      <c r="C109" s="154" t="s">
        <v>110</v>
      </c>
      <c r="D109" s="155">
        <f>SUM(D101:D108)</f>
        <v>50000</v>
      </c>
      <c r="E109" s="156"/>
      <c r="F109" s="157"/>
      <c r="G109" s="155"/>
      <c r="H109" s="158"/>
      <c r="I109" s="203">
        <f>SUM(I101:J108)</f>
        <v>25000</v>
      </c>
      <c r="J109" s="204"/>
    </row>
    <row r="110" spans="3:12" x14ac:dyDescent="0.15">
      <c r="C110" s="199" t="s">
        <v>98</v>
      </c>
      <c r="D110" s="199"/>
      <c r="E110" s="199"/>
      <c r="F110" s="199"/>
      <c r="G110" s="199"/>
      <c r="H110" s="199"/>
      <c r="I110" s="199"/>
      <c r="J110" s="199"/>
    </row>
    <row r="111" spans="3:12" x14ac:dyDescent="0.15">
      <c r="C111" s="199" t="s">
        <v>100</v>
      </c>
      <c r="D111" s="199"/>
      <c r="E111" s="199"/>
      <c r="F111" s="199"/>
      <c r="G111" s="199"/>
      <c r="H111" s="199"/>
      <c r="I111" s="199"/>
      <c r="J111" s="199"/>
    </row>
    <row r="112" spans="3:12" ht="5.25" customHeight="1" x14ac:dyDescent="0.15"/>
    <row r="113" spans="2:10" x14ac:dyDescent="0.15">
      <c r="C113" s="117" t="s">
        <v>101</v>
      </c>
    </row>
    <row r="114" spans="2:10" x14ac:dyDescent="0.15">
      <c r="C114" s="196" t="s">
        <v>102</v>
      </c>
      <c r="D114" s="196"/>
      <c r="E114" s="196"/>
      <c r="F114" s="196"/>
      <c r="G114" s="196"/>
      <c r="H114" s="196"/>
      <c r="I114" s="196"/>
      <c r="J114" s="196"/>
    </row>
    <row r="115" spans="2:10" x14ac:dyDescent="0.15">
      <c r="C115" s="223" t="s">
        <v>103</v>
      </c>
      <c r="D115" s="223"/>
      <c r="E115" s="223"/>
      <c r="F115" s="223"/>
      <c r="G115" s="223"/>
      <c r="H115" s="223"/>
      <c r="I115" s="223"/>
      <c r="J115" s="223"/>
    </row>
    <row r="116" spans="2:10" x14ac:dyDescent="0.15">
      <c r="C116" s="223" t="s">
        <v>104</v>
      </c>
      <c r="D116" s="223"/>
      <c r="E116" s="223"/>
      <c r="F116" s="223"/>
      <c r="G116" s="223"/>
      <c r="H116" s="223"/>
      <c r="I116" s="223"/>
      <c r="J116" s="223"/>
    </row>
    <row r="117" spans="2:10" x14ac:dyDescent="0.15">
      <c r="C117" s="223" t="s">
        <v>105</v>
      </c>
      <c r="D117" s="223"/>
      <c r="E117" s="223"/>
      <c r="F117" s="223"/>
      <c r="G117" s="223"/>
      <c r="H117" s="223"/>
      <c r="I117" s="223"/>
      <c r="J117" s="223"/>
    </row>
    <row r="118" spans="2:10" ht="60.75" customHeight="1" x14ac:dyDescent="0.15">
      <c r="C118" s="196" t="s">
        <v>106</v>
      </c>
      <c r="D118" s="196"/>
      <c r="E118" s="196"/>
      <c r="F118" s="196"/>
      <c r="G118" s="196"/>
      <c r="H118" s="196"/>
      <c r="I118" s="196"/>
      <c r="J118" s="196"/>
    </row>
    <row r="119" spans="2:10" x14ac:dyDescent="0.15">
      <c r="C119" s="196"/>
      <c r="D119" s="196"/>
      <c r="E119" s="196"/>
      <c r="F119" s="196"/>
      <c r="G119" s="196"/>
      <c r="H119" s="196"/>
      <c r="I119" s="196"/>
      <c r="J119" s="196"/>
    </row>
    <row r="120" spans="2:10" s="24" customFormat="1" ht="15" customHeight="1" thickBot="1" x14ac:dyDescent="0.3">
      <c r="C120" s="25" t="s">
        <v>111</v>
      </c>
      <c r="D120" s="26"/>
    </row>
    <row r="121" spans="2:10" s="2" customFormat="1" ht="39.75" customHeight="1" x14ac:dyDescent="0.25">
      <c r="B121" s="130" t="s">
        <v>0</v>
      </c>
      <c r="C121" s="131" t="s">
        <v>51</v>
      </c>
      <c r="D121" s="132" t="s">
        <v>75</v>
      </c>
      <c r="E121" s="221" t="s">
        <v>112</v>
      </c>
      <c r="F121" s="222"/>
      <c r="H121" s="119"/>
      <c r="I121" s="120"/>
      <c r="J121" s="120"/>
    </row>
    <row r="122" spans="2:10" s="2" customFormat="1" x14ac:dyDescent="0.25">
      <c r="B122" s="133">
        <v>1</v>
      </c>
      <c r="C122" s="4" t="s">
        <v>15</v>
      </c>
      <c r="D122" s="3" t="s">
        <v>77</v>
      </c>
      <c r="E122" s="177">
        <f>H62+D89+I102+I103+I104+I105+I106+I107+I108+D91</f>
        <v>8088490.7818240002</v>
      </c>
      <c r="F122" s="213"/>
      <c r="H122" s="121"/>
      <c r="I122" s="122"/>
      <c r="J122" s="122"/>
    </row>
    <row r="123" spans="2:10" s="2" customFormat="1" x14ac:dyDescent="0.25">
      <c r="B123" s="134" t="s">
        <v>1</v>
      </c>
      <c r="C123" s="7" t="s">
        <v>2</v>
      </c>
      <c r="D123" s="6" t="s">
        <v>77</v>
      </c>
      <c r="E123" s="178">
        <f>H63</f>
        <v>8908994.4213919993</v>
      </c>
      <c r="F123" s="216"/>
      <c r="H123" s="121"/>
      <c r="I123" s="122"/>
      <c r="J123" s="122"/>
    </row>
    <row r="124" spans="2:10" s="2" customFormat="1" x14ac:dyDescent="0.25">
      <c r="B124" s="133">
        <v>2</v>
      </c>
      <c r="C124" s="4" t="s">
        <v>12</v>
      </c>
      <c r="D124" s="3" t="s">
        <v>77</v>
      </c>
      <c r="E124" s="177">
        <f>H64</f>
        <v>2003937.5493280001</v>
      </c>
      <c r="F124" s="213"/>
      <c r="H124" s="121"/>
      <c r="I124" s="122"/>
      <c r="J124" s="122"/>
    </row>
    <row r="125" spans="2:10" s="2" customFormat="1" x14ac:dyDescent="0.25">
      <c r="B125" s="133">
        <v>3</v>
      </c>
      <c r="C125" s="4" t="s">
        <v>20</v>
      </c>
      <c r="D125" s="3" t="s">
        <v>77</v>
      </c>
      <c r="E125" s="177">
        <f>H65</f>
        <v>1144024.31</v>
      </c>
      <c r="F125" s="213"/>
      <c r="H125" s="121"/>
      <c r="I125" s="122"/>
      <c r="J125" s="122"/>
    </row>
    <row r="126" spans="2:10" s="2" customFormat="1" ht="12" thickBot="1" x14ac:dyDescent="0.3">
      <c r="B126" s="135">
        <v>4</v>
      </c>
      <c r="C126" s="74" t="s">
        <v>21</v>
      </c>
      <c r="D126" s="73" t="s">
        <v>77</v>
      </c>
      <c r="E126" s="181">
        <f>I101</f>
        <v>25000</v>
      </c>
      <c r="F126" s="217"/>
      <c r="H126" s="121"/>
      <c r="I126" s="122"/>
      <c r="J126" s="122"/>
    </row>
    <row r="127" spans="2:10" s="2" customFormat="1" ht="12.75" thickTop="1" thickBot="1" x14ac:dyDescent="0.3">
      <c r="B127" s="136" t="s">
        <v>6</v>
      </c>
      <c r="C127" s="53" t="s">
        <v>55</v>
      </c>
      <c r="D127" s="100" t="s">
        <v>77</v>
      </c>
      <c r="E127" s="180">
        <f>SUM(E122:F126)</f>
        <v>20170447.062543999</v>
      </c>
      <c r="F127" s="218"/>
      <c r="H127" s="121"/>
      <c r="I127" s="123"/>
      <c r="J127" s="123"/>
    </row>
    <row r="128" spans="2:10" s="2" customFormat="1" ht="12" thickTop="1" x14ac:dyDescent="0.25">
      <c r="B128" s="137" t="s">
        <v>7</v>
      </c>
      <c r="C128" s="76" t="s">
        <v>5</v>
      </c>
      <c r="D128" s="81" t="s">
        <v>77</v>
      </c>
      <c r="E128" s="179">
        <f>D107</f>
        <v>0</v>
      </c>
      <c r="F128" s="219"/>
      <c r="H128" s="121"/>
      <c r="I128" s="122"/>
      <c r="J128" s="122"/>
    </row>
    <row r="129" spans="2:10" s="2" customFormat="1" x14ac:dyDescent="0.25">
      <c r="B129" s="138" t="s">
        <v>8</v>
      </c>
      <c r="C129" s="12" t="s">
        <v>13</v>
      </c>
      <c r="D129" s="3" t="s">
        <v>77</v>
      </c>
      <c r="E129" s="186">
        <f>E127+E128</f>
        <v>20170447.062543999</v>
      </c>
      <c r="F129" s="220"/>
      <c r="H129" s="121"/>
      <c r="I129" s="123"/>
      <c r="J129" s="123"/>
    </row>
    <row r="130" spans="2:10" x14ac:dyDescent="0.15">
      <c r="B130" s="133" t="s">
        <v>14</v>
      </c>
      <c r="C130" s="4" t="s">
        <v>83</v>
      </c>
      <c r="D130" s="3" t="s">
        <v>77</v>
      </c>
      <c r="E130" s="177">
        <f>E129*0.07</f>
        <v>1411931.2943780802</v>
      </c>
      <c r="F130" s="213"/>
      <c r="H130" s="121"/>
      <c r="I130" s="122"/>
      <c r="J130" s="122"/>
    </row>
    <row r="131" spans="2:10" ht="12" thickBot="1" x14ac:dyDescent="0.2">
      <c r="B131" s="145" t="s">
        <v>9</v>
      </c>
      <c r="C131" s="22" t="s">
        <v>57</v>
      </c>
      <c r="D131" s="146" t="s">
        <v>77</v>
      </c>
      <c r="E131" s="214">
        <f>D111</f>
        <v>0</v>
      </c>
      <c r="F131" s="215"/>
      <c r="H131" s="121"/>
      <c r="I131" s="124"/>
      <c r="J131" s="124"/>
    </row>
    <row r="132" spans="2:10" ht="17.25" customHeight="1" thickBot="1" x14ac:dyDescent="0.2">
      <c r="B132" s="84" t="s">
        <v>10</v>
      </c>
      <c r="C132" s="85" t="s">
        <v>58</v>
      </c>
      <c r="D132" s="148" t="s">
        <v>77</v>
      </c>
      <c r="E132" s="208">
        <f>E129+E130+E131+0.01</f>
        <v>21582378.366922081</v>
      </c>
      <c r="F132" s="209"/>
      <c r="H132" s="121"/>
      <c r="I132" s="123"/>
      <c r="J132" s="123"/>
    </row>
    <row r="133" spans="2:10" s="2" customFormat="1" ht="18" customHeight="1" x14ac:dyDescent="0.25">
      <c r="B133" s="147" t="s">
        <v>59</v>
      </c>
      <c r="C133" s="63" t="s">
        <v>49</v>
      </c>
      <c r="D133" s="81" t="s">
        <v>78</v>
      </c>
      <c r="E133" s="210">
        <f>H73</f>
        <v>115000</v>
      </c>
      <c r="F133" s="211"/>
      <c r="H133" s="121"/>
      <c r="I133" s="125"/>
      <c r="J133" s="125"/>
    </row>
    <row r="134" spans="2:10" s="2" customFormat="1" ht="18" customHeight="1" x14ac:dyDescent="0.25">
      <c r="B134" s="139" t="s">
        <v>60</v>
      </c>
      <c r="C134" s="10" t="s">
        <v>61</v>
      </c>
      <c r="D134" s="3" t="s">
        <v>79</v>
      </c>
      <c r="E134" s="190">
        <v>518193</v>
      </c>
      <c r="F134" s="212"/>
      <c r="H134" s="121"/>
      <c r="I134" s="126"/>
      <c r="J134" s="126"/>
    </row>
    <row r="135" spans="2:10" s="2" customFormat="1" ht="15.75" customHeight="1" x14ac:dyDescent="0.25">
      <c r="B135" s="140" t="s">
        <v>62</v>
      </c>
      <c r="C135" s="88" t="s">
        <v>63</v>
      </c>
      <c r="D135" s="87" t="s">
        <v>80</v>
      </c>
      <c r="E135" s="189">
        <f>E132/E133</f>
        <v>187.67285536453983</v>
      </c>
      <c r="F135" s="205"/>
      <c r="H135" s="121"/>
      <c r="I135" s="127"/>
      <c r="J135" s="127"/>
    </row>
    <row r="136" spans="2:10" s="2" customFormat="1" ht="18" customHeight="1" x14ac:dyDescent="0.25">
      <c r="B136" s="141" t="s">
        <v>64</v>
      </c>
      <c r="C136" s="36" t="s">
        <v>67</v>
      </c>
      <c r="D136" s="3" t="s">
        <v>68</v>
      </c>
      <c r="E136" s="187">
        <f>(E135*E133)/(E134*12)</f>
        <v>3.4707754264855759</v>
      </c>
      <c r="F136" s="206"/>
      <c r="H136" s="121"/>
      <c r="I136" s="128"/>
      <c r="J136" s="128"/>
    </row>
    <row r="137" spans="2:10" s="2" customFormat="1" x14ac:dyDescent="0.25">
      <c r="B137" s="139" t="s">
        <v>65</v>
      </c>
      <c r="C137" s="10" t="s">
        <v>69</v>
      </c>
      <c r="D137" s="3" t="s">
        <v>70</v>
      </c>
      <c r="E137" s="188">
        <v>1.2</v>
      </c>
      <c r="F137" s="207"/>
      <c r="H137" s="121"/>
      <c r="I137" s="129"/>
      <c r="J137" s="129"/>
    </row>
    <row r="138" spans="2:10" s="2" customFormat="1" ht="18" customHeight="1" thickBot="1" x14ac:dyDescent="0.3">
      <c r="B138" s="142" t="s">
        <v>66</v>
      </c>
      <c r="C138" s="143" t="s">
        <v>71</v>
      </c>
      <c r="D138" s="144" t="s">
        <v>72</v>
      </c>
      <c r="E138" s="201">
        <f>E135*E137</f>
        <v>225.20742643744779</v>
      </c>
      <c r="F138" s="202"/>
      <c r="H138" s="121"/>
      <c r="I138" s="128"/>
      <c r="J138" s="128"/>
    </row>
    <row r="142" spans="2:10" s="93" customFormat="1" ht="12.75" x14ac:dyDescent="0.2">
      <c r="C142" s="94" t="s">
        <v>127</v>
      </c>
      <c r="D142" s="95"/>
    </row>
    <row r="144" spans="2:10" ht="27" customHeight="1" x14ac:dyDescent="0.15">
      <c r="C144" s="164" t="s">
        <v>128</v>
      </c>
      <c r="D144" s="164"/>
      <c r="E144" s="164"/>
      <c r="F144" s="164"/>
      <c r="G144" s="164"/>
      <c r="H144" s="164"/>
      <c r="I144" s="164"/>
      <c r="J144" s="164"/>
    </row>
    <row r="145" spans="3:10" x14ac:dyDescent="0.15">
      <c r="C145" s="102" t="s">
        <v>113</v>
      </c>
      <c r="D145" s="16">
        <f>E132</f>
        <v>21582378.366922081</v>
      </c>
      <c r="E145" s="15" t="s">
        <v>114</v>
      </c>
    </row>
    <row r="146" spans="3:10" x14ac:dyDescent="0.15">
      <c r="C146" s="161" t="s">
        <v>115</v>
      </c>
      <c r="D146" s="160">
        <f>SUM(D145:D145)</f>
        <v>21582378.366922081</v>
      </c>
      <c r="E146" s="27" t="s">
        <v>114</v>
      </c>
    </row>
    <row r="149" spans="3:10" s="93" customFormat="1" ht="12.75" x14ac:dyDescent="0.2">
      <c r="C149" s="94" t="s">
        <v>129</v>
      </c>
      <c r="D149" s="95"/>
    </row>
    <row r="151" spans="3:10" ht="27" customHeight="1" x14ac:dyDescent="0.15">
      <c r="C151" s="164" t="s">
        <v>130</v>
      </c>
      <c r="D151" s="164"/>
      <c r="E151" s="164"/>
      <c r="F151" s="164"/>
      <c r="G151" s="164"/>
      <c r="H151" s="164"/>
      <c r="I151" s="164"/>
      <c r="J151" s="164"/>
    </row>
    <row r="152" spans="3:10" x14ac:dyDescent="0.15">
      <c r="C152" s="102" t="s">
        <v>113</v>
      </c>
      <c r="D152" s="16">
        <f>D145</f>
        <v>21582378.366922081</v>
      </c>
      <c r="E152" s="15" t="s">
        <v>114</v>
      </c>
    </row>
    <row r="153" spans="3:10" x14ac:dyDescent="0.15">
      <c r="C153" s="161" t="s">
        <v>115</v>
      </c>
      <c r="D153" s="160">
        <f>SUM(D152:D152)</f>
        <v>21582378.366922081</v>
      </c>
      <c r="E153" s="27" t="s">
        <v>114</v>
      </c>
    </row>
    <row r="154" spans="3:10" x14ac:dyDescent="0.15">
      <c r="C154" s="102" t="s">
        <v>116</v>
      </c>
      <c r="D154" s="162">
        <v>2</v>
      </c>
      <c r="E154" s="15" t="s">
        <v>117</v>
      </c>
    </row>
    <row r="155" spans="3:10" x14ac:dyDescent="0.15">
      <c r="C155" s="161" t="s">
        <v>118</v>
      </c>
      <c r="D155" s="160">
        <f>(D152)*D154</f>
        <v>43164756.733844161</v>
      </c>
      <c r="E155" s="27" t="s">
        <v>114</v>
      </c>
    </row>
    <row r="156" spans="3:10" x14ac:dyDescent="0.15">
      <c r="C156" s="102"/>
    </row>
  </sheetData>
  <mergeCells count="101">
    <mergeCell ref="C144:J144"/>
    <mergeCell ref="C151:J151"/>
    <mergeCell ref="E138:F138"/>
    <mergeCell ref="I109:J109"/>
    <mergeCell ref="E135:F135"/>
    <mergeCell ref="E136:F136"/>
    <mergeCell ref="E137:F137"/>
    <mergeCell ref="E132:F132"/>
    <mergeCell ref="E133:F133"/>
    <mergeCell ref="E134:F134"/>
    <mergeCell ref="E130:F130"/>
    <mergeCell ref="E131:F131"/>
    <mergeCell ref="E122:F122"/>
    <mergeCell ref="E123:F123"/>
    <mergeCell ref="E124:F124"/>
    <mergeCell ref="E125:F125"/>
    <mergeCell ref="E126:F126"/>
    <mergeCell ref="E127:F127"/>
    <mergeCell ref="E128:F128"/>
    <mergeCell ref="E129:F129"/>
    <mergeCell ref="E121:F121"/>
    <mergeCell ref="C115:J115"/>
    <mergeCell ref="C116:J116"/>
    <mergeCell ref="C117:J117"/>
    <mergeCell ref="C118:J118"/>
    <mergeCell ref="C119:J119"/>
    <mergeCell ref="I107:J107"/>
    <mergeCell ref="I108:J108"/>
    <mergeCell ref="C110:J110"/>
    <mergeCell ref="C111:J111"/>
    <mergeCell ref="C114:J114"/>
    <mergeCell ref="E90:J90"/>
    <mergeCell ref="E91:J91"/>
    <mergeCell ref="E92:J92"/>
    <mergeCell ref="E93:J93"/>
    <mergeCell ref="E94:J94"/>
    <mergeCell ref="I102:J102"/>
    <mergeCell ref="I103:J103"/>
    <mergeCell ref="I104:J104"/>
    <mergeCell ref="I105:J105"/>
    <mergeCell ref="I106:J106"/>
    <mergeCell ref="E95:J95"/>
    <mergeCell ref="E96:J96"/>
    <mergeCell ref="E97:J97"/>
    <mergeCell ref="I100:J100"/>
    <mergeCell ref="I101:J101"/>
    <mergeCell ref="E88:J88"/>
    <mergeCell ref="E89:J89"/>
    <mergeCell ref="D80:I80"/>
    <mergeCell ref="D81:I81"/>
    <mergeCell ref="D82:I82"/>
    <mergeCell ref="H71:I71"/>
    <mergeCell ref="H72:I72"/>
    <mergeCell ref="H73:I73"/>
    <mergeCell ref="H74:I74"/>
    <mergeCell ref="H75:I75"/>
    <mergeCell ref="E73:F73"/>
    <mergeCell ref="E72:F72"/>
    <mergeCell ref="E71:F71"/>
    <mergeCell ref="E70:F70"/>
    <mergeCell ref="G62:G78"/>
    <mergeCell ref="H70:I70"/>
    <mergeCell ref="E69:F69"/>
    <mergeCell ref="E78:F78"/>
    <mergeCell ref="E77:F77"/>
    <mergeCell ref="E76:F76"/>
    <mergeCell ref="E75:F75"/>
    <mergeCell ref="E74:F74"/>
    <mergeCell ref="H69:I69"/>
    <mergeCell ref="H76:I76"/>
    <mergeCell ref="H77:I77"/>
    <mergeCell ref="H78:I78"/>
    <mergeCell ref="E61:F61"/>
    <mergeCell ref="E62:F62"/>
    <mergeCell ref="E63:F63"/>
    <mergeCell ref="E64:F64"/>
    <mergeCell ref="E68:F68"/>
    <mergeCell ref="E67:F67"/>
    <mergeCell ref="E66:F66"/>
    <mergeCell ref="E65:F65"/>
    <mergeCell ref="H61:I61"/>
    <mergeCell ref="H62:I62"/>
    <mergeCell ref="H63:I63"/>
    <mergeCell ref="H64:I64"/>
    <mergeCell ref="H65:I65"/>
    <mergeCell ref="H66:I66"/>
    <mergeCell ref="H67:I67"/>
    <mergeCell ref="H68:I68"/>
    <mergeCell ref="E44:J44"/>
    <mergeCell ref="C15:J15"/>
    <mergeCell ref="E41:J41"/>
    <mergeCell ref="E42:J42"/>
    <mergeCell ref="E43:J43"/>
    <mergeCell ref="E52:J52"/>
    <mergeCell ref="E47:J47"/>
    <mergeCell ref="E48:J48"/>
    <mergeCell ref="E49:J49"/>
    <mergeCell ref="E45:J45"/>
    <mergeCell ref="E50:J50"/>
    <mergeCell ref="E51:J51"/>
    <mergeCell ref="E46:J46"/>
  </mergeCells>
  <printOptions horizontalCentered="1"/>
  <pageMargins left="0.2" right="0" top="0.75" bottom="0.5" header="0.3" footer="0.3"/>
  <pageSetup paperSize="9" scale="8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Tarife și Valoare Estimată</vt:lpstr>
      <vt:lpstr>'Tarife și Valoare Estimată'!Print_Area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Milasan Florin - Ovidiu</dc:creator>
  <cp:lastModifiedBy>Milasan Florin - Ovidiu</cp:lastModifiedBy>
  <cp:lastPrinted>2025-12-01T19:07:19Z</cp:lastPrinted>
  <dcterms:created xsi:type="dcterms:W3CDTF">2025-01-11T16:28:21Z</dcterms:created>
  <dcterms:modified xsi:type="dcterms:W3CDTF">2025-12-01T19:08:44Z</dcterms:modified>
</cp:coreProperties>
</file>