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EXECUTIE TRIM I 2026\"/>
    </mc:Choice>
  </mc:AlternateContent>
  <xr:revisionPtr revIDLastSave="0" documentId="13_ncr:1_{19B14D2C-C146-4A8B-A80C-79DC609DD6F9}" xr6:coauthVersionLast="47" xr6:coauthVersionMax="47" xr10:uidLastSave="{00000000-0000-0000-0000-000000000000}"/>
  <bookViews>
    <workbookView xWindow="0" yWindow="0" windowWidth="28800" windowHeight="15480" tabRatio="678" activeTab="5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dezvoltare'!$A$1:$F$50</definedName>
    <definedName name="_xlnm.Print_Area" localSheetId="5">'CHELTUIELI TOTALE'!$A$1:$G$147</definedName>
    <definedName name="_xlnm.Print_Area" localSheetId="2">'venituri dezvoltare'!$A$1:$F$35</definedName>
    <definedName name="_xlnm.Print_Area" localSheetId="0">'venituri functionare'!$A$1:$F$70</definedName>
  </definedNames>
  <calcPr calcId="191029"/>
</workbook>
</file>

<file path=xl/calcChain.xml><?xml version="1.0" encoding="utf-8"?>
<calcChain xmlns="http://schemas.openxmlformats.org/spreadsheetml/2006/main">
  <c r="G138" i="6" l="1"/>
  <c r="D17" i="2"/>
  <c r="D35" i="4"/>
  <c r="F37" i="4"/>
  <c r="F38" i="4"/>
  <c r="F23" i="5"/>
  <c r="F42" i="1"/>
  <c r="E41" i="1"/>
  <c r="E37" i="2" l="1"/>
  <c r="F40" i="2"/>
  <c r="E28" i="7"/>
  <c r="G34" i="6"/>
  <c r="E37" i="5"/>
  <c r="E10" i="3"/>
  <c r="F143" i="6" l="1"/>
  <c r="G111" i="6"/>
  <c r="G98" i="6"/>
  <c r="E35" i="4"/>
  <c r="E22" i="4"/>
  <c r="F25" i="4"/>
  <c r="G117" i="6"/>
  <c r="G42" i="6"/>
  <c r="G35" i="6"/>
  <c r="G8" i="6"/>
  <c r="F11" i="2"/>
  <c r="F13" i="2"/>
  <c r="E12" i="2"/>
  <c r="D12" i="2"/>
  <c r="E58" i="1"/>
  <c r="E55" i="1"/>
  <c r="E34" i="7" l="1"/>
  <c r="D42" i="7"/>
  <c r="E41" i="7" s="1"/>
  <c r="D40" i="7"/>
  <c r="D38" i="7"/>
  <c r="F12" i="2"/>
  <c r="G128" i="6"/>
  <c r="G95" i="6"/>
  <c r="G71" i="6"/>
  <c r="E21" i="2"/>
  <c r="D21" i="2"/>
  <c r="F23" i="2"/>
  <c r="F10" i="2"/>
  <c r="G45" i="6"/>
  <c r="E42" i="4"/>
  <c r="E47" i="5"/>
  <c r="D47" i="5"/>
  <c r="E45" i="5"/>
  <c r="D45" i="5"/>
  <c r="E42" i="5"/>
  <c r="D42" i="5"/>
  <c r="F42" i="5" l="1"/>
  <c r="F45" i="5"/>
  <c r="F47" i="5"/>
  <c r="D28" i="5"/>
  <c r="E28" i="5"/>
  <c r="F28" i="5" l="1"/>
  <c r="F50" i="1"/>
  <c r="E48" i="1"/>
  <c r="D48" i="1"/>
  <c r="D17" i="3"/>
  <c r="D15" i="3" s="1"/>
  <c r="D7" i="3"/>
  <c r="E25" i="3"/>
  <c r="E24" i="3" s="1"/>
  <c r="D25" i="3"/>
  <c r="D24" i="3" s="1"/>
  <c r="F26" i="3"/>
  <c r="F21" i="3"/>
  <c r="F16" i="3"/>
  <c r="F24" i="3" l="1"/>
  <c r="F25" i="3"/>
  <c r="G130" i="6"/>
  <c r="G121" i="6"/>
  <c r="G114" i="6"/>
  <c r="G107" i="6"/>
  <c r="G100" i="6"/>
  <c r="G101" i="6"/>
  <c r="G102" i="6"/>
  <c r="G85" i="6"/>
  <c r="G67" i="6"/>
  <c r="G66" i="6"/>
  <c r="G52" i="6"/>
  <c r="D27" i="4"/>
  <c r="E27" i="4"/>
  <c r="E29" i="2"/>
  <c r="D29" i="2"/>
  <c r="F31" i="2"/>
  <c r="E46" i="5"/>
  <c r="D46" i="5"/>
  <c r="D39" i="5"/>
  <c r="D38" i="5"/>
  <c r="D36" i="5"/>
  <c r="E36" i="5"/>
  <c r="E35" i="5"/>
  <c r="E33" i="5"/>
  <c r="D33" i="5"/>
  <c r="F11" i="3"/>
  <c r="F14" i="3"/>
  <c r="F18" i="3"/>
  <c r="F19" i="3"/>
  <c r="F23" i="3"/>
  <c r="F46" i="5" l="1"/>
  <c r="E22" i="3"/>
  <c r="E20" i="3" s="1"/>
  <c r="D22" i="3"/>
  <c r="D20" i="3" s="1"/>
  <c r="F59" i="1"/>
  <c r="D58" i="1"/>
  <c r="D41" i="2"/>
  <c r="D24" i="2"/>
  <c r="E7" i="2"/>
  <c r="D7" i="2"/>
  <c r="G135" i="6"/>
  <c r="G97" i="6"/>
  <c r="G96" i="6"/>
  <c r="G79" i="6"/>
  <c r="G59" i="6"/>
  <c r="G44" i="6"/>
  <c r="G43" i="6"/>
  <c r="G40" i="6"/>
  <c r="G28" i="6"/>
  <c r="D8" i="4"/>
  <c r="E14" i="4"/>
  <c r="D14" i="4"/>
  <c r="F15" i="4"/>
  <c r="F16" i="4"/>
  <c r="E44" i="5"/>
  <c r="D44" i="5"/>
  <c r="E43" i="5"/>
  <c r="D43" i="5"/>
  <c r="E17" i="3"/>
  <c r="E15" i="3" s="1"/>
  <c r="F44" i="5" l="1"/>
  <c r="F43" i="5"/>
  <c r="F15" i="3"/>
  <c r="F17" i="3"/>
  <c r="F22" i="3"/>
  <c r="F20" i="3"/>
  <c r="F14" i="4"/>
  <c r="E26" i="7"/>
  <c r="F10" i="4"/>
  <c r="F11" i="4"/>
  <c r="F23" i="4"/>
  <c r="F24" i="4"/>
  <c r="D34" i="2"/>
  <c r="D14" i="2"/>
  <c r="E17" i="7"/>
  <c r="E15" i="7"/>
  <c r="E155" i="6"/>
  <c r="E143" i="6"/>
  <c r="G142" i="6"/>
  <c r="G141" i="6"/>
  <c r="G140" i="6"/>
  <c r="G139" i="6"/>
  <c r="G137" i="6"/>
  <c r="G136" i="6"/>
  <c r="G134" i="6"/>
  <c r="G133" i="6"/>
  <c r="G132" i="6"/>
  <c r="G131" i="6"/>
  <c r="G129" i="6"/>
  <c r="G127" i="6"/>
  <c r="G126" i="6"/>
  <c r="G125" i="6"/>
  <c r="G124" i="6"/>
  <c r="G123" i="6"/>
  <c r="G122" i="6"/>
  <c r="G120" i="6"/>
  <c r="G119" i="6"/>
  <c r="G118" i="6"/>
  <c r="G116" i="6"/>
  <c r="G115" i="6"/>
  <c r="G113" i="6"/>
  <c r="G112" i="6"/>
  <c r="G110" i="6"/>
  <c r="G109" i="6"/>
  <c r="G108" i="6"/>
  <c r="G106" i="6"/>
  <c r="G105" i="6"/>
  <c r="G104" i="6"/>
  <c r="G103" i="6"/>
  <c r="G99" i="6"/>
  <c r="G94" i="6"/>
  <c r="G93" i="6"/>
  <c r="G92" i="6"/>
  <c r="G91" i="6"/>
  <c r="G90" i="6"/>
  <c r="G89" i="6"/>
  <c r="G88" i="6"/>
  <c r="G87" i="6"/>
  <c r="G86" i="6"/>
  <c r="G84" i="6"/>
  <c r="G83" i="6"/>
  <c r="G82" i="6"/>
  <c r="G81" i="6"/>
  <c r="G80" i="6"/>
  <c r="G78" i="6"/>
  <c r="G77" i="6"/>
  <c r="G76" i="6"/>
  <c r="G75" i="6"/>
  <c r="G74" i="6"/>
  <c r="G73" i="6"/>
  <c r="G72" i="6"/>
  <c r="G70" i="6"/>
  <c r="G69" i="6"/>
  <c r="G68" i="6"/>
  <c r="G65" i="6"/>
  <c r="G64" i="6"/>
  <c r="G63" i="6"/>
  <c r="G62" i="6"/>
  <c r="G61" i="6"/>
  <c r="G60" i="6"/>
  <c r="G58" i="6"/>
  <c r="G57" i="6"/>
  <c r="G56" i="6"/>
  <c r="G55" i="6"/>
  <c r="G54" i="6"/>
  <c r="G53" i="6"/>
  <c r="G51" i="6"/>
  <c r="G50" i="6"/>
  <c r="G49" i="6"/>
  <c r="G48" i="6"/>
  <c r="G47" i="6"/>
  <c r="G46" i="6"/>
  <c r="G41" i="6"/>
  <c r="G39" i="6"/>
  <c r="G38" i="6"/>
  <c r="G37" i="6"/>
  <c r="G36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41" i="5"/>
  <c r="D41" i="5"/>
  <c r="E40" i="5"/>
  <c r="D40" i="5"/>
  <c r="E39" i="5"/>
  <c r="E38" i="5"/>
  <c r="F38" i="5" s="1"/>
  <c r="F36" i="5"/>
  <c r="D35" i="5"/>
  <c r="E34" i="5"/>
  <c r="D34" i="5"/>
  <c r="E32" i="5"/>
  <c r="D32" i="5"/>
  <c r="E31" i="5"/>
  <c r="D31" i="5"/>
  <c r="E30" i="5"/>
  <c r="D30" i="5"/>
  <c r="E29" i="5"/>
  <c r="D29" i="5"/>
  <c r="E27" i="5"/>
  <c r="D27" i="5"/>
  <c r="E26" i="5"/>
  <c r="D26" i="5"/>
  <c r="E25" i="5"/>
  <c r="D25" i="5"/>
  <c r="E24" i="5"/>
  <c r="D24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6" i="5"/>
  <c r="D6" i="5"/>
  <c r="E5" i="5"/>
  <c r="D5" i="5"/>
  <c r="F44" i="4"/>
  <c r="F43" i="4"/>
  <c r="D42" i="4"/>
  <c r="D41" i="4" s="1"/>
  <c r="F40" i="4"/>
  <c r="F39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8" i="4"/>
  <c r="E7" i="4" s="1"/>
  <c r="D7" i="4"/>
  <c r="E13" i="3"/>
  <c r="D13" i="3"/>
  <c r="E9" i="3"/>
  <c r="D10" i="3"/>
  <c r="F8" i="3"/>
  <c r="E7" i="3"/>
  <c r="F42" i="2"/>
  <c r="E41" i="2"/>
  <c r="F41" i="2" s="1"/>
  <c r="F39" i="2"/>
  <c r="F38" i="2"/>
  <c r="D37" i="2"/>
  <c r="F36" i="2"/>
  <c r="F35" i="2"/>
  <c r="E34" i="2"/>
  <c r="F33" i="2"/>
  <c r="F32" i="2"/>
  <c r="F30" i="2"/>
  <c r="F28" i="2"/>
  <c r="F27" i="2"/>
  <c r="F26" i="2"/>
  <c r="F25" i="2"/>
  <c r="E24" i="2"/>
  <c r="F22" i="2"/>
  <c r="F20" i="2"/>
  <c r="F19" i="2"/>
  <c r="F18" i="2"/>
  <c r="E17" i="2"/>
  <c r="F16" i="2"/>
  <c r="F15" i="2"/>
  <c r="E14" i="2"/>
  <c r="F9" i="2"/>
  <c r="F8" i="2"/>
  <c r="F64" i="1"/>
  <c r="F63" i="1"/>
  <c r="E62" i="1"/>
  <c r="D62" i="1"/>
  <c r="F60" i="1"/>
  <c r="F58" i="1"/>
  <c r="F57" i="1"/>
  <c r="F56" i="1"/>
  <c r="D55" i="1"/>
  <c r="F54" i="1"/>
  <c r="F53" i="1"/>
  <c r="E52" i="1"/>
  <c r="E51" i="1" s="1"/>
  <c r="D52" i="1"/>
  <c r="D51" i="1" s="1"/>
  <c r="F49" i="1"/>
  <c r="F47" i="1"/>
  <c r="F46" i="1"/>
  <c r="E45" i="1"/>
  <c r="D45" i="1"/>
  <c r="F43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F7" i="5" l="1"/>
  <c r="E44" i="1"/>
  <c r="D27" i="1"/>
  <c r="E48" i="5"/>
  <c r="E6" i="3"/>
  <c r="D44" i="1"/>
  <c r="D39" i="1" s="1"/>
  <c r="D48" i="5"/>
  <c r="D8" i="7" s="1"/>
  <c r="D6" i="2"/>
  <c r="E6" i="2"/>
  <c r="D37" i="7" s="1"/>
  <c r="D9" i="3"/>
  <c r="F9" i="3" s="1"/>
  <c r="D6" i="3"/>
  <c r="F33" i="4"/>
  <c r="D6" i="4"/>
  <c r="F34" i="5"/>
  <c r="F11" i="5"/>
  <c r="E10" i="1"/>
  <c r="E9" i="1" s="1"/>
  <c r="F13" i="3"/>
  <c r="F39" i="5"/>
  <c r="F10" i="3"/>
  <c r="F35" i="5"/>
  <c r="F7" i="3"/>
  <c r="F45" i="1"/>
  <c r="F29" i="5"/>
  <c r="F19" i="5"/>
  <c r="G143" i="6"/>
  <c r="F42" i="4"/>
  <c r="F26" i="4"/>
  <c r="F22" i="4"/>
  <c r="F35" i="4"/>
  <c r="E41" i="4"/>
  <c r="F41" i="4" s="1"/>
  <c r="F27" i="4"/>
  <c r="E21" i="4"/>
  <c r="F17" i="4"/>
  <c r="F13" i="4"/>
  <c r="F8" i="4"/>
  <c r="F7" i="4"/>
  <c r="F37" i="2"/>
  <c r="F34" i="2"/>
  <c r="F29" i="2"/>
  <c r="F24" i="2"/>
  <c r="F21" i="2"/>
  <c r="F17" i="2"/>
  <c r="F14" i="2"/>
  <c r="F7" i="2"/>
  <c r="F5" i="5"/>
  <c r="F13" i="5"/>
  <c r="F12" i="5"/>
  <c r="F21" i="5"/>
  <c r="F27" i="5"/>
  <c r="F40" i="5"/>
  <c r="F16" i="5"/>
  <c r="F10" i="5"/>
  <c r="F8" i="5"/>
  <c r="F20" i="5"/>
  <c r="F26" i="5"/>
  <c r="F25" i="5"/>
  <c r="F9" i="5"/>
  <c r="F17" i="5"/>
  <c r="F62" i="1"/>
  <c r="F41" i="5"/>
  <c r="F32" i="5"/>
  <c r="F31" i="5"/>
  <c r="F55" i="1"/>
  <c r="F30" i="5"/>
  <c r="F52" i="1"/>
  <c r="F51" i="1"/>
  <c r="F48" i="1"/>
  <c r="F24" i="5"/>
  <c r="F41" i="1"/>
  <c r="F37" i="1"/>
  <c r="F22" i="5"/>
  <c r="F18" i="5"/>
  <c r="F32" i="1"/>
  <c r="F28" i="1"/>
  <c r="F15" i="5"/>
  <c r="F14" i="5"/>
  <c r="D17" i="1"/>
  <c r="D10" i="7" s="1"/>
  <c r="F21" i="1"/>
  <c r="F18" i="1"/>
  <c r="F13" i="1"/>
  <c r="F6" i="5"/>
  <c r="D10" i="1"/>
  <c r="D9" i="1" s="1"/>
  <c r="E17" i="1"/>
  <c r="E31" i="1"/>
  <c r="F31" i="1" s="1"/>
  <c r="E40" i="1"/>
  <c r="E32" i="4"/>
  <c r="F11" i="1"/>
  <c r="D14" i="7" l="1"/>
  <c r="D11" i="7"/>
  <c r="D13" i="7" s="1"/>
  <c r="D9" i="7"/>
  <c r="D23" i="7" s="1"/>
  <c r="D12" i="7"/>
  <c r="D24" i="7"/>
  <c r="D7" i="7"/>
  <c r="E39" i="1"/>
  <c r="F39" i="1" s="1"/>
  <c r="E27" i="1"/>
  <c r="F27" i="1" s="1"/>
  <c r="E20" i="7"/>
  <c r="E37" i="7"/>
  <c r="D155" i="6"/>
  <c r="F155" i="6" s="1"/>
  <c r="F6" i="3"/>
  <c r="F48" i="5"/>
  <c r="F10" i="1"/>
  <c r="F21" i="4"/>
  <c r="F44" i="1"/>
  <c r="D8" i="1"/>
  <c r="D7" i="1" s="1"/>
  <c r="D6" i="1" s="1"/>
  <c r="F17" i="1"/>
  <c r="D149" i="6"/>
  <c r="F9" i="1"/>
  <c r="E31" i="4"/>
  <c r="E6" i="4" s="1"/>
  <c r="D39" i="7" s="1"/>
  <c r="E39" i="7" s="1"/>
  <c r="F32" i="4"/>
  <c r="F40" i="1"/>
  <c r="F6" i="2"/>
  <c r="D44" i="7" l="1"/>
  <c r="E13" i="7"/>
  <c r="E8" i="1"/>
  <c r="D152" i="6"/>
  <c r="E9" i="7"/>
  <c r="E23" i="7"/>
  <c r="E11" i="7"/>
  <c r="E7" i="7"/>
  <c r="F31" i="4"/>
  <c r="F8" i="1" l="1"/>
  <c r="E7" i="1"/>
  <c r="E6" i="1" s="1"/>
  <c r="D43" i="7" s="1"/>
  <c r="A51" i="4"/>
  <c r="F6" i="4"/>
  <c r="E45" i="4"/>
  <c r="A36" i="3" l="1"/>
  <c r="F7" i="1"/>
  <c r="D151" i="6"/>
  <c r="D153" i="6" s="1"/>
  <c r="E43" i="2" l="1"/>
  <c r="A52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E60" authorId="1" shapeId="0" xr:uid="{313B13F4-BC96-454F-90E4-C72F96C83ED1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E61" authorId="1" shapeId="0" xr:uid="{A007280A-6DAC-46DD-A1F1-606D8EC2875E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pt anuala  se scot cei 200,000, pt tim 4 raman cei 200,000 pe 40.11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194.205(sc)+.
2.764.296,75(primarie)-85( )=2.958.501,75
</t>
        </r>
      </text>
    </comment>
    <comment ref="E18" authorId="0" shapeId="0" xr:uid="{2BB36755-C96A-437B-8174-10CAE5095A0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
</t>
        </r>
      </text>
    </comment>
    <comment ref="D19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45.000 (sc) +10.000 (primarie)=55.000</t>
        </r>
      </text>
    </comment>
    <comment ref="E19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15.136(scoala CES)+8.778(primaria-TICHETE GRADINITA)= 23.914 lei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8" authorId="0" shapeId="0" xr:uid="{4CF6F8C2-D99F-4EC3-9E66-ABF0D2ED50E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D10" authorId="0" shapeId="0" xr:uid="{0E7F322B-575B-4D53-A2AA-484EDEF642E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nu se face prevedere niciodata</t>
        </r>
      </text>
    </comment>
    <comment ref="D24" authorId="0" shapeId="0" xr:uid="{34C2B3EF-C0F5-4381-B6DF-C708735F34F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face prevedere in momentul cand vin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cel mai bine le iei din prg ctb Verificare trimestrialitate plati</t>
        </r>
      </text>
    </comment>
    <comment ref="F61" authorId="1" shapeId="0" xr:uid="{0A8351EC-4FA0-4C00-BD9D-AF2D65BA0C5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CES SCOALA</t>
        </r>
      </text>
    </comment>
    <comment ref="F64" authorId="1" shapeId="0" xr:uid="{95CC48C0-BDEE-40EE-89D5-FACD8F0F11B9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TICHETE GRADINITA</t>
        </r>
      </text>
    </comment>
    <comment ref="F108" authorId="1" shapeId="0" xr:uid="{F4EAE519-EDFA-4770-8AAC-B2E29D44FE8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indemnizatii handicap</t>
        </r>
      </text>
    </comment>
    <comment ref="F110" authorId="1" shapeId="0" xr:uid="{8C751C09-1C7B-46F8-AD0F-1F562FCD136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incalzire lemne</t>
        </r>
      </text>
    </comment>
    <comment ref="F112" authorId="1" shapeId="0" xr:uid="{447F1846-F68F-4B1B-BF2E-2EB034972029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de urgenta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  <author/>
  </authors>
  <commentList>
    <comment ref="D7" authorId="0" shapeId="0" xr:uid="{1AD7365D-7D0E-4F63-A0A9-2DCDD0AB521B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VENITURI TOTALE(E47)-VEN TOT(40.11=E37)- VEN TOT(40.14=E38)</t>
        </r>
      </text>
    </comment>
    <comment ref="D8" authorId="0" shapeId="0" xr:uid="{E2683926-3681-483A-BE6B-8164BCD5FD3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 TOT=BUGETUL/PREVEDERE(D47)</t>
        </r>
      </text>
    </comment>
    <comment ref="D9" authorId="1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=ven totale E47-
(Venit funct) Sume defalcate din TVA E28- (Venit funct) Subventii E59-(Venit dezv) Subventii E14-(venit funt)Sponsorizare E58
=(Venit funct)03+04+07+16+18+30+33+34+35+36+(venit dezv)39+48</t>
        </r>
      </text>
    </comment>
    <comment ref="D10" authorId="1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>Author:
=</t>
        </r>
        <r>
          <rPr>
            <sz val="9"/>
            <color rgb="FF000000"/>
            <rFont val="Tahoma"/>
            <family val="2"/>
            <charset val="1"/>
          </rPr>
          <t>BUGET VENITURI TOTALE D38-buget Sume defalcate din TVA D28- buget Subventii D59-buget Subventui (Venit dezv)-(Venit funct)SponsorizareD58
=(venit funct)buget/preved 03+04+07+16+18+30+33+34+35+36</t>
        </r>
      </text>
    </comment>
    <comment ref="D13" authorId="1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=ven totale E38 -
(Venit funct) Sume defalcate din TVA E28- (Venit funct) Subventii E59- (Venit dezv) Subventii - Cote si sume defalcate din imp pe venit E13 
=Vp-cote defalcate
=(venit functionale)03+07+16+18+30+33+34+35+36+(venit dezv) 39+48 (fara cote adica ven fct 04)
</t>
        </r>
      </text>
    </comment>
    <comment ref="D23" authorId="0" shapeId="0" xr:uid="{2F834374-926E-409F-89B2-8595BFD086D1}">
      <text>
        <r>
          <rPr>
            <b/>
            <sz val="9"/>
            <color indexed="81"/>
            <rFont val="Tahoma"/>
            <family val="2"/>
          </rPr>
          <t>03+04+07+16+18+30+33+34+35+36+ven dezv +39+48+110206(sume din tva pt echilibrare bugete)</t>
        </r>
      </text>
    </comment>
  </commentList>
</comments>
</file>

<file path=xl/sharedStrings.xml><?xml version="1.0" encoding="utf-8"?>
<sst xmlns="http://schemas.openxmlformats.org/spreadsheetml/2006/main" count="795" uniqueCount="484">
  <si>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</si>
  <si>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</si>
  <si>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</si>
  <si>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</si>
  <si>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</si>
  <si>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</si>
  <si>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</si>
  <si>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</si>
  <si>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</si>
  <si>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</si>
  <si>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</si>
  <si>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</si>
  <si>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</si>
  <si>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</si>
  <si>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</si>
  <si>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</si>
  <si>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</si>
  <si>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</si>
  <si>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</si>
  <si>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</si>
  <si>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</si>
  <si>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</si>
  <si>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</si>
  <si>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</si>
  <si>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</si>
  <si>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</si>
  <si>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</si>
  <si>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</si>
  <si>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</si>
  <si>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</si>
  <si>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</si>
  <si>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</si>
  <si>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</si>
  <si>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</si>
  <si>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</si>
  <si>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</si>
  <si>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</si>
  <si>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</si>
  <si>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</si>
  <si>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</si>
  <si>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</si>
  <si>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</si>
  <si>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</si>
  <si>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</si>
  <si>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</si>
  <si>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</si>
  <si>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</si>
  <si>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</si>
  <si>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</si>
  <si>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</si>
  <si>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</si>
  <si>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</si>
  <si>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</si>
  <si>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</si>
  <si>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</si>
  <si>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</si>
  <si>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</si>
  <si>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</si>
  <si>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</si>
  <si>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</si>
  <si>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</si>
  <si>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</si>
  <si>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</si>
  <si>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</si>
  <si>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</si>
  <si>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</si>
  <si>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</si>
  <si>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</si>
  <si>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</si>
  <si>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</si>
  <si>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</si>
  <si>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</si>
  <si>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</si>
  <si>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</si>
  <si>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</si>
  <si>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</si>
  <si>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</si>
  <si>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</si>
  <si>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</si>
  <si>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</si>
  <si>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</si>
  <si>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</si>
  <si>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</si>
  <si>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</si>
  <si>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</si>
  <si>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</si>
  <si>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</si>
  <si>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</si>
  <si>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</si>
  <si>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</si>
  <si>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</si>
  <si>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</si>
  <si>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</si>
  <si>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</si>
  <si>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</si>
  <si>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</si>
  <si>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</si>
  <si>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</si>
  <si>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</si>
  <si>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</si>
  <si>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</si>
  <si>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</si>
  <si>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</si>
  <si>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</si>
  <si>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</si>
  <si>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</si>
  <si>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</si>
  <si>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</si>
  <si>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</si>
  <si>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</si>
  <si>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</si>
  <si>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</si>
  <si>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</si>
  <si>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</si>
  <si>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</si>
  <si>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</si>
  <si>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</si>
  <si>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</si>
  <si>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</si>
  <si>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</si>
  <si>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</si>
  <si>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</si>
  <si>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</si>
  <si>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</si>
  <si>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</si>
  <si>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</si>
  <si>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</si>
  <si>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</si>
  <si>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</si>
  <si>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</si>
  <si>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</si>
  <si>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</si>
  <si>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</si>
  <si>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</si>
  <si>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</si>
  <si>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</si>
  <si>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</si>
  <si>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</si>
  <si>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</si>
  <si>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</si>
  <si>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</si>
  <si>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</si>
  <si>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</si>
  <si>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</si>
  <si>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</si>
  <si>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</si>
  <si>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</si>
  <si>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</si>
  <si>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</si>
  <si>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</si>
  <si>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</si>
  <si>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</si>
  <si>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</si>
  <si>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</si>
  <si>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</si>
  <si>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</si>
  <si>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</si>
  <si>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</si>
  <si>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</si>
  <si>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</si>
  <si>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</si>
  <si>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</si>
  <si>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</si>
  <si>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</si>
  <si>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</si>
  <si>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</si>
  <si>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</si>
  <si>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</si>
  <si>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</si>
  <si>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</si>
  <si>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</si>
  <si>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</si>
  <si>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</si>
  <si>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</si>
  <si>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</si>
  <si>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</si>
  <si>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</si>
  <si>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</si>
  <si>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</si>
  <si>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</si>
  <si>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</si>
  <si>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</si>
  <si>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</si>
  <si>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</si>
  <si>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</si>
  <si>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</si>
  <si>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</si>
  <si>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</si>
  <si>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</si>
  <si>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</si>
  <si>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</si>
  <si>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</si>
  <si>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</si>
  <si>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</si>
  <si>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</si>
  <si>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</si>
  <si>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</si>
  <si>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</si>
  <si>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</si>
  <si>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</si>
  <si>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</si>
  <si>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</si>
  <si>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</si>
  <si>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</si>
  <si>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</si>
  <si>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</si>
  <si>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</si>
  <si>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</si>
  <si>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</si>
  <si>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</si>
  <si>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</si>
  <si>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</si>
  <si>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</si>
  <si>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</si>
  <si>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</si>
  <si>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</si>
  <si>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</si>
  <si>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</si>
  <si>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</si>
  <si>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</si>
  <si>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</si>
  <si>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</si>
  <si>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</si>
  <si>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</si>
  <si>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</si>
  <si>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</si>
  <si>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</si>
  <si>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</si>
  <si>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</si>
  <si>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</si>
  <si>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</si>
  <si>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</si>
  <si>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</si>
  <si>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</si>
  <si>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</si>
  <si>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</si>
  <si>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</si>
  <si>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</si>
  <si>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</si>
  <si>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</si>
  <si>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</si>
  <si>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</si>
  <si>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</si>
  <si>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</si>
  <si>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</si>
  <si>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</si>
  <si>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</si>
  <si>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</si>
  <si>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</si>
  <si>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</si>
  <si>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</si>
  <si>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</si>
  <si>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</si>
  <si>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</si>
  <si>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</si>
  <si>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</si>
  <si>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</si>
  <si>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</si>
  <si>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</si>
  <si>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</si>
  <si>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</si>
  <si>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</si>
  <si>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</si>
  <si>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</si>
  <si>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</si>
  <si>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</si>
  <si>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</si>
  <si>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</si>
  <si>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</si>
  <si>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</si>
  <si>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</si>
  <si>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</si>
  <si>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</si>
  <si>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</si>
  <si>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</si>
  <si>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</si>
  <si>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</si>
  <si>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</si>
  <si>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</si>
  <si>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</si>
  <si>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</si>
  <si>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</si>
  <si>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</si>
  <si>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</si>
  <si>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</si>
  <si>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</si>
  <si>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</si>
  <si>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</si>
  <si>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</si>
  <si>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</si>
  <si>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</si>
  <si>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</si>
  <si>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</si>
  <si>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</si>
  <si>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</si>
  <si>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</si>
  <si>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</si>
  <si>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</si>
  <si>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</si>
  <si>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</si>
  <si>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</si>
  <si>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</si>
  <si>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</si>
  <si>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</si>
  <si>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</si>
  <si>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</si>
  <si>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</si>
  <si>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</si>
  <si>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</si>
  <si>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</si>
  <si>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</si>
  <si>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</si>
  <si>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</si>
  <si>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</si>
  <si>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</si>
  <si>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</si>
  <si>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</si>
  <si>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</si>
  <si>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</si>
  <si>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</si>
  <si>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</si>
  <si>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</si>
  <si>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</si>
  <si>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</si>
  <si>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</si>
  <si>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</si>
  <si>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</si>
  <si>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</si>
  <si>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</si>
  <si>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</si>
  <si>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</si>
  <si>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</si>
  <si>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</si>
  <si>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</si>
  <si>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</si>
  <si>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</si>
  <si>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</si>
  <si>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</si>
  <si>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</si>
  <si>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</si>
  <si>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</si>
  <si>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</si>
  <si>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</si>
  <si>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</si>
  <si>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</si>
  <si>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</si>
  <si>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</si>
  <si>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</si>
  <si>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</si>
  <si>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</si>
  <si>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</si>
  <si>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</si>
  <si>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</si>
  <si>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</si>
  <si>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</si>
  <si>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</si>
  <si>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</si>
  <si>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</si>
  <si>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</si>
  <si>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</si>
  <si>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</si>
  <si>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</si>
  <si>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</si>
  <si>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</si>
  <si>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</si>
  <si>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</si>
  <si>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</si>
  <si>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</si>
  <si>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</si>
  <si>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</si>
  <si>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</si>
  <si>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</si>
  <si>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</si>
  <si>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</si>
  <si>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</si>
  <si>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</si>
  <si>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</si>
  <si>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</si>
  <si>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</si>
  <si>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</si>
  <si>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</si>
  <si>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</si>
  <si>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</si>
  <si>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</si>
  <si>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</si>
  <si>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</si>
  <si>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</si>
  <si>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</si>
  <si>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</si>
  <si>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</si>
  <si>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</si>
  <si>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</si>
  <si>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</si>
  <si>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</si>
  <si>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</si>
  <si>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</si>
  <si>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</si>
  <si>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</si>
  <si>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</si>
  <si>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</si>
  <si>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</si>
  <si>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</si>
  <si>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</si>
  <si>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</si>
  <si>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74.02.71.01.03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</si>
  <si>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</si>
  <si>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</si>
  <si>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</si>
  <si>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</si>
  <si>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</si>
  <si>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</si>
  <si>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</si>
  <si>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</si>
  <si>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</si>
  <si>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</si>
  <si>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</si>
  <si>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</si>
  <si>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</si>
  <si>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</si>
  <si>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</si>
  <si>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</si>
  <si>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</si>
  <si>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</si>
  <si>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</si>
  <si>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</si>
  <si>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</si>
  <si>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</si>
  <si>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</si>
  <si>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</si>
  <si>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</si>
  <si>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</si>
  <si>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</si>
  <si>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</si>
  <si>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</si>
  <si>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</si>
  <si>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</si>
  <si>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</si>
  <si>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</si>
  <si>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</si>
  <si>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</si>
  <si>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</si>
  <si>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</si>
  <si>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</si>
  <si>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</si>
  <si>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</si>
  <si>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</si>
  <si>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</si>
  <si>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</si>
  <si>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</si>
  <si>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</si>
  <si>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</si>
  <si>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</si>
  <si>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</si>
  <si>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</si>
  <si>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</si>
  <si>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Sume defalcate din TVA pt. finantarea cheltuielilor descentralizate la nivelul comunelor</t>
  </si>
  <si>
    <t>67.02.85.01.02</t>
  </si>
  <si>
    <t>Sport-Plati efectuate in anii precedenti si recuperate in anul curent in SD</t>
  </si>
  <si>
    <t>Venituri din vanzarea unor bunuri</t>
  </si>
  <si>
    <t>39.02.07.00</t>
  </si>
  <si>
    <t>39.02.03.00</t>
  </si>
  <si>
    <t>Venituri total incasate (t21)(venituri totale -40.11-40.14)</t>
  </si>
  <si>
    <t>Venituri totale programate(venituri totale buget/prevedere)</t>
  </si>
  <si>
    <t>Venituri totale incasate(t21)(venit totale -40.11-40.14)</t>
  </si>
  <si>
    <t>74.02.85</t>
  </si>
  <si>
    <t>,</t>
  </si>
  <si>
    <t xml:space="preserve">                   Indicatorii executiei bugetului local pe trim.I 2025</t>
  </si>
  <si>
    <t>Ajutoare sociale in numerar-CES SCOALA</t>
  </si>
  <si>
    <t>Tichete de cresa si tichete sociale pentru gradinita-UAT</t>
  </si>
  <si>
    <t>30,02.05.01</t>
  </si>
  <si>
    <t>Redevente miniere</t>
  </si>
  <si>
    <t>la 31.03.2026</t>
  </si>
  <si>
    <t>La 31.03.2026</t>
  </si>
  <si>
    <t>Realizat la 31.03.2026</t>
  </si>
  <si>
    <t>VENITURI TOTALE LA 31.03.2026</t>
  </si>
  <si>
    <t>EXECUTIE  31.03.2026</t>
  </si>
  <si>
    <t>74.02.71.01.02</t>
  </si>
  <si>
    <t>65.02.60</t>
  </si>
  <si>
    <t>PROIECTE CU FINANTARE DIN SUMELE REPREZENTAND ASISTENTA FINANCIARA NERAMBURSABILA AFERENTA PNRR</t>
  </si>
  <si>
    <t>65.02.60.01.00</t>
  </si>
  <si>
    <t>65.02.60.03.00</t>
  </si>
  <si>
    <t>Fonduri europene nerambursabil</t>
  </si>
  <si>
    <t>Fonduri din imprumut nerambursabil</t>
  </si>
  <si>
    <t>CHELTUIELI TOTALE LA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</si>
</sst>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family val="2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00000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CFF"/>
      </patternFill>
    </fill>
    <fill>
      <patternFill patternType="solid">
        <fgColor rgb="FF00B0F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rgb="FFF9D1F0"/>
        <bgColor rgb="FFFFFF00"/>
      </patternFill>
    </fill>
    <fill>
      <patternFill patternType="solid">
        <fgColor rgb="FF66FF99"/>
        <bgColor rgb="FFFFFF00"/>
      </patternFill>
    </fill>
    <fill>
      <patternFill patternType="solid">
        <fgColor rgb="FF66FF99"/>
        <bgColor indexed="64"/>
      </patternFill>
    </fill>
    <fill>
      <patternFill patternType="solid">
        <fgColor rgb="FF66FF99"/>
        <bgColor rgb="FFFFCCFF"/>
      </patternFill>
    </fill>
    <fill>
      <patternFill patternType="solid">
        <fgColor rgb="FF00FF00"/>
        <bgColor indexed="64"/>
      </patternFill>
    </fill>
    <fill>
      <patternFill patternType="solid">
        <fgColor rgb="FF66FFFF"/>
        <bgColor rgb="FFFCD5B5"/>
      </patternFill>
    </fill>
    <fill>
      <patternFill patternType="solid">
        <fgColor rgb="FF66FFFF"/>
        <bgColor rgb="FFFFFF99"/>
      </patternFill>
    </fill>
  </fills>
  <borders count="6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medium">
        <color auto="1"/>
      </top>
      <bottom style="medium">
        <color auto="1"/>
      </bottom>
      <diagonal/>
    </border>
  </borders>
  <cellStyleXfs count="14">
    <xf numFmtId="0" fontId="0" fillId="0" borderId="0"/>
    <xf numFmtId="0" fontId="1" fillId="0" borderId="0"/>
    <xf numFmtId="0" fontId="13" fillId="0" borderId="0">
      <alignment horizontal="left" vertical="top"/>
    </xf>
    <xf numFmtId="0" fontId="14" fillId="0" borderId="0">
      <alignment horizontal="center" vertical="top"/>
    </xf>
    <xf numFmtId="0" fontId="13" fillId="13" borderId="0">
      <alignment horizontal="center" vertical="top"/>
    </xf>
    <xf numFmtId="0" fontId="15" fillId="13" borderId="0">
      <alignment horizontal="center" vertical="center"/>
    </xf>
    <xf numFmtId="0" fontId="13" fillId="13" borderId="0">
      <alignment horizontal="center" vertical="center"/>
    </xf>
    <xf numFmtId="0" fontId="16" fillId="14" borderId="0">
      <alignment horizontal="left" vertical="center"/>
    </xf>
    <xf numFmtId="0" fontId="15" fillId="13" borderId="0">
      <alignment horizontal="left" vertical="center"/>
    </xf>
    <xf numFmtId="0" fontId="17" fillId="0" borderId="0">
      <alignment horizontal="right" vertical="center"/>
    </xf>
    <xf numFmtId="0" fontId="18" fillId="13" borderId="0">
      <alignment horizontal="right" vertical="center"/>
    </xf>
    <xf numFmtId="0" fontId="13" fillId="0" borderId="0">
      <alignment horizontal="left" vertical="center"/>
    </xf>
    <xf numFmtId="0" fontId="17" fillId="13" borderId="0">
      <alignment horizontal="right" vertical="center"/>
    </xf>
    <xf numFmtId="0" fontId="17" fillId="0" borderId="0">
      <alignment horizontal="right" vertical="center"/>
    </xf>
  </cellStyleXfs>
  <cellXfs count="40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2" fontId="0" fillId="0" borderId="34" xfId="0" applyNumberFormat="1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5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7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58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59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18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10" fontId="19" fillId="0" borderId="13" xfId="0" applyNumberFormat="1" applyFont="1" applyBorder="1" applyAlignment="1">
      <alignment horizontal="righ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7" xfId="0" applyFont="1" applyBorder="1" applyAlignment="1">
      <alignment vertical="top"/>
    </xf>
    <xf numFmtId="0" fontId="20" fillId="0" borderId="7" xfId="0" applyFont="1" applyBorder="1" applyAlignment="1">
      <alignment horizontal="center" vertical="top"/>
    </xf>
    <xf numFmtId="4" fontId="19" fillId="11" borderId="8" xfId="0" applyNumberFormat="1" applyFont="1" applyFill="1" applyBorder="1" applyAlignment="1">
      <alignment horizontal="right" vertical="top" wrapText="1"/>
    </xf>
    <xf numFmtId="0" fontId="19" fillId="0" borderId="25" xfId="0" applyFont="1" applyBorder="1" applyAlignment="1">
      <alignment horizontal="left" vertical="top" wrapText="1"/>
    </xf>
    <xf numFmtId="10" fontId="19" fillId="0" borderId="2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10" fontId="19" fillId="0" borderId="17" xfId="0" applyNumberFormat="1" applyFont="1" applyBorder="1" applyAlignment="1">
      <alignment horizontal="right" vertical="top" wrapText="1"/>
    </xf>
    <xf numFmtId="0" fontId="19" fillId="0" borderId="50" xfId="0" applyFont="1" applyBorder="1" applyAlignment="1">
      <alignment horizontal="left" vertical="top" wrapText="1"/>
    </xf>
    <xf numFmtId="10" fontId="19" fillId="0" borderId="50" xfId="0" applyNumberFormat="1" applyFont="1" applyBorder="1" applyAlignment="1">
      <alignment horizontal="right" vertical="top" wrapText="1"/>
    </xf>
    <xf numFmtId="4" fontId="19" fillId="11" borderId="13" xfId="0" applyNumberFormat="1" applyFont="1" applyFill="1" applyBorder="1" applyAlignment="1">
      <alignment horizontal="right" vertical="top" wrapText="1"/>
    </xf>
    <xf numFmtId="0" fontId="19" fillId="0" borderId="7" xfId="0" applyFont="1" applyBorder="1" applyAlignment="1">
      <alignment horizontal="justify" vertical="center" wrapText="1"/>
    </xf>
    <xf numFmtId="4" fontId="19" fillId="9" borderId="6" xfId="0" applyNumberFormat="1" applyFont="1" applyFill="1" applyBorder="1" applyAlignment="1">
      <alignment horizontal="right" vertical="top" wrapText="1"/>
    </xf>
    <xf numFmtId="4" fontId="19" fillId="11" borderId="6" xfId="0" applyNumberFormat="1" applyFont="1" applyFill="1" applyBorder="1" applyAlignment="1">
      <alignment horizontal="right" vertical="top" wrapText="1"/>
    </xf>
    <xf numFmtId="4" fontId="19" fillId="11" borderId="7" xfId="0" applyNumberFormat="1" applyFont="1" applyFill="1" applyBorder="1" applyAlignment="1">
      <alignment horizontal="right" vertical="top" wrapText="1"/>
    </xf>
    <xf numFmtId="10" fontId="19" fillId="0" borderId="7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left" vertical="top" wrapText="1"/>
    </xf>
    <xf numFmtId="4" fontId="19" fillId="9" borderId="19" xfId="0" applyNumberFormat="1" applyFont="1" applyFill="1" applyBorder="1" applyAlignment="1">
      <alignment horizontal="right" vertical="top" wrapText="1"/>
    </xf>
    <xf numFmtId="4" fontId="19" fillId="9" borderId="20" xfId="0" applyNumberFormat="1" applyFont="1" applyFill="1" applyBorder="1" applyAlignment="1">
      <alignment horizontal="right" vertical="top" wrapText="1"/>
    </xf>
    <xf numFmtId="10" fontId="19" fillId="0" borderId="19" xfId="0" applyNumberFormat="1" applyFont="1" applyBorder="1" applyAlignment="1">
      <alignment horizontal="right" vertical="top" wrapText="1"/>
    </xf>
    <xf numFmtId="0" fontId="19" fillId="0" borderId="51" xfId="0" applyFont="1" applyBorder="1" applyAlignment="1">
      <alignment horizontal="left" vertical="top" wrapText="1"/>
    </xf>
    <xf numFmtId="10" fontId="19" fillId="0" borderId="51" xfId="0" applyNumberFormat="1" applyFont="1" applyBorder="1" applyAlignment="1">
      <alignment horizontal="right" vertical="top" wrapText="1"/>
    </xf>
    <xf numFmtId="10" fontId="19" fillId="0" borderId="15" xfId="0" applyNumberFormat="1" applyFont="1" applyBorder="1" applyAlignment="1">
      <alignment horizontal="right" vertical="top" wrapText="1"/>
    </xf>
    <xf numFmtId="10" fontId="19" fillId="0" borderId="18" xfId="0" applyNumberFormat="1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4" fontId="19" fillId="12" borderId="21" xfId="0" applyNumberFormat="1" applyFont="1" applyFill="1" applyBorder="1" applyAlignment="1">
      <alignment horizontal="right" vertical="top" wrapText="1"/>
    </xf>
    <xf numFmtId="4" fontId="19" fillId="12" borderId="10" xfId="0" applyNumberFormat="1" applyFont="1" applyFill="1" applyBorder="1" applyAlignment="1">
      <alignment horizontal="right" vertical="top" wrapText="1"/>
    </xf>
    <xf numFmtId="4" fontId="19" fillId="11" borderId="15" xfId="0" applyNumberFormat="1" applyFont="1" applyFill="1" applyBorder="1" applyAlignment="1">
      <alignment horizontal="right" vertical="top" wrapText="1"/>
    </xf>
    <xf numFmtId="4" fontId="19" fillId="11" borderId="16" xfId="0" applyNumberFormat="1" applyFont="1" applyFill="1" applyBorder="1" applyAlignment="1">
      <alignment horizontal="right" vertical="top" wrapText="1"/>
    </xf>
    <xf numFmtId="4" fontId="19" fillId="12" borderId="7" xfId="0" applyNumberFormat="1" applyFont="1" applyFill="1" applyBorder="1" applyAlignment="1">
      <alignment horizontal="right" vertical="top" wrapText="1"/>
    </xf>
    <xf numFmtId="4" fontId="19" fillId="12" borderId="15" xfId="0" applyNumberFormat="1" applyFont="1" applyFill="1" applyBorder="1" applyAlignment="1">
      <alignment horizontal="righ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21" fillId="0" borderId="19" xfId="0" applyFont="1" applyBorder="1" applyAlignment="1">
      <alignment horizontal="left" vertical="top" wrapText="1"/>
    </xf>
    <xf numFmtId="10" fontId="21" fillId="0" borderId="19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4" fontId="19" fillId="11" borderId="21" xfId="0" applyNumberFormat="1" applyFont="1" applyFill="1" applyBorder="1" applyAlignment="1">
      <alignment horizontal="right" vertical="top" wrapText="1"/>
    </xf>
    <xf numFmtId="4" fontId="19" fillId="11" borderId="10" xfId="0" applyNumberFormat="1" applyFont="1" applyFill="1" applyBorder="1" applyAlignment="1">
      <alignment horizontal="right" vertical="top" wrapText="1"/>
    </xf>
    <xf numFmtId="0" fontId="19" fillId="0" borderId="36" xfId="0" applyFont="1" applyBorder="1" applyAlignment="1">
      <alignment horizontal="left" vertical="top" wrapText="1"/>
    </xf>
    <xf numFmtId="4" fontId="19" fillId="11" borderId="24" xfId="0" applyNumberFormat="1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5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4" fontId="20" fillId="0" borderId="13" xfId="0" applyNumberFormat="1" applyFont="1" applyBorder="1" applyAlignment="1">
      <alignment horizontal="right" vertical="top" wrapText="1"/>
    </xf>
    <xf numFmtId="4" fontId="20" fillId="7" borderId="13" xfId="0" applyNumberFormat="1" applyFont="1" applyFill="1" applyBorder="1" applyAlignment="1">
      <alignment horizontal="right" vertical="top" wrapText="1"/>
    </xf>
    <xf numFmtId="10" fontId="20" fillId="0" borderId="13" xfId="0" applyNumberFormat="1" applyFont="1" applyBorder="1" applyAlignment="1">
      <alignment horizontal="right" vertical="top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4" fontId="22" fillId="0" borderId="0" xfId="0" applyNumberFormat="1" applyFont="1"/>
    <xf numFmtId="0" fontId="22" fillId="0" borderId="9" xfId="0" applyFont="1" applyBorder="1"/>
    <xf numFmtId="4" fontId="22" fillId="0" borderId="9" xfId="0" applyNumberFormat="1" applyFont="1" applyBorder="1"/>
    <xf numFmtId="0" fontId="22" fillId="0" borderId="7" xfId="0" applyFont="1" applyBorder="1"/>
    <xf numFmtId="4" fontId="22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19" fillId="16" borderId="6" xfId="0" applyFont="1" applyFill="1" applyBorder="1" applyAlignment="1">
      <alignment horizontal="left" vertical="top" wrapText="1"/>
    </xf>
    <xf numFmtId="0" fontId="2" fillId="16" borderId="4" xfId="0" applyFont="1" applyFill="1" applyBorder="1" applyAlignment="1">
      <alignment horizontal="justify" vertical="center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18" borderId="4" xfId="0" applyFont="1" applyFill="1" applyBorder="1" applyAlignment="1">
      <alignment horizontal="justify" vertical="center" wrapText="1"/>
    </xf>
    <xf numFmtId="0" fontId="2" fillId="18" borderId="3" xfId="0" applyFont="1" applyFill="1" applyBorder="1" applyAlignment="1">
      <alignment horizontal="justify" vertical="center" wrapText="1"/>
    </xf>
    <xf numFmtId="10" fontId="3" fillId="18" borderId="3" xfId="0" applyNumberFormat="1" applyFont="1" applyFill="1" applyBorder="1" applyAlignment="1">
      <alignment horizontal="center" vertical="center" wrapText="1"/>
    </xf>
    <xf numFmtId="0" fontId="2" fillId="18" borderId="0" xfId="0" applyFont="1" applyFill="1"/>
    <xf numFmtId="4" fontId="0" fillId="0" borderId="0" xfId="0" applyNumberFormat="1"/>
    <xf numFmtId="0" fontId="19" fillId="18" borderId="6" xfId="0" applyFont="1" applyFill="1" applyBorder="1" applyAlignment="1">
      <alignment horizontal="left" vertical="top" wrapText="1"/>
    </xf>
    <xf numFmtId="0" fontId="21" fillId="18" borderId="60" xfId="0" applyFont="1" applyFill="1" applyBorder="1" applyAlignment="1">
      <alignment horizontal="left" vertical="top" wrapText="1"/>
    </xf>
    <xf numFmtId="10" fontId="21" fillId="18" borderId="60" xfId="0" applyNumberFormat="1" applyFont="1" applyFill="1" applyBorder="1" applyAlignment="1">
      <alignment horizontal="right" vertical="top" wrapText="1"/>
    </xf>
    <xf numFmtId="0" fontId="25" fillId="18" borderId="0" xfId="0" applyFont="1" applyFill="1"/>
    <xf numFmtId="4" fontId="19" fillId="9" borderId="24" xfId="0" applyNumberFormat="1" applyFont="1" applyFill="1" applyBorder="1" applyAlignment="1">
      <alignment horizontal="right" vertical="top" wrapText="1"/>
    </xf>
    <xf numFmtId="4" fontId="19" fillId="9" borderId="13" xfId="0" applyNumberFormat="1" applyFont="1" applyFill="1" applyBorder="1" applyAlignment="1">
      <alignment horizontal="right" vertical="top" wrapText="1"/>
    </xf>
    <xf numFmtId="0" fontId="19" fillId="0" borderId="16" xfId="0" applyFont="1" applyBorder="1" applyAlignment="1">
      <alignment horizontal="left" vertical="top" wrapText="1"/>
    </xf>
    <xf numFmtId="0" fontId="22" fillId="9" borderId="0" xfId="0" applyFont="1" applyFill="1"/>
    <xf numFmtId="0" fontId="19" fillId="0" borderId="62" xfId="0" applyFont="1" applyBorder="1" applyAlignment="1">
      <alignment horizontal="left" vertical="top" wrapText="1"/>
    </xf>
    <xf numFmtId="10" fontId="19" fillId="0" borderId="21" xfId="0" applyNumberFormat="1" applyFont="1" applyBorder="1" applyAlignment="1">
      <alignment horizontal="right" vertical="top" wrapText="1"/>
    </xf>
    <xf numFmtId="10" fontId="19" fillId="9" borderId="7" xfId="0" applyNumberFormat="1" applyFont="1" applyFill="1" applyBorder="1" applyAlignment="1">
      <alignment horizontal="right" vertical="top" wrapText="1"/>
    </xf>
    <xf numFmtId="0" fontId="19" fillId="9" borderId="15" xfId="0" applyFont="1" applyFill="1" applyBorder="1" applyAlignment="1">
      <alignment horizontal="left" vertical="top" wrapText="1"/>
    </xf>
    <xf numFmtId="0" fontId="19" fillId="9" borderId="2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10" fontId="3" fillId="9" borderId="3" xfId="0" applyNumberFormat="1" applyFont="1" applyFill="1" applyBorder="1" applyAlignment="1">
      <alignment horizontal="center" vertical="center" wrapText="1"/>
    </xf>
    <xf numFmtId="4" fontId="2" fillId="16" borderId="15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top" wrapText="1"/>
    </xf>
    <xf numFmtId="4" fontId="2" fillId="16" borderId="7" xfId="0" applyNumberFormat="1" applyFont="1" applyFill="1" applyBorder="1" applyAlignment="1">
      <alignment horizontal="center" vertical="center" wrapText="1"/>
    </xf>
    <xf numFmtId="4" fontId="2" fillId="16" borderId="7" xfId="0" applyNumberFormat="1" applyFont="1" applyFill="1" applyBorder="1" applyAlignment="1">
      <alignment horizontal="right" vertical="top" wrapText="1"/>
    </xf>
    <xf numFmtId="4" fontId="2" fillId="17" borderId="3" xfId="0" applyNumberFormat="1" applyFont="1" applyFill="1" applyBorder="1" applyAlignment="1">
      <alignment horizontal="center" vertical="center" wrapText="1"/>
    </xf>
    <xf numFmtId="4" fontId="2" fillId="19" borderId="18" xfId="0" applyNumberFormat="1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justify" vertical="center" wrapText="1"/>
    </xf>
    <xf numFmtId="0" fontId="2" fillId="19" borderId="3" xfId="0" applyFont="1" applyFill="1" applyBorder="1" applyAlignment="1">
      <alignment horizontal="justify" vertical="center" wrapText="1"/>
    </xf>
    <xf numFmtId="0" fontId="12" fillId="19" borderId="3" xfId="0" applyFont="1" applyFill="1" applyBorder="1" applyAlignment="1">
      <alignment horizontal="justify" vertical="center" wrapText="1"/>
    </xf>
    <xf numFmtId="4" fontId="12" fillId="19" borderId="3" xfId="0" applyNumberFormat="1" applyFont="1" applyFill="1" applyBorder="1" applyAlignment="1">
      <alignment horizontal="right" vertical="center" wrapText="1"/>
    </xf>
    <xf numFmtId="10" fontId="3" fillId="19" borderId="3" xfId="0" applyNumberFormat="1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4" fontId="2" fillId="16" borderId="5" xfId="0" applyNumberFormat="1" applyFont="1" applyFill="1" applyBorder="1" applyAlignment="1">
      <alignment horizontal="center" vertical="center" wrapText="1"/>
    </xf>
    <xf numFmtId="4" fontId="2" fillId="16" borderId="13" xfId="0" applyNumberFormat="1" applyFont="1" applyFill="1" applyBorder="1"/>
    <xf numFmtId="4" fontId="2" fillId="16" borderId="7" xfId="0" applyNumberFormat="1" applyFont="1" applyFill="1" applyBorder="1"/>
    <xf numFmtId="4" fontId="2" fillId="16" borderId="21" xfId="0" applyNumberFormat="1" applyFont="1" applyFill="1" applyBorder="1"/>
    <xf numFmtId="4" fontId="2" fillId="16" borderId="14" xfId="0" applyNumberFormat="1" applyFont="1" applyFill="1" applyBorder="1" applyAlignment="1">
      <alignment horizontal="right" vertical="top" wrapText="1"/>
    </xf>
    <xf numFmtId="4" fontId="2" fillId="16" borderId="18" xfId="0" applyNumberFormat="1" applyFont="1" applyFill="1" applyBorder="1" applyAlignment="1">
      <alignment horizontal="right" vertical="top" wrapText="1"/>
    </xf>
    <xf numFmtId="4" fontId="2" fillId="16" borderId="3" xfId="0" applyNumberFormat="1" applyFont="1" applyFill="1" applyBorder="1" applyAlignment="1">
      <alignment horizontal="center" vertical="center" wrapText="1"/>
    </xf>
    <xf numFmtId="4" fontId="2" fillId="16" borderId="0" xfId="0" applyNumberFormat="1" applyFont="1" applyFill="1" applyAlignment="1">
      <alignment horizontal="center" vertical="center" wrapText="1"/>
    </xf>
    <xf numFmtId="0" fontId="19" fillId="0" borderId="27" xfId="0" applyFont="1" applyBorder="1" applyAlignment="1">
      <alignment horizontal="left" vertical="top" wrapText="1"/>
    </xf>
    <xf numFmtId="10" fontId="19" fillId="0" borderId="27" xfId="0" applyNumberFormat="1" applyFont="1" applyBorder="1" applyAlignment="1">
      <alignment horizontal="right" vertical="top" wrapText="1"/>
    </xf>
    <xf numFmtId="4" fontId="12" fillId="22" borderId="5" xfId="0" applyNumberFormat="1" applyFont="1" applyFill="1" applyBorder="1" applyAlignment="1">
      <alignment horizontal="right" vertical="center" wrapText="1"/>
    </xf>
    <xf numFmtId="4" fontId="12" fillId="22" borderId="4" xfId="0" applyNumberFormat="1" applyFont="1" applyFill="1" applyBorder="1" applyAlignment="1">
      <alignment horizontal="right" vertical="center" wrapText="1"/>
    </xf>
    <xf numFmtId="4" fontId="12" fillId="22" borderId="3" xfId="0" applyNumberFormat="1" applyFont="1" applyFill="1" applyBorder="1" applyAlignment="1">
      <alignment horizontal="right" vertical="center" wrapText="1"/>
    </xf>
    <xf numFmtId="4" fontId="12" fillId="23" borderId="7" xfId="0" applyNumberFormat="1" applyFont="1" applyFill="1" applyBorder="1" applyAlignment="1">
      <alignment horizontal="right" vertical="center" wrapText="1"/>
    </xf>
    <xf numFmtId="4" fontId="12" fillId="22" borderId="1" xfId="0" applyNumberFormat="1" applyFont="1" applyFill="1" applyBorder="1" applyAlignment="1">
      <alignment horizontal="right" vertical="center" wrapText="1"/>
    </xf>
    <xf numFmtId="4" fontId="12" fillId="23" borderId="5" xfId="0" applyNumberFormat="1" applyFont="1" applyFill="1" applyBorder="1" applyAlignment="1">
      <alignment horizontal="right" vertical="center" wrapText="1"/>
    </xf>
    <xf numFmtId="4" fontId="12" fillId="9" borderId="1" xfId="0" applyNumberFormat="1" applyFont="1" applyFill="1" applyBorder="1"/>
    <xf numFmtId="4" fontId="2" fillId="22" borderId="3" xfId="0" applyNumberFormat="1" applyFont="1" applyFill="1" applyBorder="1" applyAlignment="1">
      <alignment horizontal="center" vertical="center" wrapText="1"/>
    </xf>
    <xf numFmtId="4" fontId="12" fillId="24" borderId="3" xfId="0" applyNumberFormat="1" applyFont="1" applyFill="1" applyBorder="1" applyAlignment="1">
      <alignment horizontal="right" vertical="center" wrapText="1"/>
    </xf>
    <xf numFmtId="4" fontId="12" fillId="12" borderId="9" xfId="0" applyNumberFormat="1" applyFont="1" applyFill="1" applyBorder="1" applyAlignment="1">
      <alignment horizontal="right" vertical="center" wrapText="1"/>
    </xf>
    <xf numFmtId="4" fontId="12" fillId="24" borderId="1" xfId="0" applyNumberFormat="1" applyFont="1" applyFill="1" applyBorder="1" applyAlignment="1">
      <alignment horizontal="right" vertical="center" wrapText="1"/>
    </xf>
    <xf numFmtId="4" fontId="0" fillId="25" borderId="13" xfId="0" applyNumberFormat="1" applyFill="1" applyBorder="1"/>
    <xf numFmtId="4" fontId="0" fillId="0" borderId="25" xfId="0" applyNumberFormat="1" applyBorder="1"/>
    <xf numFmtId="4" fontId="0" fillId="0" borderId="21" xfId="0" applyNumberFormat="1" applyBorder="1"/>
    <xf numFmtId="4" fontId="12" fillId="2" borderId="5" xfId="0" applyNumberFormat="1" applyFont="1" applyFill="1" applyBorder="1" applyAlignment="1">
      <alignment horizontal="center" vertical="center" wrapText="1"/>
    </xf>
    <xf numFmtId="4" fontId="2" fillId="16" borderId="9" xfId="0" applyNumberFormat="1" applyFont="1" applyFill="1" applyBorder="1" applyAlignment="1">
      <alignment horizontal="center" vertical="center" wrapText="1"/>
    </xf>
    <xf numFmtId="4" fontId="2" fillId="17" borderId="63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63" xfId="0" applyFont="1" applyBorder="1" applyAlignment="1">
      <alignment horizontal="justify" vertical="center" wrapText="1"/>
    </xf>
    <xf numFmtId="4" fontId="2" fillId="26" borderId="11" xfId="0" applyNumberFormat="1" applyFont="1" applyFill="1" applyBorder="1" applyAlignment="1">
      <alignment horizontal="right" vertical="top" wrapText="1"/>
    </xf>
    <xf numFmtId="4" fontId="2" fillId="26" borderId="15" xfId="0" applyNumberFormat="1" applyFont="1" applyFill="1" applyBorder="1" applyAlignment="1">
      <alignment horizontal="right" vertical="top" wrapText="1"/>
    </xf>
    <xf numFmtId="4" fontId="2" fillId="26" borderId="7" xfId="0" applyNumberFormat="1" applyFont="1" applyFill="1" applyBorder="1" applyAlignment="1">
      <alignment horizontal="right" vertical="top" wrapText="1"/>
    </xf>
    <xf numFmtId="4" fontId="2" fillId="26" borderId="7" xfId="0" applyNumberFormat="1" applyFont="1" applyFill="1" applyBorder="1" applyAlignment="1">
      <alignment horizontal="right" vertical="center" wrapText="1"/>
    </xf>
    <xf numFmtId="4" fontId="2" fillId="26" borderId="13" xfId="0" applyNumberFormat="1" applyFont="1" applyFill="1" applyBorder="1" applyAlignment="1">
      <alignment horizontal="right" vertical="top" wrapText="1"/>
    </xf>
    <xf numFmtId="4" fontId="2" fillId="26" borderId="8" xfId="0" applyNumberFormat="1" applyFont="1" applyFill="1" applyBorder="1" applyAlignment="1">
      <alignment horizontal="right" vertical="top" wrapText="1"/>
    </xf>
    <xf numFmtId="4" fontId="2" fillId="26" borderId="10" xfId="0" applyNumberFormat="1" applyFont="1" applyFill="1" applyBorder="1" applyAlignment="1">
      <alignment horizontal="right" vertical="top" wrapText="1"/>
    </xf>
    <xf numFmtId="4" fontId="2" fillId="26" borderId="21" xfId="0" applyNumberFormat="1" applyFont="1" applyFill="1" applyBorder="1" applyAlignment="1">
      <alignment horizontal="right" vertical="top" wrapText="1"/>
    </xf>
    <xf numFmtId="4" fontId="2" fillId="26" borderId="8" xfId="0" applyNumberFormat="1" applyFont="1" applyFill="1" applyBorder="1" applyAlignment="1">
      <alignment horizontal="right" vertical="center" wrapText="1"/>
    </xf>
    <xf numFmtId="4" fontId="2" fillId="26" borderId="3" xfId="0" applyNumberFormat="1" applyFont="1" applyFill="1" applyBorder="1" applyAlignment="1">
      <alignment horizontal="right" vertical="center" wrapText="1"/>
    </xf>
    <xf numFmtId="4" fontId="2" fillId="26" borderId="64" xfId="0" applyNumberFormat="1" applyFont="1" applyFill="1" applyBorder="1" applyAlignment="1">
      <alignment horizontal="right" vertical="center" wrapText="1"/>
    </xf>
    <xf numFmtId="4" fontId="2" fillId="26" borderId="1" xfId="0" applyNumberFormat="1" applyFont="1" applyFill="1" applyBorder="1" applyAlignment="1">
      <alignment horizontal="right" vertical="top" wrapText="1"/>
    </xf>
    <xf numFmtId="10" fontId="2" fillId="0" borderId="13" xfId="0" applyNumberFormat="1" applyFont="1" applyBorder="1" applyAlignment="1">
      <alignment vertical="top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10" fontId="2" fillId="0" borderId="15" xfId="0" applyNumberFormat="1" applyFont="1" applyBorder="1" applyAlignment="1">
      <alignment vertical="top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4" fontId="2" fillId="16" borderId="19" xfId="0" applyNumberFormat="1" applyFont="1" applyFill="1" applyBorder="1" applyAlignment="1">
      <alignment horizontal="right" vertical="top" wrapText="1"/>
    </xf>
    <xf numFmtId="10" fontId="2" fillId="0" borderId="19" xfId="0" applyNumberFormat="1" applyFont="1" applyBorder="1" applyAlignment="1">
      <alignment vertical="top"/>
    </xf>
    <xf numFmtId="0" fontId="2" fillId="10" borderId="15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justify" vertical="center" wrapText="1"/>
    </xf>
    <xf numFmtId="4" fontId="2" fillId="16" borderId="23" xfId="0" applyNumberFormat="1" applyFont="1" applyFill="1" applyBorder="1" applyAlignment="1">
      <alignment horizontal="right" vertical="top" wrapText="1"/>
    </xf>
    <xf numFmtId="10" fontId="2" fillId="10" borderId="15" xfId="0" applyNumberFormat="1" applyFont="1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4" fontId="2" fillId="16" borderId="24" xfId="0" applyNumberFormat="1" applyFont="1" applyFill="1" applyBorder="1" applyAlignment="1">
      <alignment horizontal="righ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justify" vertical="top" wrapText="1"/>
    </xf>
    <xf numFmtId="0" fontId="2" fillId="20" borderId="13" xfId="0" applyFont="1" applyFill="1" applyBorder="1" applyAlignment="1">
      <alignment horizontal="left" vertical="top" wrapText="1"/>
    </xf>
    <xf numFmtId="4" fontId="2" fillId="20" borderId="13" xfId="0" applyNumberFormat="1" applyFont="1" applyFill="1" applyBorder="1" applyAlignment="1">
      <alignment horizontal="right" vertical="top" wrapText="1"/>
    </xf>
    <xf numFmtId="4" fontId="2" fillId="20" borderId="6" xfId="0" applyNumberFormat="1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justify" vertical="center" wrapText="1"/>
    </xf>
    <xf numFmtId="0" fontId="2" fillId="20" borderId="15" xfId="0" applyFont="1" applyFill="1" applyBorder="1" applyAlignment="1">
      <alignment horizontal="left" vertical="top" wrapText="1"/>
    </xf>
    <xf numFmtId="4" fontId="2" fillId="20" borderId="15" xfId="0" applyNumberFormat="1" applyFont="1" applyFill="1" applyBorder="1" applyAlignment="1">
      <alignment horizontal="right" vertical="top" wrapText="1"/>
    </xf>
    <xf numFmtId="4" fontId="2" fillId="21" borderId="16" xfId="0" applyNumberFormat="1" applyFont="1" applyFill="1" applyBorder="1" applyAlignment="1">
      <alignment horizontal="right" vertical="top" wrapText="1"/>
    </xf>
    <xf numFmtId="0" fontId="2" fillId="10" borderId="13" xfId="0" applyFont="1" applyFill="1" applyBorder="1" applyAlignment="1">
      <alignment horizontal="left" vertical="top" wrapText="1"/>
    </xf>
    <xf numFmtId="0" fontId="2" fillId="10" borderId="13" xfId="0" applyFont="1" applyFill="1" applyBorder="1" applyAlignment="1">
      <alignment vertical="center" wrapText="1"/>
    </xf>
    <xf numFmtId="10" fontId="2" fillId="10" borderId="13" xfId="0" applyNumberFormat="1" applyFont="1" applyFill="1" applyBorder="1" applyAlignment="1">
      <alignment vertical="top"/>
    </xf>
    <xf numFmtId="0" fontId="2" fillId="0" borderId="15" xfId="0" applyFont="1" applyBorder="1" applyAlignment="1">
      <alignment wrapText="1"/>
    </xf>
    <xf numFmtId="0" fontId="2" fillId="10" borderId="13" xfId="0" applyFont="1" applyFill="1" applyBorder="1" applyAlignment="1">
      <alignment wrapText="1"/>
    </xf>
    <xf numFmtId="10" fontId="2" fillId="10" borderId="18" xfId="0" applyNumberFormat="1" applyFont="1" applyFill="1" applyBorder="1" applyAlignment="1">
      <alignment vertical="top"/>
    </xf>
    <xf numFmtId="4" fontId="2" fillId="26" borderId="19" xfId="0" applyNumberFormat="1" applyFont="1" applyFill="1" applyBorder="1" applyAlignment="1">
      <alignment horizontal="right" vertical="top" wrapText="1"/>
    </xf>
    <xf numFmtId="4" fontId="2" fillId="26" borderId="24" xfId="0" applyNumberFormat="1" applyFont="1" applyFill="1" applyBorder="1" applyAlignment="1">
      <alignment horizontal="right" vertical="top" wrapText="1"/>
    </xf>
    <xf numFmtId="4" fontId="2" fillId="26" borderId="14" xfId="0" applyNumberFormat="1" applyFont="1" applyFill="1" applyBorder="1" applyAlignment="1">
      <alignment horizontal="right" vertical="top" wrapText="1"/>
    </xf>
    <xf numFmtId="4" fontId="2" fillId="26" borderId="16" xfId="0" applyNumberFormat="1" applyFont="1" applyFill="1" applyBorder="1" applyAlignment="1">
      <alignment horizontal="right" vertical="top" wrapText="1"/>
    </xf>
    <xf numFmtId="4" fontId="2" fillId="27" borderId="6" xfId="0" applyNumberFormat="1" applyFont="1" applyFill="1" applyBorder="1" applyAlignment="1">
      <alignment horizontal="right" vertical="top" wrapText="1"/>
    </xf>
    <xf numFmtId="4" fontId="2" fillId="27" borderId="16" xfId="0" applyNumberFormat="1" applyFont="1" applyFill="1" applyBorder="1" applyAlignment="1">
      <alignment horizontal="right" vertical="top" wrapText="1"/>
    </xf>
    <xf numFmtId="4" fontId="2" fillId="26" borderId="18" xfId="0" applyNumberFormat="1" applyFont="1" applyFill="1" applyBorder="1" applyAlignment="1">
      <alignment horizontal="right" vertical="top" wrapText="1"/>
    </xf>
    <xf numFmtId="0" fontId="2" fillId="26" borderId="4" xfId="0" applyFont="1" applyFill="1" applyBorder="1" applyAlignment="1">
      <alignment horizontal="justify" vertical="center" wrapText="1"/>
    </xf>
    <xf numFmtId="4" fontId="19" fillId="11" borderId="25" xfId="0" applyNumberFormat="1" applyFont="1" applyFill="1" applyBorder="1" applyAlignment="1">
      <alignment horizontal="right" vertical="top" wrapText="1"/>
    </xf>
    <xf numFmtId="4" fontId="19" fillId="11" borderId="36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" fontId="2" fillId="17" borderId="15" xfId="0" applyNumberFormat="1" applyFont="1" applyFill="1" applyBorder="1" applyAlignment="1">
      <alignment horizontal="right" vertical="top" wrapText="1"/>
    </xf>
    <xf numFmtId="4" fontId="2" fillId="17" borderId="13" xfId="0" applyNumberFormat="1" applyFont="1" applyFill="1" applyBorder="1" applyAlignment="1">
      <alignment horizontal="right" vertical="top" wrapText="1"/>
    </xf>
    <xf numFmtId="4" fontId="2" fillId="17" borderId="7" xfId="0" applyNumberFormat="1" applyFont="1" applyFill="1" applyBorder="1" applyAlignment="1">
      <alignment horizontal="right" vertical="center" wrapText="1"/>
    </xf>
    <xf numFmtId="4" fontId="2" fillId="17" borderId="7" xfId="0" applyNumberFormat="1" applyFont="1" applyFill="1" applyBorder="1" applyAlignment="1">
      <alignment horizontal="right" vertical="top" wrapText="1"/>
    </xf>
    <xf numFmtId="4" fontId="2" fillId="17" borderId="21" xfId="0" applyNumberFormat="1" applyFont="1" applyFill="1" applyBorder="1" applyAlignment="1">
      <alignment horizontal="right" vertical="top" wrapText="1"/>
    </xf>
    <xf numFmtId="4" fontId="2" fillId="17" borderId="8" xfId="0" applyNumberFormat="1" applyFont="1" applyFill="1" applyBorder="1" applyAlignment="1">
      <alignment horizontal="right" vertical="top" wrapText="1"/>
    </xf>
    <xf numFmtId="10" fontId="3" fillId="2" borderId="5" xfId="0" applyNumberFormat="1" applyFont="1" applyFill="1" applyBorder="1" applyAlignment="1">
      <alignment horizontal="center" vertical="center" wrapText="1"/>
    </xf>
    <xf numFmtId="4" fontId="2" fillId="26" borderId="6" xfId="0" applyNumberFormat="1" applyFont="1" applyFill="1" applyBorder="1" applyAlignment="1">
      <alignment horizontal="right" vertical="top" wrapText="1"/>
    </xf>
    <xf numFmtId="4" fontId="12" fillId="0" borderId="7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9" xfId="0" applyFont="1" applyFill="1" applyBorder="1" applyAlignment="1">
      <alignment horizontal="justify" vertical="center" wrapText="1"/>
    </xf>
    <xf numFmtId="4" fontId="28" fillId="17" borderId="7" xfId="0" applyNumberFormat="1" applyFont="1" applyFill="1" applyBorder="1" applyAlignment="1">
      <alignment horizontal="right" vertical="center" wrapText="1"/>
    </xf>
    <xf numFmtId="10" fontId="3" fillId="0" borderId="5" xfId="0" applyNumberFormat="1" applyFont="1" applyFill="1" applyBorder="1" applyAlignment="1">
      <alignment horizontal="center" vertical="center" wrapText="1"/>
    </xf>
    <xf numFmtId="4" fontId="2" fillId="17" borderId="10" xfId="0" applyNumberFormat="1" applyFont="1" applyFill="1" applyBorder="1" applyAlignment="1">
      <alignment horizontal="right" vertical="top" wrapText="1"/>
    </xf>
    <xf numFmtId="4" fontId="2" fillId="17" borderId="13" xfId="0" applyNumberFormat="1" applyFont="1" applyFill="1" applyBorder="1" applyAlignment="1">
      <alignment horizontal="right" vertical="center" wrapText="1"/>
    </xf>
    <xf numFmtId="4" fontId="2" fillId="17" borderId="5" xfId="0" applyNumberFormat="1" applyFont="1" applyFill="1" applyBorder="1" applyAlignment="1">
      <alignment horizontal="right" vertical="center" wrapText="1"/>
    </xf>
    <xf numFmtId="4" fontId="2" fillId="17" borderId="63" xfId="0" applyNumberFormat="1" applyFont="1" applyFill="1" applyBorder="1" applyAlignment="1">
      <alignment horizontal="right" vertical="center" wrapText="1"/>
    </xf>
    <xf numFmtId="4" fontId="2" fillId="17" borderId="1" xfId="0" applyNumberFormat="1" applyFont="1" applyFill="1" applyBorder="1" applyAlignment="1">
      <alignment horizontal="right" vertical="top" wrapText="1"/>
    </xf>
    <xf numFmtId="4" fontId="2" fillId="28" borderId="3" xfId="0" applyNumberFormat="1" applyFont="1" applyFill="1" applyBorder="1" applyAlignment="1">
      <alignment horizontal="right" vertical="center" wrapText="1"/>
    </xf>
    <xf numFmtId="4" fontId="2" fillId="28" borderId="3" xfId="0" applyNumberFormat="1" applyFont="1" applyFill="1" applyBorder="1" applyAlignment="1">
      <alignment horizontal="center" vertical="center" wrapText="1"/>
    </xf>
    <xf numFmtId="4" fontId="19" fillId="29" borderId="6" xfId="0" applyNumberFormat="1" applyFont="1" applyFill="1" applyBorder="1" applyAlignment="1">
      <alignment horizontal="right" vertical="top" wrapText="1"/>
    </xf>
    <xf numFmtId="4" fontId="19" fillId="29" borderId="8" xfId="0" applyNumberFormat="1" applyFont="1" applyFill="1" applyBorder="1" applyAlignment="1">
      <alignment horizontal="right" vertical="top" wrapText="1"/>
    </xf>
    <xf numFmtId="4" fontId="19" fillId="29" borderId="16" xfId="0" applyNumberFormat="1" applyFont="1" applyFill="1" applyBorder="1" applyAlignment="1">
      <alignment horizontal="right" vertical="top" wrapText="1"/>
    </xf>
    <xf numFmtId="4" fontId="19" fillId="29" borderId="13" xfId="0" applyNumberFormat="1" applyFont="1" applyFill="1" applyBorder="1" applyAlignment="1">
      <alignment horizontal="right" vertical="top" wrapText="1"/>
    </xf>
    <xf numFmtId="4" fontId="19" fillId="29" borderId="7" xfId="0" applyNumberFormat="1" applyFont="1" applyFill="1" applyBorder="1" applyAlignment="1">
      <alignment horizontal="right" vertical="top" wrapText="1"/>
    </xf>
    <xf numFmtId="4" fontId="19" fillId="29" borderId="15" xfId="0" applyNumberFormat="1" applyFont="1" applyFill="1" applyBorder="1" applyAlignment="1">
      <alignment horizontal="right" vertical="top" wrapText="1"/>
    </xf>
    <xf numFmtId="4" fontId="19" fillId="29" borderId="25" xfId="0" applyNumberFormat="1" applyFont="1" applyFill="1" applyBorder="1" applyAlignment="1">
      <alignment horizontal="right" vertical="top" wrapText="1"/>
    </xf>
    <xf numFmtId="4" fontId="19" fillId="29" borderId="36" xfId="0" applyNumberFormat="1" applyFont="1" applyFill="1" applyBorder="1" applyAlignment="1">
      <alignment horizontal="right" vertical="top" wrapText="1"/>
    </xf>
    <xf numFmtId="4" fontId="19" fillId="29" borderId="27" xfId="0" applyNumberFormat="1" applyFont="1" applyFill="1" applyBorder="1" applyAlignment="1">
      <alignment horizontal="right" vertical="top" wrapText="1"/>
    </xf>
    <xf numFmtId="4" fontId="19" fillId="29" borderId="50" xfId="0" applyNumberFormat="1" applyFont="1" applyFill="1" applyBorder="1" applyAlignment="1">
      <alignment horizontal="right" vertical="top" wrapText="1"/>
    </xf>
    <xf numFmtId="4" fontId="19" fillId="29" borderId="53" xfId="0" applyNumberFormat="1" applyFont="1" applyFill="1" applyBorder="1" applyAlignment="1">
      <alignment horizontal="right" vertical="top" wrapText="1"/>
    </xf>
    <xf numFmtId="4" fontId="19" fillId="29" borderId="10" xfId="0" applyNumberFormat="1" applyFont="1" applyFill="1" applyBorder="1" applyAlignment="1">
      <alignment horizontal="right" vertical="top" wrapText="1"/>
    </xf>
    <xf numFmtId="4" fontId="19" fillId="29" borderId="21" xfId="0" applyNumberFormat="1" applyFont="1" applyFill="1" applyBorder="1" applyAlignment="1">
      <alignment horizontal="right" vertical="top" wrapText="1"/>
    </xf>
    <xf numFmtId="4" fontId="19" fillId="29" borderId="51" xfId="0" applyNumberFormat="1" applyFont="1" applyFill="1" applyBorder="1" applyAlignment="1">
      <alignment horizontal="right" vertical="top" wrapText="1"/>
    </xf>
    <xf numFmtId="4" fontId="19" fillId="29" borderId="52" xfId="0" applyNumberFormat="1" applyFont="1" applyFill="1" applyBorder="1" applyAlignment="1">
      <alignment horizontal="right" vertical="top" wrapText="1"/>
    </xf>
    <xf numFmtId="4" fontId="21" fillId="29" borderId="13" xfId="0" applyNumberFormat="1" applyFont="1" applyFill="1" applyBorder="1" applyAlignment="1">
      <alignment horizontal="right" vertical="top" wrapText="1"/>
    </xf>
    <xf numFmtId="4" fontId="19" fillId="29" borderId="17" xfId="0" applyNumberFormat="1" applyFont="1" applyFill="1" applyBorder="1" applyAlignment="1">
      <alignment horizontal="right" vertical="top" wrapText="1"/>
    </xf>
    <xf numFmtId="4" fontId="19" fillId="29" borderId="22" xfId="0" applyNumberFormat="1" applyFont="1" applyFill="1" applyBorder="1" applyAlignment="1">
      <alignment horizontal="right" vertical="top" wrapText="1"/>
    </xf>
    <xf numFmtId="4" fontId="21" fillId="29" borderId="19" xfId="0" applyNumberFormat="1" applyFont="1" applyFill="1" applyBorder="1" applyAlignment="1">
      <alignment horizontal="right" vertical="top" wrapText="1"/>
    </xf>
    <xf numFmtId="4" fontId="21" fillId="29" borderId="20" xfId="0" applyNumberFormat="1" applyFont="1" applyFill="1" applyBorder="1" applyAlignment="1">
      <alignment horizontal="right" vertical="top" wrapText="1"/>
    </xf>
    <xf numFmtId="4" fontId="21" fillId="29" borderId="60" xfId="0" applyNumberFormat="1" applyFont="1" applyFill="1" applyBorder="1" applyAlignment="1">
      <alignment horizontal="right" vertical="top" wrapText="1"/>
    </xf>
    <xf numFmtId="4" fontId="21" fillId="29" borderId="61" xfId="0" applyNumberFormat="1" applyFont="1" applyFill="1" applyBorder="1" applyAlignment="1">
      <alignment horizontal="right" vertical="top" wrapText="1"/>
    </xf>
    <xf numFmtId="4" fontId="21" fillId="29" borderId="6" xfId="0" applyNumberFormat="1" applyFont="1" applyFill="1" applyBorder="1" applyAlignment="1">
      <alignment horizontal="right" vertical="top" wrapText="1"/>
    </xf>
    <xf numFmtId="4" fontId="19" fillId="30" borderId="50" xfId="0" applyNumberFormat="1" applyFont="1" applyFill="1" applyBorder="1" applyAlignment="1">
      <alignment horizontal="right" vertical="top" wrapText="1"/>
    </xf>
    <xf numFmtId="4" fontId="19" fillId="30" borderId="53" xfId="0" applyNumberFormat="1" applyFont="1" applyFill="1" applyBorder="1" applyAlignment="1">
      <alignment horizontal="right" vertical="top" wrapText="1"/>
    </xf>
    <xf numFmtId="4" fontId="19" fillId="29" borderId="54" xfId="0" applyNumberFormat="1" applyFont="1" applyFill="1" applyBorder="1" applyAlignment="1">
      <alignment horizontal="right" vertical="top" wrapText="1"/>
    </xf>
    <xf numFmtId="4" fontId="19" fillId="30" borderId="18" xfId="0" applyNumberFormat="1" applyFont="1" applyFill="1" applyBorder="1" applyAlignment="1">
      <alignment horizontal="right" vertical="top" wrapText="1"/>
    </xf>
    <xf numFmtId="4" fontId="19" fillId="30" borderId="62" xfId="0" applyNumberFormat="1" applyFont="1" applyFill="1" applyBorder="1" applyAlignment="1">
      <alignment horizontal="right" vertical="top" wrapText="1"/>
    </xf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FF"/>
      <color rgb="FF00FF00"/>
      <color rgb="FF66FF99"/>
      <color rgb="FFF9D1F0"/>
      <color rgb="FF00FFFF"/>
      <color rgb="FFCCFFFF"/>
      <color rgb="FFFF99FF"/>
      <color rgb="FFCEFCCF"/>
      <color rgb="FFFFFFCC"/>
      <color rgb="FFD6C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opLeftCell="A34" zoomScale="80" zoomScaleNormal="80" workbookViewId="0">
      <selection activeCell="B42" sqref="B42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349" t="s">
        <v>2</v>
      </c>
      <c r="B4" s="349" t="s">
        <v>3</v>
      </c>
      <c r="C4" s="349" t="s">
        <v>4</v>
      </c>
      <c r="D4" s="4" t="s">
        <v>5</v>
      </c>
      <c r="E4" s="4" t="s">
        <v>6</v>
      </c>
      <c r="F4" s="349" t="s">
        <v>7</v>
      </c>
    </row>
    <row r="5" spans="1:6" s="1" customFormat="1" ht="15.75" x14ac:dyDescent="0.25">
      <c r="A5" s="349"/>
      <c r="B5" s="349"/>
      <c r="C5" s="349"/>
      <c r="D5" s="5" t="s">
        <v>471</v>
      </c>
      <c r="E5" s="5" t="s">
        <v>472</v>
      </c>
      <c r="F5" s="349"/>
    </row>
    <row r="6" spans="1:6" s="1" customFormat="1" ht="16.5" customHeight="1" x14ac:dyDescent="0.25">
      <c r="A6" s="350" t="s">
        <v>8</v>
      </c>
      <c r="B6" s="350"/>
      <c r="C6" s="6">
        <v>0.01</v>
      </c>
      <c r="D6" s="97">
        <f>D7+D62</f>
        <v>3219500</v>
      </c>
      <c r="E6" s="97">
        <f>E7+E62+E61</f>
        <v>3847966.71</v>
      </c>
      <c r="F6" s="7">
        <f t="shared" ref="F6:F37" si="0">E6/D6</f>
        <v>1.1952063084329865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01">
        <f>D8+D39</f>
        <v>3174000</v>
      </c>
      <c r="E7" s="101">
        <f>E8+E39</f>
        <v>2999232.71</v>
      </c>
      <c r="F7" s="7">
        <f t="shared" si="0"/>
        <v>0.94493784183994955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01">
        <f>D9+D17+D27+D37</f>
        <v>3014000</v>
      </c>
      <c r="E8" s="101">
        <f>E9+E17+E27+E37</f>
        <v>2763890.27</v>
      </c>
      <c r="F8" s="7">
        <f t="shared" si="0"/>
        <v>0.9170173424021234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01">
        <f>D10</f>
        <v>787000</v>
      </c>
      <c r="E9" s="101">
        <f>E10</f>
        <v>1827673.93</v>
      </c>
      <c r="F9" s="7">
        <f t="shared" si="0"/>
        <v>2.3223302795425664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01">
        <f>D11+D13</f>
        <v>787000</v>
      </c>
      <c r="E10" s="101">
        <f>E11+E13</f>
        <v>1827673.93</v>
      </c>
      <c r="F10" s="7">
        <f t="shared" si="0"/>
        <v>2.3223302795425664</v>
      </c>
    </row>
    <row r="11" spans="1:6" s="1" customFormat="1" ht="16.5" thickBot="1" x14ac:dyDescent="0.3">
      <c r="A11" s="8"/>
      <c r="B11" s="9" t="s">
        <v>18</v>
      </c>
      <c r="C11" s="10" t="s">
        <v>19</v>
      </c>
      <c r="D11" s="286">
        <f>D12</f>
        <v>3000</v>
      </c>
      <c r="E11" s="278">
        <f>E12</f>
        <v>3911.5</v>
      </c>
      <c r="F11" s="7">
        <f t="shared" si="0"/>
        <v>1.3038333333333334</v>
      </c>
    </row>
    <row r="12" spans="1:6" s="1" customFormat="1" ht="32.25" thickBot="1" x14ac:dyDescent="0.3">
      <c r="A12" s="11"/>
      <c r="B12" s="12" t="s">
        <v>20</v>
      </c>
      <c r="C12" s="12" t="s">
        <v>21</v>
      </c>
      <c r="D12" s="298">
        <v>3000</v>
      </c>
      <c r="E12" s="352">
        <v>3911.5</v>
      </c>
      <c r="F12" s="13">
        <f t="shared" si="0"/>
        <v>1.3038333333333334</v>
      </c>
    </row>
    <row r="13" spans="1:6" s="1" customFormat="1" ht="32.25" thickBot="1" x14ac:dyDescent="0.3">
      <c r="A13" s="8"/>
      <c r="B13" s="113" t="s">
        <v>22</v>
      </c>
      <c r="C13" s="136" t="s">
        <v>23</v>
      </c>
      <c r="D13" s="286">
        <f>D14+D15+D16</f>
        <v>784000</v>
      </c>
      <c r="E13" s="279">
        <f>E14+E15+E16</f>
        <v>1823762.43</v>
      </c>
      <c r="F13" s="7">
        <f t="shared" si="0"/>
        <v>2.3262275892857143</v>
      </c>
    </row>
    <row r="14" spans="1:6" s="1" customFormat="1" ht="16.5" thickBot="1" x14ac:dyDescent="0.3">
      <c r="A14" s="11"/>
      <c r="B14" s="12" t="s">
        <v>24</v>
      </c>
      <c r="C14" s="12" t="s">
        <v>25</v>
      </c>
      <c r="D14" s="300">
        <v>784000</v>
      </c>
      <c r="E14" s="353">
        <v>1823762.43</v>
      </c>
      <c r="F14" s="13">
        <f t="shared" si="0"/>
        <v>2.3262275892857143</v>
      </c>
    </row>
    <row r="15" spans="1:6" s="1" customFormat="1" ht="32.25" thickBot="1" x14ac:dyDescent="0.3">
      <c r="A15" s="11"/>
      <c r="B15" s="12" t="s">
        <v>26</v>
      </c>
      <c r="C15" s="141" t="s">
        <v>27</v>
      </c>
      <c r="D15" s="301">
        <v>0</v>
      </c>
      <c r="E15" s="354">
        <v>0</v>
      </c>
      <c r="F15" s="13" t="e">
        <f t="shared" si="0"/>
        <v>#DIV/0!</v>
      </c>
    </row>
    <row r="16" spans="1:6" s="1" customFormat="1" ht="30.75" customHeight="1" thickBot="1" x14ac:dyDescent="0.3">
      <c r="A16" s="11"/>
      <c r="B16" s="12" t="s">
        <v>28</v>
      </c>
      <c r="C16" s="14" t="s">
        <v>29</v>
      </c>
      <c r="D16" s="300">
        <v>0</v>
      </c>
      <c r="E16" s="355">
        <v>0</v>
      </c>
      <c r="F16" s="13" t="e">
        <f t="shared" si="0"/>
        <v>#DIV/0!</v>
      </c>
    </row>
    <row r="17" spans="1:6" s="1" customFormat="1" ht="15.75" x14ac:dyDescent="0.25">
      <c r="A17" s="8" t="s">
        <v>30</v>
      </c>
      <c r="B17" s="113" t="s">
        <v>31</v>
      </c>
      <c r="C17" s="136" t="s">
        <v>436</v>
      </c>
      <c r="D17" s="286">
        <f>D18+D21+D25+D26</f>
        <v>539000</v>
      </c>
      <c r="E17" s="280">
        <f>E18+E21+E25+E26</f>
        <v>645884.67999999993</v>
      </c>
      <c r="F17" s="137">
        <f t="shared" si="0"/>
        <v>1.1983018181818181</v>
      </c>
    </row>
    <row r="18" spans="1:6" s="1" customFormat="1" ht="15.75" x14ac:dyDescent="0.25">
      <c r="A18" s="8"/>
      <c r="B18" s="9" t="s">
        <v>32</v>
      </c>
      <c r="C18" s="9" t="s">
        <v>33</v>
      </c>
      <c r="D18" s="134">
        <f>D19+D20</f>
        <v>270000</v>
      </c>
      <c r="E18" s="135">
        <f>E19+E20</f>
        <v>324698.96000000002</v>
      </c>
      <c r="F18" s="7">
        <f t="shared" si="0"/>
        <v>1.2025887407407407</v>
      </c>
    </row>
    <row r="19" spans="1:6" s="1" customFormat="1" ht="15.75" x14ac:dyDescent="0.25">
      <c r="A19" s="11"/>
      <c r="B19" s="12" t="s">
        <v>34</v>
      </c>
      <c r="C19" s="12" t="s">
        <v>35</v>
      </c>
      <c r="D19" s="303">
        <v>128000</v>
      </c>
      <c r="E19" s="355">
        <v>260826</v>
      </c>
      <c r="F19" s="13">
        <f t="shared" si="0"/>
        <v>2.0377031250000002</v>
      </c>
    </row>
    <row r="20" spans="1:6" s="1" customFormat="1" ht="15.75" x14ac:dyDescent="0.25">
      <c r="A20" s="11"/>
      <c r="B20" s="12" t="s">
        <v>36</v>
      </c>
      <c r="C20" s="12" t="s">
        <v>37</v>
      </c>
      <c r="D20" s="303">
        <v>142000</v>
      </c>
      <c r="E20" s="355">
        <v>63872.959999999999</v>
      </c>
      <c r="F20" s="13">
        <f t="shared" si="0"/>
        <v>0.44980957746478872</v>
      </c>
    </row>
    <row r="21" spans="1:6" s="1" customFormat="1" ht="15.75" x14ac:dyDescent="0.25">
      <c r="A21" s="8"/>
      <c r="B21" s="9" t="s">
        <v>38</v>
      </c>
      <c r="C21" s="9" t="s">
        <v>39</v>
      </c>
      <c r="D21" s="224">
        <f>D22+D23+D24</f>
        <v>228000</v>
      </c>
      <c r="E21" s="225">
        <f>E22+E23+E24</f>
        <v>236309</v>
      </c>
      <c r="F21" s="7">
        <f t="shared" si="0"/>
        <v>1.0364429824561403</v>
      </c>
    </row>
    <row r="22" spans="1:6" s="1" customFormat="1" ht="15.75" x14ac:dyDescent="0.25">
      <c r="A22" s="11"/>
      <c r="B22" s="12" t="s">
        <v>40</v>
      </c>
      <c r="C22" s="12" t="s">
        <v>41</v>
      </c>
      <c r="D22" s="303">
        <v>94000</v>
      </c>
      <c r="E22" s="355">
        <v>100886</v>
      </c>
      <c r="F22" s="13">
        <f t="shared" si="0"/>
        <v>1.0732553191489362</v>
      </c>
    </row>
    <row r="23" spans="1:6" s="1" customFormat="1" ht="15.75" x14ac:dyDescent="0.25">
      <c r="A23" s="11"/>
      <c r="B23" s="12" t="s">
        <v>42</v>
      </c>
      <c r="C23" s="12" t="s">
        <v>43</v>
      </c>
      <c r="D23" s="303">
        <v>73000</v>
      </c>
      <c r="E23" s="355">
        <v>56546</v>
      </c>
      <c r="F23" s="13">
        <f t="shared" si="0"/>
        <v>0.77460273972602744</v>
      </c>
    </row>
    <row r="24" spans="1:6" s="1" customFormat="1" ht="15.75" x14ac:dyDescent="0.25">
      <c r="A24" s="11"/>
      <c r="B24" s="12" t="s">
        <v>44</v>
      </c>
      <c r="C24" s="12" t="s">
        <v>45</v>
      </c>
      <c r="D24" s="303">
        <v>61000</v>
      </c>
      <c r="E24" s="355">
        <v>78877</v>
      </c>
      <c r="F24" s="13">
        <f t="shared" si="0"/>
        <v>1.2930655737704917</v>
      </c>
    </row>
    <row r="25" spans="1:6" s="1" customFormat="1" ht="15.75" x14ac:dyDescent="0.25">
      <c r="A25" s="11"/>
      <c r="B25" s="12" t="s">
        <v>46</v>
      </c>
      <c r="C25" s="12" t="s">
        <v>440</v>
      </c>
      <c r="D25" s="303">
        <v>2000</v>
      </c>
      <c r="E25" s="355">
        <v>4082.94</v>
      </c>
      <c r="F25" s="13">
        <f t="shared" si="0"/>
        <v>2.0414699999999999</v>
      </c>
    </row>
    <row r="26" spans="1:6" s="1" customFormat="1" ht="15.75" x14ac:dyDescent="0.25">
      <c r="A26" s="11"/>
      <c r="B26" s="12" t="s">
        <v>47</v>
      </c>
      <c r="C26" s="12" t="s">
        <v>441</v>
      </c>
      <c r="D26" s="303">
        <v>39000</v>
      </c>
      <c r="E26" s="355">
        <v>80793.78</v>
      </c>
      <c r="F26" s="13">
        <f t="shared" si="0"/>
        <v>2.0716353846153845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2">
        <f>D28+D31</f>
        <v>1687000</v>
      </c>
      <c r="E27" s="103">
        <f>E28+E31</f>
        <v>285956.16000000003</v>
      </c>
      <c r="F27" s="7">
        <f t="shared" si="0"/>
        <v>0.16950572614107887</v>
      </c>
    </row>
    <row r="28" spans="1:6" s="1" customFormat="1" ht="15.75" x14ac:dyDescent="0.25">
      <c r="A28" s="8"/>
      <c r="B28" s="113" t="s">
        <v>50</v>
      </c>
      <c r="C28" s="113">
        <v>11.02</v>
      </c>
      <c r="D28" s="287">
        <f>D29+D30</f>
        <v>1380000</v>
      </c>
      <c r="E28" s="281">
        <f>E29+E30</f>
        <v>0</v>
      </c>
      <c r="F28" s="7">
        <f t="shared" si="0"/>
        <v>0</v>
      </c>
    </row>
    <row r="29" spans="1:6" s="1" customFormat="1" ht="31.5" x14ac:dyDescent="0.25">
      <c r="A29" s="11"/>
      <c r="B29" s="12" t="s">
        <v>455</v>
      </c>
      <c r="C29" s="12" t="s">
        <v>51</v>
      </c>
      <c r="D29" s="303">
        <v>1380000</v>
      </c>
      <c r="E29" s="355">
        <v>0</v>
      </c>
      <c r="F29" s="13">
        <f t="shared" si="0"/>
        <v>0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304">
        <v>0</v>
      </c>
      <c r="E30" s="356">
        <v>0</v>
      </c>
      <c r="F30" s="13" t="e">
        <f t="shared" si="0"/>
        <v>#DIV/0!</v>
      </c>
    </row>
    <row r="31" spans="1:6" s="1" customFormat="1" ht="48" thickBot="1" x14ac:dyDescent="0.3">
      <c r="A31" s="8"/>
      <c r="B31" s="138" t="s">
        <v>54</v>
      </c>
      <c r="C31" s="113">
        <v>16.02</v>
      </c>
      <c r="D31" s="288">
        <f>D32+D35+D36</f>
        <v>307000</v>
      </c>
      <c r="E31" s="282">
        <f>E32+E35+E36</f>
        <v>285956.16000000003</v>
      </c>
      <c r="F31" s="7">
        <f t="shared" si="0"/>
        <v>0.93145328990228027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4">
        <f>D33+D34</f>
        <v>304000</v>
      </c>
      <c r="E32" s="135">
        <f>E33+E34</f>
        <v>284043.16000000003</v>
      </c>
      <c r="F32" s="7">
        <f t="shared" si="0"/>
        <v>0.93435250000000014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300">
        <v>223000</v>
      </c>
      <c r="E33" s="355">
        <v>245173.16</v>
      </c>
      <c r="F33" s="13">
        <f t="shared" si="0"/>
        <v>1.0994312107623319</v>
      </c>
    </row>
    <row r="34" spans="1:6" s="1" customFormat="1" ht="31.5" x14ac:dyDescent="0.25">
      <c r="A34" s="11"/>
      <c r="B34" s="12" t="s">
        <v>59</v>
      </c>
      <c r="C34" s="12" t="s">
        <v>60</v>
      </c>
      <c r="D34" s="303">
        <v>81000</v>
      </c>
      <c r="E34" s="355">
        <v>38870</v>
      </c>
      <c r="F34" s="13">
        <f t="shared" si="0"/>
        <v>0.47987654320987655</v>
      </c>
    </row>
    <row r="35" spans="1:6" s="1" customFormat="1" ht="31.5" x14ac:dyDescent="0.25">
      <c r="A35" s="11"/>
      <c r="B35" s="12" t="s">
        <v>61</v>
      </c>
      <c r="C35" s="12" t="s">
        <v>439</v>
      </c>
      <c r="D35" s="303">
        <v>1000</v>
      </c>
      <c r="E35" s="355">
        <v>0</v>
      </c>
      <c r="F35" s="13">
        <f t="shared" si="0"/>
        <v>0</v>
      </c>
    </row>
    <row r="36" spans="1:6" s="1" customFormat="1" ht="31.5" x14ac:dyDescent="0.25">
      <c r="A36" s="11"/>
      <c r="B36" s="12" t="s">
        <v>62</v>
      </c>
      <c r="C36" s="12" t="s">
        <v>442</v>
      </c>
      <c r="D36" s="303">
        <v>2000</v>
      </c>
      <c r="E36" s="355">
        <v>1913</v>
      </c>
      <c r="F36" s="13">
        <f t="shared" si="0"/>
        <v>0.95650000000000002</v>
      </c>
    </row>
    <row r="37" spans="1:6" s="1" customFormat="1" ht="15.75" x14ac:dyDescent="0.25">
      <c r="A37" s="139" t="s">
        <v>63</v>
      </c>
      <c r="B37" s="113" t="s">
        <v>64</v>
      </c>
      <c r="C37" s="113">
        <v>18.02</v>
      </c>
      <c r="D37" s="286">
        <f>D38</f>
        <v>1000</v>
      </c>
      <c r="E37" s="280">
        <f>E38</f>
        <v>4375.5</v>
      </c>
      <c r="F37" s="137">
        <f t="shared" si="0"/>
        <v>4.3754999999999997</v>
      </c>
    </row>
    <row r="38" spans="1:6" s="1" customFormat="1" ht="15.75" x14ac:dyDescent="0.25">
      <c r="A38" s="11"/>
      <c r="B38" s="12" t="s">
        <v>65</v>
      </c>
      <c r="C38" s="12" t="s">
        <v>66</v>
      </c>
      <c r="D38" s="300">
        <v>1000</v>
      </c>
      <c r="E38" s="357">
        <v>4375.5</v>
      </c>
      <c r="F38" s="13">
        <f t="shared" ref="F38:F60" si="1">E38/D38</f>
        <v>4.3754999999999997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1">
        <f>D40+D44</f>
        <v>160000</v>
      </c>
      <c r="E39" s="101">
        <f>E40+E44</f>
        <v>235342.44</v>
      </c>
      <c r="F39" s="7">
        <f t="shared" si="1"/>
        <v>1.4708902500000001</v>
      </c>
    </row>
    <row r="40" spans="1:6" s="1" customFormat="1" ht="16.5" thickBot="1" x14ac:dyDescent="0.3">
      <c r="A40" s="8" t="s">
        <v>70</v>
      </c>
      <c r="B40" s="9" t="s">
        <v>71</v>
      </c>
      <c r="C40" s="113" t="s">
        <v>437</v>
      </c>
      <c r="D40" s="286">
        <f>D41</f>
        <v>34000</v>
      </c>
      <c r="E40" s="280">
        <f>E41</f>
        <v>111220.09</v>
      </c>
      <c r="F40" s="7">
        <f t="shared" si="1"/>
        <v>3.2711791176470588</v>
      </c>
    </row>
    <row r="41" spans="1:6" s="1" customFormat="1" ht="16.5" thickBot="1" x14ac:dyDescent="0.3">
      <c r="A41" s="8"/>
      <c r="B41" s="9" t="s">
        <v>72</v>
      </c>
      <c r="C41" s="9" t="s">
        <v>73</v>
      </c>
      <c r="D41" s="135">
        <f>D43</f>
        <v>34000</v>
      </c>
      <c r="E41" s="135">
        <f>E43+E42</f>
        <v>111220.09</v>
      </c>
      <c r="F41" s="358">
        <f t="shared" si="1"/>
        <v>3.2711791176470588</v>
      </c>
    </row>
    <row r="42" spans="1:6" s="1" customFormat="1" ht="16.5" thickBot="1" x14ac:dyDescent="0.3">
      <c r="A42" s="362"/>
      <c r="B42" s="361" t="s">
        <v>470</v>
      </c>
      <c r="C42" s="363" t="s">
        <v>469</v>
      </c>
      <c r="D42" s="360">
        <v>97000</v>
      </c>
      <c r="E42" s="364">
        <v>97152.52</v>
      </c>
      <c r="F42" s="365">
        <f t="shared" si="1"/>
        <v>1.0015723711340208</v>
      </c>
    </row>
    <row r="43" spans="1:6" s="1" customFormat="1" ht="16.5" thickBot="1" x14ac:dyDescent="0.3">
      <c r="A43" s="11"/>
      <c r="B43" s="12" t="s">
        <v>74</v>
      </c>
      <c r="C43" s="12" t="s">
        <v>75</v>
      </c>
      <c r="D43" s="359">
        <v>34000</v>
      </c>
      <c r="E43" s="353">
        <v>14067.57</v>
      </c>
      <c r="F43" s="13">
        <f t="shared" si="1"/>
        <v>0.41375205882352939</v>
      </c>
    </row>
    <row r="44" spans="1:6" s="1" customFormat="1" ht="15.75" x14ac:dyDescent="0.25">
      <c r="A44" s="8" t="s">
        <v>76</v>
      </c>
      <c r="B44" s="9" t="s">
        <v>77</v>
      </c>
      <c r="C44" s="9" t="s">
        <v>78</v>
      </c>
      <c r="D44" s="101">
        <f>D45+D48+D51+D55+D58</f>
        <v>126000</v>
      </c>
      <c r="E44" s="101">
        <f>E45+E48+E51+E55+E58</f>
        <v>124122.35</v>
      </c>
      <c r="F44" s="7">
        <f t="shared" si="1"/>
        <v>0.98509801587301593</v>
      </c>
    </row>
    <row r="45" spans="1:6" s="1" customFormat="1" ht="15.75" x14ac:dyDescent="0.25">
      <c r="A45" s="8"/>
      <c r="B45" s="113" t="s">
        <v>79</v>
      </c>
      <c r="C45" s="113">
        <v>33.020000000000003</v>
      </c>
      <c r="D45" s="286">
        <f>D46+D47</f>
        <v>39000</v>
      </c>
      <c r="E45" s="280">
        <f>E46+E47</f>
        <v>36491.49</v>
      </c>
      <c r="F45" s="7">
        <f t="shared" si="1"/>
        <v>0.93567923076923076</v>
      </c>
    </row>
    <row r="46" spans="1:6" s="1" customFormat="1" ht="15.75" x14ac:dyDescent="0.25">
      <c r="A46" s="11"/>
      <c r="B46" s="12" t="s">
        <v>79</v>
      </c>
      <c r="C46" s="12" t="s">
        <v>443</v>
      </c>
      <c r="D46" s="300">
        <v>38000</v>
      </c>
      <c r="E46" s="366">
        <v>36477</v>
      </c>
      <c r="F46" s="13">
        <f t="shared" si="1"/>
        <v>0.9599210526315789</v>
      </c>
    </row>
    <row r="47" spans="1:6" s="1" customFormat="1" ht="31.5" x14ac:dyDescent="0.25">
      <c r="A47" s="11"/>
      <c r="B47" s="12" t="s">
        <v>80</v>
      </c>
      <c r="C47" s="12" t="s">
        <v>444</v>
      </c>
      <c r="D47" s="303">
        <v>1000</v>
      </c>
      <c r="E47" s="355">
        <v>14.49</v>
      </c>
      <c r="F47" s="13">
        <f t="shared" si="1"/>
        <v>1.4489999999999999E-2</v>
      </c>
    </row>
    <row r="48" spans="1:6" s="1" customFormat="1" ht="31.5" x14ac:dyDescent="0.25">
      <c r="A48" s="8"/>
      <c r="B48" s="113" t="s">
        <v>81</v>
      </c>
      <c r="C48" s="113">
        <v>34.020000000000003</v>
      </c>
      <c r="D48" s="286">
        <f>D49+D50</f>
        <v>4000</v>
      </c>
      <c r="E48" s="280">
        <f>E49+E50</f>
        <v>100</v>
      </c>
      <c r="F48" s="137">
        <f t="shared" si="1"/>
        <v>2.5000000000000001E-2</v>
      </c>
    </row>
    <row r="49" spans="1:6" s="1" customFormat="1" ht="16.5" thickBot="1" x14ac:dyDescent="0.3">
      <c r="A49" s="11"/>
      <c r="B49" s="12" t="s">
        <v>82</v>
      </c>
      <c r="C49" s="12" t="s">
        <v>83</v>
      </c>
      <c r="D49" s="300">
        <v>0</v>
      </c>
      <c r="E49" s="357">
        <v>0</v>
      </c>
      <c r="F49" s="13" t="e">
        <f t="shared" si="1"/>
        <v>#DIV/0!</v>
      </c>
    </row>
    <row r="50" spans="1:6" s="1" customFormat="1" ht="16.5" thickBot="1" x14ac:dyDescent="0.3">
      <c r="A50" s="11"/>
      <c r="B50" s="12" t="s">
        <v>438</v>
      </c>
      <c r="C50" s="140" t="s">
        <v>445</v>
      </c>
      <c r="D50" s="300">
        <v>4000</v>
      </c>
      <c r="E50" s="355">
        <v>100</v>
      </c>
      <c r="F50" s="13">
        <f t="shared" si="1"/>
        <v>2.5000000000000001E-2</v>
      </c>
    </row>
    <row r="51" spans="1:6" s="1" customFormat="1" ht="16.5" thickBot="1" x14ac:dyDescent="0.3">
      <c r="A51" s="8"/>
      <c r="B51" s="113" t="s">
        <v>84</v>
      </c>
      <c r="C51" s="113">
        <v>35.020000000000003</v>
      </c>
      <c r="D51" s="286">
        <f>D52+D54</f>
        <v>62000</v>
      </c>
      <c r="E51" s="280">
        <f>E52+E54</f>
        <v>83098.86</v>
      </c>
      <c r="F51" s="7">
        <f t="shared" si="1"/>
        <v>1.340304193548387</v>
      </c>
    </row>
    <row r="52" spans="1:6" s="1" customFormat="1" ht="16.5" thickBot="1" x14ac:dyDescent="0.3">
      <c r="A52" s="8"/>
      <c r="B52" s="9" t="s">
        <v>85</v>
      </c>
      <c r="C52" s="9" t="s">
        <v>86</v>
      </c>
      <c r="D52" s="101">
        <f>D53</f>
        <v>54000</v>
      </c>
      <c r="E52" s="151">
        <f>E53</f>
        <v>67513.36</v>
      </c>
      <c r="F52" s="7">
        <f t="shared" si="1"/>
        <v>1.2502474074074075</v>
      </c>
    </row>
    <row r="53" spans="1:6" s="1" customFormat="1" ht="32.25" thickBot="1" x14ac:dyDescent="0.3">
      <c r="A53" s="11"/>
      <c r="B53" s="12" t="s">
        <v>87</v>
      </c>
      <c r="C53" s="12" t="s">
        <v>88</v>
      </c>
      <c r="D53" s="306">
        <v>54000</v>
      </c>
      <c r="E53" s="367">
        <v>67513.36</v>
      </c>
      <c r="F53" s="13">
        <f t="shared" si="1"/>
        <v>1.2502474074074075</v>
      </c>
    </row>
    <row r="54" spans="1:6" s="1" customFormat="1" ht="16.5" thickBot="1" x14ac:dyDescent="0.3">
      <c r="A54" s="11"/>
      <c r="B54" s="12" t="s">
        <v>89</v>
      </c>
      <c r="C54" s="12" t="s">
        <v>446</v>
      </c>
      <c r="D54" s="304">
        <v>8000</v>
      </c>
      <c r="E54" s="356">
        <v>15585.5</v>
      </c>
      <c r="F54" s="13">
        <f t="shared" si="1"/>
        <v>1.9481875</v>
      </c>
    </row>
    <row r="55" spans="1:6" s="1" customFormat="1" ht="16.5" thickBot="1" x14ac:dyDescent="0.3">
      <c r="A55" s="8"/>
      <c r="B55" s="113" t="s">
        <v>90</v>
      </c>
      <c r="C55" s="113">
        <v>36.020000000000003</v>
      </c>
      <c r="D55" s="288">
        <f>D56+D57</f>
        <v>21000</v>
      </c>
      <c r="E55" s="282">
        <f>E56+E57</f>
        <v>4432</v>
      </c>
      <c r="F55" s="7">
        <f t="shared" si="1"/>
        <v>0.21104761904761904</v>
      </c>
    </row>
    <row r="56" spans="1:6" s="1" customFormat="1" ht="16.5" thickBot="1" x14ac:dyDescent="0.3">
      <c r="A56" s="11"/>
      <c r="B56" s="12" t="s">
        <v>91</v>
      </c>
      <c r="C56" s="12" t="s">
        <v>92</v>
      </c>
      <c r="D56" s="303">
        <v>10000</v>
      </c>
      <c r="E56" s="353">
        <v>0</v>
      </c>
      <c r="F56" s="7">
        <f t="shared" si="1"/>
        <v>0</v>
      </c>
    </row>
    <row r="57" spans="1:6" s="1" customFormat="1" ht="15.75" x14ac:dyDescent="0.25">
      <c r="A57" s="11"/>
      <c r="B57" s="12" t="s">
        <v>93</v>
      </c>
      <c r="C57" s="12" t="s">
        <v>94</v>
      </c>
      <c r="D57" s="303">
        <v>11000</v>
      </c>
      <c r="E57" s="355">
        <v>4432</v>
      </c>
      <c r="F57" s="13">
        <f t="shared" si="1"/>
        <v>0.40290909090909088</v>
      </c>
    </row>
    <row r="58" spans="1:6" s="1" customFormat="1" ht="32.25" thickBot="1" x14ac:dyDescent="0.3">
      <c r="A58" s="8"/>
      <c r="B58" s="113" t="s">
        <v>95</v>
      </c>
      <c r="C58" s="113" t="s">
        <v>96</v>
      </c>
      <c r="D58" s="134">
        <f>D59+D60</f>
        <v>0</v>
      </c>
      <c r="E58" s="134">
        <f>E59+E60</f>
        <v>0</v>
      </c>
      <c r="F58" s="7" t="e">
        <f t="shared" si="1"/>
        <v>#DIV/0!</v>
      </c>
    </row>
    <row r="59" spans="1:6" s="1" customFormat="1" ht="16.5" thickBot="1" x14ac:dyDescent="0.3">
      <c r="A59" s="11"/>
      <c r="B59" s="12" t="s">
        <v>414</v>
      </c>
      <c r="C59" s="265" t="s">
        <v>413</v>
      </c>
      <c r="D59" s="307">
        <v>0</v>
      </c>
      <c r="E59" s="368">
        <v>0</v>
      </c>
      <c r="F59" s="13" t="e">
        <f t="shared" si="1"/>
        <v>#DIV/0!</v>
      </c>
    </row>
    <row r="60" spans="1:6" s="1" customFormat="1" ht="33" thickTop="1" thickBot="1" x14ac:dyDescent="0.3">
      <c r="A60" s="11"/>
      <c r="B60" s="140" t="s">
        <v>97</v>
      </c>
      <c r="C60" s="297" t="s">
        <v>98</v>
      </c>
      <c r="D60" s="308">
        <v>0</v>
      </c>
      <c r="E60" s="369">
        <v>0</v>
      </c>
      <c r="F60" s="13" t="e">
        <f t="shared" si="1"/>
        <v>#DIV/0!</v>
      </c>
    </row>
    <row r="61" spans="1:6" s="1" customFormat="1" ht="32.25" thickBot="1" x14ac:dyDescent="0.3">
      <c r="A61" s="258"/>
      <c r="B61" s="259" t="s">
        <v>99</v>
      </c>
      <c r="C61" s="260">
        <v>40.11</v>
      </c>
      <c r="D61" s="261">
        <v>0</v>
      </c>
      <c r="E61" s="261">
        <v>800000</v>
      </c>
      <c r="F61" s="262" t="s">
        <v>100</v>
      </c>
    </row>
    <row r="62" spans="1:6" s="1" customFormat="1" ht="16.5" thickBot="1" x14ac:dyDescent="0.3">
      <c r="A62" s="8" t="s">
        <v>101</v>
      </c>
      <c r="B62" s="9" t="s">
        <v>102</v>
      </c>
      <c r="C62" s="9">
        <v>42</v>
      </c>
      <c r="D62" s="226">
        <f>D63+D64</f>
        <v>45500</v>
      </c>
      <c r="E62" s="283">
        <f>E63+E64</f>
        <v>48734</v>
      </c>
      <c r="F62" s="7">
        <f>E62/D62</f>
        <v>1.071076923076923</v>
      </c>
    </row>
    <row r="63" spans="1:6" s="1" customFormat="1" ht="32.25" thickBot="1" x14ac:dyDescent="0.3">
      <c r="A63" s="11"/>
      <c r="B63" s="12" t="s">
        <v>103</v>
      </c>
      <c r="C63" s="15" t="s">
        <v>104</v>
      </c>
      <c r="D63" s="305">
        <v>24500</v>
      </c>
      <c r="E63" s="356">
        <v>28428</v>
      </c>
      <c r="F63" s="13">
        <f>E63/D63</f>
        <v>1.160326530612245</v>
      </c>
    </row>
    <row r="64" spans="1:6" s="1" customFormat="1" ht="16.5" thickBot="1" x14ac:dyDescent="0.3">
      <c r="A64" s="11"/>
      <c r="B64" s="12" t="s">
        <v>105</v>
      </c>
      <c r="C64" s="12" t="s">
        <v>106</v>
      </c>
      <c r="D64" s="309">
        <v>21000</v>
      </c>
      <c r="E64" s="370">
        <v>20306</v>
      </c>
      <c r="F64" s="13">
        <f>E64/D64</f>
        <v>0.96695238095238101</v>
      </c>
    </row>
    <row r="65" spans="1:5" s="1" customFormat="1" ht="15.75" x14ac:dyDescent="0.25">
      <c r="A65" s="16"/>
    </row>
    <row r="66" spans="1:5" s="1" customFormat="1" ht="15.75" x14ac:dyDescent="0.25"/>
    <row r="67" spans="1:5" s="1" customFormat="1" ht="15.75" x14ac:dyDescent="0.25">
      <c r="B67" s="17"/>
    </row>
    <row r="68" spans="1:5" s="1" customFormat="1" ht="15.75" x14ac:dyDescent="0.25">
      <c r="B68" s="2" t="s">
        <v>107</v>
      </c>
      <c r="E68" s="18" t="s">
        <v>108</v>
      </c>
    </row>
    <row r="69" spans="1:5" s="1" customFormat="1" ht="15.75" x14ac:dyDescent="0.25">
      <c r="E69" s="2" t="s">
        <v>109</v>
      </c>
    </row>
    <row r="70" spans="1:5" s="1" customFormat="1" ht="15.75" x14ac:dyDescent="0.25">
      <c r="B70" s="19" t="s">
        <v>110</v>
      </c>
      <c r="E70" s="1" t="s">
        <v>111</v>
      </c>
    </row>
    <row r="71" spans="1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7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zoomScaleNormal="100" workbookViewId="0">
      <selection activeCell="L13" sqref="L13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49" t="s">
        <v>2</v>
      </c>
      <c r="B4" s="349" t="s">
        <v>3</v>
      </c>
      <c r="C4" s="349" t="s">
        <v>4</v>
      </c>
      <c r="D4" s="4" t="s">
        <v>114</v>
      </c>
      <c r="E4" s="4" t="s">
        <v>115</v>
      </c>
      <c r="F4" s="349" t="s">
        <v>7</v>
      </c>
    </row>
    <row r="5" spans="1:6" s="1" customFormat="1" ht="15.75" x14ac:dyDescent="0.25">
      <c r="A5" s="349"/>
      <c r="B5" s="349"/>
      <c r="C5" s="349"/>
      <c r="D5" s="76">
        <v>46112</v>
      </c>
      <c r="E5" s="76">
        <v>46112</v>
      </c>
      <c r="F5" s="349"/>
    </row>
    <row r="6" spans="1:6" s="1" customFormat="1" ht="16.5" customHeight="1" x14ac:dyDescent="0.25">
      <c r="A6" s="350" t="s">
        <v>116</v>
      </c>
      <c r="B6" s="350"/>
      <c r="C6" s="6">
        <v>50.02</v>
      </c>
      <c r="D6" s="97">
        <f>D7+D14+D17+D21+D24+D29+D34+D37+D41+D12</f>
        <v>15112000</v>
      </c>
      <c r="E6" s="104">
        <f>E7+E14+E17+E21+E24+E29+E34+E37+E41+E12</f>
        <v>2825664.68</v>
      </c>
      <c r="F6" s="7">
        <f>E6/D6</f>
        <v>0.18698151667548968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4">
        <f>D8+D9+D11+D10</f>
        <v>5553300</v>
      </c>
      <c r="E7" s="134">
        <f>E8+E9+E11+E10</f>
        <v>1112860.25</v>
      </c>
      <c r="F7" s="7">
        <f>E7/D7</f>
        <v>0.20039620585957899</v>
      </c>
    </row>
    <row r="8" spans="1:6" s="1" customFormat="1" ht="15.75" x14ac:dyDescent="0.25">
      <c r="A8" s="11"/>
      <c r="B8" s="12" t="s">
        <v>118</v>
      </c>
      <c r="C8" s="12" t="s">
        <v>119</v>
      </c>
      <c r="D8" s="371">
        <v>4016000</v>
      </c>
      <c r="E8" s="371">
        <v>874373</v>
      </c>
      <c r="F8" s="13">
        <f>E8/D8</f>
        <v>0.21772236055776892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371">
        <v>1527300</v>
      </c>
      <c r="E9" s="371">
        <v>238487.25</v>
      </c>
      <c r="F9" s="13">
        <f>E9/D9</f>
        <v>0.15614957768611276</v>
      </c>
    </row>
    <row r="10" spans="1:6" s="1" customFormat="1" ht="16.5" thickBot="1" x14ac:dyDescent="0.3">
      <c r="A10" s="11"/>
      <c r="B10" s="12" t="s">
        <v>138</v>
      </c>
      <c r="C10" s="12" t="s">
        <v>409</v>
      </c>
      <c r="D10" s="371">
        <v>10000</v>
      </c>
      <c r="E10" s="371">
        <v>0</v>
      </c>
      <c r="F10" s="13">
        <f>E10/D10</f>
        <v>0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371">
        <v>0</v>
      </c>
      <c r="E11" s="371">
        <v>0</v>
      </c>
      <c r="F11" s="13" t="e">
        <f t="shared" ref="F11:F13" si="0">E11/D11</f>
        <v>#DIV/0!</v>
      </c>
    </row>
    <row r="12" spans="1:6" s="1" customFormat="1" ht="32.25" thickBot="1" x14ac:dyDescent="0.3">
      <c r="A12" s="223">
        <v>2</v>
      </c>
      <c r="B12" s="221" t="s">
        <v>450</v>
      </c>
      <c r="C12" s="231" t="s">
        <v>451</v>
      </c>
      <c r="D12" s="230">
        <f>D13</f>
        <v>1000</v>
      </c>
      <c r="E12" s="230">
        <f>E13</f>
        <v>0</v>
      </c>
      <c r="F12" s="251">
        <f t="shared" si="0"/>
        <v>0</v>
      </c>
    </row>
    <row r="13" spans="1:6" s="1" customFormat="1" ht="16.5" thickBot="1" x14ac:dyDescent="0.3">
      <c r="A13" s="223"/>
      <c r="B13" s="12" t="s">
        <v>120</v>
      </c>
      <c r="C13" s="12" t="s">
        <v>452</v>
      </c>
      <c r="D13" s="371">
        <v>1000</v>
      </c>
      <c r="E13" s="371">
        <v>0</v>
      </c>
      <c r="F13" s="13">
        <f t="shared" si="0"/>
        <v>0</v>
      </c>
    </row>
    <row r="14" spans="1:6" s="1" customFormat="1" ht="32.25" thickBot="1" x14ac:dyDescent="0.3">
      <c r="A14" s="8">
        <v>3</v>
      </c>
      <c r="B14" s="9" t="s">
        <v>124</v>
      </c>
      <c r="C14" s="113">
        <v>61.02</v>
      </c>
      <c r="D14" s="134">
        <f>D15</f>
        <v>34000</v>
      </c>
      <c r="E14" s="134">
        <f>E15+E16</f>
        <v>12960.87</v>
      </c>
      <c r="F14" s="7">
        <f t="shared" ref="F14:F42" si="1">E14/D14</f>
        <v>0.38120205882352942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371">
        <v>34000</v>
      </c>
      <c r="E15" s="371">
        <v>12960.87</v>
      </c>
      <c r="F15" s="13">
        <f t="shared" si="1"/>
        <v>0.38120205882352942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371">
        <v>0</v>
      </c>
      <c r="E16" s="371">
        <v>0</v>
      </c>
      <c r="F16" s="13" t="e">
        <f t="shared" si="1"/>
        <v>#DIV/0!</v>
      </c>
    </row>
    <row r="17" spans="1:6" s="1" customFormat="1" ht="15.75" x14ac:dyDescent="0.25">
      <c r="A17" s="8">
        <v>4</v>
      </c>
      <c r="B17" s="9" t="s">
        <v>127</v>
      </c>
      <c r="C17" s="113">
        <v>65.02</v>
      </c>
      <c r="D17" s="134">
        <f>D18+D19+D20</f>
        <v>982000</v>
      </c>
      <c r="E17" s="134">
        <f>E18+E19+E20</f>
        <v>124445.69</v>
      </c>
      <c r="F17" s="7">
        <f t="shared" si="1"/>
        <v>0.12672677189409368</v>
      </c>
    </row>
    <row r="18" spans="1:6" s="1" customFormat="1" ht="15.75" x14ac:dyDescent="0.25">
      <c r="A18" s="11"/>
      <c r="B18" s="12" t="s">
        <v>120</v>
      </c>
      <c r="C18" s="12" t="s">
        <v>128</v>
      </c>
      <c r="D18" s="371">
        <v>828000</v>
      </c>
      <c r="E18" s="371">
        <v>85119.69</v>
      </c>
      <c r="F18" s="13">
        <f t="shared" si="1"/>
        <v>0.10280155797101449</v>
      </c>
    </row>
    <row r="19" spans="1:6" s="1" customFormat="1" ht="15.75" x14ac:dyDescent="0.25">
      <c r="A19" s="11"/>
      <c r="B19" s="12" t="s">
        <v>129</v>
      </c>
      <c r="C19" s="12" t="s">
        <v>130</v>
      </c>
      <c r="D19" s="371">
        <v>154000</v>
      </c>
      <c r="E19" s="371">
        <v>39326</v>
      </c>
      <c r="F19" s="13">
        <f t="shared" si="1"/>
        <v>0.25536363636363635</v>
      </c>
    </row>
    <row r="20" spans="1:6" s="1" customFormat="1" ht="16.5" thickBot="1" x14ac:dyDescent="0.3">
      <c r="A20" s="11"/>
      <c r="B20" s="12" t="s">
        <v>131</v>
      </c>
      <c r="C20" s="12" t="s">
        <v>132</v>
      </c>
      <c r="D20" s="371">
        <v>0</v>
      </c>
      <c r="E20" s="371">
        <v>0</v>
      </c>
      <c r="F20" s="13" t="e">
        <f t="shared" si="1"/>
        <v>#DIV/0!</v>
      </c>
    </row>
    <row r="21" spans="1:6" s="1" customFormat="1" ht="16.5" thickBot="1" x14ac:dyDescent="0.3">
      <c r="A21" s="8">
        <v>5</v>
      </c>
      <c r="B21" s="9" t="s">
        <v>133</v>
      </c>
      <c r="C21" s="113">
        <v>66.02</v>
      </c>
      <c r="D21" s="134">
        <f>D22+D23</f>
        <v>153800</v>
      </c>
      <c r="E21" s="134">
        <f>E22+E23</f>
        <v>20306</v>
      </c>
      <c r="F21" s="7">
        <f t="shared" si="1"/>
        <v>0.13202860858257479</v>
      </c>
    </row>
    <row r="22" spans="1:6" s="1" customFormat="1" ht="16.5" thickBot="1" x14ac:dyDescent="0.3">
      <c r="A22" s="11"/>
      <c r="B22" s="12" t="s">
        <v>118</v>
      </c>
      <c r="C22" s="12" t="s">
        <v>134</v>
      </c>
      <c r="D22" s="371">
        <v>152800</v>
      </c>
      <c r="E22" s="371">
        <v>20306</v>
      </c>
      <c r="F22" s="13">
        <f t="shared" si="1"/>
        <v>0.13289267015706807</v>
      </c>
    </row>
    <row r="23" spans="1:6" s="1" customFormat="1" ht="16.5" thickBot="1" x14ac:dyDescent="0.3">
      <c r="A23" s="11"/>
      <c r="B23" s="12" t="s">
        <v>120</v>
      </c>
      <c r="C23" s="12" t="s">
        <v>448</v>
      </c>
      <c r="D23" s="371">
        <v>1000</v>
      </c>
      <c r="E23" s="371">
        <v>0</v>
      </c>
      <c r="F23" s="13">
        <f t="shared" si="1"/>
        <v>0</v>
      </c>
    </row>
    <row r="24" spans="1:6" s="1" customFormat="1" ht="32.25" thickBot="1" x14ac:dyDescent="0.3">
      <c r="A24" s="8">
        <v>6</v>
      </c>
      <c r="B24" s="9" t="s">
        <v>135</v>
      </c>
      <c r="C24" s="113">
        <v>67.02</v>
      </c>
      <c r="D24" s="134">
        <f>D25+D26+D28+D27</f>
        <v>386000</v>
      </c>
      <c r="E24" s="134">
        <f>E25+E26+E27+E28</f>
        <v>28759.040000000001</v>
      </c>
      <c r="F24" s="7">
        <f t="shared" si="1"/>
        <v>7.4505284974093269E-2</v>
      </c>
    </row>
    <row r="25" spans="1:6" s="1" customFormat="1" ht="15.75" x14ac:dyDescent="0.25">
      <c r="A25" s="11"/>
      <c r="B25" s="12" t="s">
        <v>118</v>
      </c>
      <c r="C25" s="12" t="s">
        <v>136</v>
      </c>
      <c r="D25" s="371">
        <v>45000</v>
      </c>
      <c r="E25" s="371">
        <v>0</v>
      </c>
      <c r="F25" s="13">
        <f t="shared" si="1"/>
        <v>0</v>
      </c>
    </row>
    <row r="26" spans="1:6" s="1" customFormat="1" ht="15.75" x14ac:dyDescent="0.25">
      <c r="A26" s="11"/>
      <c r="B26" s="12" t="s">
        <v>120</v>
      </c>
      <c r="C26" s="12" t="s">
        <v>137</v>
      </c>
      <c r="D26" s="371">
        <v>241000</v>
      </c>
      <c r="E26" s="371">
        <v>28759.040000000001</v>
      </c>
      <c r="F26" s="13">
        <f t="shared" si="1"/>
        <v>0.11933211618257261</v>
      </c>
    </row>
    <row r="27" spans="1:6" s="1" customFormat="1" ht="15.75" x14ac:dyDescent="0.25">
      <c r="A27" s="11"/>
      <c r="B27" s="12" t="s">
        <v>138</v>
      </c>
      <c r="C27" s="12" t="s">
        <v>139</v>
      </c>
      <c r="D27" s="371">
        <v>100000</v>
      </c>
      <c r="E27" s="371">
        <v>0</v>
      </c>
      <c r="F27" s="13">
        <f t="shared" si="1"/>
        <v>0</v>
      </c>
    </row>
    <row r="28" spans="1:6" s="1" customFormat="1" ht="31.5" x14ac:dyDescent="0.25">
      <c r="A28" s="11"/>
      <c r="B28" s="12" t="s">
        <v>122</v>
      </c>
      <c r="C28" s="12" t="s">
        <v>140</v>
      </c>
      <c r="D28" s="371">
        <v>0</v>
      </c>
      <c r="E28" s="371">
        <v>0</v>
      </c>
      <c r="F28" s="13" t="e">
        <f t="shared" si="1"/>
        <v>#DIV/0!</v>
      </c>
    </row>
    <row r="29" spans="1:6" s="1" customFormat="1" ht="31.5" x14ac:dyDescent="0.25">
      <c r="A29" s="8">
        <v>7</v>
      </c>
      <c r="B29" s="9" t="s">
        <v>141</v>
      </c>
      <c r="C29" s="113">
        <v>68.02</v>
      </c>
      <c r="D29" s="134">
        <f>D30+D32+D31</f>
        <v>6758900</v>
      </c>
      <c r="E29" s="134">
        <f>E30+E32+E33+E31</f>
        <v>1317875</v>
      </c>
      <c r="F29" s="7">
        <f t="shared" si="1"/>
        <v>0.19498365118584385</v>
      </c>
    </row>
    <row r="30" spans="1:6" s="1" customFormat="1" ht="16.5" thickBot="1" x14ac:dyDescent="0.3">
      <c r="A30" s="11"/>
      <c r="B30" s="12" t="s">
        <v>118</v>
      </c>
      <c r="C30" s="12" t="s">
        <v>142</v>
      </c>
      <c r="D30" s="371">
        <v>2780000</v>
      </c>
      <c r="E30" s="371">
        <v>565932</v>
      </c>
      <c r="F30" s="13">
        <f t="shared" si="1"/>
        <v>0.2035726618705036</v>
      </c>
    </row>
    <row r="31" spans="1:6" s="1" customFormat="1" ht="16.5" thickBot="1" x14ac:dyDescent="0.3">
      <c r="A31" s="11"/>
      <c r="B31" s="12" t="s">
        <v>120</v>
      </c>
      <c r="C31" s="12" t="s">
        <v>418</v>
      </c>
      <c r="D31" s="371">
        <v>130000</v>
      </c>
      <c r="E31" s="371">
        <v>17857</v>
      </c>
      <c r="F31" s="13">
        <f t="shared" si="1"/>
        <v>0.13736153846153845</v>
      </c>
    </row>
    <row r="32" spans="1:6" s="1" customFormat="1" ht="16.5" thickBot="1" x14ac:dyDescent="0.3">
      <c r="A32" s="11"/>
      <c r="B32" s="12" t="s">
        <v>143</v>
      </c>
      <c r="C32" s="12" t="s">
        <v>144</v>
      </c>
      <c r="D32" s="371">
        <v>3848900</v>
      </c>
      <c r="E32" s="371">
        <v>734086</v>
      </c>
      <c r="F32" s="13">
        <f t="shared" si="1"/>
        <v>0.19072618150640444</v>
      </c>
    </row>
    <row r="33" spans="1:6" s="1" customFormat="1" ht="31.5" x14ac:dyDescent="0.25">
      <c r="A33" s="11"/>
      <c r="B33" s="12" t="s">
        <v>122</v>
      </c>
      <c r="C33" s="12" t="s">
        <v>145</v>
      </c>
      <c r="D33" s="371">
        <v>0</v>
      </c>
      <c r="E33" s="371">
        <v>0</v>
      </c>
      <c r="F33" s="13" t="e">
        <f t="shared" si="1"/>
        <v>#DIV/0!</v>
      </c>
    </row>
    <row r="34" spans="1:6" s="1" customFormat="1" ht="31.5" x14ac:dyDescent="0.25">
      <c r="A34" s="8">
        <v>8</v>
      </c>
      <c r="B34" s="9" t="s">
        <v>146</v>
      </c>
      <c r="C34" s="113">
        <v>70.02</v>
      </c>
      <c r="D34" s="134">
        <f>D35</f>
        <v>685000</v>
      </c>
      <c r="E34" s="134">
        <f>E35+E36</f>
        <v>122203.83</v>
      </c>
      <c r="F34" s="7">
        <f t="shared" si="1"/>
        <v>0.17839975182481752</v>
      </c>
    </row>
    <row r="35" spans="1:6" s="1" customFormat="1" ht="15.75" x14ac:dyDescent="0.25">
      <c r="A35" s="11"/>
      <c r="B35" s="12" t="s">
        <v>120</v>
      </c>
      <c r="C35" s="12" t="s">
        <v>147</v>
      </c>
      <c r="D35" s="371">
        <v>685000</v>
      </c>
      <c r="E35" s="371">
        <v>122203.83</v>
      </c>
      <c r="F35" s="13">
        <f t="shared" si="1"/>
        <v>0.17839975182481752</v>
      </c>
    </row>
    <row r="36" spans="1:6" s="1" customFormat="1" ht="31.5" x14ac:dyDescent="0.25">
      <c r="A36" s="11"/>
      <c r="B36" s="12" t="s">
        <v>122</v>
      </c>
      <c r="C36" s="12" t="s">
        <v>148</v>
      </c>
      <c r="D36" s="371">
        <v>0</v>
      </c>
      <c r="E36" s="371">
        <v>0</v>
      </c>
      <c r="F36" s="13" t="e">
        <f t="shared" si="1"/>
        <v>#DIV/0!</v>
      </c>
    </row>
    <row r="37" spans="1:6" s="1" customFormat="1" ht="15.75" x14ac:dyDescent="0.25">
      <c r="A37" s="8">
        <v>9</v>
      </c>
      <c r="B37" s="9" t="s">
        <v>149</v>
      </c>
      <c r="C37" s="113">
        <v>74.02</v>
      </c>
      <c r="D37" s="134">
        <f>D38+D39</f>
        <v>298000</v>
      </c>
      <c r="E37" s="134">
        <f>E38+E39+E40</f>
        <v>86254</v>
      </c>
      <c r="F37" s="7">
        <f t="shared" si="1"/>
        <v>0.28944295302013423</v>
      </c>
    </row>
    <row r="38" spans="1:6" s="1" customFormat="1" ht="15.75" x14ac:dyDescent="0.25">
      <c r="A38" s="11"/>
      <c r="B38" s="12" t="s">
        <v>120</v>
      </c>
      <c r="C38" s="12" t="s">
        <v>150</v>
      </c>
      <c r="D38" s="371">
        <v>238000</v>
      </c>
      <c r="E38" s="371">
        <v>72586</v>
      </c>
      <c r="F38" s="13">
        <f t="shared" si="1"/>
        <v>0.30498319327731094</v>
      </c>
    </row>
    <row r="39" spans="1:6" s="1" customFormat="1" ht="16.5" thickBot="1" x14ac:dyDescent="0.3">
      <c r="A39" s="11"/>
      <c r="B39" s="12" t="s">
        <v>151</v>
      </c>
      <c r="C39" s="12" t="s">
        <v>152</v>
      </c>
      <c r="D39" s="371">
        <v>60000</v>
      </c>
      <c r="E39" s="371">
        <v>13668</v>
      </c>
      <c r="F39" s="13">
        <f t="shared" si="1"/>
        <v>0.2278</v>
      </c>
    </row>
    <row r="40" spans="1:6" s="1" customFormat="1" ht="32.25" thickBot="1" x14ac:dyDescent="0.3">
      <c r="A40" s="346"/>
      <c r="B40" s="12" t="s">
        <v>122</v>
      </c>
      <c r="C40" s="12" t="s">
        <v>464</v>
      </c>
      <c r="D40" s="371"/>
      <c r="E40" s="371">
        <v>0</v>
      </c>
      <c r="F40" s="13" t="e">
        <f t="shared" si="1"/>
        <v>#DIV/0!</v>
      </c>
    </row>
    <row r="41" spans="1:6" s="1" customFormat="1" ht="16.5" thickBot="1" x14ac:dyDescent="0.3">
      <c r="A41" s="8">
        <v>10</v>
      </c>
      <c r="B41" s="9" t="s">
        <v>153</v>
      </c>
      <c r="C41" s="113">
        <v>84.02</v>
      </c>
      <c r="D41" s="134">
        <f>D42</f>
        <v>260000</v>
      </c>
      <c r="E41" s="134">
        <f>E42</f>
        <v>0</v>
      </c>
      <c r="F41" s="7">
        <f t="shared" si="1"/>
        <v>0</v>
      </c>
    </row>
    <row r="42" spans="1:6" s="1" customFormat="1" ht="15.75" x14ac:dyDescent="0.25">
      <c r="A42" s="11"/>
      <c r="B42" s="12" t="s">
        <v>120</v>
      </c>
      <c r="C42" s="12" t="s">
        <v>154</v>
      </c>
      <c r="D42" s="371">
        <v>260000</v>
      </c>
      <c r="E42" s="371">
        <v>0</v>
      </c>
      <c r="F42" s="13">
        <f t="shared" si="1"/>
        <v>0</v>
      </c>
    </row>
    <row r="43" spans="1:6" s="1" customFormat="1" ht="15.75" x14ac:dyDescent="0.25">
      <c r="A43" s="11"/>
      <c r="B43" s="20" t="s">
        <v>155</v>
      </c>
      <c r="C43" s="21" t="s">
        <v>100</v>
      </c>
      <c r="D43" s="21" t="s">
        <v>156</v>
      </c>
      <c r="E43" s="100">
        <f>'venituri functionare'!E6-'cheltuieli functionare'!E6</f>
        <v>1022302.0299999998</v>
      </c>
      <c r="F43" s="21"/>
    </row>
    <row r="44" spans="1:6" s="1" customFormat="1" ht="15.75" x14ac:dyDescent="0.25"/>
    <row r="45" spans="1:6" s="1" customFormat="1" ht="15.75" x14ac:dyDescent="0.25">
      <c r="B45" s="2" t="s">
        <v>107</v>
      </c>
      <c r="D45" s="18" t="s">
        <v>157</v>
      </c>
    </row>
    <row r="46" spans="1:6" s="1" customFormat="1" ht="15.75" x14ac:dyDescent="0.25">
      <c r="B46" s="19" t="s">
        <v>110</v>
      </c>
      <c r="D46" s="2" t="s">
        <v>109</v>
      </c>
    </row>
    <row r="47" spans="1:6" s="1" customFormat="1" ht="15.75" x14ac:dyDescent="0.25">
      <c r="D47" s="1" t="s">
        <v>111</v>
      </c>
      <c r="E47" s="19"/>
    </row>
    <row r="48" spans="1:6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opLeftCell="B1" zoomScale="80" zoomScaleNormal="80" workbookViewId="0">
      <selection activeCell="D5" sqref="D5"/>
    </sheetView>
  </sheetViews>
  <sheetFormatPr defaultColWidth="8.42578125" defaultRowHeight="15" x14ac:dyDescent="0.25"/>
  <cols>
    <col min="1" max="1" width="11.42578125" customWidth="1"/>
    <col min="2" max="2" width="40" customWidth="1"/>
    <col min="3" max="3" width="20.85546875" customWidth="1"/>
    <col min="4" max="4" width="15.4257812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49" t="s">
        <v>2</v>
      </c>
      <c r="B4" s="349" t="s">
        <v>3</v>
      </c>
      <c r="C4" s="349" t="s">
        <v>4</v>
      </c>
      <c r="D4" s="4" t="s">
        <v>160</v>
      </c>
      <c r="E4" s="349" t="s">
        <v>473</v>
      </c>
      <c r="F4" s="349" t="s">
        <v>7</v>
      </c>
    </row>
    <row r="5" spans="1:6" s="1" customFormat="1" ht="16.5" thickBot="1" x14ac:dyDescent="0.3">
      <c r="A5" s="349"/>
      <c r="B5" s="349"/>
      <c r="C5" s="349"/>
      <c r="D5" s="76">
        <v>46112</v>
      </c>
      <c r="E5" s="349"/>
      <c r="F5" s="349"/>
    </row>
    <row r="6" spans="1:6" s="1" customFormat="1" ht="16.5" customHeight="1" thickBot="1" x14ac:dyDescent="0.3">
      <c r="A6" s="351" t="s">
        <v>116</v>
      </c>
      <c r="B6" s="351"/>
      <c r="C6" s="20"/>
      <c r="D6" s="100">
        <f>D7+D10+D13+D15+D20+D24</f>
        <v>0</v>
      </c>
      <c r="E6" s="100">
        <f>E9+E13+E15+E20+E7+E24</f>
        <v>5005</v>
      </c>
      <c r="F6" s="13" t="e">
        <f>E6/D6</f>
        <v>#DIV/0!</v>
      </c>
    </row>
    <row r="7" spans="1:6" s="1" customFormat="1" ht="32.25" thickBot="1" x14ac:dyDescent="0.3">
      <c r="A7" s="22" t="s">
        <v>161</v>
      </c>
      <c r="B7" s="112" t="s">
        <v>95</v>
      </c>
      <c r="C7" s="296" t="s">
        <v>96</v>
      </c>
      <c r="D7" s="227">
        <f>D8</f>
        <v>0</v>
      </c>
      <c r="E7" s="292">
        <f>E8</f>
        <v>0</v>
      </c>
      <c r="F7" s="7" t="e">
        <f>E7/D7</f>
        <v>#DIV/0!</v>
      </c>
    </row>
    <row r="8" spans="1:6" s="1" customFormat="1" ht="30.75" customHeight="1" thickTop="1" thickBot="1" x14ac:dyDescent="0.3">
      <c r="A8" s="23"/>
      <c r="B8" s="295" t="s">
        <v>162</v>
      </c>
      <c r="C8" s="297" t="s">
        <v>163</v>
      </c>
      <c r="D8" s="293">
        <v>0</v>
      </c>
      <c r="E8" s="294">
        <v>0</v>
      </c>
      <c r="F8" s="13" t="e">
        <f>E8/D8</f>
        <v>#DIV/0!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99">
        <f>D10</f>
        <v>0</v>
      </c>
      <c r="E9" s="99">
        <f>E10</f>
        <v>1190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3" t="s">
        <v>433</v>
      </c>
      <c r="D10" s="98">
        <f>D11</f>
        <v>0</v>
      </c>
      <c r="E10" s="285">
        <f>E11+E12</f>
        <v>1190</v>
      </c>
      <c r="F10" s="13" t="e">
        <f t="shared" ref="F10:F26" si="0">E10/D10</f>
        <v>#DIV/0!</v>
      </c>
    </row>
    <row r="11" spans="1:6" s="1" customFormat="1" ht="31.5" x14ac:dyDescent="0.25">
      <c r="A11" s="264"/>
      <c r="B11" s="265" t="s">
        <v>167</v>
      </c>
      <c r="C11" s="265" t="s">
        <v>460</v>
      </c>
      <c r="D11" s="268">
        <v>0</v>
      </c>
      <c r="E11" s="268">
        <v>1190</v>
      </c>
      <c r="F11" s="107" t="e">
        <f t="shared" si="0"/>
        <v>#DIV/0!</v>
      </c>
    </row>
    <row r="12" spans="1:6" s="1" customFormat="1" ht="15.75" x14ac:dyDescent="0.25">
      <c r="A12" s="267"/>
      <c r="B12" s="267" t="s">
        <v>458</v>
      </c>
      <c r="C12" s="267" t="s">
        <v>459</v>
      </c>
      <c r="D12" s="254">
        <v>0</v>
      </c>
      <c r="E12" s="254">
        <v>0</v>
      </c>
      <c r="F12" s="110"/>
    </row>
    <row r="13" spans="1:6" s="1" customFormat="1" ht="16.5" thickBot="1" x14ac:dyDescent="0.3">
      <c r="A13" s="24" t="s">
        <v>168</v>
      </c>
      <c r="B13" s="25" t="s">
        <v>169</v>
      </c>
      <c r="C13" s="114" t="s">
        <v>432</v>
      </c>
      <c r="D13" s="266">
        <f>D14</f>
        <v>0</v>
      </c>
      <c r="E13" s="227">
        <f>E14</f>
        <v>3815</v>
      </c>
      <c r="F13" s="107" t="e">
        <f t="shared" si="0"/>
        <v>#DIV/0!</v>
      </c>
    </row>
    <row r="14" spans="1:6" s="1" customFormat="1" ht="48" thickBot="1" x14ac:dyDescent="0.3">
      <c r="A14" s="82"/>
      <c r="B14" s="263" t="s">
        <v>170</v>
      </c>
      <c r="C14" s="263" t="s">
        <v>454</v>
      </c>
      <c r="D14" s="275">
        <v>0</v>
      </c>
      <c r="E14" s="257">
        <v>3815</v>
      </c>
      <c r="F14" s="110" t="e">
        <f t="shared" si="0"/>
        <v>#DIV/0!</v>
      </c>
    </row>
    <row r="15" spans="1:6" s="1" customFormat="1" ht="32.25" thickBot="1" x14ac:dyDescent="0.3">
      <c r="A15" s="85"/>
      <c r="B15" s="131" t="s">
        <v>403</v>
      </c>
      <c r="C15" s="119" t="s">
        <v>397</v>
      </c>
      <c r="D15" s="116">
        <f>D17+D16</f>
        <v>0</v>
      </c>
      <c r="E15" s="117">
        <f>E17+E16</f>
        <v>0</v>
      </c>
      <c r="F15" s="115" t="e">
        <f t="shared" si="0"/>
        <v>#DIV/0!</v>
      </c>
    </row>
    <row r="16" spans="1:6" s="1" customFormat="1" ht="48" thickBot="1" x14ac:dyDescent="0.3">
      <c r="A16" s="111"/>
      <c r="B16" s="122" t="s">
        <v>423</v>
      </c>
      <c r="C16" s="123" t="s">
        <v>422</v>
      </c>
      <c r="D16" s="269">
        <v>0</v>
      </c>
      <c r="E16" s="269">
        <v>0</v>
      </c>
      <c r="F16" s="110" t="e">
        <f t="shared" si="0"/>
        <v>#DIV/0!</v>
      </c>
    </row>
    <row r="17" spans="1:6" s="1" customFormat="1" ht="29.25" customHeight="1" x14ac:dyDescent="0.25">
      <c r="A17" s="121"/>
      <c r="B17" s="130" t="s">
        <v>402</v>
      </c>
      <c r="C17" s="96" t="s">
        <v>396</v>
      </c>
      <c r="D17" s="228">
        <f>D18+D19</f>
        <v>0</v>
      </c>
      <c r="E17" s="229">
        <f t="shared" ref="E17" si="1">E18+E19</f>
        <v>0</v>
      </c>
      <c r="F17" s="110" t="e">
        <f t="shared" si="0"/>
        <v>#DIV/0!</v>
      </c>
    </row>
    <row r="18" spans="1:6" s="1" customFormat="1" ht="15.75" x14ac:dyDescent="0.25">
      <c r="A18" s="86"/>
      <c r="B18" s="120" t="s">
        <v>401</v>
      </c>
      <c r="C18" s="118" t="s">
        <v>398</v>
      </c>
      <c r="D18" s="270">
        <v>0</v>
      </c>
      <c r="E18" s="270">
        <v>0</v>
      </c>
      <c r="F18" s="110" t="e">
        <f t="shared" si="0"/>
        <v>#DIV/0!</v>
      </c>
    </row>
    <row r="19" spans="1:6" s="1" customFormat="1" ht="16.5" thickBot="1" x14ac:dyDescent="0.3">
      <c r="A19" s="91"/>
      <c r="B19" s="87" t="s">
        <v>400</v>
      </c>
      <c r="C19" s="92" t="s">
        <v>399</v>
      </c>
      <c r="D19" s="271">
        <v>0</v>
      </c>
      <c r="E19" s="271">
        <v>0</v>
      </c>
      <c r="F19" s="127" t="e">
        <f t="shared" si="0"/>
        <v>#DIV/0!</v>
      </c>
    </row>
    <row r="20" spans="1:6" s="1" customFormat="1" ht="32.25" thickBot="1" x14ac:dyDescent="0.3">
      <c r="A20" s="125"/>
      <c r="B20" s="131" t="s">
        <v>417</v>
      </c>
      <c r="C20" s="119" t="s">
        <v>426</v>
      </c>
      <c r="D20" s="284">
        <f>D22+D21</f>
        <v>0</v>
      </c>
      <c r="E20" s="284">
        <f>E22+E21</f>
        <v>0</v>
      </c>
      <c r="F20" s="129" t="e">
        <f t="shared" si="0"/>
        <v>#DIV/0!</v>
      </c>
    </row>
    <row r="21" spans="1:6" s="1" customFormat="1" ht="33" customHeight="1" x14ac:dyDescent="0.25">
      <c r="A21" s="124"/>
      <c r="B21" s="126" t="s">
        <v>425</v>
      </c>
      <c r="C21" s="118" t="s">
        <v>424</v>
      </c>
      <c r="D21" s="269">
        <v>0</v>
      </c>
      <c r="E21" s="269">
        <v>0</v>
      </c>
      <c r="F21" s="128" t="e">
        <f t="shared" si="0"/>
        <v>#DIV/0!</v>
      </c>
    </row>
    <row r="22" spans="1:6" s="1" customFormat="1" ht="31.5" x14ac:dyDescent="0.25">
      <c r="A22" s="94"/>
      <c r="B22" s="95" t="s">
        <v>415</v>
      </c>
      <c r="C22" s="96" t="s">
        <v>434</v>
      </c>
      <c r="D22" s="229">
        <f>D23</f>
        <v>0</v>
      </c>
      <c r="E22" s="229">
        <f>E23</f>
        <v>0</v>
      </c>
      <c r="F22" s="110" t="e">
        <f t="shared" si="0"/>
        <v>#DIV/0!</v>
      </c>
    </row>
    <row r="23" spans="1:6" s="1" customFormat="1" ht="48" thickBot="1" x14ac:dyDescent="0.3">
      <c r="A23" s="132"/>
      <c r="B23" s="87" t="s">
        <v>416</v>
      </c>
      <c r="C23" s="92" t="s">
        <v>435</v>
      </c>
      <c r="D23" s="271">
        <v>0</v>
      </c>
      <c r="E23" s="271">
        <v>0</v>
      </c>
      <c r="F23" s="127" t="e">
        <f t="shared" si="0"/>
        <v>#DIV/0!</v>
      </c>
    </row>
    <row r="24" spans="1:6" s="1" customFormat="1" ht="48" thickBot="1" x14ac:dyDescent="0.3">
      <c r="A24" s="125"/>
      <c r="B24" s="131" t="s">
        <v>428</v>
      </c>
      <c r="C24" s="119" t="s">
        <v>427</v>
      </c>
      <c r="D24" s="284">
        <f>D25</f>
        <v>0</v>
      </c>
      <c r="E24" s="220">
        <f>E25</f>
        <v>0</v>
      </c>
      <c r="F24" s="129" t="e">
        <f t="shared" si="0"/>
        <v>#DIV/0!</v>
      </c>
    </row>
    <row r="25" spans="1:6" s="1" customFormat="1" ht="31.5" x14ac:dyDescent="0.25">
      <c r="A25" s="133"/>
      <c r="B25" s="106" t="s">
        <v>431</v>
      </c>
      <c r="C25" s="108" t="s">
        <v>430</v>
      </c>
      <c r="D25" s="109">
        <f>D26</f>
        <v>0</v>
      </c>
      <c r="E25" s="109">
        <f>E26</f>
        <v>0</v>
      </c>
      <c r="F25" s="128" t="e">
        <f t="shared" si="0"/>
        <v>#DIV/0!</v>
      </c>
    </row>
    <row r="26" spans="1:6" s="1" customFormat="1" ht="31.5" x14ac:dyDescent="0.25">
      <c r="A26" s="93"/>
      <c r="B26" s="83" t="s">
        <v>447</v>
      </c>
      <c r="C26" s="84" t="s">
        <v>429</v>
      </c>
      <c r="D26" s="270">
        <v>0</v>
      </c>
      <c r="E26" s="270">
        <v>0</v>
      </c>
      <c r="F26" s="110" t="e">
        <f t="shared" si="0"/>
        <v>#DIV/0!</v>
      </c>
    </row>
    <row r="27" spans="1:6" s="1" customFormat="1" ht="15.75" x14ac:dyDescent="0.25"/>
    <row r="28" spans="1:6" s="1" customFormat="1" ht="15.75" x14ac:dyDescent="0.25">
      <c r="B28" s="2" t="s">
        <v>107</v>
      </c>
      <c r="E28" s="18" t="s">
        <v>157</v>
      </c>
    </row>
    <row r="29" spans="1:6" s="1" customFormat="1" ht="15.75" x14ac:dyDescent="0.25">
      <c r="E29" s="2" t="s">
        <v>109</v>
      </c>
    </row>
    <row r="30" spans="1:6" s="1" customFormat="1" ht="15.75" x14ac:dyDescent="0.25">
      <c r="B30" s="19" t="s">
        <v>110</v>
      </c>
      <c r="E30" s="1" t="s">
        <v>111</v>
      </c>
    </row>
    <row r="36" spans="1:1" x14ac:dyDescent="0.25">
      <c r="A36" s="26">
        <f>'venituri functionare'!E6+'venituri dezvoltare'!E6</f>
        <v>3852971.71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2"/>
  <sheetViews>
    <sheetView topLeftCell="A17" zoomScaleNormal="100" workbookViewId="0">
      <selection activeCell="D17" sqref="D17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171</v>
      </c>
    </row>
    <row r="2" spans="1:7" s="1" customFormat="1" ht="15.75" x14ac:dyDescent="0.25">
      <c r="C2" s="2" t="s">
        <v>172</v>
      </c>
      <c r="F2" s="2"/>
    </row>
    <row r="3" spans="1:7" s="1" customFormat="1" ht="15.75" x14ac:dyDescent="0.25"/>
    <row r="4" spans="1:7" s="1" customFormat="1" ht="15.75" customHeight="1" x14ac:dyDescent="0.25">
      <c r="A4" s="349" t="s">
        <v>2</v>
      </c>
      <c r="B4" s="349" t="s">
        <v>3</v>
      </c>
      <c r="C4" s="349" t="s">
        <v>4</v>
      </c>
      <c r="D4" s="4" t="s">
        <v>160</v>
      </c>
      <c r="E4" s="4" t="s">
        <v>173</v>
      </c>
      <c r="F4" s="349" t="s">
        <v>7</v>
      </c>
    </row>
    <row r="5" spans="1:7" s="1" customFormat="1" ht="15.75" x14ac:dyDescent="0.25">
      <c r="A5" s="349"/>
      <c r="B5" s="349"/>
      <c r="C5" s="349"/>
      <c r="D5" s="76">
        <v>46112</v>
      </c>
      <c r="E5" s="76">
        <v>46112</v>
      </c>
      <c r="F5" s="349"/>
    </row>
    <row r="6" spans="1:7" s="1" customFormat="1" ht="16.5" customHeight="1" x14ac:dyDescent="0.25">
      <c r="A6" s="350" t="s">
        <v>116</v>
      </c>
      <c r="B6" s="350"/>
      <c r="C6" s="6"/>
      <c r="D6" s="99">
        <f>D7+D13+D21+D26+D31+D41</f>
        <v>7480000</v>
      </c>
      <c r="E6" s="105">
        <f>E7+E13+E21+E26+E31+E41+E25+E40</f>
        <v>-981.88000000000011</v>
      </c>
      <c r="F6" s="7">
        <f>E6/D6</f>
        <v>-1.312673796791444E-4</v>
      </c>
    </row>
    <row r="7" spans="1:7" s="1" customFormat="1" ht="31.5" x14ac:dyDescent="0.25">
      <c r="A7" s="8">
        <v>1</v>
      </c>
      <c r="B7" s="9" t="s">
        <v>117</v>
      </c>
      <c r="C7" s="9" t="s">
        <v>174</v>
      </c>
      <c r="D7" s="98">
        <f>D8</f>
        <v>647000</v>
      </c>
      <c r="E7" s="98">
        <f>E8</f>
        <v>907.5</v>
      </c>
      <c r="F7" s="7">
        <f>E7/D7</f>
        <v>1.4026275115919628E-3</v>
      </c>
    </row>
    <row r="8" spans="1:7" s="1" customFormat="1" ht="15.75" x14ac:dyDescent="0.25">
      <c r="A8" s="8"/>
      <c r="B8" s="9" t="s">
        <v>175</v>
      </c>
      <c r="C8" s="113" t="s">
        <v>176</v>
      </c>
      <c r="D8" s="227">
        <f>D9+D12+D10+D11</f>
        <v>647000</v>
      </c>
      <c r="E8" s="227">
        <f>E9+E12</f>
        <v>907.5</v>
      </c>
      <c r="F8" s="7">
        <f>E8/D8</f>
        <v>1.4026275115919628E-3</v>
      </c>
    </row>
    <row r="9" spans="1:7" s="1" customFormat="1" ht="15.75" x14ac:dyDescent="0.25">
      <c r="A9" s="11"/>
      <c r="B9" s="12" t="s">
        <v>177</v>
      </c>
      <c r="C9" s="12" t="s">
        <v>178</v>
      </c>
      <c r="D9" s="372">
        <v>470000</v>
      </c>
      <c r="E9" s="274">
        <v>0</v>
      </c>
      <c r="F9" s="13">
        <f>E9/D9</f>
        <v>0</v>
      </c>
    </row>
    <row r="10" spans="1:7" s="1" customFormat="1" ht="31.5" x14ac:dyDescent="0.25">
      <c r="A10" s="11"/>
      <c r="B10" s="12" t="s">
        <v>179</v>
      </c>
      <c r="C10" s="12" t="s">
        <v>180</v>
      </c>
      <c r="D10" s="372">
        <v>37000</v>
      </c>
      <c r="E10" s="274">
        <v>0</v>
      </c>
      <c r="F10" s="13">
        <f t="shared" ref="F10:F11" si="0">E10/D10</f>
        <v>0</v>
      </c>
    </row>
    <row r="11" spans="1:7" s="1" customFormat="1" ht="31.5" x14ac:dyDescent="0.25">
      <c r="A11" s="11"/>
      <c r="B11" s="12" t="s">
        <v>181</v>
      </c>
      <c r="C11" s="12" t="s">
        <v>182</v>
      </c>
      <c r="D11" s="372">
        <v>0</v>
      </c>
      <c r="E11" s="274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183</v>
      </c>
      <c r="C12" s="12" t="s">
        <v>184</v>
      </c>
      <c r="D12" s="372">
        <v>140000</v>
      </c>
      <c r="E12" s="274">
        <v>907.5</v>
      </c>
      <c r="F12" s="13">
        <f t="shared" ref="F12:F23" si="1">E12/D12</f>
        <v>6.4821428571428573E-3</v>
      </c>
    </row>
    <row r="13" spans="1:7" s="1" customFormat="1" ht="15.75" x14ac:dyDescent="0.25">
      <c r="A13" s="8">
        <v>2</v>
      </c>
      <c r="B13" s="9" t="s">
        <v>127</v>
      </c>
      <c r="C13" s="113" t="s">
        <v>185</v>
      </c>
      <c r="D13" s="227">
        <f>D14+D17</f>
        <v>1834000</v>
      </c>
      <c r="E13" s="227">
        <f>E14+E17</f>
        <v>0</v>
      </c>
      <c r="F13" s="7">
        <f t="shared" si="1"/>
        <v>0</v>
      </c>
    </row>
    <row r="14" spans="1:7" s="1" customFormat="1" ht="51" x14ac:dyDescent="0.25">
      <c r="A14" s="8"/>
      <c r="B14" s="89" t="s">
        <v>478</v>
      </c>
      <c r="C14" s="113" t="s">
        <v>477</v>
      </c>
      <c r="D14" s="227">
        <f>D15+D16</f>
        <v>926000</v>
      </c>
      <c r="E14" s="227">
        <f>E15+E16</f>
        <v>0</v>
      </c>
      <c r="F14" s="7">
        <f t="shared" si="1"/>
        <v>0</v>
      </c>
      <c r="G14" s="90"/>
    </row>
    <row r="15" spans="1:7" s="1" customFormat="1" ht="15.75" x14ac:dyDescent="0.25">
      <c r="A15" s="11"/>
      <c r="B15" s="12" t="s">
        <v>481</v>
      </c>
      <c r="C15" s="12" t="s">
        <v>479</v>
      </c>
      <c r="D15" s="256">
        <v>765000</v>
      </c>
      <c r="E15" s="274">
        <v>0</v>
      </c>
      <c r="F15" s="13">
        <f t="shared" si="1"/>
        <v>0</v>
      </c>
      <c r="G15" s="90"/>
    </row>
    <row r="16" spans="1:7" s="1" customFormat="1" ht="15.75" x14ac:dyDescent="0.25">
      <c r="A16" s="11"/>
      <c r="B16" s="12" t="s">
        <v>400</v>
      </c>
      <c r="C16" s="12" t="s">
        <v>480</v>
      </c>
      <c r="D16" s="256">
        <v>161000</v>
      </c>
      <c r="E16" s="274">
        <v>0</v>
      </c>
      <c r="F16" s="13">
        <f t="shared" si="1"/>
        <v>0</v>
      </c>
      <c r="G16" s="90"/>
    </row>
    <row r="17" spans="1:6" s="1" customFormat="1" ht="15.75" x14ac:dyDescent="0.25">
      <c r="A17" s="8"/>
      <c r="B17" s="9" t="s">
        <v>175</v>
      </c>
      <c r="C17" s="113" t="s">
        <v>186</v>
      </c>
      <c r="D17" s="227">
        <f>D18+D20+D19</f>
        <v>908000</v>
      </c>
      <c r="E17" s="227">
        <f>E18+E20</f>
        <v>0</v>
      </c>
      <c r="F17" s="7">
        <f t="shared" si="1"/>
        <v>0</v>
      </c>
    </row>
    <row r="18" spans="1:6" s="1" customFormat="1" ht="15.75" x14ac:dyDescent="0.25">
      <c r="A18" s="11"/>
      <c r="B18" s="12" t="s">
        <v>177</v>
      </c>
      <c r="C18" s="12" t="s">
        <v>187</v>
      </c>
      <c r="D18" s="372">
        <v>620000</v>
      </c>
      <c r="E18" s="274">
        <v>0</v>
      </c>
      <c r="F18" s="13">
        <f t="shared" si="1"/>
        <v>0</v>
      </c>
    </row>
    <row r="19" spans="1:6" s="1" customFormat="1" ht="31.5" x14ac:dyDescent="0.25">
      <c r="A19" s="11"/>
      <c r="B19" s="12" t="s">
        <v>181</v>
      </c>
      <c r="C19" s="12" t="s">
        <v>188</v>
      </c>
      <c r="D19" s="372">
        <v>0</v>
      </c>
      <c r="E19" s="274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183</v>
      </c>
      <c r="C20" s="12" t="s">
        <v>189</v>
      </c>
      <c r="D20" s="372">
        <v>288000</v>
      </c>
      <c r="E20" s="274">
        <v>0</v>
      </c>
      <c r="F20" s="13">
        <f t="shared" si="1"/>
        <v>0</v>
      </c>
    </row>
    <row r="21" spans="1:6" s="1" customFormat="1" ht="15.75" x14ac:dyDescent="0.25">
      <c r="A21" s="8">
        <v>3</v>
      </c>
      <c r="B21" s="9" t="s">
        <v>190</v>
      </c>
      <c r="C21" s="113" t="s">
        <v>191</v>
      </c>
      <c r="D21" s="227">
        <f>D22</f>
        <v>85000</v>
      </c>
      <c r="E21" s="227">
        <f>E22</f>
        <v>0</v>
      </c>
      <c r="F21" s="7">
        <f t="shared" si="1"/>
        <v>0</v>
      </c>
    </row>
    <row r="22" spans="1:6" s="1" customFormat="1" ht="15.75" x14ac:dyDescent="0.25">
      <c r="A22" s="8"/>
      <c r="B22" s="9" t="s">
        <v>175</v>
      </c>
      <c r="C22" s="113" t="s">
        <v>192</v>
      </c>
      <c r="D22" s="227">
        <f>D24+D23</f>
        <v>85000</v>
      </c>
      <c r="E22" s="227">
        <f>E23+E24</f>
        <v>0</v>
      </c>
      <c r="F22" s="7">
        <f t="shared" si="1"/>
        <v>0</v>
      </c>
    </row>
    <row r="23" spans="1:6" s="1" customFormat="1" ht="15.75" x14ac:dyDescent="0.25">
      <c r="A23" s="11"/>
      <c r="B23" s="12" t="s">
        <v>177</v>
      </c>
      <c r="C23" s="12" t="s">
        <v>193</v>
      </c>
      <c r="D23" s="372">
        <v>0</v>
      </c>
      <c r="E23" s="274">
        <v>0</v>
      </c>
      <c r="F23" s="13" t="e">
        <f t="shared" si="1"/>
        <v>#DIV/0!</v>
      </c>
    </row>
    <row r="24" spans="1:6" s="1" customFormat="1" ht="16.5" thickBot="1" x14ac:dyDescent="0.3">
      <c r="A24" s="11"/>
      <c r="B24" s="12" t="s">
        <v>183</v>
      </c>
      <c r="C24" s="12" t="s">
        <v>194</v>
      </c>
      <c r="D24" s="372">
        <v>85000</v>
      </c>
      <c r="E24" s="274">
        <v>0</v>
      </c>
      <c r="F24" s="13">
        <f>E24/D24</f>
        <v>0</v>
      </c>
    </row>
    <row r="25" spans="1:6" s="235" customFormat="1" ht="32.25" thickBot="1" x14ac:dyDescent="0.3">
      <c r="A25" s="232"/>
      <c r="B25" s="233" t="s">
        <v>211</v>
      </c>
      <c r="C25" s="233" t="s">
        <v>456</v>
      </c>
      <c r="D25" s="372">
        <v>0</v>
      </c>
      <c r="E25" s="274">
        <v>0</v>
      </c>
      <c r="F25" s="234" t="e">
        <f>E25/D25</f>
        <v>#DIV/0!</v>
      </c>
    </row>
    <row r="26" spans="1:6" s="1" customFormat="1" ht="32.25" thickBot="1" x14ac:dyDescent="0.3">
      <c r="A26" s="8">
        <v>4</v>
      </c>
      <c r="B26" s="9" t="s">
        <v>195</v>
      </c>
      <c r="C26" s="113" t="s">
        <v>196</v>
      </c>
      <c r="D26" s="227">
        <f>D27</f>
        <v>1130000</v>
      </c>
      <c r="E26" s="227">
        <f>E27</f>
        <v>907.5</v>
      </c>
      <c r="F26" s="7">
        <f t="shared" ref="F26:F44" si="2">E26/D26</f>
        <v>8.0309734513274336E-4</v>
      </c>
    </row>
    <row r="27" spans="1:6" s="1" customFormat="1" ht="15.75" x14ac:dyDescent="0.25">
      <c r="A27" s="8"/>
      <c r="B27" s="9" t="s">
        <v>175</v>
      </c>
      <c r="C27" s="113" t="s">
        <v>197</v>
      </c>
      <c r="D27" s="227">
        <f>D30+D28+D29</f>
        <v>1130000</v>
      </c>
      <c r="E27" s="227">
        <f>E30+E28+E29</f>
        <v>907.5</v>
      </c>
      <c r="F27" s="7">
        <f t="shared" si="2"/>
        <v>8.0309734513274336E-4</v>
      </c>
    </row>
    <row r="28" spans="1:6" s="1" customFormat="1" ht="15.75" x14ac:dyDescent="0.25">
      <c r="A28" s="11"/>
      <c r="B28" s="12" t="s">
        <v>177</v>
      </c>
      <c r="C28" s="12" t="s">
        <v>198</v>
      </c>
      <c r="D28" s="372">
        <v>689000</v>
      </c>
      <c r="E28" s="274">
        <v>0</v>
      </c>
      <c r="F28" s="13">
        <f t="shared" si="2"/>
        <v>0</v>
      </c>
    </row>
    <row r="29" spans="1:6" s="1" customFormat="1" ht="31.5" x14ac:dyDescent="0.25">
      <c r="A29" s="11"/>
      <c r="B29" s="12" t="s">
        <v>179</v>
      </c>
      <c r="C29" s="12" t="s">
        <v>199</v>
      </c>
      <c r="D29" s="372">
        <v>350000</v>
      </c>
      <c r="E29" s="274">
        <v>0</v>
      </c>
      <c r="F29" s="13">
        <f t="shared" si="2"/>
        <v>0</v>
      </c>
    </row>
    <row r="30" spans="1:6" s="1" customFormat="1" ht="15.75" x14ac:dyDescent="0.25">
      <c r="A30" s="11"/>
      <c r="B30" s="12" t="s">
        <v>183</v>
      </c>
      <c r="C30" s="12" t="s">
        <v>200</v>
      </c>
      <c r="D30" s="372">
        <v>91000</v>
      </c>
      <c r="E30" s="274">
        <v>907.5</v>
      </c>
      <c r="F30" s="13">
        <f t="shared" si="2"/>
        <v>9.9725274725274721E-3</v>
      </c>
    </row>
    <row r="31" spans="1:6" s="1" customFormat="1" ht="15.75" x14ac:dyDescent="0.25">
      <c r="A31" s="8">
        <v>5</v>
      </c>
      <c r="B31" s="9" t="s">
        <v>149</v>
      </c>
      <c r="C31" s="113" t="s">
        <v>201</v>
      </c>
      <c r="D31" s="227">
        <f>D32+D35</f>
        <v>1846000</v>
      </c>
      <c r="E31" s="227">
        <f>E32+E35</f>
        <v>2000</v>
      </c>
      <c r="F31" s="7">
        <f t="shared" si="2"/>
        <v>1.0834236186348862E-3</v>
      </c>
    </row>
    <row r="32" spans="1:6" s="1" customFormat="1" ht="63" x14ac:dyDescent="0.25">
      <c r="A32" s="8"/>
      <c r="B32" s="9" t="s">
        <v>202</v>
      </c>
      <c r="C32" s="113" t="s">
        <v>203</v>
      </c>
      <c r="D32" s="227">
        <f>D33</f>
        <v>0</v>
      </c>
      <c r="E32" s="227">
        <f>E33</f>
        <v>0</v>
      </c>
      <c r="F32" s="7" t="e">
        <f t="shared" si="2"/>
        <v>#DIV/0!</v>
      </c>
    </row>
    <row r="33" spans="1:10" s="1" customFormat="1" ht="31.5" x14ac:dyDescent="0.25">
      <c r="A33" s="8"/>
      <c r="B33" s="9" t="s">
        <v>204</v>
      </c>
      <c r="C33" s="113" t="s">
        <v>205</v>
      </c>
      <c r="D33" s="227">
        <f>D34</f>
        <v>0</v>
      </c>
      <c r="E33" s="227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206</v>
      </c>
      <c r="C34" s="12" t="s">
        <v>207</v>
      </c>
      <c r="D34" s="372">
        <v>0</v>
      </c>
      <c r="E34" s="274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175</v>
      </c>
      <c r="C35" s="113" t="s">
        <v>208</v>
      </c>
      <c r="D35" s="227">
        <f>D36+D39+D38+D40+D37</f>
        <v>1846000</v>
      </c>
      <c r="E35" s="227">
        <f>E36+E39+E38</f>
        <v>2000</v>
      </c>
      <c r="F35" s="7">
        <f t="shared" si="2"/>
        <v>1.0834236186348862E-3</v>
      </c>
    </row>
    <row r="36" spans="1:10" s="1" customFormat="1" ht="16.5" thickBot="1" x14ac:dyDescent="0.3">
      <c r="A36" s="11"/>
      <c r="B36" s="12" t="s">
        <v>177</v>
      </c>
      <c r="C36" s="12" t="s">
        <v>209</v>
      </c>
      <c r="D36" s="372">
        <v>1576000</v>
      </c>
      <c r="E36" s="274">
        <v>0</v>
      </c>
      <c r="F36" s="13">
        <f t="shared" si="2"/>
        <v>0</v>
      </c>
    </row>
    <row r="37" spans="1:10" s="1" customFormat="1" ht="32.25" thickBot="1" x14ac:dyDescent="0.3">
      <c r="A37" s="11"/>
      <c r="B37" s="12" t="s">
        <v>179</v>
      </c>
      <c r="C37" s="12" t="s">
        <v>476</v>
      </c>
      <c r="D37" s="372">
        <v>15000</v>
      </c>
      <c r="E37" s="274">
        <v>0</v>
      </c>
      <c r="F37" s="13">
        <f t="shared" si="2"/>
        <v>0</v>
      </c>
    </row>
    <row r="38" spans="1:10" s="1" customFormat="1" ht="32.25" thickBot="1" x14ac:dyDescent="0.3">
      <c r="A38" s="11"/>
      <c r="B38" s="12" t="s">
        <v>181</v>
      </c>
      <c r="C38" s="12" t="s">
        <v>404</v>
      </c>
      <c r="D38" s="372">
        <v>0</v>
      </c>
      <c r="E38" s="274">
        <v>0</v>
      </c>
      <c r="F38" s="13" t="e">
        <f t="shared" si="2"/>
        <v>#DIV/0!</v>
      </c>
    </row>
    <row r="39" spans="1:10" s="1" customFormat="1" ht="16.5" thickBot="1" x14ac:dyDescent="0.3">
      <c r="A39" s="11"/>
      <c r="B39" s="12" t="s">
        <v>183</v>
      </c>
      <c r="C39" s="12" t="s">
        <v>210</v>
      </c>
      <c r="D39" s="372">
        <v>255000</v>
      </c>
      <c r="E39" s="274">
        <v>2000</v>
      </c>
      <c r="F39" s="13">
        <f t="shared" si="2"/>
        <v>7.8431372549019607E-3</v>
      </c>
    </row>
    <row r="40" spans="1:10" s="1" customFormat="1" ht="31.5" x14ac:dyDescent="0.25">
      <c r="A40" s="11"/>
      <c r="B40" s="12" t="s">
        <v>211</v>
      </c>
      <c r="C40" s="12" t="s">
        <v>212</v>
      </c>
      <c r="D40" s="372">
        <v>0</v>
      </c>
      <c r="E40" s="274">
        <v>-4796.88</v>
      </c>
      <c r="F40" s="13" t="e">
        <f t="shared" si="2"/>
        <v>#DIV/0!</v>
      </c>
    </row>
    <row r="41" spans="1:10" s="1" customFormat="1" ht="15.75" x14ac:dyDescent="0.25">
      <c r="A41" s="8">
        <v>6</v>
      </c>
      <c r="B41" s="9" t="s">
        <v>153</v>
      </c>
      <c r="C41" s="113" t="s">
        <v>213</v>
      </c>
      <c r="D41" s="227">
        <f>D42</f>
        <v>1938000</v>
      </c>
      <c r="E41" s="227">
        <f>E42</f>
        <v>0</v>
      </c>
      <c r="F41" s="7">
        <f t="shared" si="2"/>
        <v>0</v>
      </c>
    </row>
    <row r="42" spans="1:10" s="1" customFormat="1" ht="15.75" x14ac:dyDescent="0.25">
      <c r="A42" s="8"/>
      <c r="B42" s="9" t="s">
        <v>175</v>
      </c>
      <c r="C42" s="113" t="s">
        <v>214</v>
      </c>
      <c r="D42" s="227">
        <f>D43+D44</f>
        <v>1938000</v>
      </c>
      <c r="E42" s="227">
        <f>E43+E44</f>
        <v>0</v>
      </c>
      <c r="F42" s="7">
        <f t="shared" si="2"/>
        <v>0</v>
      </c>
    </row>
    <row r="43" spans="1:10" s="1" customFormat="1" ht="15.75" x14ac:dyDescent="0.25">
      <c r="A43" s="11"/>
      <c r="B43" s="12" t="s">
        <v>177</v>
      </c>
      <c r="C43" s="12" t="s">
        <v>215</v>
      </c>
      <c r="D43" s="372">
        <v>1707000</v>
      </c>
      <c r="E43" s="274">
        <v>0</v>
      </c>
      <c r="F43" s="13">
        <f t="shared" si="2"/>
        <v>0</v>
      </c>
    </row>
    <row r="44" spans="1:10" s="1" customFormat="1" ht="15.75" x14ac:dyDescent="0.25">
      <c r="A44" s="11"/>
      <c r="B44" s="12" t="s">
        <v>183</v>
      </c>
      <c r="C44" s="12" t="s">
        <v>216</v>
      </c>
      <c r="D44" s="372">
        <v>231000</v>
      </c>
      <c r="E44" s="274">
        <v>0</v>
      </c>
      <c r="F44" s="13">
        <f t="shared" si="2"/>
        <v>0</v>
      </c>
    </row>
    <row r="45" spans="1:10" s="1" customFormat="1" ht="15.75" x14ac:dyDescent="0.25">
      <c r="A45" s="11"/>
      <c r="B45" s="20" t="s">
        <v>155</v>
      </c>
      <c r="C45" s="12"/>
      <c r="D45" s="21"/>
      <c r="E45" s="100">
        <f>'venituri dezvoltare'!E6-'cheltuieli dezvoltare'!E6</f>
        <v>5986.88</v>
      </c>
      <c r="F45" s="21"/>
    </row>
    <row r="46" spans="1:10" s="1" customFormat="1" ht="15.75" x14ac:dyDescent="0.25">
      <c r="A46" s="27"/>
    </row>
    <row r="47" spans="1:10" s="1" customFormat="1" ht="15.75" x14ac:dyDescent="0.25"/>
    <row r="48" spans="1:10" s="1" customFormat="1" ht="15.75" x14ac:dyDescent="0.25">
      <c r="B48" s="2" t="s">
        <v>107</v>
      </c>
      <c r="D48" s="18" t="s">
        <v>157</v>
      </c>
    </row>
    <row r="49" spans="1:4" s="1" customFormat="1" ht="15.75" x14ac:dyDescent="0.25">
      <c r="D49" s="2" t="s">
        <v>109</v>
      </c>
    </row>
    <row r="50" spans="1:4" s="1" customFormat="1" ht="15.75" x14ac:dyDescent="0.25">
      <c r="B50" s="19" t="s">
        <v>110</v>
      </c>
      <c r="D50" s="1" t="s">
        <v>111</v>
      </c>
    </row>
    <row r="51" spans="1:4" x14ac:dyDescent="0.25">
      <c r="A51" s="236">
        <f>E6+'cheltuieli functionare'!E6</f>
        <v>2824682.8000000003</v>
      </c>
      <c r="B51" t="s">
        <v>405</v>
      </c>
    </row>
    <row r="52" spans="1:4" x14ac:dyDescent="0.25">
      <c r="A52" s="236">
        <f>E45+'cheltuieli functionare'!E43</f>
        <v>1028288.9099999998</v>
      </c>
      <c r="B52" t="s">
        <v>406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3"/>
  <sheetViews>
    <sheetView topLeftCell="A4" zoomScale="85" zoomScaleNormal="85" workbookViewId="0">
      <selection activeCell="J10" sqref="J10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6" ht="15.75" x14ac:dyDescent="0.25">
      <c r="A1" s="19"/>
      <c r="B1" s="1"/>
      <c r="C1" s="1"/>
      <c r="D1" s="1"/>
      <c r="E1" s="1"/>
      <c r="F1" s="29" t="s">
        <v>217</v>
      </c>
    </row>
    <row r="2" spans="1:6" ht="15.75" x14ac:dyDescent="0.25">
      <c r="A2" s="19"/>
      <c r="B2" s="1"/>
      <c r="C2" s="29" t="s">
        <v>474</v>
      </c>
      <c r="D2" s="1"/>
      <c r="E2" s="1"/>
      <c r="F2" s="29"/>
    </row>
    <row r="3" spans="1:6" ht="15.75" x14ac:dyDescent="0.25">
      <c r="A3" s="19"/>
      <c r="B3" s="1"/>
      <c r="C3" s="1"/>
      <c r="D3" s="1"/>
      <c r="E3" s="1"/>
      <c r="F3" s="1"/>
    </row>
    <row r="4" spans="1:6" ht="31.5" x14ac:dyDescent="0.25">
      <c r="A4" s="30" t="s">
        <v>2</v>
      </c>
      <c r="B4" s="30" t="s">
        <v>218</v>
      </c>
      <c r="C4" s="31" t="s">
        <v>219</v>
      </c>
      <c r="D4" s="30" t="s">
        <v>220</v>
      </c>
      <c r="E4" s="30" t="s">
        <v>475</v>
      </c>
      <c r="F4" s="31" t="s">
        <v>7</v>
      </c>
    </row>
    <row r="5" spans="1:6" ht="48" thickBot="1" x14ac:dyDescent="0.3">
      <c r="A5" s="311">
        <v>1</v>
      </c>
      <c r="B5" s="312" t="s">
        <v>222</v>
      </c>
      <c r="C5" s="312" t="s">
        <v>20</v>
      </c>
      <c r="D5" s="252">
        <f>'venituri functionare'!D12</f>
        <v>3000</v>
      </c>
      <c r="E5" s="299">
        <f>'venituri functionare'!E12</f>
        <v>3911.5</v>
      </c>
      <c r="F5" s="313">
        <f t="shared" ref="F5:F47" si="0">E5/D5</f>
        <v>1.3038333333333334</v>
      </c>
    </row>
    <row r="6" spans="1:6" ht="31.5" x14ac:dyDescent="0.25">
      <c r="A6" s="32">
        <v>2</v>
      </c>
      <c r="B6" s="33" t="s">
        <v>223</v>
      </c>
      <c r="C6" s="33" t="s">
        <v>224</v>
      </c>
      <c r="D6" s="253">
        <f>'venituri functionare'!D14</f>
        <v>784000</v>
      </c>
      <c r="E6" s="302">
        <f>'venituri functionare'!E14</f>
        <v>1823762.43</v>
      </c>
      <c r="F6" s="310">
        <f t="shared" si="0"/>
        <v>2.3262275892857143</v>
      </c>
    </row>
    <row r="7" spans="1:6" ht="47.25" x14ac:dyDescent="0.25">
      <c r="A7" s="32">
        <v>3</v>
      </c>
      <c r="B7" s="36" t="s">
        <v>225</v>
      </c>
      <c r="C7" s="36" t="s">
        <v>26</v>
      </c>
      <c r="D7" s="255">
        <f>'venituri functionare'!D15</f>
        <v>0</v>
      </c>
      <c r="E7" s="300">
        <f>'venituri functionare'!E15</f>
        <v>0</v>
      </c>
      <c r="F7" s="34" t="e">
        <f t="shared" si="0"/>
        <v>#DIV/0!</v>
      </c>
    </row>
    <row r="8" spans="1:6" ht="32.25" thickBot="1" x14ac:dyDescent="0.3">
      <c r="A8" s="311">
        <v>4</v>
      </c>
      <c r="B8" s="312" t="s">
        <v>226</v>
      </c>
      <c r="C8" s="312" t="s">
        <v>28</v>
      </c>
      <c r="D8" s="252">
        <f>'venituri functionare'!D16</f>
        <v>0</v>
      </c>
      <c r="E8" s="299">
        <f>'venituri functionare'!E16</f>
        <v>0</v>
      </c>
      <c r="F8" s="313" t="e">
        <f t="shared" si="0"/>
        <v>#DIV/0!</v>
      </c>
    </row>
    <row r="9" spans="1:6" ht="15.75" x14ac:dyDescent="0.25">
      <c r="A9" s="32">
        <v>5</v>
      </c>
      <c r="B9" s="33" t="s">
        <v>227</v>
      </c>
      <c r="C9" s="33" t="s">
        <v>34</v>
      </c>
      <c r="D9" s="253">
        <f>'venituri functionare'!D19</f>
        <v>128000</v>
      </c>
      <c r="E9" s="302">
        <f>'venituri functionare'!E19</f>
        <v>260826</v>
      </c>
      <c r="F9" s="310">
        <f t="shared" si="0"/>
        <v>2.0377031250000002</v>
      </c>
    </row>
    <row r="10" spans="1:6" ht="32.25" thickBot="1" x14ac:dyDescent="0.3">
      <c r="A10" s="311">
        <v>6</v>
      </c>
      <c r="B10" s="312" t="s">
        <v>228</v>
      </c>
      <c r="C10" s="312" t="s">
        <v>36</v>
      </c>
      <c r="D10" s="252">
        <f>'venituri functionare'!D20</f>
        <v>142000</v>
      </c>
      <c r="E10" s="299">
        <f>'venituri functionare'!E20</f>
        <v>63872.959999999999</v>
      </c>
      <c r="F10" s="313">
        <f t="shared" si="0"/>
        <v>0.44980957746478872</v>
      </c>
    </row>
    <row r="11" spans="1:6" ht="31.5" x14ac:dyDescent="0.25">
      <c r="A11" s="32">
        <v>7</v>
      </c>
      <c r="B11" s="33" t="s">
        <v>229</v>
      </c>
      <c r="C11" s="33" t="s">
        <v>40</v>
      </c>
      <c r="D11" s="253">
        <f>'venituri functionare'!D22</f>
        <v>94000</v>
      </c>
      <c r="E11" s="302">
        <f>'venituri functionare'!E22</f>
        <v>100886</v>
      </c>
      <c r="F11" s="310">
        <f t="shared" si="0"/>
        <v>1.0732553191489362</v>
      </c>
    </row>
    <row r="12" spans="1:6" ht="31.5" x14ac:dyDescent="0.25">
      <c r="A12" s="35">
        <v>8</v>
      </c>
      <c r="B12" s="36" t="s">
        <v>230</v>
      </c>
      <c r="C12" s="36" t="s">
        <v>42</v>
      </c>
      <c r="D12" s="255">
        <f>'venituri functionare'!D23</f>
        <v>73000</v>
      </c>
      <c r="E12" s="300">
        <f>'venituri functionare'!E23</f>
        <v>56546</v>
      </c>
      <c r="F12" s="34">
        <f t="shared" si="0"/>
        <v>0.77460273972602744</v>
      </c>
    </row>
    <row r="13" spans="1:6" ht="15.75" x14ac:dyDescent="0.25">
      <c r="A13" s="32">
        <v>9</v>
      </c>
      <c r="B13" s="36" t="s">
        <v>231</v>
      </c>
      <c r="C13" s="36" t="s">
        <v>232</v>
      </c>
      <c r="D13" s="255">
        <f>'venituri functionare'!D24</f>
        <v>61000</v>
      </c>
      <c r="E13" s="300">
        <f>'venituri functionare'!E24</f>
        <v>78877</v>
      </c>
      <c r="F13" s="34">
        <f t="shared" si="0"/>
        <v>1.2930655737704917</v>
      </c>
    </row>
    <row r="14" spans="1:6" ht="31.5" x14ac:dyDescent="0.25">
      <c r="A14" s="35">
        <v>10</v>
      </c>
      <c r="B14" s="36" t="s">
        <v>233</v>
      </c>
      <c r="C14" s="36" t="s">
        <v>234</v>
      </c>
      <c r="D14" s="255">
        <f>'venituri functionare'!D25</f>
        <v>2000</v>
      </c>
      <c r="E14" s="300">
        <f>'venituri functionare'!E25</f>
        <v>4082.94</v>
      </c>
      <c r="F14" s="34">
        <f t="shared" si="0"/>
        <v>2.0414699999999999</v>
      </c>
    </row>
    <row r="15" spans="1:6" ht="16.5" thickBot="1" x14ac:dyDescent="0.3">
      <c r="A15" s="311">
        <v>11</v>
      </c>
      <c r="B15" s="312" t="s">
        <v>235</v>
      </c>
      <c r="C15" s="312" t="s">
        <v>236</v>
      </c>
      <c r="D15" s="252">
        <f>'venituri functionare'!D26</f>
        <v>39000</v>
      </c>
      <c r="E15" s="299">
        <f>'venituri functionare'!E26</f>
        <v>80793.78</v>
      </c>
      <c r="F15" s="313">
        <f t="shared" si="0"/>
        <v>2.0716353846153845</v>
      </c>
    </row>
    <row r="16" spans="1:6" ht="77.25" customHeight="1" x14ac:dyDescent="0.25">
      <c r="A16" s="32">
        <v>12</v>
      </c>
      <c r="B16" s="33" t="s">
        <v>237</v>
      </c>
      <c r="C16" s="33" t="s">
        <v>238</v>
      </c>
      <c r="D16" s="253">
        <f>'venituri functionare'!D29</f>
        <v>1380000</v>
      </c>
      <c r="E16" s="302">
        <f>'venituri functionare'!E29</f>
        <v>0</v>
      </c>
      <c r="F16" s="310">
        <f t="shared" si="0"/>
        <v>0</v>
      </c>
    </row>
    <row r="17" spans="1:6" ht="48" thickBot="1" x14ac:dyDescent="0.3">
      <c r="A17" s="311">
        <v>13</v>
      </c>
      <c r="B17" s="312" t="s">
        <v>239</v>
      </c>
      <c r="C17" s="312" t="s">
        <v>240</v>
      </c>
      <c r="D17" s="252">
        <f>'venituri functionare'!D30</f>
        <v>0</v>
      </c>
      <c r="E17" s="299">
        <f>'venituri functionare'!E30</f>
        <v>0</v>
      </c>
      <c r="F17" s="313" t="e">
        <f t="shared" si="0"/>
        <v>#DIV/0!</v>
      </c>
    </row>
    <row r="18" spans="1:6" ht="31.5" x14ac:dyDescent="0.25">
      <c r="A18" s="32">
        <v>14</v>
      </c>
      <c r="B18" s="33" t="s">
        <v>241</v>
      </c>
      <c r="C18" s="33" t="s">
        <v>57</v>
      </c>
      <c r="D18" s="253">
        <f>'venituri functionare'!D33</f>
        <v>223000</v>
      </c>
      <c r="E18" s="302">
        <f>'venituri functionare'!E33</f>
        <v>245173.16</v>
      </c>
      <c r="F18" s="310">
        <f t="shared" si="0"/>
        <v>1.0994312107623319</v>
      </c>
    </row>
    <row r="19" spans="1:6" ht="31.5" x14ac:dyDescent="0.25">
      <c r="A19" s="32">
        <v>15</v>
      </c>
      <c r="B19" s="36" t="s">
        <v>242</v>
      </c>
      <c r="C19" s="36" t="s">
        <v>59</v>
      </c>
      <c r="D19" s="255">
        <f>'venituri functionare'!D34</f>
        <v>81000</v>
      </c>
      <c r="E19" s="300">
        <f>'venituri functionare'!E34</f>
        <v>38870</v>
      </c>
      <c r="F19" s="34">
        <f t="shared" si="0"/>
        <v>0.47987654320987655</v>
      </c>
    </row>
    <row r="20" spans="1:6" ht="31.5" x14ac:dyDescent="0.25">
      <c r="A20" s="35">
        <v>16</v>
      </c>
      <c r="B20" s="36" t="s">
        <v>243</v>
      </c>
      <c r="C20" s="36" t="s">
        <v>61</v>
      </c>
      <c r="D20" s="255">
        <f>'venituri functionare'!D35</f>
        <v>1000</v>
      </c>
      <c r="E20" s="300">
        <f>'venituri functionare'!E35</f>
        <v>0</v>
      </c>
      <c r="F20" s="34">
        <f t="shared" si="0"/>
        <v>0</v>
      </c>
    </row>
    <row r="21" spans="1:6" ht="48" thickBot="1" x14ac:dyDescent="0.3">
      <c r="A21" s="311">
        <v>17</v>
      </c>
      <c r="B21" s="312" t="s">
        <v>244</v>
      </c>
      <c r="C21" s="312" t="s">
        <v>245</v>
      </c>
      <c r="D21" s="252">
        <f>'venituri functionare'!D36</f>
        <v>2000</v>
      </c>
      <c r="E21" s="299">
        <f>'venituri functionare'!E36</f>
        <v>1913</v>
      </c>
      <c r="F21" s="313">
        <f t="shared" si="0"/>
        <v>0.95650000000000002</v>
      </c>
    </row>
    <row r="22" spans="1:6" ht="16.5" thickBot="1" x14ac:dyDescent="0.3">
      <c r="A22" s="314">
        <v>18</v>
      </c>
      <c r="B22" s="315" t="s">
        <v>246</v>
      </c>
      <c r="C22" s="315" t="s">
        <v>65</v>
      </c>
      <c r="D22" s="316">
        <f>'venituri functionare'!D38</f>
        <v>1000</v>
      </c>
      <c r="E22" s="339">
        <f>'venituri functionare'!E38</f>
        <v>4375.5</v>
      </c>
      <c r="F22" s="317">
        <f t="shared" si="0"/>
        <v>4.3754999999999997</v>
      </c>
    </row>
    <row r="23" spans="1:6" ht="16.5" thickBot="1" x14ac:dyDescent="0.3">
      <c r="A23" s="314"/>
      <c r="B23" s="315">
        <v>300501</v>
      </c>
      <c r="C23" s="361" t="s">
        <v>470</v>
      </c>
      <c r="D23" s="316">
        <v>98000</v>
      </c>
      <c r="E23" s="339">
        <v>97152.52</v>
      </c>
      <c r="F23" s="317">
        <f t="shared" si="0"/>
        <v>0.99135224489795926</v>
      </c>
    </row>
    <row r="24" spans="1:6" ht="32.25" thickBot="1" x14ac:dyDescent="0.3">
      <c r="A24" s="314">
        <v>19</v>
      </c>
      <c r="B24" s="315" t="s">
        <v>247</v>
      </c>
      <c r="C24" s="315" t="s">
        <v>248</v>
      </c>
      <c r="D24" s="316">
        <f>'venituri functionare'!D43</f>
        <v>34000</v>
      </c>
      <c r="E24" s="339">
        <f>'venituri functionare'!E43</f>
        <v>14067.57</v>
      </c>
      <c r="F24" s="317">
        <f t="shared" si="0"/>
        <v>0.41375205882352939</v>
      </c>
    </row>
    <row r="25" spans="1:6" ht="15.75" x14ac:dyDescent="0.25">
      <c r="A25" s="32">
        <v>20</v>
      </c>
      <c r="B25" s="33" t="s">
        <v>249</v>
      </c>
      <c r="C25" s="33" t="s">
        <v>79</v>
      </c>
      <c r="D25" s="253">
        <f>'venituri functionare'!D46</f>
        <v>38000</v>
      </c>
      <c r="E25" s="302">
        <f>'venituri functionare'!E46</f>
        <v>36477</v>
      </c>
      <c r="F25" s="310">
        <f t="shared" si="0"/>
        <v>0.9599210526315789</v>
      </c>
    </row>
    <row r="26" spans="1:6" ht="32.25" thickBot="1" x14ac:dyDescent="0.3">
      <c r="A26" s="311">
        <v>21</v>
      </c>
      <c r="B26" s="312" t="s">
        <v>250</v>
      </c>
      <c r="C26" s="312" t="s">
        <v>251</v>
      </c>
      <c r="D26" s="252">
        <f>'venituri functionare'!D47</f>
        <v>1000</v>
      </c>
      <c r="E26" s="299">
        <f>'venituri functionare'!E47</f>
        <v>14.49</v>
      </c>
      <c r="F26" s="313">
        <f t="shared" si="0"/>
        <v>1.4489999999999999E-2</v>
      </c>
    </row>
    <row r="27" spans="1:6" ht="15.75" x14ac:dyDescent="0.25">
      <c r="A27" s="32">
        <v>22</v>
      </c>
      <c r="B27" s="33" t="s">
        <v>252</v>
      </c>
      <c r="C27" s="33" t="s">
        <v>82</v>
      </c>
      <c r="D27" s="253">
        <f>'venituri functionare'!D49</f>
        <v>0</v>
      </c>
      <c r="E27" s="302">
        <f>'venituri functionare'!E49</f>
        <v>0</v>
      </c>
      <c r="F27" s="310" t="e">
        <f t="shared" si="0"/>
        <v>#DIV/0!</v>
      </c>
    </row>
    <row r="28" spans="1:6" s="144" customFormat="1" ht="32.25" thickBot="1" x14ac:dyDescent="0.3">
      <c r="A28" s="311">
        <v>23</v>
      </c>
      <c r="B28" s="318">
        <v>345000</v>
      </c>
      <c r="C28" s="319" t="s">
        <v>438</v>
      </c>
      <c r="D28" s="320">
        <f>'venituri functionare'!D50</f>
        <v>4000</v>
      </c>
      <c r="E28" s="299">
        <f>'venituri functionare'!E50</f>
        <v>100</v>
      </c>
      <c r="F28" s="321">
        <f t="shared" si="0"/>
        <v>2.5000000000000001E-2</v>
      </c>
    </row>
    <row r="29" spans="1:6" ht="47.25" x14ac:dyDescent="0.25">
      <c r="A29" s="32">
        <v>24</v>
      </c>
      <c r="B29" s="33" t="s">
        <v>253</v>
      </c>
      <c r="C29" s="33" t="s">
        <v>254</v>
      </c>
      <c r="D29" s="253">
        <f>'venituri functionare'!D53</f>
        <v>54000</v>
      </c>
      <c r="E29" s="302">
        <f>'venituri functionare'!E53</f>
        <v>67513.36</v>
      </c>
      <c r="F29" s="310">
        <f t="shared" si="0"/>
        <v>1.2502474074074075</v>
      </c>
    </row>
    <row r="30" spans="1:6" ht="16.5" thickBot="1" x14ac:dyDescent="0.3">
      <c r="A30" s="311">
        <v>25</v>
      </c>
      <c r="B30" s="312" t="s">
        <v>255</v>
      </c>
      <c r="C30" s="312" t="s">
        <v>89</v>
      </c>
      <c r="D30" s="252">
        <f>'venituri functionare'!D54</f>
        <v>8000</v>
      </c>
      <c r="E30" s="299">
        <f>'venituri functionare'!E54</f>
        <v>15585.5</v>
      </c>
      <c r="F30" s="313">
        <f t="shared" si="0"/>
        <v>1.9481875</v>
      </c>
    </row>
    <row r="31" spans="1:6" ht="15.75" x14ac:dyDescent="0.25">
      <c r="A31" s="32">
        <v>26</v>
      </c>
      <c r="B31" s="33">
        <v>360600</v>
      </c>
      <c r="C31" s="33" t="s">
        <v>91</v>
      </c>
      <c r="D31" s="253">
        <f>'venituri functionare'!D56</f>
        <v>10000</v>
      </c>
      <c r="E31" s="302">
        <f>'venituri functionare'!E56</f>
        <v>0</v>
      </c>
      <c r="F31" s="310">
        <f t="shared" si="0"/>
        <v>0</v>
      </c>
    </row>
    <row r="32" spans="1:6" ht="16.5" thickBot="1" x14ac:dyDescent="0.3">
      <c r="A32" s="311">
        <v>27</v>
      </c>
      <c r="B32" s="312" t="s">
        <v>256</v>
      </c>
      <c r="C32" s="312" t="s">
        <v>93</v>
      </c>
      <c r="D32" s="252">
        <f>'venituri functionare'!D57</f>
        <v>11000</v>
      </c>
      <c r="E32" s="299">
        <f>'venituri functionare'!E57</f>
        <v>4432</v>
      </c>
      <c r="F32" s="313">
        <f t="shared" si="0"/>
        <v>0.40290909090909088</v>
      </c>
    </row>
    <row r="33" spans="1:6" ht="15.75" x14ac:dyDescent="0.25">
      <c r="A33" s="32">
        <v>28</v>
      </c>
      <c r="B33" s="322">
        <v>370100</v>
      </c>
      <c r="C33" s="33" t="s">
        <v>414</v>
      </c>
      <c r="D33" s="323">
        <f>'venituri functionare'!D59</f>
        <v>0</v>
      </c>
      <c r="E33" s="340">
        <f>'venituri functionare'!E59</f>
        <v>0</v>
      </c>
      <c r="F33" s="310"/>
    </row>
    <row r="34" spans="1:6" ht="47.25" x14ac:dyDescent="0.25">
      <c r="A34" s="32">
        <v>29</v>
      </c>
      <c r="B34" s="37">
        <v>370203</v>
      </c>
      <c r="C34" s="38" t="s">
        <v>97</v>
      </c>
      <c r="D34" s="272">
        <f>'venituri functionare'!D60</f>
        <v>0</v>
      </c>
      <c r="E34" s="341">
        <f>'venituri functionare'!E60</f>
        <v>0</v>
      </c>
      <c r="F34" s="34" t="e">
        <f t="shared" si="0"/>
        <v>#DIV/0!</v>
      </c>
    </row>
    <row r="35" spans="1:6" ht="32.25" thickBot="1" x14ac:dyDescent="0.3">
      <c r="A35" s="311">
        <v>30</v>
      </c>
      <c r="B35" s="324">
        <v>370204</v>
      </c>
      <c r="C35" s="325" t="s">
        <v>162</v>
      </c>
      <c r="D35" s="320">
        <f>'venituri dezvoltare'!D8</f>
        <v>0</v>
      </c>
      <c r="E35" s="342">
        <f>'venituri dezvoltare'!E8</f>
        <v>0</v>
      </c>
      <c r="F35" s="313" t="e">
        <f t="shared" si="0"/>
        <v>#DIV/0!</v>
      </c>
    </row>
    <row r="36" spans="1:6" ht="31.5" x14ac:dyDescent="0.25">
      <c r="A36" s="32">
        <v>31</v>
      </c>
      <c r="B36" s="33" t="s">
        <v>257</v>
      </c>
      <c r="C36" s="33" t="s">
        <v>167</v>
      </c>
      <c r="D36" s="253">
        <f>'venituri dezvoltare'!D11</f>
        <v>0</v>
      </c>
      <c r="E36" s="343">
        <f>'venituri dezvoltare'!E11</f>
        <v>1190</v>
      </c>
      <c r="F36" s="310" t="e">
        <f t="shared" si="0"/>
        <v>#DIV/0!</v>
      </c>
    </row>
    <row r="37" spans="1:6" ht="16.5" thickBot="1" x14ac:dyDescent="0.3">
      <c r="A37" s="311"/>
      <c r="B37" s="312">
        <v>390700</v>
      </c>
      <c r="C37" s="329" t="s">
        <v>458</v>
      </c>
      <c r="D37" s="252">
        <v>0</v>
      </c>
      <c r="E37" s="344">
        <f>'venituri dezvoltare'!E12</f>
        <v>0</v>
      </c>
      <c r="F37" s="313"/>
    </row>
    <row r="38" spans="1:6" ht="47.25" x14ac:dyDescent="0.25">
      <c r="A38" s="32">
        <v>32</v>
      </c>
      <c r="B38" s="326" t="s">
        <v>258</v>
      </c>
      <c r="C38" s="33" t="s">
        <v>259</v>
      </c>
      <c r="D38" s="327">
        <f>'venituri functionare'!D61</f>
        <v>0</v>
      </c>
      <c r="E38" s="328">
        <f>'venituri functionare'!E61</f>
        <v>800000</v>
      </c>
      <c r="F38" s="310" t="e">
        <f t="shared" si="0"/>
        <v>#DIV/0!</v>
      </c>
    </row>
    <row r="39" spans="1:6" ht="48" thickBot="1" x14ac:dyDescent="0.3">
      <c r="A39" s="311">
        <v>33</v>
      </c>
      <c r="B39" s="330" t="s">
        <v>260</v>
      </c>
      <c r="C39" s="312" t="s">
        <v>170</v>
      </c>
      <c r="D39" s="331">
        <f>'venituri dezvoltare'!D14</f>
        <v>0</v>
      </c>
      <c r="E39" s="332">
        <f>'venituri dezvoltare'!E14</f>
        <v>3815</v>
      </c>
      <c r="F39" s="313" t="e">
        <f t="shared" si="0"/>
        <v>#DIV/0!</v>
      </c>
    </row>
    <row r="40" spans="1:6" ht="47.25" x14ac:dyDescent="0.25">
      <c r="A40" s="32">
        <v>34</v>
      </c>
      <c r="B40" s="33" t="s">
        <v>261</v>
      </c>
      <c r="C40" s="33" t="s">
        <v>103</v>
      </c>
      <c r="D40" s="253">
        <f>'venituri functionare'!D63</f>
        <v>24500</v>
      </c>
      <c r="E40" s="302">
        <f>'venituri functionare'!E63</f>
        <v>28428</v>
      </c>
      <c r="F40" s="310">
        <f t="shared" si="0"/>
        <v>1.160326530612245</v>
      </c>
    </row>
    <row r="41" spans="1:6" ht="31.5" x14ac:dyDescent="0.25">
      <c r="A41" s="32">
        <v>35</v>
      </c>
      <c r="B41" s="36" t="s">
        <v>262</v>
      </c>
      <c r="C41" s="36" t="s">
        <v>263</v>
      </c>
      <c r="D41" s="255">
        <f>'venituri functionare'!D64</f>
        <v>21000</v>
      </c>
      <c r="E41" s="300">
        <f>'venituri functionare'!E64</f>
        <v>20306</v>
      </c>
      <c r="F41" s="34">
        <f t="shared" si="0"/>
        <v>0.96695238095238101</v>
      </c>
    </row>
    <row r="42" spans="1:6" s="144" customFormat="1" ht="47.25" x14ac:dyDescent="0.25">
      <c r="A42" s="35">
        <v>36</v>
      </c>
      <c r="B42" s="142">
        <v>428700</v>
      </c>
      <c r="C42" s="150" t="s">
        <v>423</v>
      </c>
      <c r="D42" s="255">
        <f>'venituri dezvoltare'!D16</f>
        <v>0</v>
      </c>
      <c r="E42" s="300">
        <f>'venituri dezvoltare'!E16</f>
        <v>0</v>
      </c>
      <c r="F42" s="143" t="e">
        <f t="shared" si="0"/>
        <v>#DIV/0!</v>
      </c>
    </row>
    <row r="43" spans="1:6" ht="15.75" x14ac:dyDescent="0.25">
      <c r="A43" s="32">
        <v>37</v>
      </c>
      <c r="B43" s="36">
        <v>428901</v>
      </c>
      <c r="C43" s="83" t="s">
        <v>401</v>
      </c>
      <c r="D43" s="255">
        <f>'venituri dezvoltare'!D18</f>
        <v>0</v>
      </c>
      <c r="E43" s="300">
        <f>'venituri dezvoltare'!E18</f>
        <v>0</v>
      </c>
      <c r="F43" s="34" t="e">
        <f t="shared" si="0"/>
        <v>#DIV/0!</v>
      </c>
    </row>
    <row r="44" spans="1:6" ht="16.5" customHeight="1" thickBot="1" x14ac:dyDescent="0.3">
      <c r="A44" s="311">
        <v>38</v>
      </c>
      <c r="B44" s="312">
        <v>428903</v>
      </c>
      <c r="C44" s="336" t="s">
        <v>400</v>
      </c>
      <c r="D44" s="252">
        <f>'venituri dezvoltare'!D19</f>
        <v>0</v>
      </c>
      <c r="E44" s="299">
        <f>'venituri dezvoltare'!E19</f>
        <v>0</v>
      </c>
      <c r="F44" s="313" t="e">
        <f t="shared" si="0"/>
        <v>#DIV/0!</v>
      </c>
    </row>
    <row r="45" spans="1:6" s="144" customFormat="1" ht="47.25" x14ac:dyDescent="0.25">
      <c r="A45" s="32">
        <v>39</v>
      </c>
      <c r="B45" s="333">
        <v>433100</v>
      </c>
      <c r="C45" s="334" t="s">
        <v>425</v>
      </c>
      <c r="D45" s="253">
        <f>'venituri dezvoltare'!D21</f>
        <v>0</v>
      </c>
      <c r="E45" s="302">
        <f>'venituri dezvoltare'!E21</f>
        <v>0</v>
      </c>
      <c r="F45" s="335" t="e">
        <f t="shared" si="0"/>
        <v>#DIV/0!</v>
      </c>
    </row>
    <row r="46" spans="1:6" ht="48" thickBot="1" x14ac:dyDescent="0.3">
      <c r="A46" s="311">
        <v>40</v>
      </c>
      <c r="B46" s="312">
        <v>433902</v>
      </c>
      <c r="C46" s="336" t="s">
        <v>416</v>
      </c>
      <c r="D46" s="252">
        <f>'venituri dezvoltare'!D23</f>
        <v>0</v>
      </c>
      <c r="E46" s="299">
        <f>'venituri dezvoltare'!E23</f>
        <v>0</v>
      </c>
      <c r="F46" s="313" t="e">
        <f t="shared" si="0"/>
        <v>#DIV/0!</v>
      </c>
    </row>
    <row r="47" spans="1:6" s="144" customFormat="1" ht="32.25" thickBot="1" x14ac:dyDescent="0.3">
      <c r="A47" s="32">
        <v>41</v>
      </c>
      <c r="B47" s="149">
        <v>480401</v>
      </c>
      <c r="C47" s="337" t="s">
        <v>447</v>
      </c>
      <c r="D47" s="273">
        <f>'venituri dezvoltare'!D26</f>
        <v>0</v>
      </c>
      <c r="E47" s="345">
        <f>'venituri dezvoltare'!E26</f>
        <v>0</v>
      </c>
      <c r="F47" s="338" t="e">
        <f t="shared" si="0"/>
        <v>#DIV/0!</v>
      </c>
    </row>
    <row r="48" spans="1:6" ht="16.5" thickBot="1" x14ac:dyDescent="0.3">
      <c r="A48" s="88"/>
      <c r="B48" s="145" t="s">
        <v>116</v>
      </c>
      <c r="C48" s="146"/>
      <c r="D48" s="147">
        <f>SUM(D5:D47)</f>
        <v>3317500</v>
      </c>
      <c r="E48" s="147">
        <f>SUM(E5:E47)</f>
        <v>3852971.71</v>
      </c>
      <c r="F48" s="148">
        <f>E48/D48</f>
        <v>1.1614082019593066</v>
      </c>
    </row>
    <row r="51" spans="2:5" s="1" customFormat="1" ht="15.75" x14ac:dyDescent="0.25">
      <c r="B51" s="2" t="s">
        <v>107</v>
      </c>
      <c r="E51" s="18" t="s">
        <v>108</v>
      </c>
    </row>
    <row r="52" spans="2:5" s="1" customFormat="1" ht="15.75" x14ac:dyDescent="0.25">
      <c r="E52" s="2" t="s">
        <v>109</v>
      </c>
    </row>
    <row r="53" spans="2:5" s="1" customFormat="1" ht="15.75" x14ac:dyDescent="0.25">
      <c r="B53" s="19" t="s">
        <v>110</v>
      </c>
      <c r="E53" s="1" t="s">
        <v>111</v>
      </c>
    </row>
  </sheetData>
  <pageMargins left="0.7" right="0.7" top="0.75" bottom="0.75" header="0.511811023622047" footer="0.511811023622047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7"/>
  <sheetViews>
    <sheetView tabSelected="1" topLeftCell="A19" zoomScale="90" zoomScaleNormal="90" zoomScaleSheetLayoutView="90" workbookViewId="0">
      <selection activeCell="K11" sqref="K11"/>
    </sheetView>
  </sheetViews>
  <sheetFormatPr defaultColWidth="8.42578125" defaultRowHeight="18.75" x14ac:dyDescent="0.3"/>
  <cols>
    <col min="1" max="1" width="7.140625" style="207" customWidth="1"/>
    <col min="2" max="2" width="11.5703125" style="207" customWidth="1"/>
    <col min="3" max="3" width="17.140625" style="207" customWidth="1"/>
    <col min="4" max="4" width="52.5703125" style="207" customWidth="1"/>
    <col min="5" max="5" width="25.85546875" style="207" customWidth="1"/>
    <col min="6" max="6" width="25.140625" style="207" customWidth="1"/>
    <col min="7" max="7" width="23.7109375" style="207" customWidth="1"/>
    <col min="8" max="8" width="10.28515625" style="207" bestFit="1" customWidth="1"/>
    <col min="9" max="9" width="12.42578125" style="207" bestFit="1" customWidth="1"/>
    <col min="10" max="16384" width="8.42578125" style="207"/>
  </cols>
  <sheetData>
    <row r="1" spans="1:7" x14ac:dyDescent="0.3">
      <c r="A1" s="205"/>
      <c r="B1" s="205"/>
      <c r="C1" s="205"/>
      <c r="D1" s="205"/>
      <c r="E1" s="205"/>
      <c r="F1" s="205"/>
      <c r="G1" s="206" t="s">
        <v>264</v>
      </c>
    </row>
    <row r="2" spans="1:7" x14ac:dyDescent="0.3">
      <c r="A2" s="205"/>
      <c r="B2" s="205"/>
      <c r="C2" s="205"/>
      <c r="D2" s="208" t="s">
        <v>483</v>
      </c>
      <c r="E2" s="205"/>
      <c r="F2" s="205"/>
      <c r="G2" s="206"/>
    </row>
    <row r="3" spans="1:7" x14ac:dyDescent="0.3">
      <c r="A3" s="205"/>
      <c r="B3" s="205"/>
      <c r="C3" s="205"/>
      <c r="D3" s="205"/>
      <c r="E3" s="205"/>
      <c r="F3" s="205"/>
      <c r="G3" s="205"/>
    </row>
    <row r="4" spans="1:7" s="209" customFormat="1" ht="56.25" x14ac:dyDescent="0.25">
      <c r="A4" s="157" t="s">
        <v>2</v>
      </c>
      <c r="B4" s="250" t="s">
        <v>218</v>
      </c>
      <c r="C4" s="158"/>
      <c r="D4" s="159" t="s">
        <v>219</v>
      </c>
      <c r="E4" s="157" t="s">
        <v>220</v>
      </c>
      <c r="F4" s="159" t="s">
        <v>221</v>
      </c>
      <c r="G4" s="159" t="s">
        <v>7</v>
      </c>
    </row>
    <row r="5" spans="1:7" x14ac:dyDescent="0.3">
      <c r="A5" s="152">
        <v>1</v>
      </c>
      <c r="B5" s="153" t="s">
        <v>265</v>
      </c>
      <c r="C5" s="153" t="s">
        <v>266</v>
      </c>
      <c r="D5" s="153" t="s">
        <v>267</v>
      </c>
      <c r="E5" s="376">
        <v>3553000</v>
      </c>
      <c r="F5" s="373">
        <v>793569</v>
      </c>
      <c r="G5" s="154">
        <f t="shared" ref="G5:G40" si="0">F5/E5</f>
        <v>0.22335181536729523</v>
      </c>
    </row>
    <row r="6" spans="1:7" ht="37.5" x14ac:dyDescent="0.3">
      <c r="A6" s="155">
        <v>2</v>
      </c>
      <c r="B6" s="156" t="s">
        <v>265</v>
      </c>
      <c r="C6" s="156" t="s">
        <v>268</v>
      </c>
      <c r="D6" s="156" t="s">
        <v>269</v>
      </c>
      <c r="E6" s="377">
        <v>204000</v>
      </c>
      <c r="F6" s="374">
        <v>50736</v>
      </c>
      <c r="G6" s="154">
        <f t="shared" si="0"/>
        <v>0.24870588235294117</v>
      </c>
    </row>
    <row r="7" spans="1:7" x14ac:dyDescent="0.3">
      <c r="A7" s="152">
        <v>3</v>
      </c>
      <c r="B7" s="156" t="s">
        <v>265</v>
      </c>
      <c r="C7" s="156" t="s">
        <v>270</v>
      </c>
      <c r="D7" s="156" t="s">
        <v>271</v>
      </c>
      <c r="E7" s="377">
        <v>104000</v>
      </c>
      <c r="F7" s="374">
        <v>10827</v>
      </c>
      <c r="G7" s="154">
        <f t="shared" si="0"/>
        <v>0.10410576923076922</v>
      </c>
    </row>
    <row r="8" spans="1:7" x14ac:dyDescent="0.3">
      <c r="A8" s="222">
        <v>4</v>
      </c>
      <c r="B8" s="156" t="s">
        <v>265</v>
      </c>
      <c r="C8" s="156">
        <v>100130</v>
      </c>
      <c r="D8" s="156" t="s">
        <v>453</v>
      </c>
      <c r="E8" s="377">
        <v>30000</v>
      </c>
      <c r="F8" s="374">
        <v>0</v>
      </c>
      <c r="G8" s="154">
        <f t="shared" si="0"/>
        <v>0</v>
      </c>
    </row>
    <row r="9" spans="1:7" x14ac:dyDescent="0.3">
      <c r="A9" s="152">
        <v>5</v>
      </c>
      <c r="B9" s="156">
        <v>510103</v>
      </c>
      <c r="C9" s="156">
        <v>100206</v>
      </c>
      <c r="D9" s="156" t="s">
        <v>272</v>
      </c>
      <c r="E9" s="377">
        <v>27000</v>
      </c>
      <c r="F9" s="374">
        <v>0</v>
      </c>
      <c r="G9" s="154">
        <f t="shared" si="0"/>
        <v>0</v>
      </c>
    </row>
    <row r="10" spans="1:7" ht="19.5" thickBot="1" x14ac:dyDescent="0.35">
      <c r="A10" s="243">
        <v>6</v>
      </c>
      <c r="B10" s="163" t="s">
        <v>265</v>
      </c>
      <c r="C10" s="163" t="s">
        <v>273</v>
      </c>
      <c r="D10" s="163" t="s">
        <v>274</v>
      </c>
      <c r="E10" s="378">
        <v>98000</v>
      </c>
      <c r="F10" s="375">
        <v>19241</v>
      </c>
      <c r="G10" s="179">
        <f t="shared" si="0"/>
        <v>0.19633673469387755</v>
      </c>
    </row>
    <row r="11" spans="1:7" x14ac:dyDescent="0.3">
      <c r="A11" s="152">
        <v>7</v>
      </c>
      <c r="B11" s="153" t="s">
        <v>265</v>
      </c>
      <c r="C11" s="153" t="s">
        <v>275</v>
      </c>
      <c r="D11" s="153" t="s">
        <v>276</v>
      </c>
      <c r="E11" s="376">
        <v>40000</v>
      </c>
      <c r="F11" s="373">
        <v>18796.46</v>
      </c>
      <c r="G11" s="154">
        <f t="shared" si="0"/>
        <v>0.46991149999999998</v>
      </c>
    </row>
    <row r="12" spans="1:7" x14ac:dyDescent="0.3">
      <c r="A12" s="152">
        <v>8</v>
      </c>
      <c r="B12" s="156" t="s">
        <v>265</v>
      </c>
      <c r="C12" s="156" t="s">
        <v>277</v>
      </c>
      <c r="D12" s="156" t="s">
        <v>278</v>
      </c>
      <c r="E12" s="377">
        <v>21000</v>
      </c>
      <c r="F12" s="374">
        <v>2990.12</v>
      </c>
      <c r="G12" s="154">
        <f t="shared" si="0"/>
        <v>0.14238666666666666</v>
      </c>
    </row>
    <row r="13" spans="1:7" x14ac:dyDescent="0.3">
      <c r="A13" s="152">
        <v>9</v>
      </c>
      <c r="B13" s="156" t="s">
        <v>265</v>
      </c>
      <c r="C13" s="156" t="s">
        <v>279</v>
      </c>
      <c r="D13" s="156" t="s">
        <v>280</v>
      </c>
      <c r="E13" s="377">
        <v>230000</v>
      </c>
      <c r="F13" s="374">
        <v>32813.550000000003</v>
      </c>
      <c r="G13" s="154">
        <f t="shared" si="0"/>
        <v>0.14266760869565218</v>
      </c>
    </row>
    <row r="14" spans="1:7" x14ac:dyDescent="0.3">
      <c r="A14" s="152">
        <v>10</v>
      </c>
      <c r="B14" s="156" t="s">
        <v>265</v>
      </c>
      <c r="C14" s="156">
        <v>200104</v>
      </c>
      <c r="D14" s="156" t="s">
        <v>281</v>
      </c>
      <c r="E14" s="377">
        <v>7000</v>
      </c>
      <c r="F14" s="374">
        <v>902.1</v>
      </c>
      <c r="G14" s="154">
        <f t="shared" si="0"/>
        <v>0.12887142857142858</v>
      </c>
    </row>
    <row r="15" spans="1:7" x14ac:dyDescent="0.3">
      <c r="A15" s="152">
        <v>11</v>
      </c>
      <c r="B15" s="156" t="s">
        <v>265</v>
      </c>
      <c r="C15" s="156" t="s">
        <v>282</v>
      </c>
      <c r="D15" s="156" t="s">
        <v>283</v>
      </c>
      <c r="E15" s="377">
        <v>60000</v>
      </c>
      <c r="F15" s="374">
        <v>11460.65</v>
      </c>
      <c r="G15" s="154">
        <f t="shared" si="0"/>
        <v>0.19101083333333332</v>
      </c>
    </row>
    <row r="16" spans="1:7" x14ac:dyDescent="0.3">
      <c r="A16" s="152">
        <v>12</v>
      </c>
      <c r="B16" s="156" t="s">
        <v>265</v>
      </c>
      <c r="C16" s="156">
        <v>200106</v>
      </c>
      <c r="D16" s="156" t="s">
        <v>284</v>
      </c>
      <c r="E16" s="377">
        <v>19000</v>
      </c>
      <c r="F16" s="374">
        <v>1260</v>
      </c>
      <c r="G16" s="154">
        <f t="shared" si="0"/>
        <v>6.6315789473684217E-2</v>
      </c>
    </row>
    <row r="17" spans="1:7" x14ac:dyDescent="0.3">
      <c r="A17" s="152">
        <v>13</v>
      </c>
      <c r="B17" s="156">
        <v>510103</v>
      </c>
      <c r="C17" s="156">
        <v>200107</v>
      </c>
      <c r="D17" s="156" t="s">
        <v>285</v>
      </c>
      <c r="E17" s="377">
        <v>19000</v>
      </c>
      <c r="F17" s="374">
        <v>1789</v>
      </c>
      <c r="G17" s="154">
        <f t="shared" si="0"/>
        <v>9.4157894736842107E-2</v>
      </c>
    </row>
    <row r="18" spans="1:7" x14ac:dyDescent="0.3">
      <c r="A18" s="152">
        <v>14</v>
      </c>
      <c r="B18" s="156" t="s">
        <v>265</v>
      </c>
      <c r="C18" s="156" t="s">
        <v>286</v>
      </c>
      <c r="D18" s="156" t="s">
        <v>287</v>
      </c>
      <c r="E18" s="377">
        <v>79000</v>
      </c>
      <c r="F18" s="374">
        <v>11598.59</v>
      </c>
      <c r="G18" s="154">
        <f t="shared" si="0"/>
        <v>0.14681759493670887</v>
      </c>
    </row>
    <row r="19" spans="1:7" ht="37.5" x14ac:dyDescent="0.3">
      <c r="A19" s="152">
        <v>15</v>
      </c>
      <c r="B19" s="156" t="s">
        <v>265</v>
      </c>
      <c r="C19" s="156" t="s">
        <v>288</v>
      </c>
      <c r="D19" s="156" t="s">
        <v>289</v>
      </c>
      <c r="E19" s="377">
        <v>417300</v>
      </c>
      <c r="F19" s="374">
        <v>116897.72</v>
      </c>
      <c r="G19" s="154">
        <f t="shared" si="0"/>
        <v>0.28012873232686319</v>
      </c>
    </row>
    <row r="20" spans="1:7" ht="37.5" x14ac:dyDescent="0.3">
      <c r="A20" s="152">
        <v>16</v>
      </c>
      <c r="B20" s="156" t="s">
        <v>265</v>
      </c>
      <c r="C20" s="156" t="s">
        <v>290</v>
      </c>
      <c r="D20" s="156" t="s">
        <v>291</v>
      </c>
      <c r="E20" s="377">
        <v>395000</v>
      </c>
      <c r="F20" s="374">
        <v>27422.29</v>
      </c>
      <c r="G20" s="154">
        <f t="shared" si="0"/>
        <v>6.9423518987341781E-2</v>
      </c>
    </row>
    <row r="21" spans="1:7" x14ac:dyDescent="0.3">
      <c r="A21" s="152">
        <v>17</v>
      </c>
      <c r="B21" s="156">
        <v>510103</v>
      </c>
      <c r="C21" s="156">
        <v>200200</v>
      </c>
      <c r="D21" s="156" t="s">
        <v>292</v>
      </c>
      <c r="E21" s="377">
        <v>75000</v>
      </c>
      <c r="F21" s="374">
        <v>3649</v>
      </c>
      <c r="G21" s="154">
        <f t="shared" si="0"/>
        <v>4.8653333333333333E-2</v>
      </c>
    </row>
    <row r="22" spans="1:7" x14ac:dyDescent="0.3">
      <c r="A22" s="152">
        <v>18</v>
      </c>
      <c r="B22" s="156" t="s">
        <v>265</v>
      </c>
      <c r="C22" s="156" t="s">
        <v>293</v>
      </c>
      <c r="D22" s="156" t="s">
        <v>294</v>
      </c>
      <c r="E22" s="377">
        <v>11000</v>
      </c>
      <c r="F22" s="374">
        <v>0</v>
      </c>
      <c r="G22" s="154">
        <f t="shared" si="0"/>
        <v>0</v>
      </c>
    </row>
    <row r="23" spans="1:7" x14ac:dyDescent="0.3">
      <c r="A23" s="152">
        <v>19</v>
      </c>
      <c r="B23" s="156">
        <v>510103</v>
      </c>
      <c r="C23" s="156">
        <v>200601</v>
      </c>
      <c r="D23" s="156" t="s">
        <v>295</v>
      </c>
      <c r="E23" s="377">
        <v>7000</v>
      </c>
      <c r="F23" s="374">
        <v>0</v>
      </c>
      <c r="G23" s="154">
        <f t="shared" si="0"/>
        <v>0</v>
      </c>
    </row>
    <row r="24" spans="1:7" x14ac:dyDescent="0.3">
      <c r="A24" s="152">
        <v>20</v>
      </c>
      <c r="B24" s="156">
        <v>510103</v>
      </c>
      <c r="C24" s="156">
        <v>2013</v>
      </c>
      <c r="D24" s="156" t="s">
        <v>306</v>
      </c>
      <c r="E24" s="377">
        <v>22000</v>
      </c>
      <c r="F24" s="374">
        <v>400</v>
      </c>
      <c r="G24" s="154">
        <f t="shared" si="0"/>
        <v>1.8181818181818181E-2</v>
      </c>
    </row>
    <row r="25" spans="1:7" x14ac:dyDescent="0.3">
      <c r="A25" s="152">
        <v>21</v>
      </c>
      <c r="B25" s="156" t="s">
        <v>265</v>
      </c>
      <c r="C25" s="156" t="s">
        <v>296</v>
      </c>
      <c r="D25" s="156" t="s">
        <v>297</v>
      </c>
      <c r="E25" s="377">
        <v>40000</v>
      </c>
      <c r="F25" s="374">
        <v>7395</v>
      </c>
      <c r="G25" s="154">
        <f t="shared" si="0"/>
        <v>0.18487500000000001</v>
      </c>
    </row>
    <row r="26" spans="1:7" x14ac:dyDescent="0.3">
      <c r="A26" s="152">
        <v>22</v>
      </c>
      <c r="B26" s="156">
        <v>510103</v>
      </c>
      <c r="C26" s="156">
        <v>203002</v>
      </c>
      <c r="D26" s="156" t="s">
        <v>298</v>
      </c>
      <c r="E26" s="377">
        <v>25000</v>
      </c>
      <c r="F26" s="374">
        <v>188</v>
      </c>
      <c r="G26" s="154">
        <f t="shared" si="0"/>
        <v>7.5199999999999998E-3</v>
      </c>
    </row>
    <row r="27" spans="1:7" x14ac:dyDescent="0.3">
      <c r="A27" s="152">
        <v>23</v>
      </c>
      <c r="B27" s="156" t="s">
        <v>265</v>
      </c>
      <c r="C27" s="156" t="s">
        <v>299</v>
      </c>
      <c r="D27" s="156" t="s">
        <v>300</v>
      </c>
      <c r="E27" s="377">
        <v>60000</v>
      </c>
      <c r="F27" s="374">
        <v>924.77</v>
      </c>
      <c r="G27" s="154">
        <f t="shared" si="0"/>
        <v>1.5412833333333332E-2</v>
      </c>
    </row>
    <row r="28" spans="1:7" x14ac:dyDescent="0.3">
      <c r="A28" s="152">
        <v>24</v>
      </c>
      <c r="B28" s="156">
        <v>510103</v>
      </c>
      <c r="C28" s="156">
        <v>591100</v>
      </c>
      <c r="D28" s="156" t="s">
        <v>151</v>
      </c>
      <c r="E28" s="377">
        <v>10000</v>
      </c>
      <c r="F28" s="374">
        <v>0</v>
      </c>
      <c r="G28" s="154">
        <f t="shared" si="0"/>
        <v>0</v>
      </c>
    </row>
    <row r="29" spans="1:7" x14ac:dyDescent="0.3">
      <c r="A29" s="152">
        <v>25</v>
      </c>
      <c r="B29" s="156">
        <v>510103</v>
      </c>
      <c r="C29" s="156">
        <v>710101</v>
      </c>
      <c r="D29" s="156" t="s">
        <v>177</v>
      </c>
      <c r="E29" s="171">
        <v>470000</v>
      </c>
      <c r="F29" s="160">
        <v>0</v>
      </c>
      <c r="G29" s="154">
        <f t="shared" si="0"/>
        <v>0</v>
      </c>
    </row>
    <row r="30" spans="1:7" x14ac:dyDescent="0.3">
      <c r="A30" s="152">
        <v>26</v>
      </c>
      <c r="B30" s="156">
        <v>510103</v>
      </c>
      <c r="C30" s="156">
        <v>710102</v>
      </c>
      <c r="D30" s="156" t="s">
        <v>179</v>
      </c>
      <c r="E30" s="171">
        <v>37000</v>
      </c>
      <c r="F30" s="160">
        <v>0</v>
      </c>
      <c r="G30" s="154">
        <f t="shared" si="0"/>
        <v>0</v>
      </c>
    </row>
    <row r="31" spans="1:7" ht="37.5" x14ac:dyDescent="0.3">
      <c r="A31" s="152">
        <v>27</v>
      </c>
      <c r="B31" s="156">
        <v>510103</v>
      </c>
      <c r="C31" s="156">
        <v>710103</v>
      </c>
      <c r="D31" s="156" t="s">
        <v>301</v>
      </c>
      <c r="E31" s="171">
        <v>0</v>
      </c>
      <c r="F31" s="160">
        <v>0</v>
      </c>
      <c r="G31" s="154" t="e">
        <f t="shared" si="0"/>
        <v>#DIV/0!</v>
      </c>
    </row>
    <row r="32" spans="1:7" x14ac:dyDescent="0.3">
      <c r="A32" s="152">
        <v>28</v>
      </c>
      <c r="B32" s="156">
        <v>510103</v>
      </c>
      <c r="C32" s="156">
        <v>710130</v>
      </c>
      <c r="D32" s="156" t="s">
        <v>183</v>
      </c>
      <c r="E32" s="171">
        <v>140000</v>
      </c>
      <c r="F32" s="160">
        <v>907.5</v>
      </c>
      <c r="G32" s="154">
        <f t="shared" si="0"/>
        <v>6.4821428571428573E-3</v>
      </c>
    </row>
    <row r="33" spans="1:7" ht="38.25" thickBot="1" x14ac:dyDescent="0.35">
      <c r="A33" s="152">
        <v>29</v>
      </c>
      <c r="B33" s="161">
        <v>510103</v>
      </c>
      <c r="C33" s="161">
        <v>850101</v>
      </c>
      <c r="D33" s="161" t="s">
        <v>122</v>
      </c>
      <c r="E33" s="379">
        <v>0</v>
      </c>
      <c r="F33" s="380">
        <v>0</v>
      </c>
      <c r="G33" s="162" t="e">
        <f t="shared" si="0"/>
        <v>#DIV/0!</v>
      </c>
    </row>
    <row r="34" spans="1:7" ht="38.25" thickTop="1" x14ac:dyDescent="0.3">
      <c r="A34" s="152">
        <v>30</v>
      </c>
      <c r="B34" s="276">
        <v>545000</v>
      </c>
      <c r="C34" s="276">
        <v>200130</v>
      </c>
      <c r="D34" s="156" t="s">
        <v>291</v>
      </c>
      <c r="E34" s="381">
        <v>1000</v>
      </c>
      <c r="F34" s="381">
        <v>0</v>
      </c>
      <c r="G34" s="277">
        <f t="shared" si="0"/>
        <v>0</v>
      </c>
    </row>
    <row r="35" spans="1:7" ht="19.5" thickBot="1" x14ac:dyDescent="0.35">
      <c r="A35" s="152">
        <v>31</v>
      </c>
      <c r="B35" s="165">
        <v>545000</v>
      </c>
      <c r="C35" s="165">
        <v>203030</v>
      </c>
      <c r="D35" s="165" t="s">
        <v>300</v>
      </c>
      <c r="E35" s="382">
        <v>0</v>
      </c>
      <c r="F35" s="383">
        <v>0</v>
      </c>
      <c r="G35" s="166" t="e">
        <f t="shared" si="0"/>
        <v>#DIV/0!</v>
      </c>
    </row>
    <row r="36" spans="1:7" ht="19.5" thickTop="1" x14ac:dyDescent="0.3">
      <c r="A36" s="152">
        <v>32</v>
      </c>
      <c r="B36" s="153">
        <v>615000</v>
      </c>
      <c r="C36" s="153">
        <v>200105</v>
      </c>
      <c r="D36" s="153" t="s">
        <v>283</v>
      </c>
      <c r="E36" s="376">
        <v>5000</v>
      </c>
      <c r="F36" s="373">
        <v>674.62</v>
      </c>
      <c r="G36" s="154">
        <f t="shared" si="0"/>
        <v>0.13492399999999999</v>
      </c>
    </row>
    <row r="37" spans="1:7" x14ac:dyDescent="0.3">
      <c r="A37" s="152">
        <v>33</v>
      </c>
      <c r="B37" s="156">
        <v>615000</v>
      </c>
      <c r="C37" s="156">
        <v>200106</v>
      </c>
      <c r="D37" s="156" t="s">
        <v>284</v>
      </c>
      <c r="E37" s="377">
        <v>7000</v>
      </c>
      <c r="F37" s="374">
        <v>0</v>
      </c>
      <c r="G37" s="154">
        <f t="shared" si="0"/>
        <v>0</v>
      </c>
    </row>
    <row r="38" spans="1:7" ht="37.5" x14ac:dyDescent="0.3">
      <c r="A38" s="152">
        <v>34</v>
      </c>
      <c r="B38" s="156" t="s">
        <v>302</v>
      </c>
      <c r="C38" s="156" t="s">
        <v>288</v>
      </c>
      <c r="D38" s="156" t="s">
        <v>289</v>
      </c>
      <c r="E38" s="377">
        <v>10000</v>
      </c>
      <c r="F38" s="374">
        <v>1850</v>
      </c>
      <c r="G38" s="154">
        <f t="shared" si="0"/>
        <v>0.185</v>
      </c>
    </row>
    <row r="39" spans="1:7" ht="19.5" thickBot="1" x14ac:dyDescent="0.35">
      <c r="A39" s="152">
        <v>35</v>
      </c>
      <c r="B39" s="156" t="s">
        <v>302</v>
      </c>
      <c r="C39" s="156">
        <v>200130</v>
      </c>
      <c r="D39" s="156" t="s">
        <v>300</v>
      </c>
      <c r="E39" s="385">
        <v>12000</v>
      </c>
      <c r="F39" s="384">
        <v>10436.25</v>
      </c>
      <c r="G39" s="164">
        <f t="shared" si="0"/>
        <v>0.86968749999999995</v>
      </c>
    </row>
    <row r="40" spans="1:7" ht="38.25" thickBot="1" x14ac:dyDescent="0.35">
      <c r="A40" s="152">
        <v>36</v>
      </c>
      <c r="B40" s="165">
        <v>615000</v>
      </c>
      <c r="C40" s="165">
        <v>850101</v>
      </c>
      <c r="D40" s="165" t="s">
        <v>122</v>
      </c>
      <c r="E40" s="379">
        <v>0</v>
      </c>
      <c r="F40" s="379">
        <v>0</v>
      </c>
      <c r="G40" s="166" t="e">
        <f t="shared" si="0"/>
        <v>#DIV/0!</v>
      </c>
    </row>
    <row r="41" spans="1:7" ht="20.25" customHeight="1" thickTop="1" x14ac:dyDescent="0.3">
      <c r="A41" s="152">
        <v>37</v>
      </c>
      <c r="B41" s="153">
        <v>650301</v>
      </c>
      <c r="C41" s="153">
        <v>710101</v>
      </c>
      <c r="D41" s="153" t="s">
        <v>177</v>
      </c>
      <c r="E41" s="167">
        <v>210000</v>
      </c>
      <c r="F41" s="167">
        <v>0</v>
      </c>
      <c r="G41" s="154">
        <f t="shared" ref="G41:G98" si="1">F41/E41</f>
        <v>0</v>
      </c>
    </row>
    <row r="42" spans="1:7" ht="20.25" customHeight="1" x14ac:dyDescent="0.3">
      <c r="A42" s="152">
        <v>38</v>
      </c>
      <c r="B42" s="153">
        <v>650301</v>
      </c>
      <c r="C42" s="153">
        <v>710130</v>
      </c>
      <c r="D42" s="156" t="s">
        <v>183</v>
      </c>
      <c r="E42" s="197">
        <v>253000</v>
      </c>
      <c r="F42" s="170">
        <v>0</v>
      </c>
      <c r="G42" s="154">
        <f t="shared" si="1"/>
        <v>0</v>
      </c>
    </row>
    <row r="43" spans="1:7" x14ac:dyDescent="0.3">
      <c r="A43" s="152">
        <v>39</v>
      </c>
      <c r="B43" s="153">
        <v>650302</v>
      </c>
      <c r="C43" s="153">
        <v>600100</v>
      </c>
      <c r="D43" s="168" t="s">
        <v>482</v>
      </c>
      <c r="E43" s="241">
        <v>765000</v>
      </c>
      <c r="F43" s="169">
        <v>0</v>
      </c>
      <c r="G43" s="154">
        <f t="shared" si="1"/>
        <v>0</v>
      </c>
    </row>
    <row r="44" spans="1:7" x14ac:dyDescent="0.3">
      <c r="A44" s="152">
        <v>40</v>
      </c>
      <c r="B44" s="153">
        <v>650302</v>
      </c>
      <c r="C44" s="153">
        <v>600300</v>
      </c>
      <c r="D44" s="168" t="s">
        <v>400</v>
      </c>
      <c r="E44" s="241">
        <v>161000</v>
      </c>
      <c r="F44" s="169">
        <v>0</v>
      </c>
      <c r="G44" s="154">
        <f t="shared" si="1"/>
        <v>0</v>
      </c>
    </row>
    <row r="45" spans="1:7" x14ac:dyDescent="0.3">
      <c r="A45" s="152">
        <v>41</v>
      </c>
      <c r="B45" s="153">
        <v>650302</v>
      </c>
      <c r="C45" s="153">
        <v>710101</v>
      </c>
      <c r="D45" s="153" t="s">
        <v>177</v>
      </c>
      <c r="E45" s="242">
        <v>410000</v>
      </c>
      <c r="F45" s="169">
        <v>0</v>
      </c>
      <c r="G45" s="154">
        <f t="shared" si="1"/>
        <v>0</v>
      </c>
    </row>
    <row r="46" spans="1:7" ht="37.5" x14ac:dyDescent="0.3">
      <c r="A46" s="152">
        <v>42</v>
      </c>
      <c r="B46" s="153">
        <v>650302</v>
      </c>
      <c r="C46" s="153">
        <v>710103</v>
      </c>
      <c r="D46" s="153" t="s">
        <v>301</v>
      </c>
      <c r="E46" s="167">
        <v>0</v>
      </c>
      <c r="F46" s="170">
        <v>0</v>
      </c>
      <c r="G46" s="154" t="e">
        <f t="shared" si="1"/>
        <v>#DIV/0!</v>
      </c>
    </row>
    <row r="47" spans="1:7" x14ac:dyDescent="0.3">
      <c r="A47" s="152">
        <v>43</v>
      </c>
      <c r="B47" s="156">
        <v>650302</v>
      </c>
      <c r="C47" s="156">
        <v>710130</v>
      </c>
      <c r="D47" s="156" t="s">
        <v>183</v>
      </c>
      <c r="E47" s="171">
        <v>25000</v>
      </c>
      <c r="F47" s="171">
        <v>0</v>
      </c>
      <c r="G47" s="172">
        <f t="shared" si="1"/>
        <v>0</v>
      </c>
    </row>
    <row r="48" spans="1:7" x14ac:dyDescent="0.3">
      <c r="A48" s="152">
        <v>44</v>
      </c>
      <c r="B48" s="153" t="s">
        <v>303</v>
      </c>
      <c r="C48" s="153" t="s">
        <v>275</v>
      </c>
      <c r="D48" s="153" t="s">
        <v>276</v>
      </c>
      <c r="E48" s="376">
        <v>45000</v>
      </c>
      <c r="F48" s="373">
        <v>5391</v>
      </c>
      <c r="G48" s="154">
        <f t="shared" si="1"/>
        <v>0.1198</v>
      </c>
    </row>
    <row r="49" spans="1:7" x14ac:dyDescent="0.3">
      <c r="A49" s="152">
        <v>45</v>
      </c>
      <c r="B49" s="156">
        <v>650401</v>
      </c>
      <c r="C49" s="156">
        <v>200102</v>
      </c>
      <c r="D49" s="156" t="s">
        <v>278</v>
      </c>
      <c r="E49" s="377">
        <v>56000</v>
      </c>
      <c r="F49" s="374">
        <v>0</v>
      </c>
      <c r="G49" s="154">
        <f t="shared" si="1"/>
        <v>0</v>
      </c>
    </row>
    <row r="50" spans="1:7" x14ac:dyDescent="0.3">
      <c r="A50" s="152">
        <v>46</v>
      </c>
      <c r="B50" s="156" t="s">
        <v>303</v>
      </c>
      <c r="C50" s="156" t="s">
        <v>279</v>
      </c>
      <c r="D50" s="156" t="s">
        <v>280</v>
      </c>
      <c r="E50" s="377">
        <v>179000</v>
      </c>
      <c r="F50" s="374">
        <v>44539.79</v>
      </c>
      <c r="G50" s="154">
        <f t="shared" si="1"/>
        <v>0.24882564245810057</v>
      </c>
    </row>
    <row r="51" spans="1:7" x14ac:dyDescent="0.3">
      <c r="A51" s="152">
        <v>47</v>
      </c>
      <c r="B51" s="156">
        <v>650401</v>
      </c>
      <c r="C51" s="156">
        <v>200104</v>
      </c>
      <c r="D51" s="156" t="s">
        <v>281</v>
      </c>
      <c r="E51" s="377">
        <v>18000</v>
      </c>
      <c r="F51" s="374">
        <v>2324.0700000000002</v>
      </c>
      <c r="G51" s="154">
        <f t="shared" si="1"/>
        <v>0.12911500000000001</v>
      </c>
    </row>
    <row r="52" spans="1:7" x14ac:dyDescent="0.3">
      <c r="A52" s="152">
        <v>48</v>
      </c>
      <c r="B52" s="156" t="s">
        <v>419</v>
      </c>
      <c r="C52" s="156">
        <v>200106</v>
      </c>
      <c r="D52" s="156" t="s">
        <v>284</v>
      </c>
      <c r="E52" s="377">
        <v>10000</v>
      </c>
      <c r="F52" s="374">
        <v>1296</v>
      </c>
      <c r="G52" s="154">
        <f t="shared" si="1"/>
        <v>0.12959999999999999</v>
      </c>
    </row>
    <row r="53" spans="1:7" x14ac:dyDescent="0.3">
      <c r="A53" s="152">
        <v>49</v>
      </c>
      <c r="B53" s="156">
        <v>650401</v>
      </c>
      <c r="C53" s="156">
        <v>200107</v>
      </c>
      <c r="D53" s="156" t="s">
        <v>285</v>
      </c>
      <c r="E53" s="377">
        <v>135000</v>
      </c>
      <c r="F53" s="374">
        <v>0</v>
      </c>
      <c r="G53" s="154">
        <f t="shared" si="1"/>
        <v>0</v>
      </c>
    </row>
    <row r="54" spans="1:7" x14ac:dyDescent="0.3">
      <c r="A54" s="152">
        <v>50</v>
      </c>
      <c r="B54" s="156">
        <v>650401</v>
      </c>
      <c r="C54" s="156">
        <v>200108</v>
      </c>
      <c r="D54" s="156" t="s">
        <v>287</v>
      </c>
      <c r="E54" s="377">
        <v>21000</v>
      </c>
      <c r="F54" s="374">
        <v>4665.88</v>
      </c>
      <c r="G54" s="154">
        <f t="shared" si="1"/>
        <v>0.22218476190476191</v>
      </c>
    </row>
    <row r="55" spans="1:7" ht="37.5" x14ac:dyDescent="0.3">
      <c r="A55" s="152">
        <v>51</v>
      </c>
      <c r="B55" s="156">
        <v>650401</v>
      </c>
      <c r="C55" s="156">
        <v>200109</v>
      </c>
      <c r="D55" s="156" t="s">
        <v>289</v>
      </c>
      <c r="E55" s="377">
        <v>72000</v>
      </c>
      <c r="F55" s="374">
        <v>2099.35</v>
      </c>
      <c r="G55" s="154">
        <f t="shared" si="1"/>
        <v>2.9157638888888889E-2</v>
      </c>
    </row>
    <row r="56" spans="1:7" ht="37.5" x14ac:dyDescent="0.3">
      <c r="A56" s="152">
        <v>52</v>
      </c>
      <c r="B56" s="156">
        <v>650401</v>
      </c>
      <c r="C56" s="156">
        <v>200130</v>
      </c>
      <c r="D56" s="156" t="s">
        <v>291</v>
      </c>
      <c r="E56" s="377">
        <v>100000</v>
      </c>
      <c r="F56" s="374">
        <v>24118.3</v>
      </c>
      <c r="G56" s="154">
        <f t="shared" si="1"/>
        <v>0.24118299999999998</v>
      </c>
    </row>
    <row r="57" spans="1:7" x14ac:dyDescent="0.3">
      <c r="A57" s="152">
        <v>53</v>
      </c>
      <c r="B57" s="156" t="s">
        <v>303</v>
      </c>
      <c r="C57" s="156" t="s">
        <v>304</v>
      </c>
      <c r="D57" s="156" t="s">
        <v>292</v>
      </c>
      <c r="E57" s="377">
        <v>155000</v>
      </c>
      <c r="F57" s="374">
        <v>380.3</v>
      </c>
      <c r="G57" s="154">
        <f t="shared" si="1"/>
        <v>2.4535483870967742E-3</v>
      </c>
    </row>
    <row r="58" spans="1:7" x14ac:dyDescent="0.3">
      <c r="A58" s="152">
        <v>54</v>
      </c>
      <c r="B58" s="156">
        <v>650401</v>
      </c>
      <c r="C58" s="156">
        <v>200530</v>
      </c>
      <c r="D58" s="156" t="s">
        <v>294</v>
      </c>
      <c r="E58" s="377">
        <v>25000</v>
      </c>
      <c r="F58" s="374">
        <v>0</v>
      </c>
      <c r="G58" s="154">
        <f t="shared" si="1"/>
        <v>0</v>
      </c>
    </row>
    <row r="59" spans="1:7" x14ac:dyDescent="0.3">
      <c r="A59" s="152">
        <v>55</v>
      </c>
      <c r="B59" s="156">
        <v>650401</v>
      </c>
      <c r="C59" s="156">
        <v>200601</v>
      </c>
      <c r="D59" s="156" t="s">
        <v>407</v>
      </c>
      <c r="E59" s="377">
        <v>3000</v>
      </c>
      <c r="F59" s="374">
        <v>0</v>
      </c>
      <c r="G59" s="154">
        <f t="shared" si="1"/>
        <v>0</v>
      </c>
    </row>
    <row r="60" spans="1:7" x14ac:dyDescent="0.3">
      <c r="A60" s="152">
        <v>56</v>
      </c>
      <c r="B60" s="156" t="s">
        <v>303</v>
      </c>
      <c r="C60" s="156" t="s">
        <v>305</v>
      </c>
      <c r="D60" s="156" t="s">
        <v>306</v>
      </c>
      <c r="E60" s="377">
        <v>9000</v>
      </c>
      <c r="F60" s="374">
        <v>305</v>
      </c>
      <c r="G60" s="154">
        <f t="shared" si="1"/>
        <v>3.3888888888888892E-2</v>
      </c>
    </row>
    <row r="61" spans="1:7" x14ac:dyDescent="0.3">
      <c r="A61" s="152">
        <v>57</v>
      </c>
      <c r="B61" s="156">
        <v>650401</v>
      </c>
      <c r="C61" s="156">
        <v>570201</v>
      </c>
      <c r="D61" s="156" t="s">
        <v>467</v>
      </c>
      <c r="E61" s="377">
        <v>101000</v>
      </c>
      <c r="F61" s="374">
        <v>28952</v>
      </c>
      <c r="G61" s="154">
        <f t="shared" si="1"/>
        <v>0.28665346534653463</v>
      </c>
    </row>
    <row r="62" spans="1:7" ht="19.5" thickBot="1" x14ac:dyDescent="0.35">
      <c r="A62" s="152">
        <v>58</v>
      </c>
      <c r="B62" s="163">
        <v>650401</v>
      </c>
      <c r="C62" s="163">
        <v>5901</v>
      </c>
      <c r="D62" s="163" t="s">
        <v>307</v>
      </c>
      <c r="E62" s="378">
        <v>0</v>
      </c>
      <c r="F62" s="375">
        <v>0</v>
      </c>
      <c r="G62" s="164" t="e">
        <f t="shared" si="1"/>
        <v>#DIV/0!</v>
      </c>
    </row>
    <row r="63" spans="1:7" ht="19.5" thickBot="1" x14ac:dyDescent="0.35">
      <c r="A63" s="152">
        <v>59</v>
      </c>
      <c r="B63" s="173">
        <v>651300</v>
      </c>
      <c r="C63" s="173">
        <v>710130</v>
      </c>
      <c r="D63" s="173" t="s">
        <v>183</v>
      </c>
      <c r="E63" s="174">
        <v>10000</v>
      </c>
      <c r="F63" s="175">
        <v>0</v>
      </c>
      <c r="G63" s="176">
        <f t="shared" si="1"/>
        <v>0</v>
      </c>
    </row>
    <row r="64" spans="1:7" ht="38.25" thickBot="1" x14ac:dyDescent="0.35">
      <c r="A64" s="152">
        <v>60</v>
      </c>
      <c r="B64" s="177" t="s">
        <v>308</v>
      </c>
      <c r="C64" s="177" t="s">
        <v>309</v>
      </c>
      <c r="D64" s="177" t="s">
        <v>468</v>
      </c>
      <c r="E64" s="386">
        <v>53000</v>
      </c>
      <c r="F64" s="387">
        <v>10374</v>
      </c>
      <c r="G64" s="178">
        <f t="shared" si="1"/>
        <v>0.19573584905660377</v>
      </c>
    </row>
    <row r="65" spans="1:7" ht="19.5" thickTop="1" x14ac:dyDescent="0.3">
      <c r="A65" s="152">
        <v>61</v>
      </c>
      <c r="B65" s="153" t="s">
        <v>310</v>
      </c>
      <c r="C65" s="153" t="s">
        <v>266</v>
      </c>
      <c r="D65" s="153" t="s">
        <v>267</v>
      </c>
      <c r="E65" s="376">
        <v>124600</v>
      </c>
      <c r="F65" s="373">
        <v>17748</v>
      </c>
      <c r="G65" s="154">
        <f t="shared" si="1"/>
        <v>0.1424398073836276</v>
      </c>
    </row>
    <row r="66" spans="1:7" x14ac:dyDescent="0.3">
      <c r="A66" s="152">
        <v>62</v>
      </c>
      <c r="B66" s="153">
        <v>660800</v>
      </c>
      <c r="C66" s="153">
        <v>100105</v>
      </c>
      <c r="D66" s="153" t="s">
        <v>420</v>
      </c>
      <c r="E66" s="376">
        <v>6500</v>
      </c>
      <c r="F66" s="373">
        <v>838</v>
      </c>
      <c r="G66" s="154">
        <f t="shared" si="1"/>
        <v>0.12892307692307692</v>
      </c>
    </row>
    <row r="67" spans="1:7" x14ac:dyDescent="0.3">
      <c r="A67" s="152">
        <v>63</v>
      </c>
      <c r="B67" s="153">
        <v>660800</v>
      </c>
      <c r="C67" s="153">
        <v>100106</v>
      </c>
      <c r="D67" s="153" t="s">
        <v>421</v>
      </c>
      <c r="E67" s="376">
        <v>9600</v>
      </c>
      <c r="F67" s="373">
        <v>400</v>
      </c>
      <c r="G67" s="154">
        <f t="shared" si="1"/>
        <v>4.1666666666666664E-2</v>
      </c>
    </row>
    <row r="68" spans="1:7" x14ac:dyDescent="0.3">
      <c r="A68" s="152">
        <v>64</v>
      </c>
      <c r="B68" s="156" t="s">
        <v>310</v>
      </c>
      <c r="C68" s="156" t="s">
        <v>270</v>
      </c>
      <c r="D68" s="156" t="s">
        <v>271</v>
      </c>
      <c r="E68" s="377">
        <v>7500</v>
      </c>
      <c r="F68" s="374">
        <v>874</v>
      </c>
      <c r="G68" s="154">
        <f t="shared" si="1"/>
        <v>0.11653333333333334</v>
      </c>
    </row>
    <row r="69" spans="1:7" x14ac:dyDescent="0.3">
      <c r="A69" s="152">
        <v>65</v>
      </c>
      <c r="B69" s="156">
        <v>660800</v>
      </c>
      <c r="C69" s="156">
        <v>100206</v>
      </c>
      <c r="D69" s="156" t="s">
        <v>272</v>
      </c>
      <c r="E69" s="377">
        <v>1000</v>
      </c>
      <c r="F69" s="374">
        <v>0</v>
      </c>
      <c r="G69" s="154">
        <f t="shared" si="1"/>
        <v>0</v>
      </c>
    </row>
    <row r="70" spans="1:7" x14ac:dyDescent="0.3">
      <c r="A70" s="152">
        <v>66</v>
      </c>
      <c r="B70" s="156" t="s">
        <v>310</v>
      </c>
      <c r="C70" s="156" t="s">
        <v>273</v>
      </c>
      <c r="D70" s="156" t="s">
        <v>274</v>
      </c>
      <c r="E70" s="377">
        <v>3600</v>
      </c>
      <c r="F70" s="377">
        <v>446</v>
      </c>
      <c r="G70" s="172">
        <f t="shared" si="1"/>
        <v>0.1238888888888889</v>
      </c>
    </row>
    <row r="71" spans="1:7" ht="19.5" thickBot="1" x14ac:dyDescent="0.35">
      <c r="A71" s="152">
        <v>67</v>
      </c>
      <c r="B71" s="163">
        <v>660800</v>
      </c>
      <c r="C71" s="163">
        <v>200402</v>
      </c>
      <c r="D71" s="163" t="s">
        <v>449</v>
      </c>
      <c r="E71" s="378">
        <v>1000</v>
      </c>
      <c r="F71" s="378">
        <v>0</v>
      </c>
      <c r="G71" s="179">
        <f t="shared" si="1"/>
        <v>0</v>
      </c>
    </row>
    <row r="72" spans="1:7" x14ac:dyDescent="0.3">
      <c r="A72" s="152">
        <v>67</v>
      </c>
      <c r="B72" s="153" t="s">
        <v>311</v>
      </c>
      <c r="C72" s="153" t="s">
        <v>266</v>
      </c>
      <c r="D72" s="153" t="s">
        <v>267</v>
      </c>
      <c r="E72" s="376">
        <v>40000</v>
      </c>
      <c r="F72" s="373">
        <v>0</v>
      </c>
      <c r="G72" s="154">
        <f t="shared" si="1"/>
        <v>0</v>
      </c>
    </row>
    <row r="73" spans="1:7" x14ac:dyDescent="0.3">
      <c r="A73" s="152">
        <v>68</v>
      </c>
      <c r="B73" s="156" t="s">
        <v>311</v>
      </c>
      <c r="C73" s="156" t="s">
        <v>270</v>
      </c>
      <c r="D73" s="156" t="s">
        <v>271</v>
      </c>
      <c r="E73" s="377">
        <v>3000</v>
      </c>
      <c r="F73" s="374">
        <v>0</v>
      </c>
      <c r="G73" s="154">
        <f t="shared" si="1"/>
        <v>0</v>
      </c>
    </row>
    <row r="74" spans="1:7" x14ac:dyDescent="0.3">
      <c r="A74" s="152">
        <v>69</v>
      </c>
      <c r="B74" s="156">
        <v>670302</v>
      </c>
      <c r="C74" s="156">
        <v>100206</v>
      </c>
      <c r="D74" s="156" t="s">
        <v>272</v>
      </c>
      <c r="E74" s="377">
        <v>1000</v>
      </c>
      <c r="F74" s="374">
        <v>0</v>
      </c>
      <c r="G74" s="154">
        <f t="shared" si="1"/>
        <v>0</v>
      </c>
    </row>
    <row r="75" spans="1:7" x14ac:dyDescent="0.3">
      <c r="A75" s="155">
        <v>70</v>
      </c>
      <c r="B75" s="156" t="s">
        <v>311</v>
      </c>
      <c r="C75" s="156" t="s">
        <v>273</v>
      </c>
      <c r="D75" s="156" t="s">
        <v>274</v>
      </c>
      <c r="E75" s="377">
        <v>1000</v>
      </c>
      <c r="F75" s="374">
        <v>0</v>
      </c>
      <c r="G75" s="154">
        <f t="shared" si="1"/>
        <v>0</v>
      </c>
    </row>
    <row r="76" spans="1:7" x14ac:dyDescent="0.3">
      <c r="A76" s="152">
        <v>71</v>
      </c>
      <c r="B76" s="156">
        <v>670302</v>
      </c>
      <c r="C76" s="156">
        <v>200101</v>
      </c>
      <c r="D76" s="156" t="s">
        <v>276</v>
      </c>
      <c r="E76" s="377">
        <v>0</v>
      </c>
      <c r="F76" s="374">
        <v>0</v>
      </c>
      <c r="G76" s="154" t="e">
        <f t="shared" si="1"/>
        <v>#DIV/0!</v>
      </c>
    </row>
    <row r="77" spans="1:7" x14ac:dyDescent="0.3">
      <c r="A77" s="152">
        <v>72</v>
      </c>
      <c r="B77" s="156">
        <v>670302</v>
      </c>
      <c r="C77" s="156">
        <v>200102</v>
      </c>
      <c r="D77" s="156" t="s">
        <v>278</v>
      </c>
      <c r="E77" s="377">
        <v>0</v>
      </c>
      <c r="F77" s="374">
        <v>0</v>
      </c>
      <c r="G77" s="154" t="e">
        <f t="shared" si="1"/>
        <v>#DIV/0!</v>
      </c>
    </row>
    <row r="78" spans="1:7" x14ac:dyDescent="0.3">
      <c r="A78" s="152">
        <v>73</v>
      </c>
      <c r="B78" s="156">
        <v>670302</v>
      </c>
      <c r="C78" s="156">
        <v>200601</v>
      </c>
      <c r="D78" s="156" t="s">
        <v>295</v>
      </c>
      <c r="E78" s="377">
        <v>0</v>
      </c>
      <c r="F78" s="374">
        <v>0</v>
      </c>
      <c r="G78" s="172" t="e">
        <f t="shared" si="1"/>
        <v>#DIV/0!</v>
      </c>
    </row>
    <row r="79" spans="1:7" x14ac:dyDescent="0.3">
      <c r="A79" s="155">
        <v>74</v>
      </c>
      <c r="B79" s="156">
        <v>670302</v>
      </c>
      <c r="C79" s="156">
        <v>201100</v>
      </c>
      <c r="D79" s="181" t="s">
        <v>408</v>
      </c>
      <c r="E79" s="385">
        <v>0</v>
      </c>
      <c r="F79" s="377">
        <v>0</v>
      </c>
      <c r="G79" s="172" t="e">
        <f t="shared" si="1"/>
        <v>#DIV/0!</v>
      </c>
    </row>
    <row r="80" spans="1:7" ht="19.5" thickBot="1" x14ac:dyDescent="0.35">
      <c r="A80" s="152">
        <v>75</v>
      </c>
      <c r="B80" s="163">
        <v>670302</v>
      </c>
      <c r="C80" s="182">
        <v>201300</v>
      </c>
      <c r="D80" s="163" t="s">
        <v>306</v>
      </c>
      <c r="E80" s="378">
        <v>0</v>
      </c>
      <c r="F80" s="375">
        <v>0</v>
      </c>
      <c r="G80" s="164" t="e">
        <f t="shared" si="1"/>
        <v>#DIV/0!</v>
      </c>
    </row>
    <row r="81" spans="1:7" x14ac:dyDescent="0.3">
      <c r="A81" s="152">
        <v>76</v>
      </c>
      <c r="B81" s="153" t="s">
        <v>312</v>
      </c>
      <c r="C81" s="153" t="s">
        <v>279</v>
      </c>
      <c r="D81" s="153" t="s">
        <v>280</v>
      </c>
      <c r="E81" s="376">
        <v>22000</v>
      </c>
      <c r="F81" s="373">
        <v>1949.17</v>
      </c>
      <c r="G81" s="154">
        <f t="shared" si="1"/>
        <v>8.8598636363636366E-2</v>
      </c>
    </row>
    <row r="82" spans="1:7" ht="37.5" x14ac:dyDescent="0.3">
      <c r="A82" s="152">
        <v>77</v>
      </c>
      <c r="B82" s="156" t="s">
        <v>312</v>
      </c>
      <c r="C82" s="156" t="s">
        <v>288</v>
      </c>
      <c r="D82" s="156" t="s">
        <v>289</v>
      </c>
      <c r="E82" s="377">
        <v>12000</v>
      </c>
      <c r="F82" s="374">
        <v>1270.5</v>
      </c>
      <c r="G82" s="154">
        <f t="shared" si="1"/>
        <v>0.105875</v>
      </c>
    </row>
    <row r="83" spans="1:7" ht="19.5" thickBot="1" x14ac:dyDescent="0.35">
      <c r="A83" s="155">
        <v>78</v>
      </c>
      <c r="B83" s="163">
        <v>670303</v>
      </c>
      <c r="C83" s="163">
        <v>2002</v>
      </c>
      <c r="D83" s="163" t="s">
        <v>292</v>
      </c>
      <c r="E83" s="378">
        <v>0</v>
      </c>
      <c r="F83" s="375">
        <v>0</v>
      </c>
      <c r="G83" s="164" t="e">
        <f t="shared" si="1"/>
        <v>#DIV/0!</v>
      </c>
    </row>
    <row r="84" spans="1:7" x14ac:dyDescent="0.3">
      <c r="A84" s="152">
        <v>79</v>
      </c>
      <c r="B84" s="153" t="s">
        <v>313</v>
      </c>
      <c r="C84" s="153" t="s">
        <v>279</v>
      </c>
      <c r="D84" s="153" t="s">
        <v>280</v>
      </c>
      <c r="E84" s="376">
        <v>85000</v>
      </c>
      <c r="F84" s="373">
        <v>13794.37</v>
      </c>
      <c r="G84" s="154">
        <f t="shared" si="1"/>
        <v>0.16228670588235294</v>
      </c>
    </row>
    <row r="85" spans="1:7" ht="37.5" x14ac:dyDescent="0.3">
      <c r="A85" s="152">
        <v>80</v>
      </c>
      <c r="B85" s="153">
        <v>670307</v>
      </c>
      <c r="C85" s="156">
        <v>200130</v>
      </c>
      <c r="D85" s="156" t="s">
        <v>291</v>
      </c>
      <c r="E85" s="376">
        <v>24000</v>
      </c>
      <c r="F85" s="373">
        <v>0</v>
      </c>
      <c r="G85" s="154">
        <f t="shared" si="1"/>
        <v>0</v>
      </c>
    </row>
    <row r="86" spans="1:7" x14ac:dyDescent="0.3">
      <c r="A86" s="152">
        <v>81</v>
      </c>
      <c r="B86" s="156" t="s">
        <v>313</v>
      </c>
      <c r="C86" s="156" t="s">
        <v>304</v>
      </c>
      <c r="D86" s="156" t="s">
        <v>292</v>
      </c>
      <c r="E86" s="377">
        <v>1000</v>
      </c>
      <c r="F86" s="374">
        <v>0</v>
      </c>
      <c r="G86" s="154">
        <f t="shared" si="1"/>
        <v>0</v>
      </c>
    </row>
    <row r="87" spans="1:7" x14ac:dyDescent="0.3">
      <c r="A87" s="155">
        <v>82</v>
      </c>
      <c r="B87" s="156">
        <v>670307</v>
      </c>
      <c r="C87" s="156">
        <v>200530</v>
      </c>
      <c r="D87" s="156" t="s">
        <v>294</v>
      </c>
      <c r="E87" s="377">
        <v>0</v>
      </c>
      <c r="F87" s="374">
        <v>0</v>
      </c>
      <c r="G87" s="154" t="e">
        <f t="shared" si="1"/>
        <v>#DIV/0!</v>
      </c>
    </row>
    <row r="88" spans="1:7" x14ac:dyDescent="0.3">
      <c r="A88" s="152">
        <v>83</v>
      </c>
      <c r="B88" s="156">
        <v>670307</v>
      </c>
      <c r="C88" s="156">
        <v>203030</v>
      </c>
      <c r="D88" s="156" t="s">
        <v>300</v>
      </c>
      <c r="E88" s="377">
        <v>0</v>
      </c>
      <c r="F88" s="374">
        <v>0</v>
      </c>
      <c r="G88" s="154" t="e">
        <f t="shared" si="1"/>
        <v>#DIV/0!</v>
      </c>
    </row>
    <row r="89" spans="1:7" x14ac:dyDescent="0.3">
      <c r="A89" s="152">
        <v>84</v>
      </c>
      <c r="B89" s="181">
        <v>670307</v>
      </c>
      <c r="C89" s="181">
        <v>710101</v>
      </c>
      <c r="D89" s="181" t="s">
        <v>177</v>
      </c>
      <c r="E89" s="183">
        <v>0</v>
      </c>
      <c r="F89" s="184">
        <v>0</v>
      </c>
      <c r="G89" s="154" t="e">
        <f t="shared" si="1"/>
        <v>#DIV/0!</v>
      </c>
    </row>
    <row r="90" spans="1:7" ht="19.5" thickBot="1" x14ac:dyDescent="0.35">
      <c r="A90" s="152">
        <v>85</v>
      </c>
      <c r="B90" s="163">
        <v>670307</v>
      </c>
      <c r="C90" s="163">
        <v>710130</v>
      </c>
      <c r="D90" s="163" t="s">
        <v>183</v>
      </c>
      <c r="E90" s="185">
        <v>85000</v>
      </c>
      <c r="F90" s="186">
        <v>0</v>
      </c>
      <c r="G90" s="164">
        <f t="shared" si="1"/>
        <v>0</v>
      </c>
    </row>
    <row r="91" spans="1:7" ht="37.5" x14ac:dyDescent="0.3">
      <c r="A91" s="155">
        <v>86</v>
      </c>
      <c r="B91" s="153" t="s">
        <v>314</v>
      </c>
      <c r="C91" s="153" t="s">
        <v>288</v>
      </c>
      <c r="D91" s="153" t="s">
        <v>289</v>
      </c>
      <c r="E91" s="376">
        <v>42000</v>
      </c>
      <c r="F91" s="373">
        <v>5705</v>
      </c>
      <c r="G91" s="154">
        <f t="shared" si="1"/>
        <v>0.13583333333333333</v>
      </c>
    </row>
    <row r="92" spans="1:7" ht="37.5" x14ac:dyDescent="0.3">
      <c r="A92" s="152">
        <v>87</v>
      </c>
      <c r="B92" s="156">
        <v>670501</v>
      </c>
      <c r="C92" s="156">
        <v>200130</v>
      </c>
      <c r="D92" s="156" t="s">
        <v>291</v>
      </c>
      <c r="E92" s="377">
        <v>55000</v>
      </c>
      <c r="F92" s="374">
        <v>6040</v>
      </c>
      <c r="G92" s="154">
        <f t="shared" si="1"/>
        <v>0.10981818181818181</v>
      </c>
    </row>
    <row r="93" spans="1:7" x14ac:dyDescent="0.3">
      <c r="A93" s="152">
        <v>88</v>
      </c>
      <c r="B93" s="156" t="s">
        <v>314</v>
      </c>
      <c r="C93" s="156">
        <v>200200</v>
      </c>
      <c r="D93" s="156" t="s">
        <v>292</v>
      </c>
      <c r="E93" s="377">
        <v>0</v>
      </c>
      <c r="F93" s="374">
        <v>0</v>
      </c>
      <c r="G93" s="154" t="e">
        <f t="shared" si="1"/>
        <v>#DIV/0!</v>
      </c>
    </row>
    <row r="94" spans="1:7" x14ac:dyDescent="0.3">
      <c r="A94" s="152">
        <v>89</v>
      </c>
      <c r="B94" s="156">
        <v>670501</v>
      </c>
      <c r="C94" s="156">
        <v>200530</v>
      </c>
      <c r="D94" s="156" t="s">
        <v>294</v>
      </c>
      <c r="E94" s="377">
        <v>0</v>
      </c>
      <c r="F94" s="374">
        <v>0</v>
      </c>
      <c r="G94" s="154" t="e">
        <f t="shared" si="1"/>
        <v>#DIV/0!</v>
      </c>
    </row>
    <row r="95" spans="1:7" x14ac:dyDescent="0.3">
      <c r="A95" s="155">
        <v>90</v>
      </c>
      <c r="B95" s="156">
        <v>670501</v>
      </c>
      <c r="C95" s="156">
        <v>203030</v>
      </c>
      <c r="D95" s="156" t="s">
        <v>300</v>
      </c>
      <c r="E95" s="377">
        <v>0</v>
      </c>
      <c r="F95" s="374">
        <v>0</v>
      </c>
      <c r="G95" s="154" t="e">
        <f t="shared" si="1"/>
        <v>#DIV/0!</v>
      </c>
    </row>
    <row r="96" spans="1:7" x14ac:dyDescent="0.3">
      <c r="A96" s="245">
        <v>91</v>
      </c>
      <c r="B96" s="181">
        <v>670501</v>
      </c>
      <c r="C96" s="181">
        <v>710101</v>
      </c>
      <c r="D96" s="181" t="s">
        <v>177</v>
      </c>
      <c r="E96" s="183">
        <v>0</v>
      </c>
      <c r="F96" s="183">
        <v>0</v>
      </c>
      <c r="G96" s="246" t="e">
        <f t="shared" si="1"/>
        <v>#DIV/0!</v>
      </c>
    </row>
    <row r="97" spans="1:9" x14ac:dyDescent="0.3">
      <c r="A97" s="156">
        <v>92</v>
      </c>
      <c r="B97" s="156">
        <v>670501</v>
      </c>
      <c r="C97" s="156">
        <v>710130</v>
      </c>
      <c r="D97" s="156" t="s">
        <v>183</v>
      </c>
      <c r="E97" s="187">
        <v>0</v>
      </c>
      <c r="F97" s="187">
        <v>0</v>
      </c>
      <c r="G97" s="172" t="e">
        <f t="shared" si="1"/>
        <v>#DIV/0!</v>
      </c>
    </row>
    <row r="98" spans="1:9" s="244" customFormat="1" ht="38.25" thickBot="1" x14ac:dyDescent="0.35">
      <c r="A98" s="248"/>
      <c r="B98" s="248">
        <v>670501</v>
      </c>
      <c r="C98" s="248">
        <v>850102</v>
      </c>
      <c r="D98" s="249" t="s">
        <v>457</v>
      </c>
      <c r="E98" s="188">
        <v>0</v>
      </c>
      <c r="F98" s="188">
        <v>0</v>
      </c>
      <c r="G98" s="247" t="e">
        <f t="shared" si="1"/>
        <v>#DIV/0!</v>
      </c>
    </row>
    <row r="99" spans="1:9" x14ac:dyDescent="0.3">
      <c r="A99" s="152">
        <v>93</v>
      </c>
      <c r="B99" s="153">
        <v>670600</v>
      </c>
      <c r="C99" s="153">
        <v>591200</v>
      </c>
      <c r="D99" s="153" t="s">
        <v>315</v>
      </c>
      <c r="E99" s="376">
        <v>100000</v>
      </c>
      <c r="F99" s="376">
        <v>0</v>
      </c>
      <c r="G99" s="154">
        <f>F99/E99</f>
        <v>0</v>
      </c>
    </row>
    <row r="100" spans="1:9" x14ac:dyDescent="0.3">
      <c r="A100" s="155">
        <v>94</v>
      </c>
      <c r="B100" s="181">
        <v>670600</v>
      </c>
      <c r="C100" s="181">
        <v>710101</v>
      </c>
      <c r="D100" s="156" t="s">
        <v>177</v>
      </c>
      <c r="E100" s="183">
        <v>0</v>
      </c>
      <c r="F100" s="183">
        <v>0</v>
      </c>
      <c r="G100" s="154" t="e">
        <f t="shared" ref="G100:G102" si="2">F100/E100</f>
        <v>#DIV/0!</v>
      </c>
      <c r="I100" s="207" t="s">
        <v>465</v>
      </c>
    </row>
    <row r="101" spans="1:9" x14ac:dyDescent="0.3">
      <c r="A101" s="152">
        <v>95</v>
      </c>
      <c r="B101" s="156">
        <v>670600</v>
      </c>
      <c r="C101" s="181">
        <v>710130</v>
      </c>
      <c r="D101" s="181" t="s">
        <v>183</v>
      </c>
      <c r="E101" s="183">
        <v>0</v>
      </c>
      <c r="F101" s="183">
        <v>0</v>
      </c>
      <c r="G101" s="154" t="e">
        <f t="shared" si="2"/>
        <v>#DIV/0!</v>
      </c>
    </row>
    <row r="102" spans="1:9" ht="38.25" thickBot="1" x14ac:dyDescent="0.35">
      <c r="A102" s="152">
        <v>96</v>
      </c>
      <c r="B102" s="161">
        <v>670600</v>
      </c>
      <c r="C102" s="161">
        <v>850101</v>
      </c>
      <c r="D102" s="163" t="s">
        <v>122</v>
      </c>
      <c r="E102" s="379">
        <v>0</v>
      </c>
      <c r="F102" s="379">
        <v>0</v>
      </c>
      <c r="G102" s="154" t="e">
        <f t="shared" si="2"/>
        <v>#DIV/0!</v>
      </c>
    </row>
    <row r="103" spans="1:9" s="210" customFormat="1" ht="19.5" thickTop="1" x14ac:dyDescent="0.3">
      <c r="A103" s="152">
        <v>97</v>
      </c>
      <c r="B103" s="189" t="s">
        <v>316</v>
      </c>
      <c r="C103" s="189" t="s">
        <v>266</v>
      </c>
      <c r="D103" s="189" t="s">
        <v>267</v>
      </c>
      <c r="E103" s="388">
        <v>2468000</v>
      </c>
      <c r="F103" s="388">
        <v>512583</v>
      </c>
      <c r="G103" s="190">
        <f t="shared" ref="G103:G128" si="3">F103/E103</f>
        <v>0.20769165316045382</v>
      </c>
    </row>
    <row r="104" spans="1:9" x14ac:dyDescent="0.3">
      <c r="A104" s="155">
        <v>98</v>
      </c>
      <c r="B104" s="153" t="s">
        <v>316</v>
      </c>
      <c r="C104" s="153" t="s">
        <v>270</v>
      </c>
      <c r="D104" s="153" t="s">
        <v>271</v>
      </c>
      <c r="E104" s="376">
        <v>209000</v>
      </c>
      <c r="F104" s="373">
        <v>41731</v>
      </c>
      <c r="G104" s="154">
        <f t="shared" si="3"/>
        <v>0.19966985645933014</v>
      </c>
    </row>
    <row r="105" spans="1:9" x14ac:dyDescent="0.3">
      <c r="A105" s="152">
        <v>99</v>
      </c>
      <c r="B105" s="156">
        <v>680502</v>
      </c>
      <c r="C105" s="156">
        <v>100206</v>
      </c>
      <c r="D105" s="156" t="s">
        <v>272</v>
      </c>
      <c r="E105" s="377">
        <v>48000</v>
      </c>
      <c r="F105" s="374">
        <v>0</v>
      </c>
      <c r="G105" s="154">
        <f t="shared" si="3"/>
        <v>0</v>
      </c>
    </row>
    <row r="106" spans="1:9" x14ac:dyDescent="0.3">
      <c r="A106" s="152">
        <v>100</v>
      </c>
      <c r="B106" s="156" t="s">
        <v>316</v>
      </c>
      <c r="C106" s="156">
        <v>100307</v>
      </c>
      <c r="D106" s="156" t="s">
        <v>274</v>
      </c>
      <c r="E106" s="377">
        <v>55000</v>
      </c>
      <c r="F106" s="374">
        <v>11618</v>
      </c>
      <c r="G106" s="154">
        <f t="shared" si="3"/>
        <v>0.21123636363636364</v>
      </c>
    </row>
    <row r="107" spans="1:9" ht="37.5" x14ac:dyDescent="0.3">
      <c r="A107" s="152">
        <v>101</v>
      </c>
      <c r="B107" s="181">
        <v>680502</v>
      </c>
      <c r="C107" s="181">
        <v>200109</v>
      </c>
      <c r="D107" s="153" t="s">
        <v>289</v>
      </c>
      <c r="E107" s="385">
        <v>0</v>
      </c>
      <c r="F107" s="384">
        <v>0</v>
      </c>
      <c r="G107" s="172" t="e">
        <f t="shared" si="3"/>
        <v>#DIV/0!</v>
      </c>
    </row>
    <row r="108" spans="1:9" ht="19.5" thickBot="1" x14ac:dyDescent="0.35">
      <c r="A108" s="155">
        <v>102</v>
      </c>
      <c r="B108" s="163" t="s">
        <v>316</v>
      </c>
      <c r="C108" s="163" t="s">
        <v>317</v>
      </c>
      <c r="D108" s="163" t="s">
        <v>318</v>
      </c>
      <c r="E108" s="378">
        <v>3251000</v>
      </c>
      <c r="F108" s="375">
        <v>687258</v>
      </c>
      <c r="G108" s="164">
        <f t="shared" si="3"/>
        <v>0.21139895416794832</v>
      </c>
    </row>
    <row r="109" spans="1:9" ht="38.25" thickBot="1" x14ac:dyDescent="0.35">
      <c r="A109" s="152">
        <v>103</v>
      </c>
      <c r="B109" s="163">
        <v>680502</v>
      </c>
      <c r="C109" s="182">
        <v>850101</v>
      </c>
      <c r="D109" s="163" t="s">
        <v>122</v>
      </c>
      <c r="E109" s="389">
        <v>0</v>
      </c>
      <c r="F109" s="390">
        <v>0</v>
      </c>
      <c r="G109" s="164" t="e">
        <f t="shared" si="3"/>
        <v>#DIV/0!</v>
      </c>
    </row>
    <row r="110" spans="1:9" s="211" customFormat="1" ht="19.5" thickBot="1" x14ac:dyDescent="0.35">
      <c r="A110" s="152">
        <v>104</v>
      </c>
      <c r="B110" s="191" t="s">
        <v>319</v>
      </c>
      <c r="C110" s="191" t="s">
        <v>317</v>
      </c>
      <c r="D110" s="191" t="s">
        <v>318</v>
      </c>
      <c r="E110" s="391">
        <v>497900</v>
      </c>
      <c r="F110" s="392">
        <v>22828</v>
      </c>
      <c r="G110" s="192">
        <f t="shared" si="3"/>
        <v>4.5848563968668404E-2</v>
      </c>
    </row>
    <row r="111" spans="1:9" s="240" customFormat="1" ht="38.25" thickBot="1" x14ac:dyDescent="0.35">
      <c r="A111" s="237"/>
      <c r="B111" s="238">
        <v>685050</v>
      </c>
      <c r="C111" s="238">
        <v>200130</v>
      </c>
      <c r="D111" s="156" t="s">
        <v>291</v>
      </c>
      <c r="E111" s="393">
        <v>130000</v>
      </c>
      <c r="F111" s="394">
        <v>17857</v>
      </c>
      <c r="G111" s="239">
        <f t="shared" si="3"/>
        <v>0.13736153846153845</v>
      </c>
    </row>
    <row r="112" spans="1:9" ht="19.5" thickBot="1" x14ac:dyDescent="0.35">
      <c r="A112" s="152">
        <v>105</v>
      </c>
      <c r="B112" s="177" t="s">
        <v>320</v>
      </c>
      <c r="C112" s="177" t="s">
        <v>317</v>
      </c>
      <c r="D112" s="177" t="s">
        <v>318</v>
      </c>
      <c r="E112" s="386">
        <v>100000</v>
      </c>
      <c r="F112" s="386">
        <v>24000</v>
      </c>
      <c r="G112" s="178">
        <f t="shared" si="3"/>
        <v>0.24</v>
      </c>
    </row>
    <row r="113" spans="1:7" ht="19.5" thickTop="1" x14ac:dyDescent="0.3">
      <c r="A113" s="155">
        <v>106</v>
      </c>
      <c r="B113" s="153" t="s">
        <v>321</v>
      </c>
      <c r="C113" s="153" t="s">
        <v>279</v>
      </c>
      <c r="D113" s="153" t="s">
        <v>280</v>
      </c>
      <c r="E113" s="376">
        <v>263000</v>
      </c>
      <c r="F113" s="395">
        <v>77522.78</v>
      </c>
      <c r="G113" s="154">
        <f t="shared" si="3"/>
        <v>0.29476342205323192</v>
      </c>
    </row>
    <row r="114" spans="1:7" ht="37.5" x14ac:dyDescent="0.3">
      <c r="A114" s="152">
        <v>107</v>
      </c>
      <c r="B114" s="153">
        <v>700600</v>
      </c>
      <c r="C114" s="153">
        <v>200130</v>
      </c>
      <c r="D114" s="156" t="s">
        <v>291</v>
      </c>
      <c r="E114" s="376">
        <v>115000</v>
      </c>
      <c r="F114" s="395">
        <v>9411</v>
      </c>
      <c r="G114" s="154">
        <f t="shared" si="3"/>
        <v>8.1834782608695658E-2</v>
      </c>
    </row>
    <row r="115" spans="1:7" x14ac:dyDescent="0.3">
      <c r="A115" s="152">
        <v>108</v>
      </c>
      <c r="B115" s="156">
        <v>700600</v>
      </c>
      <c r="C115" s="156">
        <v>2002</v>
      </c>
      <c r="D115" s="156" t="s">
        <v>292</v>
      </c>
      <c r="E115" s="377">
        <v>5000</v>
      </c>
      <c r="F115" s="374">
        <v>0</v>
      </c>
      <c r="G115" s="154">
        <f t="shared" si="3"/>
        <v>0</v>
      </c>
    </row>
    <row r="116" spans="1:7" x14ac:dyDescent="0.3">
      <c r="A116" s="152">
        <v>109</v>
      </c>
      <c r="B116" s="156">
        <v>700600</v>
      </c>
      <c r="C116" s="156">
        <v>203030</v>
      </c>
      <c r="D116" s="156" t="s">
        <v>300</v>
      </c>
      <c r="E116" s="377">
        <v>0</v>
      </c>
      <c r="F116" s="377">
        <v>0</v>
      </c>
      <c r="G116" s="172" t="e">
        <f>F116/E116</f>
        <v>#DIV/0!</v>
      </c>
    </row>
    <row r="117" spans="1:7" ht="19.5" thickBot="1" x14ac:dyDescent="0.35">
      <c r="A117" s="155">
        <v>110</v>
      </c>
      <c r="B117" s="163">
        <v>700600</v>
      </c>
      <c r="C117" s="163">
        <v>710101</v>
      </c>
      <c r="D117" s="163" t="s">
        <v>177</v>
      </c>
      <c r="E117" s="188">
        <v>100000</v>
      </c>
      <c r="F117" s="188">
        <v>0</v>
      </c>
      <c r="G117" s="179">
        <f>F117/E117</f>
        <v>0</v>
      </c>
    </row>
    <row r="118" spans="1:7" x14ac:dyDescent="0.3">
      <c r="A118" s="152">
        <v>111</v>
      </c>
      <c r="B118" s="153" t="s">
        <v>322</v>
      </c>
      <c r="C118" s="153" t="s">
        <v>282</v>
      </c>
      <c r="D118" s="153" t="s">
        <v>283</v>
      </c>
      <c r="E118" s="376">
        <v>30000</v>
      </c>
      <c r="F118" s="373">
        <v>5144.17</v>
      </c>
      <c r="G118" s="154">
        <f t="shared" si="3"/>
        <v>0.17147233333333334</v>
      </c>
    </row>
    <row r="119" spans="1:7" x14ac:dyDescent="0.3">
      <c r="A119" s="152">
        <v>112</v>
      </c>
      <c r="B119" s="156" t="s">
        <v>322</v>
      </c>
      <c r="C119" s="156" t="s">
        <v>323</v>
      </c>
      <c r="D119" s="156" t="s">
        <v>284</v>
      </c>
      <c r="E119" s="377">
        <v>10000</v>
      </c>
      <c r="F119" s="374">
        <v>0</v>
      </c>
      <c r="G119" s="154">
        <f t="shared" si="3"/>
        <v>0</v>
      </c>
    </row>
    <row r="120" spans="1:7" ht="37.5" x14ac:dyDescent="0.3">
      <c r="A120" s="152">
        <v>113</v>
      </c>
      <c r="B120" s="156">
        <v>705000</v>
      </c>
      <c r="C120" s="156">
        <v>200109</v>
      </c>
      <c r="D120" s="156" t="s">
        <v>289</v>
      </c>
      <c r="E120" s="377">
        <v>100500</v>
      </c>
      <c r="F120" s="374">
        <v>30087.88</v>
      </c>
      <c r="G120" s="154">
        <f t="shared" si="3"/>
        <v>0.29938189054726372</v>
      </c>
    </row>
    <row r="121" spans="1:7" ht="37.5" x14ac:dyDescent="0.3">
      <c r="A121" s="155">
        <v>114</v>
      </c>
      <c r="B121" s="156">
        <v>705000</v>
      </c>
      <c r="C121" s="156">
        <v>200130</v>
      </c>
      <c r="D121" s="156" t="s">
        <v>291</v>
      </c>
      <c r="E121" s="377">
        <v>118000</v>
      </c>
      <c r="F121" s="374">
        <v>0</v>
      </c>
      <c r="G121" s="154">
        <f t="shared" si="3"/>
        <v>0</v>
      </c>
    </row>
    <row r="122" spans="1:7" x14ac:dyDescent="0.3">
      <c r="A122" s="152">
        <v>115</v>
      </c>
      <c r="B122" s="156">
        <v>705000</v>
      </c>
      <c r="C122" s="156">
        <v>200200</v>
      </c>
      <c r="D122" s="156" t="s">
        <v>292</v>
      </c>
      <c r="E122" s="377">
        <v>42000</v>
      </c>
      <c r="F122" s="374">
        <v>0</v>
      </c>
      <c r="G122" s="154">
        <f t="shared" si="3"/>
        <v>0</v>
      </c>
    </row>
    <row r="123" spans="1:7" x14ac:dyDescent="0.3">
      <c r="A123" s="152">
        <v>116</v>
      </c>
      <c r="B123" s="156" t="s">
        <v>322</v>
      </c>
      <c r="C123" s="156" t="s">
        <v>293</v>
      </c>
      <c r="D123" s="156" t="s">
        <v>294</v>
      </c>
      <c r="E123" s="377">
        <v>500</v>
      </c>
      <c r="F123" s="374">
        <v>0</v>
      </c>
      <c r="G123" s="154">
        <f t="shared" si="3"/>
        <v>0</v>
      </c>
    </row>
    <row r="124" spans="1:7" ht="17.25" customHeight="1" x14ac:dyDescent="0.3">
      <c r="A124" s="152">
        <v>117</v>
      </c>
      <c r="B124" s="156" t="s">
        <v>322</v>
      </c>
      <c r="C124" s="156" t="s">
        <v>299</v>
      </c>
      <c r="D124" s="156" t="s">
        <v>300</v>
      </c>
      <c r="E124" s="377">
        <v>1000</v>
      </c>
      <c r="F124" s="374">
        <v>38</v>
      </c>
      <c r="G124" s="154">
        <f t="shared" si="3"/>
        <v>3.7999999999999999E-2</v>
      </c>
    </row>
    <row r="125" spans="1:7" ht="17.25" customHeight="1" x14ac:dyDescent="0.3">
      <c r="A125" s="155">
        <v>118</v>
      </c>
      <c r="B125" s="156">
        <v>705000</v>
      </c>
      <c r="C125" s="156">
        <v>710101</v>
      </c>
      <c r="D125" s="153" t="s">
        <v>177</v>
      </c>
      <c r="E125" s="171">
        <v>589000</v>
      </c>
      <c r="F125" s="160">
        <v>0</v>
      </c>
      <c r="G125" s="154">
        <f t="shared" si="3"/>
        <v>0</v>
      </c>
    </row>
    <row r="126" spans="1:7" x14ac:dyDescent="0.3">
      <c r="A126" s="152">
        <v>119</v>
      </c>
      <c r="B126" s="181">
        <v>705000</v>
      </c>
      <c r="C126" s="181">
        <v>710102</v>
      </c>
      <c r="D126" s="193" t="s">
        <v>179</v>
      </c>
      <c r="E126" s="194">
        <v>350000</v>
      </c>
      <c r="F126" s="195">
        <v>0</v>
      </c>
      <c r="G126" s="180">
        <f t="shared" si="3"/>
        <v>0</v>
      </c>
    </row>
    <row r="127" spans="1:7" ht="17.25" customHeight="1" thickBot="1" x14ac:dyDescent="0.35">
      <c r="A127" s="152">
        <v>120</v>
      </c>
      <c r="B127" s="163">
        <v>705000</v>
      </c>
      <c r="C127" s="163">
        <v>710130</v>
      </c>
      <c r="D127" s="163" t="s">
        <v>183</v>
      </c>
      <c r="E127" s="185">
        <v>91000</v>
      </c>
      <c r="F127" s="186">
        <v>907.5</v>
      </c>
      <c r="G127" s="164">
        <f t="shared" si="3"/>
        <v>9.9725274725274721E-3</v>
      </c>
    </row>
    <row r="128" spans="1:7" ht="33.75" customHeight="1" thickBot="1" x14ac:dyDescent="0.35">
      <c r="A128" s="152">
        <v>121</v>
      </c>
      <c r="B128" s="165">
        <v>705000</v>
      </c>
      <c r="C128" s="165">
        <v>850101</v>
      </c>
      <c r="D128" s="165" t="s">
        <v>122</v>
      </c>
      <c r="E128" s="396">
        <v>0</v>
      </c>
      <c r="F128" s="397">
        <v>0</v>
      </c>
      <c r="G128" s="166" t="e">
        <f t="shared" si="3"/>
        <v>#DIV/0!</v>
      </c>
    </row>
    <row r="129" spans="1:7" ht="17.25" customHeight="1" thickTop="1" x14ac:dyDescent="0.3">
      <c r="A129" s="155">
        <v>122</v>
      </c>
      <c r="B129" s="153">
        <v>740501</v>
      </c>
      <c r="C129" s="153">
        <v>200109</v>
      </c>
      <c r="D129" s="153" t="s">
        <v>289</v>
      </c>
      <c r="E129" s="376">
        <v>180000</v>
      </c>
      <c r="F129" s="373">
        <v>16650</v>
      </c>
      <c r="G129" s="154">
        <f t="shared" ref="G129:G143" si="4">F129/E129</f>
        <v>9.2499999999999999E-2</v>
      </c>
    </row>
    <row r="130" spans="1:7" ht="37.5" x14ac:dyDescent="0.3">
      <c r="A130" s="152">
        <v>123</v>
      </c>
      <c r="B130" s="153">
        <v>740501</v>
      </c>
      <c r="C130" s="153">
        <v>200130</v>
      </c>
      <c r="D130" s="156" t="s">
        <v>291</v>
      </c>
      <c r="E130" s="376">
        <v>0</v>
      </c>
      <c r="F130" s="373">
        <v>0</v>
      </c>
      <c r="G130" s="154" t="e">
        <f t="shared" si="4"/>
        <v>#DIV/0!</v>
      </c>
    </row>
    <row r="131" spans="1:7" x14ac:dyDescent="0.3">
      <c r="A131" s="152">
        <v>124</v>
      </c>
      <c r="B131" s="156">
        <v>740501</v>
      </c>
      <c r="C131" s="156">
        <v>203030</v>
      </c>
      <c r="D131" s="181" t="s">
        <v>300</v>
      </c>
      <c r="E131" s="377">
        <v>58000</v>
      </c>
      <c r="F131" s="374">
        <v>55936</v>
      </c>
      <c r="G131" s="154">
        <f t="shared" si="4"/>
        <v>0.96441379310344832</v>
      </c>
    </row>
    <row r="132" spans="1:7" ht="19.5" thickBot="1" x14ac:dyDescent="0.35">
      <c r="A132" s="152">
        <v>125</v>
      </c>
      <c r="B132" s="161" t="s">
        <v>324</v>
      </c>
      <c r="C132" s="196" t="s">
        <v>325</v>
      </c>
      <c r="D132" s="161" t="s">
        <v>151</v>
      </c>
      <c r="E132" s="398">
        <v>60000</v>
      </c>
      <c r="F132" s="380">
        <v>13668</v>
      </c>
      <c r="G132" s="162">
        <f t="shared" si="4"/>
        <v>0.2278</v>
      </c>
    </row>
    <row r="133" spans="1:7" ht="19.5" thickTop="1" x14ac:dyDescent="0.3">
      <c r="A133" s="155">
        <v>126</v>
      </c>
      <c r="B133" s="193">
        <v>740600</v>
      </c>
      <c r="C133" s="152">
        <v>580402</v>
      </c>
      <c r="D133" s="153" t="s">
        <v>326</v>
      </c>
      <c r="E133" s="197">
        <v>0</v>
      </c>
      <c r="F133" s="170">
        <v>0</v>
      </c>
      <c r="G133" s="154" t="e">
        <f t="shared" si="4"/>
        <v>#DIV/0!</v>
      </c>
    </row>
    <row r="134" spans="1:7" x14ac:dyDescent="0.3">
      <c r="A134" s="152">
        <v>127</v>
      </c>
      <c r="B134" s="156" t="s">
        <v>327</v>
      </c>
      <c r="C134" s="198" t="s">
        <v>328</v>
      </c>
      <c r="D134" s="153" t="s">
        <v>177</v>
      </c>
      <c r="E134" s="171">
        <v>1576000</v>
      </c>
      <c r="F134" s="160">
        <v>0</v>
      </c>
      <c r="G134" s="154">
        <f t="shared" si="4"/>
        <v>0</v>
      </c>
    </row>
    <row r="135" spans="1:7" ht="37.5" x14ac:dyDescent="0.3">
      <c r="A135" s="152">
        <v>128</v>
      </c>
      <c r="B135" s="156">
        <v>740600</v>
      </c>
      <c r="C135" s="198">
        <v>710103</v>
      </c>
      <c r="D135" s="153" t="s">
        <v>301</v>
      </c>
      <c r="E135" s="171">
        <v>0</v>
      </c>
      <c r="F135" s="160">
        <v>0</v>
      </c>
      <c r="G135" s="154" t="e">
        <f t="shared" si="4"/>
        <v>#DIV/0!</v>
      </c>
    </row>
    <row r="136" spans="1:7" ht="18" customHeight="1" x14ac:dyDescent="0.3">
      <c r="A136" s="152">
        <v>129</v>
      </c>
      <c r="B136" s="156">
        <v>740600</v>
      </c>
      <c r="C136" s="198">
        <v>710130</v>
      </c>
      <c r="D136" s="156" t="s">
        <v>183</v>
      </c>
      <c r="E136" s="171">
        <v>255000</v>
      </c>
      <c r="F136" s="171">
        <v>2000</v>
      </c>
      <c r="G136" s="172">
        <f t="shared" si="4"/>
        <v>7.8431372549019607E-3</v>
      </c>
    </row>
    <row r="137" spans="1:7" ht="57" thickBot="1" x14ac:dyDescent="0.35">
      <c r="A137" s="155">
        <v>130</v>
      </c>
      <c r="B137" s="161">
        <v>740600</v>
      </c>
      <c r="C137" s="199">
        <v>850102</v>
      </c>
      <c r="D137" s="161" t="s">
        <v>329</v>
      </c>
      <c r="E137" s="347">
        <v>0</v>
      </c>
      <c r="F137" s="348">
        <v>-4796.88</v>
      </c>
      <c r="G137" s="162" t="e">
        <f t="shared" si="4"/>
        <v>#DIV/0!</v>
      </c>
    </row>
    <row r="138" spans="1:7" ht="38.25" thickTop="1" x14ac:dyDescent="0.3">
      <c r="A138" s="152"/>
      <c r="B138" s="153" t="s">
        <v>330</v>
      </c>
      <c r="C138" s="153">
        <v>200130</v>
      </c>
      <c r="D138" s="156" t="s">
        <v>291</v>
      </c>
      <c r="E138" s="399">
        <v>151000</v>
      </c>
      <c r="F138" s="400">
        <v>0</v>
      </c>
      <c r="G138" s="180">
        <f t="shared" si="4"/>
        <v>0</v>
      </c>
    </row>
    <row r="139" spans="1:7" x14ac:dyDescent="0.3">
      <c r="A139" s="152">
        <v>131</v>
      </c>
      <c r="B139" s="153" t="s">
        <v>330</v>
      </c>
      <c r="C139" s="200" t="s">
        <v>304</v>
      </c>
      <c r="D139" s="153" t="s">
        <v>292</v>
      </c>
      <c r="E139" s="376">
        <v>100000</v>
      </c>
      <c r="F139" s="373">
        <v>0</v>
      </c>
      <c r="G139" s="154">
        <f t="shared" si="4"/>
        <v>0</v>
      </c>
    </row>
    <row r="140" spans="1:7" x14ac:dyDescent="0.3">
      <c r="A140" s="152">
        <v>132</v>
      </c>
      <c r="B140" s="181">
        <v>840303</v>
      </c>
      <c r="C140" s="198">
        <v>203030</v>
      </c>
      <c r="D140" s="156" t="s">
        <v>300</v>
      </c>
      <c r="E140" s="377">
        <v>9000</v>
      </c>
      <c r="F140" s="374">
        <v>0</v>
      </c>
      <c r="G140" s="154">
        <f t="shared" si="4"/>
        <v>0</v>
      </c>
    </row>
    <row r="141" spans="1:7" x14ac:dyDescent="0.3">
      <c r="A141" s="152">
        <v>133</v>
      </c>
      <c r="B141" s="156">
        <v>840303</v>
      </c>
      <c r="C141" s="198" t="s">
        <v>328</v>
      </c>
      <c r="D141" s="153" t="s">
        <v>177</v>
      </c>
      <c r="E141" s="171">
        <v>1707000</v>
      </c>
      <c r="F141" s="160">
        <v>0</v>
      </c>
      <c r="G141" s="154">
        <f t="shared" si="4"/>
        <v>0</v>
      </c>
    </row>
    <row r="142" spans="1:7" ht="19.5" thickBot="1" x14ac:dyDescent="0.35">
      <c r="A142" s="155">
        <v>134</v>
      </c>
      <c r="B142" s="163">
        <v>840303</v>
      </c>
      <c r="C142" s="201">
        <v>710130</v>
      </c>
      <c r="D142" s="163" t="s">
        <v>183</v>
      </c>
      <c r="E142" s="185">
        <v>231000</v>
      </c>
      <c r="F142" s="186">
        <v>0</v>
      </c>
      <c r="G142" s="164">
        <f t="shared" si="4"/>
        <v>0</v>
      </c>
    </row>
    <row r="143" spans="1:7" x14ac:dyDescent="0.3">
      <c r="A143" s="152"/>
      <c r="B143" s="153"/>
      <c r="C143" s="153"/>
      <c r="D143" s="153"/>
      <c r="E143" s="202">
        <f>SUM(E5:E142)</f>
        <v>22577000</v>
      </c>
      <c r="F143" s="203">
        <f>SUM(F5:F142)</f>
        <v>2824682.8000000003</v>
      </c>
      <c r="G143" s="204">
        <f t="shared" si="4"/>
        <v>0.12511329228861232</v>
      </c>
    </row>
    <row r="144" spans="1:7" x14ac:dyDescent="0.3">
      <c r="A144" s="212"/>
    </row>
    <row r="145" spans="1:9" s="205" customFormat="1" x14ac:dyDescent="0.3">
      <c r="B145" s="206" t="s">
        <v>107</v>
      </c>
      <c r="E145" s="213" t="s">
        <v>108</v>
      </c>
    </row>
    <row r="146" spans="1:9" s="205" customFormat="1" x14ac:dyDescent="0.3">
      <c r="E146" s="206" t="s">
        <v>109</v>
      </c>
    </row>
    <row r="147" spans="1:9" s="205" customFormat="1" x14ac:dyDescent="0.3">
      <c r="B147" s="214" t="s">
        <v>110</v>
      </c>
      <c r="E147" s="205" t="s">
        <v>111</v>
      </c>
    </row>
    <row r="148" spans="1:9" x14ac:dyDescent="0.3">
      <c r="A148" s="205"/>
    </row>
    <row r="149" spans="1:9" x14ac:dyDescent="0.3">
      <c r="A149" s="205"/>
      <c r="D149" s="215">
        <f>'VENITURI TOTALE'!E48-'CHELTUIELI TOTALE'!F143</f>
        <v>1028288.9099999997</v>
      </c>
    </row>
    <row r="150" spans="1:9" x14ac:dyDescent="0.3">
      <c r="A150" s="205"/>
    </row>
    <row r="151" spans="1:9" x14ac:dyDescent="0.3">
      <c r="A151" s="205"/>
      <c r="C151" s="207" t="s">
        <v>331</v>
      </c>
      <c r="D151" s="215">
        <f>'venituri functionare'!E6-'cheltuieli functionare'!E6</f>
        <v>1022302.0299999998</v>
      </c>
      <c r="E151" s="207" t="s">
        <v>332</v>
      </c>
      <c r="G151" s="215"/>
    </row>
    <row r="152" spans="1:9" ht="19.5" thickBot="1" x14ac:dyDescent="0.35">
      <c r="C152" s="216" t="s">
        <v>333</v>
      </c>
      <c r="D152" s="217">
        <f>'venituri dezvoltare'!E6-'cheltuieli dezvoltare'!E6</f>
        <v>5986.88</v>
      </c>
      <c r="E152" s="216" t="s">
        <v>334</v>
      </c>
      <c r="G152" s="215"/>
      <c r="I152" s="215"/>
    </row>
    <row r="153" spans="1:9" x14ac:dyDescent="0.3">
      <c r="C153" s="207" t="s">
        <v>335</v>
      </c>
      <c r="D153" s="215">
        <f>D151+D152</f>
        <v>1028288.9099999998</v>
      </c>
      <c r="E153" s="207" t="s">
        <v>410</v>
      </c>
      <c r="G153" s="215"/>
    </row>
    <row r="155" spans="1:9" x14ac:dyDescent="0.3">
      <c r="C155" s="218" t="s">
        <v>411</v>
      </c>
      <c r="D155" s="219">
        <f>'VENITURI TOTALE'!E48</f>
        <v>3852971.71</v>
      </c>
      <c r="E155" s="219">
        <f>F143</f>
        <v>2824682.8000000003</v>
      </c>
      <c r="F155" s="219">
        <f>D155-E155</f>
        <v>1028288.9099999997</v>
      </c>
    </row>
    <row r="157" spans="1:9" x14ac:dyDescent="0.3">
      <c r="D157" s="215"/>
    </row>
  </sheetData>
  <phoneticPr fontId="8" type="noConversion"/>
  <pageMargins left="0.7" right="0.7" top="0.75" bottom="0.75" header="0.511811023622047" footer="0.511811023622047"/>
  <pageSetup paperSize="9" scale="42" orientation="portrait" r:id="rId1"/>
  <rowBreaks count="2" manualBreakCount="2">
    <brk id="80" max="6" man="1"/>
    <brk id="148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opLeftCell="A14" zoomScaleNormal="100" workbookViewId="0">
      <selection activeCell="D36" sqref="D36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336</v>
      </c>
      <c r="F1" t="s">
        <v>337</v>
      </c>
    </row>
    <row r="3" spans="1:6" x14ac:dyDescent="0.25">
      <c r="A3" s="39"/>
      <c r="B3" s="39"/>
      <c r="C3" s="39" t="s">
        <v>466</v>
      </c>
      <c r="D3" s="39"/>
      <c r="E3" s="39"/>
      <c r="F3" s="39"/>
    </row>
    <row r="4" spans="1:6" ht="18.75" x14ac:dyDescent="0.3">
      <c r="A4" s="40" t="s">
        <v>338</v>
      </c>
      <c r="B4" s="39"/>
      <c r="C4" s="39"/>
      <c r="D4" s="39"/>
      <c r="E4" s="39"/>
      <c r="F4" s="39"/>
    </row>
    <row r="5" spans="1:6" x14ac:dyDescent="0.25">
      <c r="A5" s="39" t="s">
        <v>339</v>
      </c>
      <c r="B5" s="39" t="s">
        <v>340</v>
      </c>
      <c r="C5" s="39" t="s">
        <v>341</v>
      </c>
      <c r="D5" s="39" t="s">
        <v>342</v>
      </c>
      <c r="E5" s="39" t="s">
        <v>343</v>
      </c>
      <c r="F5" s="39" t="s">
        <v>344</v>
      </c>
    </row>
    <row r="6" spans="1:6" x14ac:dyDescent="0.25">
      <c r="A6" s="41" t="s">
        <v>345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346</v>
      </c>
      <c r="C7" s="42" t="s">
        <v>461</v>
      </c>
      <c r="D7" s="43">
        <f>'VENITURI TOTALE'!E48</f>
        <v>3852971.71</v>
      </c>
      <c r="E7" s="44">
        <f>D7/D8*100</f>
        <v>116.14082019593066</v>
      </c>
      <c r="F7" s="42" t="s">
        <v>348</v>
      </c>
    </row>
    <row r="8" spans="1:6" x14ac:dyDescent="0.25">
      <c r="A8" s="41"/>
      <c r="B8" s="41"/>
      <c r="C8" s="41" t="s">
        <v>462</v>
      </c>
      <c r="D8" s="45">
        <f>'VENITURI TOTALE'!D48</f>
        <v>3317500</v>
      </c>
      <c r="E8" s="41"/>
      <c r="F8" s="41"/>
    </row>
    <row r="9" spans="1:6" x14ac:dyDescent="0.25">
      <c r="A9" s="42">
        <v>2</v>
      </c>
      <c r="B9" s="42" t="s">
        <v>349</v>
      </c>
      <c r="C9" s="42" t="s">
        <v>350</v>
      </c>
      <c r="D9" s="46">
        <f>'VENITURI TOTALE'!E48-'venituri functionare'!E28-'venituri functionare'!E62</f>
        <v>3804237.71</v>
      </c>
      <c r="E9" s="44">
        <f>D9/D10*100</f>
        <v>212.05338405797102</v>
      </c>
      <c r="F9" s="42" t="s">
        <v>348</v>
      </c>
    </row>
    <row r="10" spans="1:6" x14ac:dyDescent="0.25">
      <c r="A10" s="41"/>
      <c r="B10" s="41"/>
      <c r="C10" s="41" t="s">
        <v>351</v>
      </c>
      <c r="D10" s="47">
        <f>'venituri functionare'!D11+'venituri functionare'!D13+'venituri functionare'!D17+'venituri functionare'!D31+'venituri functionare'!D37+'venituri functionare'!D40+'venituri functionare'!D45+'venituri functionare'!D48+'venituri functionare'!D51+'venituri functionare'!D55</f>
        <v>1794000</v>
      </c>
      <c r="E10" s="41"/>
      <c r="F10" s="41"/>
    </row>
    <row r="11" spans="1:6" x14ac:dyDescent="0.25">
      <c r="A11" s="42">
        <v>3</v>
      </c>
      <c r="B11" s="42" t="s">
        <v>352</v>
      </c>
      <c r="C11" s="42" t="s">
        <v>350</v>
      </c>
      <c r="D11" s="46">
        <f>'VENITURI TOTALE'!E48-'venituri functionare'!E28-'venituri functionare'!E62</f>
        <v>3804237.71</v>
      </c>
      <c r="E11" s="44">
        <f>D11/D12*100</f>
        <v>98.735158115137054</v>
      </c>
      <c r="F11" s="42" t="s">
        <v>348</v>
      </c>
    </row>
    <row r="12" spans="1:6" x14ac:dyDescent="0.25">
      <c r="A12" s="41"/>
      <c r="B12" s="41"/>
      <c r="C12" s="41" t="s">
        <v>347</v>
      </c>
      <c r="D12" s="45">
        <f>'VENITURI TOTALE'!E48</f>
        <v>3852971.71</v>
      </c>
      <c r="E12" s="41"/>
      <c r="F12" s="41"/>
    </row>
    <row r="13" spans="1:6" x14ac:dyDescent="0.25">
      <c r="A13" s="42">
        <v>4</v>
      </c>
      <c r="B13" s="42" t="s">
        <v>353</v>
      </c>
      <c r="C13" s="42" t="s">
        <v>354</v>
      </c>
      <c r="D13" s="289">
        <f>D11-'venituri functionare'!E13</f>
        <v>1980475.28</v>
      </c>
      <c r="E13" s="44">
        <f>D13/D14*100</f>
        <v>51.401241147446683</v>
      </c>
      <c r="F13" s="42" t="s">
        <v>348</v>
      </c>
    </row>
    <row r="14" spans="1:6" x14ac:dyDescent="0.25">
      <c r="A14" s="41"/>
      <c r="B14" s="41"/>
      <c r="C14" s="41" t="s">
        <v>355</v>
      </c>
      <c r="D14" s="45">
        <f>'VENITURI TOTALE'!E48</f>
        <v>3852971.71</v>
      </c>
      <c r="E14" s="41"/>
      <c r="F14" s="41"/>
    </row>
    <row r="15" spans="1:6" x14ac:dyDescent="0.25">
      <c r="A15" s="42">
        <v>5</v>
      </c>
      <c r="B15" s="42" t="s">
        <v>356</v>
      </c>
      <c r="C15" s="42" t="s">
        <v>357</v>
      </c>
      <c r="D15" s="42"/>
      <c r="E15" s="42" t="e">
        <f>#DIV/0!</f>
        <v>#DIV/0!</v>
      </c>
      <c r="F15" s="42" t="s">
        <v>358</v>
      </c>
    </row>
    <row r="16" spans="1:6" x14ac:dyDescent="0.25">
      <c r="A16" s="48"/>
      <c r="B16" s="48"/>
      <c r="C16" s="48" t="s">
        <v>359</v>
      </c>
      <c r="D16" s="48"/>
      <c r="E16" s="48"/>
      <c r="F16" s="48"/>
    </row>
    <row r="17" spans="1:6" x14ac:dyDescent="0.25">
      <c r="A17" s="49">
        <v>6</v>
      </c>
      <c r="B17" s="50" t="s">
        <v>360</v>
      </c>
      <c r="C17" s="50" t="s">
        <v>361</v>
      </c>
      <c r="D17" s="50"/>
      <c r="E17" s="50" t="e">
        <f>#DIV/0!</f>
        <v>#DIV/0!</v>
      </c>
      <c r="F17" s="51" t="s">
        <v>358</v>
      </c>
    </row>
    <row r="18" spans="1:6" x14ac:dyDescent="0.25">
      <c r="A18" s="52"/>
      <c r="B18" s="39"/>
      <c r="C18" s="39" t="s">
        <v>362</v>
      </c>
      <c r="D18" s="39"/>
      <c r="E18" s="39"/>
      <c r="F18" s="53"/>
    </row>
    <row r="19" spans="1:6" x14ac:dyDescent="0.25">
      <c r="A19" s="54"/>
      <c r="B19" s="41"/>
      <c r="C19" s="41" t="s">
        <v>363</v>
      </c>
      <c r="D19" s="41"/>
      <c r="E19" s="41"/>
      <c r="F19" s="55"/>
    </row>
    <row r="20" spans="1:6" x14ac:dyDescent="0.25">
      <c r="A20" s="42">
        <v>7</v>
      </c>
      <c r="B20" s="42" t="s">
        <v>364</v>
      </c>
      <c r="C20" s="42" t="s">
        <v>365</v>
      </c>
      <c r="D20" s="81"/>
      <c r="E20" s="44" t="e">
        <f>D20/D22*100</f>
        <v>#DIV/0!</v>
      </c>
      <c r="F20" s="42" t="s">
        <v>358</v>
      </c>
    </row>
    <row r="21" spans="1:6" x14ac:dyDescent="0.25">
      <c r="A21" s="39"/>
      <c r="B21" s="39"/>
      <c r="C21" s="39" t="s">
        <v>366</v>
      </c>
      <c r="D21" s="39"/>
      <c r="E21" s="39"/>
      <c r="F21" s="39"/>
    </row>
    <row r="22" spans="1:6" x14ac:dyDescent="0.25">
      <c r="A22" s="48"/>
      <c r="B22" s="48"/>
      <c r="C22" s="48" t="s">
        <v>367</v>
      </c>
      <c r="D22" s="291"/>
      <c r="E22" s="48"/>
      <c r="F22" s="48"/>
    </row>
    <row r="23" spans="1:6" x14ac:dyDescent="0.25">
      <c r="A23" s="49">
        <v>8</v>
      </c>
      <c r="B23" s="50" t="s">
        <v>368</v>
      </c>
      <c r="C23" s="50" t="s">
        <v>369</v>
      </c>
      <c r="D23" s="56">
        <f>D9+'venituri functionare'!E30</f>
        <v>3804237.71</v>
      </c>
      <c r="E23" s="57">
        <f>D23/D24*100</f>
        <v>98.735158115137054</v>
      </c>
      <c r="F23" s="51" t="s">
        <v>348</v>
      </c>
    </row>
    <row r="24" spans="1:6" x14ac:dyDescent="0.25">
      <c r="A24" s="54"/>
      <c r="B24" s="41"/>
      <c r="C24" s="41" t="s">
        <v>463</v>
      </c>
      <c r="D24" s="45">
        <f>'VENITURI TOTALE'!E48</f>
        <v>3852971.71</v>
      </c>
      <c r="E24" s="41"/>
      <c r="F24" s="55"/>
    </row>
    <row r="25" spans="1:6" x14ac:dyDescent="0.25">
      <c r="A25" s="42">
        <v>9</v>
      </c>
      <c r="B25" s="42" t="s">
        <v>370</v>
      </c>
      <c r="C25" s="42"/>
      <c r="D25" s="58"/>
      <c r="E25" s="58"/>
      <c r="F25" s="58"/>
    </row>
    <row r="26" spans="1:6" x14ac:dyDescent="0.25">
      <c r="A26" s="39" t="s">
        <v>371</v>
      </c>
      <c r="B26" s="39" t="s">
        <v>372</v>
      </c>
      <c r="C26" s="59" t="s">
        <v>373</v>
      </c>
      <c r="D26" s="78">
        <v>849861.05</v>
      </c>
      <c r="E26" s="60">
        <f>D26/D27</f>
        <v>0.63823236812791384</v>
      </c>
      <c r="F26" s="61" t="s">
        <v>374</v>
      </c>
    </row>
    <row r="27" spans="1:6" x14ac:dyDescent="0.25">
      <c r="A27" s="41"/>
      <c r="B27" s="41"/>
      <c r="C27" s="62" t="s">
        <v>375</v>
      </c>
      <c r="D27" s="79">
        <v>1331585.6299999999</v>
      </c>
      <c r="E27" s="41"/>
      <c r="F27" s="63"/>
    </row>
    <row r="28" spans="1:6" x14ac:dyDescent="0.25">
      <c r="A28" s="42" t="s">
        <v>376</v>
      </c>
      <c r="B28" s="42" t="s">
        <v>370</v>
      </c>
      <c r="C28" s="64" t="s">
        <v>377</v>
      </c>
      <c r="D28" s="80">
        <v>927817.82</v>
      </c>
      <c r="E28" s="81">
        <f>D28/D29</f>
        <v>1449715.34375</v>
      </c>
      <c r="F28" s="65" t="s">
        <v>378</v>
      </c>
    </row>
    <row r="29" spans="1:6" x14ac:dyDescent="0.25">
      <c r="A29" s="39"/>
      <c r="B29" s="39"/>
      <c r="C29" s="59" t="s">
        <v>379</v>
      </c>
      <c r="D29" s="66">
        <v>0.64</v>
      </c>
      <c r="E29" s="67"/>
      <c r="F29" s="68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9" t="s">
        <v>380</v>
      </c>
      <c r="B32" s="48"/>
      <c r="C32" s="48"/>
      <c r="D32" s="48"/>
      <c r="E32" s="48"/>
      <c r="F32" s="48"/>
    </row>
    <row r="33" spans="1:6" x14ac:dyDescent="0.25">
      <c r="A33" s="70" t="s">
        <v>381</v>
      </c>
      <c r="B33" s="71" t="s">
        <v>340</v>
      </c>
      <c r="C33" s="71" t="s">
        <v>341</v>
      </c>
      <c r="D33" s="71" t="s">
        <v>342</v>
      </c>
      <c r="E33" s="71" t="s">
        <v>343</v>
      </c>
      <c r="F33" s="72" t="s">
        <v>344</v>
      </c>
    </row>
    <row r="34" spans="1:6" x14ac:dyDescent="0.25">
      <c r="A34" s="42">
        <v>1</v>
      </c>
      <c r="B34" s="42" t="s">
        <v>382</v>
      </c>
      <c r="C34" s="42" t="s">
        <v>383</v>
      </c>
      <c r="D34" s="81"/>
      <c r="E34" s="44" t="e">
        <f>D34/D36*100</f>
        <v>#DIV/0!</v>
      </c>
      <c r="F34" s="42" t="s">
        <v>358</v>
      </c>
    </row>
    <row r="35" spans="1:6" x14ac:dyDescent="0.25">
      <c r="A35" s="39"/>
      <c r="B35" s="39"/>
      <c r="C35" s="39" t="s">
        <v>384</v>
      </c>
      <c r="D35" s="39"/>
      <c r="E35" s="39"/>
      <c r="F35" s="39"/>
    </row>
    <row r="36" spans="1:6" x14ac:dyDescent="0.25">
      <c r="A36" s="41"/>
      <c r="B36" s="41"/>
      <c r="C36" s="41" t="s">
        <v>385</v>
      </c>
      <c r="D36" s="290"/>
      <c r="E36" s="41"/>
      <c r="F36" s="41"/>
    </row>
    <row r="37" spans="1:6" x14ac:dyDescent="0.25">
      <c r="A37" s="42">
        <v>2</v>
      </c>
      <c r="B37" s="42" t="s">
        <v>386</v>
      </c>
      <c r="C37" s="42" t="s">
        <v>387</v>
      </c>
      <c r="D37" s="73">
        <f>'cheltuieli functionare'!E6</f>
        <v>2825664.68</v>
      </c>
      <c r="E37" s="44">
        <f>D37/D38*100</f>
        <v>100.03476071720337</v>
      </c>
      <c r="F37" s="42" t="s">
        <v>388</v>
      </c>
    </row>
    <row r="38" spans="1:6" x14ac:dyDescent="0.25">
      <c r="A38" s="41"/>
      <c r="B38" s="41"/>
      <c r="C38" s="41" t="s">
        <v>385</v>
      </c>
      <c r="D38" s="74">
        <f>'CHELTUIELI TOTALE'!F143</f>
        <v>2824682.8000000003</v>
      </c>
      <c r="E38" s="41"/>
      <c r="F38" s="41"/>
    </row>
    <row r="39" spans="1:6" x14ac:dyDescent="0.25">
      <c r="A39" s="42">
        <v>3</v>
      </c>
      <c r="B39" s="42" t="s">
        <v>389</v>
      </c>
      <c r="C39" s="42" t="s">
        <v>390</v>
      </c>
      <c r="D39" s="77">
        <f>'cheltuieli dezvoltare'!E6</f>
        <v>-981.88000000000011</v>
      </c>
      <c r="E39" s="44">
        <f>D39/D40*100</f>
        <v>-3.4760717203361741E-2</v>
      </c>
      <c r="F39" s="42" t="s">
        <v>348</v>
      </c>
    </row>
    <row r="40" spans="1:6" x14ac:dyDescent="0.25">
      <c r="A40" s="41"/>
      <c r="B40" s="41"/>
      <c r="C40" s="41" t="s">
        <v>385</v>
      </c>
      <c r="D40" s="74">
        <f>'CHELTUIELI TOTALE'!F143</f>
        <v>2824682.8000000003</v>
      </c>
      <c r="E40" s="41"/>
      <c r="F40" s="41"/>
    </row>
    <row r="41" spans="1:6" x14ac:dyDescent="0.25">
      <c r="A41" s="42">
        <v>4</v>
      </c>
      <c r="B41" s="42" t="s">
        <v>391</v>
      </c>
      <c r="C41" s="42" t="s">
        <v>392</v>
      </c>
      <c r="D41" s="42">
        <v>0</v>
      </c>
      <c r="E41" s="42">
        <f>D41/D42*100</f>
        <v>0</v>
      </c>
      <c r="F41" s="42" t="s">
        <v>358</v>
      </c>
    </row>
    <row r="42" spans="1:6" x14ac:dyDescent="0.25">
      <c r="A42" s="41"/>
      <c r="B42" s="41"/>
      <c r="C42" s="41" t="s">
        <v>385</v>
      </c>
      <c r="D42" s="290">
        <f>'CHELTUIELI TOTALE'!F143</f>
        <v>2824682.8000000003</v>
      </c>
      <c r="E42" s="41"/>
      <c r="F42" s="41"/>
    </row>
    <row r="43" spans="1:6" x14ac:dyDescent="0.25">
      <c r="A43" s="71">
        <v>5</v>
      </c>
      <c r="B43" s="71" t="s">
        <v>393</v>
      </c>
      <c r="C43" s="71" t="s">
        <v>394</v>
      </c>
      <c r="D43" s="75">
        <f>'venituri functionare'!E6-'cheltuieli functionare'!E6</f>
        <v>1022302.0299999998</v>
      </c>
      <c r="E43" s="71"/>
      <c r="F43" s="71" t="s">
        <v>348</v>
      </c>
    </row>
    <row r="44" spans="1:6" x14ac:dyDescent="0.25">
      <c r="A44" s="71">
        <v>6</v>
      </c>
      <c r="B44" s="71" t="s">
        <v>395</v>
      </c>
      <c r="C44" s="71" t="s">
        <v>394</v>
      </c>
      <c r="D44" s="75">
        <f>'venituri dezvoltare'!E6-'cheltuieli dezvoltare'!E6</f>
        <v>5986.88</v>
      </c>
      <c r="E44" s="71"/>
      <c r="F44" s="71" t="s">
        <v>348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412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2026-04-28T14:40:18Z</cp:lastPrinted>
  <dcterms:created xsi:type="dcterms:W3CDTF">2006-09-16T00:00:00Z</dcterms:created>
  <dcterms:modified xsi:type="dcterms:W3CDTF">2026-04-28T15:30:51Z</dcterms:modified>
  <dc:language>en-US</dc:language>
</cp:coreProperties>
</file>