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TRIM IV 2023\"/>
    </mc:Choice>
  </mc:AlternateContent>
  <xr:revisionPtr revIDLastSave="0" documentId="13_ncr:1_{2DED2C65-B769-414C-86C2-698FBE034854}" xr6:coauthVersionLast="47" xr6:coauthVersionMax="47" xr10:uidLastSave="{00000000-0000-0000-0000-000000000000}"/>
  <bookViews>
    <workbookView xWindow="-120" yWindow="-120" windowWidth="29040" windowHeight="1572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dezvoltare'!$A$1:$F$48</definedName>
    <definedName name="_xlnm.Print_Area" localSheetId="5">'CHELTUIELI TOTALE'!$A$1:$G$137</definedName>
    <definedName name="_xlnm.Print_Area" localSheetId="2">'venituri dezvoltare'!$A$1:$F$29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9" i="1" l="1"/>
  <c r="E8" i="1"/>
  <c r="E10" i="1"/>
  <c r="G120" i="6"/>
  <c r="G111" i="6"/>
  <c r="G105" i="6"/>
  <c r="G99" i="6"/>
  <c r="G92" i="6"/>
  <c r="G93" i="6"/>
  <c r="G94" i="6"/>
  <c r="G79" i="6"/>
  <c r="G62" i="6"/>
  <c r="G61" i="6"/>
  <c r="G47" i="6"/>
  <c r="D30" i="4"/>
  <c r="D13" i="4"/>
  <c r="E34" i="4"/>
  <c r="D26" i="4"/>
  <c r="E26" i="4"/>
  <c r="E26" i="2"/>
  <c r="D26" i="2"/>
  <c r="F28" i="2"/>
  <c r="E41" i="5"/>
  <c r="D41" i="5"/>
  <c r="D42" i="5"/>
  <c r="E42" i="5"/>
  <c r="D36" i="5"/>
  <c r="D35" i="5"/>
  <c r="D34" i="5"/>
  <c r="E34" i="5"/>
  <c r="E33" i="5"/>
  <c r="E31" i="5"/>
  <c r="D31" i="5"/>
  <c r="E6" i="1"/>
  <c r="F9" i="3"/>
  <c r="F10" i="3"/>
  <c r="F11" i="3"/>
  <c r="F12" i="3"/>
  <c r="F13" i="3"/>
  <c r="F14" i="3"/>
  <c r="F15" i="3"/>
  <c r="F16" i="3"/>
  <c r="F17" i="3"/>
  <c r="F18" i="3"/>
  <c r="F19" i="3"/>
  <c r="F20" i="3"/>
  <c r="E6" i="3" l="1"/>
  <c r="E18" i="3"/>
  <c r="E19" i="3"/>
  <c r="D6" i="3"/>
  <c r="D18" i="3"/>
  <c r="D19" i="3"/>
  <c r="F57" i="1"/>
  <c r="E56" i="1"/>
  <c r="D56" i="1"/>
  <c r="F144" i="6"/>
  <c r="D37" i="2"/>
  <c r="D21" i="2"/>
  <c r="E7" i="2"/>
  <c r="D7" i="2"/>
  <c r="G125" i="6"/>
  <c r="G90" i="6"/>
  <c r="G89" i="6"/>
  <c r="G73" i="6"/>
  <c r="G54" i="6"/>
  <c r="G40" i="6"/>
  <c r="G39" i="6"/>
  <c r="G37" i="6"/>
  <c r="G27" i="6"/>
  <c r="D34" i="4"/>
  <c r="D8" i="4"/>
  <c r="E14" i="4"/>
  <c r="D14" i="4"/>
  <c r="F15" i="4"/>
  <c r="F16" i="4"/>
  <c r="E40" i="5"/>
  <c r="D40" i="5"/>
  <c r="E39" i="5"/>
  <c r="D39" i="5"/>
  <c r="E15" i="3"/>
  <c r="E14" i="3" s="1"/>
  <c r="D15" i="3"/>
  <c r="D14" i="3" s="1"/>
  <c r="F14" i="4" l="1"/>
  <c r="F40" i="5"/>
  <c r="F39" i="5"/>
  <c r="E26" i="7"/>
  <c r="F10" i="4"/>
  <c r="F11" i="4"/>
  <c r="F23" i="4"/>
  <c r="F24" i="4"/>
  <c r="D31" i="2"/>
  <c r="D12" i="2"/>
  <c r="E41" i="7"/>
  <c r="E34" i="7"/>
  <c r="D29" i="7"/>
  <c r="E20" i="7"/>
  <c r="E17" i="7"/>
  <c r="E15" i="7"/>
  <c r="F132" i="6"/>
  <c r="E132" i="6"/>
  <c r="G131" i="6"/>
  <c r="G130" i="6"/>
  <c r="G129" i="6"/>
  <c r="G128" i="6"/>
  <c r="G127" i="6"/>
  <c r="G126" i="6"/>
  <c r="G124" i="6"/>
  <c r="G123" i="6"/>
  <c r="G122" i="6"/>
  <c r="G121" i="6"/>
  <c r="G119" i="6"/>
  <c r="G117" i="6"/>
  <c r="G116" i="6"/>
  <c r="G115" i="6"/>
  <c r="G114" i="6"/>
  <c r="G113" i="6"/>
  <c r="G112" i="6"/>
  <c r="G110" i="6"/>
  <c r="G109" i="6"/>
  <c r="G108" i="6"/>
  <c r="G107" i="6"/>
  <c r="G106" i="6"/>
  <c r="G104" i="6"/>
  <c r="G103" i="6"/>
  <c r="G102" i="6"/>
  <c r="G101" i="6"/>
  <c r="G100" i="6"/>
  <c r="G98" i="6"/>
  <c r="G97" i="6"/>
  <c r="G96" i="6"/>
  <c r="G95" i="6"/>
  <c r="G91" i="6"/>
  <c r="G88" i="6"/>
  <c r="G87" i="6"/>
  <c r="G86" i="6"/>
  <c r="G85" i="6"/>
  <c r="G84" i="6"/>
  <c r="G83" i="6"/>
  <c r="G82" i="6"/>
  <c r="G81" i="6"/>
  <c r="G80" i="6"/>
  <c r="G78" i="6"/>
  <c r="G77" i="6"/>
  <c r="G76" i="6"/>
  <c r="G75" i="6"/>
  <c r="G74" i="6"/>
  <c r="G72" i="6"/>
  <c r="G71" i="6"/>
  <c r="G70" i="6"/>
  <c r="G69" i="6"/>
  <c r="G68" i="6"/>
  <c r="G67" i="6"/>
  <c r="G66" i="6"/>
  <c r="G65" i="6"/>
  <c r="G64" i="6"/>
  <c r="G63" i="6"/>
  <c r="G60" i="6"/>
  <c r="G59" i="6"/>
  <c r="G58" i="6"/>
  <c r="G57" i="6"/>
  <c r="G56" i="6"/>
  <c r="G55" i="6"/>
  <c r="G53" i="6"/>
  <c r="G52" i="6"/>
  <c r="G51" i="6"/>
  <c r="G50" i="6"/>
  <c r="G49" i="6"/>
  <c r="G48" i="6"/>
  <c r="G46" i="6"/>
  <c r="G45" i="6"/>
  <c r="G44" i="6"/>
  <c r="G43" i="6"/>
  <c r="G42" i="6"/>
  <c r="G41" i="6"/>
  <c r="G38" i="6"/>
  <c r="G36" i="6"/>
  <c r="G35" i="6"/>
  <c r="G34" i="6"/>
  <c r="G33" i="6"/>
  <c r="G32" i="6"/>
  <c r="G31" i="6"/>
  <c r="G30" i="6"/>
  <c r="G29" i="6"/>
  <c r="G28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E38" i="5"/>
  <c r="D38" i="5"/>
  <c r="E37" i="5"/>
  <c r="D37" i="5"/>
  <c r="E36" i="5"/>
  <c r="F36" i="5" s="1"/>
  <c r="E35" i="5"/>
  <c r="F35" i="5" s="1"/>
  <c r="F34" i="5"/>
  <c r="D33" i="5"/>
  <c r="F33" i="5" s="1"/>
  <c r="E32" i="5"/>
  <c r="F32" i="5" s="1"/>
  <c r="D32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F11" i="5" s="1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D5" i="5"/>
  <c r="F42" i="4"/>
  <c r="F41" i="4"/>
  <c r="E40" i="4"/>
  <c r="D40" i="4"/>
  <c r="D39" i="4" s="1"/>
  <c r="D6" i="4" s="1"/>
  <c r="F38" i="4"/>
  <c r="F37" i="4"/>
  <c r="F35" i="4"/>
  <c r="F33" i="4"/>
  <c r="E32" i="4"/>
  <c r="F32" i="4" s="1"/>
  <c r="D32" i="4"/>
  <c r="D31" i="4" s="1"/>
  <c r="F29" i="4"/>
  <c r="F28" i="4"/>
  <c r="F27" i="4"/>
  <c r="E25" i="4"/>
  <c r="D25" i="4"/>
  <c r="E22" i="4"/>
  <c r="D22" i="4"/>
  <c r="D21" i="4" s="1"/>
  <c r="F20" i="4"/>
  <c r="F19" i="4"/>
  <c r="F18" i="4"/>
  <c r="E17" i="4"/>
  <c r="E13" i="4" s="1"/>
  <c r="D17" i="4"/>
  <c r="F12" i="4"/>
  <c r="F9" i="4"/>
  <c r="E8" i="4"/>
  <c r="D7" i="4"/>
  <c r="E7" i="4"/>
  <c r="E12" i="3"/>
  <c r="D12" i="3"/>
  <c r="E10" i="3"/>
  <c r="E9" i="3" s="1"/>
  <c r="D10" i="3"/>
  <c r="D9" i="3" s="1"/>
  <c r="F8" i="3"/>
  <c r="E7" i="3"/>
  <c r="D7" i="3"/>
  <c r="F38" i="2"/>
  <c r="E37" i="2"/>
  <c r="F37" i="2" s="1"/>
  <c r="F36" i="2"/>
  <c r="F35" i="2"/>
  <c r="E34" i="2"/>
  <c r="D34" i="2"/>
  <c r="F33" i="2"/>
  <c r="F32" i="2"/>
  <c r="E31" i="2"/>
  <c r="F30" i="2"/>
  <c r="F29" i="2"/>
  <c r="F27" i="2"/>
  <c r="F25" i="2"/>
  <c r="F24" i="2"/>
  <c r="F23" i="2"/>
  <c r="F22" i="2"/>
  <c r="E21" i="2"/>
  <c r="F20" i="2"/>
  <c r="E19" i="2"/>
  <c r="D19" i="2"/>
  <c r="F18" i="2"/>
  <c r="F17" i="2"/>
  <c r="F16" i="2"/>
  <c r="E15" i="2"/>
  <c r="D15" i="2"/>
  <c r="F14" i="2"/>
  <c r="F13" i="2"/>
  <c r="E12" i="2"/>
  <c r="F9" i="2"/>
  <c r="F8" i="2"/>
  <c r="F62" i="1"/>
  <c r="F61" i="1"/>
  <c r="E60" i="1"/>
  <c r="D60" i="1"/>
  <c r="F58" i="1"/>
  <c r="F56" i="1"/>
  <c r="F55" i="1"/>
  <c r="F54" i="1"/>
  <c r="E53" i="1"/>
  <c r="D53" i="1"/>
  <c r="F52" i="1"/>
  <c r="F51" i="1"/>
  <c r="E50" i="1"/>
  <c r="E49" i="1" s="1"/>
  <c r="D50" i="1"/>
  <c r="D49" i="1" s="1"/>
  <c r="F48" i="1"/>
  <c r="E47" i="1"/>
  <c r="D47" i="1"/>
  <c r="F46" i="1"/>
  <c r="F45" i="1"/>
  <c r="E44" i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D27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D13" i="7" l="1"/>
  <c r="F7" i="3"/>
  <c r="F44" i="1"/>
  <c r="F27" i="5"/>
  <c r="F19" i="5"/>
  <c r="G132" i="6"/>
  <c r="F40" i="4"/>
  <c r="F25" i="4"/>
  <c r="F22" i="4"/>
  <c r="F34" i="4"/>
  <c r="E39" i="4"/>
  <c r="F39" i="4" s="1"/>
  <c r="F26" i="4"/>
  <c r="E21" i="4"/>
  <c r="F17" i="4"/>
  <c r="F13" i="4"/>
  <c r="F8" i="4"/>
  <c r="F7" i="4"/>
  <c r="F34" i="2"/>
  <c r="F31" i="2"/>
  <c r="F26" i="2"/>
  <c r="F21" i="2"/>
  <c r="F19" i="2"/>
  <c r="F15" i="2"/>
  <c r="F12" i="2"/>
  <c r="F7" i="2"/>
  <c r="F5" i="5"/>
  <c r="F13" i="5"/>
  <c r="F12" i="5"/>
  <c r="F21" i="5"/>
  <c r="F26" i="5"/>
  <c r="F37" i="5"/>
  <c r="F16" i="5"/>
  <c r="F10" i="5"/>
  <c r="F8" i="5"/>
  <c r="F20" i="5"/>
  <c r="F25" i="5"/>
  <c r="F24" i="5"/>
  <c r="F9" i="5"/>
  <c r="F17" i="5"/>
  <c r="F60" i="1"/>
  <c r="F38" i="5"/>
  <c r="F30" i="5"/>
  <c r="F29" i="5"/>
  <c r="F53" i="1"/>
  <c r="F28" i="5"/>
  <c r="F50" i="1"/>
  <c r="F49" i="1"/>
  <c r="D43" i="1"/>
  <c r="D39" i="1" s="1"/>
  <c r="F47" i="1"/>
  <c r="F23" i="5"/>
  <c r="F41" i="1"/>
  <c r="F37" i="1"/>
  <c r="F22" i="5"/>
  <c r="F18" i="5"/>
  <c r="F32" i="1"/>
  <c r="F28" i="1"/>
  <c r="F15" i="5"/>
  <c r="F14" i="5"/>
  <c r="D17" i="1"/>
  <c r="F21" i="1"/>
  <c r="F18" i="1"/>
  <c r="F13" i="1"/>
  <c r="F6" i="5"/>
  <c r="D10" i="1"/>
  <c r="D9" i="1" s="1"/>
  <c r="D6" i="2"/>
  <c r="E9" i="1"/>
  <c r="E17" i="1"/>
  <c r="E31" i="1"/>
  <c r="F31" i="1" s="1"/>
  <c r="E43" i="1"/>
  <c r="E40" i="1"/>
  <c r="E31" i="4"/>
  <c r="F11" i="1"/>
  <c r="E6" i="2"/>
  <c r="D38" i="7"/>
  <c r="F6" i="3"/>
  <c r="D40" i="7"/>
  <c r="D14" i="7" l="1"/>
  <c r="E13" i="7" s="1"/>
  <c r="D23" i="7"/>
  <c r="D9" i="7"/>
  <c r="D11" i="7"/>
  <c r="D12" i="7"/>
  <c r="F42" i="5"/>
  <c r="D10" i="7"/>
  <c r="F10" i="1"/>
  <c r="F21" i="4"/>
  <c r="F43" i="1"/>
  <c r="D8" i="1"/>
  <c r="D7" i="1" s="1"/>
  <c r="D6" i="1" s="1"/>
  <c r="F17" i="1"/>
  <c r="D138" i="6"/>
  <c r="D24" i="7"/>
  <c r="D7" i="7"/>
  <c r="D8" i="7"/>
  <c r="F9" i="1"/>
  <c r="E30" i="4"/>
  <c r="E6" i="4" s="1"/>
  <c r="D141" i="6" s="1"/>
  <c r="F31" i="4"/>
  <c r="F39" i="1"/>
  <c r="F40" i="1"/>
  <c r="D37" i="7"/>
  <c r="E37" i="7" s="1"/>
  <c r="F6" i="2"/>
  <c r="E27" i="1"/>
  <c r="F27" i="1" s="1"/>
  <c r="E9" i="7" l="1"/>
  <c r="E23" i="7"/>
  <c r="E11" i="7"/>
  <c r="E7" i="7"/>
  <c r="F30" i="4"/>
  <c r="F8" i="1" l="1"/>
  <c r="E7" i="1"/>
  <c r="A49" i="4"/>
  <c r="D39" i="7"/>
  <c r="E39" i="7" s="1"/>
  <c r="F6" i="4"/>
  <c r="E43" i="4"/>
  <c r="D44" i="7"/>
  <c r="F7" i="1" l="1"/>
  <c r="D140" i="6"/>
  <c r="D142" i="6" s="1"/>
  <c r="D43" i="7" l="1"/>
  <c r="E39" i="2"/>
  <c r="A50" i="4" s="1"/>
  <c r="A30" i="3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D17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131000 sc+44000 primarie=175000</t>
        </r>
      </text>
    </comment>
    <comment ref="E17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131000+24600=155600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cel mai bine le iei din prg ctb Verificare trimestrialitate plati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9" authorId="0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(13621733,60)-
(Venit funct) Sume defalcate din TVA E28(1572772,71)- (Venit funct) Subventii E59(192811)-(Venit dezv) Subventii E14 (96400)=11759749,89</t>
        </r>
      </text>
    </comment>
    <comment ref="D10" authorId="0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  <charset val="1"/>
          </rPr>
          <t>BUGET VENITURI TOTALE D38(4018900)-buget Sume defalcate din TVA D28(931000)- buget Subventii D59(115900)-buget Subventui (Venit dezv)96400=2972000</t>
        </r>
      </text>
    </comment>
    <comment ref="D13" authorId="0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(3075355,47)-
(Venit funct) Sume defalcate din TVA E28(257000)- (Venit funct) Subventii E59(124294)- (Venit dezv) Subventii (96400)- Cote si sume defalcate din imp pe venit E13 (1564944,72) =1129116,75</t>
        </r>
      </text>
    </comment>
  </commentList>
</comments>
</file>

<file path=xl/sharedStrings.xml><?xml version="1.0" encoding="utf-8"?>
<sst xmlns="http://schemas.openxmlformats.org/spreadsheetml/2006/main" count="745" uniqueCount="448">
  <si>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</si>
  <si>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</si>
  <si>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</si>
  <si>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</si>
  <si>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</si>
  <si>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</si>
  <si>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</si>
  <si>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</si>
  <si>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</si>
  <si>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</si>
  <si>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</si>
  <si>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</si>
  <si>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</si>
  <si>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</si>
  <si>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</si>
  <si>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</si>
  <si>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</si>
  <si>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</si>
  <si>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</si>
  <si>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</si>
  <si>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</si>
  <si>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</si>
  <si>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</si>
  <si>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</si>
  <si>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</si>
  <si>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</si>
  <si>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</si>
  <si>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</si>
  <si>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</si>
  <si>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</si>
  <si>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</si>
  <si>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</si>
  <si>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</si>
  <si>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</si>
  <si>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</si>
  <si>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</si>
  <si>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</si>
  <si>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</si>
  <si>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</si>
  <si>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</si>
  <si>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</si>
  <si>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</si>
  <si>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</si>
  <si>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</si>
  <si>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</si>
  <si>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</si>
  <si>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</si>
  <si>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07.02.03</t>
  </si>
  <si>
    <t>Alte impozite si taxe pe proprietate</t>
  </si>
  <si>
    <t>07.02.50</t>
  </si>
  <si>
    <t>A.4.</t>
  </si>
  <si>
    <t>IMPOZITE SI TAXE PE BUNURI SI SERVICII</t>
  </si>
  <si>
    <t>SUME DEFALCATE DIN TVA</t>
  </si>
  <si>
    <t>Sume defalcate din TVA pt. finantarea cheltuielilor descentralizate la niveul comunelor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</si>
  <si>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</si>
  <si>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</si>
  <si>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</si>
  <si>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</si>
  <si>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</si>
  <si>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</si>
  <si>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</si>
  <si>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</si>
  <si>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</si>
  <si>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</si>
  <si>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</si>
  <si>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16.02.03</t>
  </si>
  <si>
    <t>Alte taxe pe utiliz.bunurilor, autorizarea utiliz.bunurilor sau pe desfasurare de activitati</t>
  </si>
  <si>
    <t>16.02.50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</si>
  <si>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</si>
  <si>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</si>
  <si>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</si>
  <si>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</si>
  <si>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</si>
  <si>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</si>
  <si>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</si>
  <si>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</si>
  <si>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</si>
  <si>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30.00.02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</si>
  <si>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</si>
  <si>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</si>
  <si>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</si>
  <si>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</si>
  <si>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</si>
  <si>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</si>
  <si>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</si>
  <si>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</si>
  <si>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33.02.08</t>
  </si>
  <si>
    <t>Venituri din recuperarea chelt.de judecata, imputatii si despagubiri</t>
  </si>
  <si>
    <t>33.02.28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</si>
  <si>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</si>
  <si>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</si>
  <si>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</si>
  <si>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</si>
  <si>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</si>
  <si>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</si>
  <si>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</si>
  <si>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</si>
  <si>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</si>
  <si>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35.02.50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</si>
  <si>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</si>
  <si>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</si>
  <si>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</si>
  <si>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</si>
  <si>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</si>
  <si>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</si>
  <si>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</si>
  <si>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</si>
  <si>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</si>
  <si>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</si>
  <si>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</si>
  <si>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</si>
  <si>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</si>
  <si>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</si>
  <si>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</si>
  <si>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</si>
  <si>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</si>
  <si>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</si>
  <si>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</si>
  <si>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</si>
  <si>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</si>
  <si>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</si>
  <si>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</si>
  <si>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</si>
  <si>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</si>
  <si>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</si>
  <si>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</si>
  <si>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</si>
  <si>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</si>
  <si>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</si>
  <si>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</si>
  <si>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</si>
  <si>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</si>
  <si>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</si>
  <si>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</si>
  <si>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</si>
  <si>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</si>
  <si>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</si>
  <si>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</si>
  <si>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</si>
  <si>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</si>
  <si>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</si>
  <si>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</si>
  <si>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</si>
  <si>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</si>
  <si>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</si>
  <si>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</si>
  <si>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</si>
  <si>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</si>
  <si>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</si>
  <si>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</si>
  <si>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</si>
  <si>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</si>
  <si>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</si>
  <si>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</si>
  <si>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</si>
  <si>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</si>
  <si>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</si>
  <si>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</si>
  <si>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</si>
  <si>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</si>
  <si>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</si>
  <si>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</si>
  <si>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</si>
  <si>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</si>
  <si>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</si>
  <si>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</si>
  <si>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</si>
  <si>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</si>
  <si>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</si>
  <si>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</si>
  <si>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</si>
  <si>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</si>
  <si>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</si>
  <si>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</si>
  <si>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</si>
  <si>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</si>
  <si>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</si>
  <si>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39.02.03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</si>
  <si>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</si>
  <si>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</si>
  <si>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</si>
  <si>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</si>
  <si>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</si>
  <si>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</si>
  <si>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</si>
  <si>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</si>
  <si>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</si>
  <si>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</si>
  <si>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</si>
  <si>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</si>
  <si>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</si>
  <si>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</si>
  <si>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</si>
  <si>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</si>
  <si>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</si>
  <si>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</si>
  <si>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</si>
  <si>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</si>
  <si>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</si>
  <si>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</si>
  <si>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</si>
  <si>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</si>
  <si>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</si>
  <si>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</si>
  <si>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</si>
  <si>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</si>
  <si>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</si>
  <si>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</si>
  <si>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</si>
  <si>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</si>
  <si>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</si>
  <si>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</si>
  <si>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</si>
  <si>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</si>
  <si>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</si>
  <si>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</si>
  <si>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</si>
  <si>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</si>
  <si>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</si>
  <si>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</si>
  <si>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</si>
  <si>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</si>
  <si>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</si>
  <si>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</si>
  <si>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</si>
  <si>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</si>
  <si>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</si>
  <si>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</si>
  <si>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</si>
  <si>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</si>
  <si>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</si>
  <si>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</si>
  <si>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</si>
  <si>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</si>
  <si>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</si>
  <si>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</si>
  <si>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</si>
  <si>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</si>
  <si>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</si>
  <si>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</si>
  <si>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</si>
  <si>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</si>
  <si>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</si>
  <si>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</si>
  <si>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</si>
  <si>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</si>
  <si>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</si>
  <si>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</si>
  <si>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</si>
  <si>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</si>
  <si>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</si>
  <si>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</si>
  <si>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</si>
  <si>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</si>
  <si>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</si>
  <si>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</si>
  <si>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</si>
  <si>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</si>
  <si>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</si>
  <si>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</si>
  <si>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</si>
  <si>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</si>
  <si>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</si>
  <si>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</si>
  <si>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</si>
  <si>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</si>
  <si>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</si>
  <si>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</si>
  <si>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</si>
  <si>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</si>
  <si>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</si>
  <si>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</si>
  <si>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</si>
  <si>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</si>
  <si>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</si>
  <si>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</si>
  <si>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</si>
  <si>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</si>
  <si>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</si>
  <si>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</si>
  <si>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</si>
  <si>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</si>
  <si>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</si>
  <si>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</si>
  <si>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</si>
  <si>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</si>
  <si>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</si>
  <si>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</si>
  <si>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</si>
  <si>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</si>
  <si>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</si>
  <si>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</si>
  <si>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</si>
  <si>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</si>
  <si>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</si>
  <si>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</si>
  <si>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</si>
  <si>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</si>
  <si>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</si>
  <si>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</si>
  <si>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</si>
  <si>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</si>
  <si>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</si>
  <si>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</si>
  <si>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</si>
  <si>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</si>
  <si>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</si>
  <si>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</si>
  <si>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</si>
  <si>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</si>
  <si>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</si>
  <si>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</si>
  <si>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</si>
  <si>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</si>
  <si>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</si>
  <si>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</si>
  <si>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</si>
  <si>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</si>
  <si>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</si>
  <si>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</si>
  <si>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</si>
  <si>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</si>
  <si>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</si>
  <si>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</si>
  <si>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</si>
  <si>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</si>
  <si>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</si>
  <si>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</si>
  <si>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</si>
  <si>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</si>
  <si>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</si>
  <si>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</si>
  <si>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</si>
  <si>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</si>
  <si>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</si>
  <si>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</si>
  <si>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</si>
  <si>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</si>
  <si>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</si>
  <si>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</si>
  <si>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</si>
  <si>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</si>
  <si>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</si>
  <si>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</si>
  <si>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</si>
  <si>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</si>
  <si>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</si>
  <si>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</si>
  <si>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</si>
  <si>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</si>
  <si>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</si>
  <si>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</si>
  <si>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</si>
  <si>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</si>
  <si>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</si>
  <si>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</si>
  <si>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</si>
  <si>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</si>
  <si>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</si>
  <si>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</si>
  <si>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</si>
  <si>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</si>
  <si>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</si>
  <si>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</si>
  <si>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</si>
  <si>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</si>
  <si>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</si>
  <si>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</si>
  <si>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</si>
  <si>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</si>
  <si>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</si>
  <si>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</si>
  <si>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</si>
  <si>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</si>
  <si>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</si>
  <si>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</si>
  <si>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</si>
  <si>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</si>
  <si>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</si>
  <si>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</si>
  <si>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</si>
  <si>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</si>
  <si>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</si>
  <si>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</si>
  <si>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</si>
  <si>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</si>
  <si>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</si>
  <si>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</si>
  <si>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</si>
  <si>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</si>
  <si>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</si>
  <si>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</si>
  <si>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</si>
  <si>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</si>
  <si>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</si>
  <si>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</si>
  <si>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</si>
  <si>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</si>
  <si>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</si>
  <si>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</si>
  <si>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</si>
  <si>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</si>
  <si>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</si>
  <si>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</si>
  <si>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</si>
  <si>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</si>
  <si>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</si>
  <si>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</si>
  <si>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</si>
  <si>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</si>
  <si>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</si>
  <si>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</si>
  <si>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</si>
  <si>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</si>
  <si>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</si>
  <si>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</si>
  <si>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</si>
  <si>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</si>
  <si>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</si>
  <si>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</si>
  <si>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</si>
  <si>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</si>
  <si>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</si>
  <si>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</si>
  <si>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</si>
  <si>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</si>
  <si>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</si>
  <si>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</si>
  <si>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</si>
  <si>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</si>
  <si>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la 29.12.2023</t>
  </si>
  <si>
    <t>La 29.12.2023</t>
  </si>
  <si>
    <t>Realizat la 29.12.2023</t>
  </si>
  <si>
    <t>VENITURI TOTALE LA 29.12.2023</t>
  </si>
  <si>
    <t>CHELTUIELI TOTALE LA 29.12.2023</t>
  </si>
  <si>
    <t xml:space="preserve">                   Indicatorii executiei bugetului local pe trim.IV 2023</t>
  </si>
  <si>
    <t>37.02.01</t>
  </si>
  <si>
    <t>Donatii si sponsorizari</t>
  </si>
  <si>
    <t>43.02</t>
  </si>
  <si>
    <t>43.02.39</t>
  </si>
  <si>
    <t>43.02.39.02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</si>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</sst>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7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charset val="1"/>
    </font>
    <font>
      <b/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FFCC"/>
        <bgColor rgb="FFFFFF99"/>
      </patternFill>
    </fill>
    <fill>
      <patternFill patternType="solid">
        <fgColor rgb="FFFFC000"/>
        <bgColor rgb="FFFF9900"/>
      </patternFill>
    </fill>
    <fill>
      <patternFill patternType="solid">
        <fgColor rgb="FFFFFFCC"/>
        <bgColor rgb="FFFCD5B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D6CDFD"/>
        <bgColor indexed="64"/>
      </patternFill>
    </fill>
    <fill>
      <patternFill patternType="solid">
        <fgColor rgb="FFD6CDFD"/>
        <bgColor rgb="FFFFCCFF"/>
      </patternFill>
    </fill>
    <fill>
      <patternFill patternType="solid">
        <fgColor rgb="FFCEFCCF"/>
        <bgColor rgb="FFFCD5B5"/>
      </patternFill>
    </fill>
    <fill>
      <patternFill patternType="solid">
        <fgColor rgb="FFCEFCCF"/>
        <bgColor rgb="FFFFFF99"/>
      </patternFill>
    </fill>
  </fills>
  <borders count="6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1" fillId="2" borderId="3" xfId="0" applyNumberFormat="1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justify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2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10" fontId="1" fillId="0" borderId="7" xfId="0" applyNumberFormat="1" applyFont="1" applyBorder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justify" vertical="top" wrapText="1"/>
    </xf>
    <xf numFmtId="0" fontId="2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10" fontId="1" fillId="0" borderId="14" xfId="0" applyNumberFormat="1" applyFont="1" applyBorder="1" applyAlignment="1">
      <alignment horizontal="right" vertical="top" wrapText="1"/>
    </xf>
    <xf numFmtId="0" fontId="1" fillId="7" borderId="7" xfId="0" applyFont="1" applyFill="1" applyBorder="1" applyAlignment="1">
      <alignment horizontal="right" vertical="top" wrapText="1"/>
    </xf>
    <xf numFmtId="4" fontId="1" fillId="7" borderId="8" xfId="0" applyNumberFormat="1" applyFont="1" applyFill="1" applyBorder="1" applyAlignment="1">
      <alignment horizontal="right" vertical="top" wrapText="1"/>
    </xf>
    <xf numFmtId="0" fontId="1" fillId="0" borderId="16" xfId="0" applyFont="1" applyBorder="1" applyAlignment="1">
      <alignment horizontal="left" vertical="top" wrapText="1"/>
    </xf>
    <xf numFmtId="10" fontId="1" fillId="0" borderId="18" xfId="0" applyNumberFormat="1" applyFont="1" applyBorder="1" applyAlignment="1">
      <alignment horizontal="right" vertical="top" wrapText="1"/>
    </xf>
    <xf numFmtId="0" fontId="1" fillId="0" borderId="19" xfId="0" applyFont="1" applyBorder="1" applyAlignment="1">
      <alignment horizontal="left" vertical="top" wrapText="1"/>
    </xf>
    <xf numFmtId="10" fontId="1" fillId="0" borderId="19" xfId="0" applyNumberFormat="1" applyFont="1" applyBorder="1" applyAlignment="1">
      <alignment horizontal="right" vertical="top" wrapText="1"/>
    </xf>
    <xf numFmtId="0" fontId="1" fillId="7" borderId="14" xfId="0" applyFont="1" applyFill="1" applyBorder="1" applyAlignment="1">
      <alignment horizontal="right" vertical="top" wrapText="1"/>
    </xf>
    <xf numFmtId="4" fontId="1" fillId="7" borderId="6" xfId="0" applyNumberFormat="1" applyFont="1" applyFill="1" applyBorder="1" applyAlignment="1">
      <alignment horizontal="right" vertical="top" wrapText="1"/>
    </xf>
    <xf numFmtId="0" fontId="1" fillId="7" borderId="16" xfId="0" applyFont="1" applyFill="1" applyBorder="1" applyAlignment="1">
      <alignment horizontal="right" vertical="top" wrapText="1"/>
    </xf>
    <xf numFmtId="4" fontId="1" fillId="7" borderId="17" xfId="0" applyNumberFormat="1" applyFont="1" applyFill="1" applyBorder="1" applyAlignment="1">
      <alignment horizontal="right" vertical="top" wrapText="1"/>
    </xf>
    <xf numFmtId="0" fontId="1" fillId="0" borderId="20" xfId="0" applyFont="1" applyBorder="1" applyAlignment="1">
      <alignment horizontal="left" vertical="top" wrapText="1"/>
    </xf>
    <xf numFmtId="4" fontId="1" fillId="7" borderId="21" xfId="0" applyNumberFormat="1" applyFont="1" applyFill="1" applyBorder="1" applyAlignment="1">
      <alignment horizontal="right" vertical="top" wrapText="1"/>
    </xf>
    <xf numFmtId="10" fontId="1" fillId="0" borderId="20" xfId="0" applyNumberFormat="1" applyFont="1" applyBorder="1" applyAlignment="1">
      <alignment horizontal="right" vertical="top" wrapText="1"/>
    </xf>
    <xf numFmtId="0" fontId="1" fillId="0" borderId="22" xfId="0" applyFont="1" applyBorder="1" applyAlignment="1">
      <alignment horizontal="left" vertical="top" wrapText="1"/>
    </xf>
    <xf numFmtId="10" fontId="1" fillId="0" borderId="7" xfId="0" applyNumberFormat="1" applyFont="1" applyBorder="1" applyAlignment="1">
      <alignment horizontal="right" vertical="top" wrapText="1"/>
    </xf>
    <xf numFmtId="0" fontId="6" fillId="0" borderId="0" xfId="0" applyFont="1"/>
    <xf numFmtId="0" fontId="1" fillId="0" borderId="18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10" fontId="5" fillId="0" borderId="20" xfId="0" applyNumberFormat="1" applyFont="1" applyBorder="1" applyAlignment="1">
      <alignment horizontal="right" vertical="top" wrapText="1"/>
    </xf>
    <xf numFmtId="0" fontId="7" fillId="0" borderId="0" xfId="0" applyFont="1"/>
    <xf numFmtId="4" fontId="1" fillId="7" borderId="10" xfId="0" applyNumberFormat="1" applyFont="1" applyFill="1" applyBorder="1" applyAlignment="1">
      <alignment horizontal="right" vertical="top" wrapText="1"/>
    </xf>
    <xf numFmtId="0" fontId="1" fillId="0" borderId="15" xfId="0" applyFont="1" applyBorder="1" applyAlignment="1">
      <alignment horizontal="left" vertical="top" wrapText="1"/>
    </xf>
    <xf numFmtId="4" fontId="1" fillId="7" borderId="7" xfId="0" applyNumberFormat="1" applyFont="1" applyFill="1" applyBorder="1" applyAlignment="1">
      <alignment horizontal="right" vertical="top" wrapText="1"/>
    </xf>
    <xf numFmtId="0" fontId="1" fillId="0" borderId="24" xfId="0" applyFont="1" applyBorder="1" applyAlignment="1">
      <alignment horizontal="left" vertical="top" wrapText="1"/>
    </xf>
    <xf numFmtId="10" fontId="1" fillId="0" borderId="16" xfId="0" applyNumberFormat="1" applyFont="1" applyBorder="1" applyAlignment="1">
      <alignment horizontal="right" vertical="top" wrapText="1"/>
    </xf>
    <xf numFmtId="0" fontId="1" fillId="0" borderId="25" xfId="0" applyFont="1" applyBorder="1" applyAlignment="1">
      <alignment horizontal="left" vertical="top" wrapText="1"/>
    </xf>
    <xf numFmtId="4" fontId="2" fillId="8" borderId="14" xfId="0" applyNumberFormat="1" applyFont="1" applyFill="1" applyBorder="1" applyAlignment="1">
      <alignment horizontal="right" vertical="top" wrapText="1"/>
    </xf>
    <xf numFmtId="10" fontId="2" fillId="0" borderId="1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4" fontId="0" fillId="0" borderId="0" xfId="0" applyNumberFormat="1"/>
    <xf numFmtId="0" fontId="10" fillId="0" borderId="0" xfId="0" applyFont="1"/>
    <xf numFmtId="0" fontId="10" fillId="0" borderId="9" xfId="0" applyFont="1" applyBorder="1"/>
    <xf numFmtId="4" fontId="0" fillId="0" borderId="9" xfId="0" applyNumberFormat="1" applyBorder="1"/>
    <xf numFmtId="0" fontId="0" fillId="0" borderId="7" xfId="0" applyBorder="1"/>
    <xf numFmtId="0" fontId="11" fillId="0" borderId="7" xfId="0" applyFont="1" applyBorder="1"/>
    <xf numFmtId="0" fontId="0" fillId="0" borderId="26" xfId="0" applyBorder="1"/>
    <xf numFmtId="0" fontId="0" fillId="0" borderId="14" xfId="0" applyBorder="1"/>
    <xf numFmtId="4" fontId="0" fillId="2" borderId="14" xfId="0" applyNumberFormat="1" applyFill="1" applyBorder="1"/>
    <xf numFmtId="2" fontId="0" fillId="0" borderId="14" xfId="0" applyNumberFormat="1" applyBorder="1"/>
    <xf numFmtId="4" fontId="0" fillId="2" borderId="26" xfId="0" applyNumberFormat="1" applyFill="1" applyBorder="1"/>
    <xf numFmtId="4" fontId="0" fillId="4" borderId="14" xfId="0" applyNumberFormat="1" applyFill="1" applyBorder="1"/>
    <xf numFmtId="4" fontId="0" fillId="3" borderId="26" xfId="0" applyNumberFormat="1" applyFill="1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4" fontId="0" fillId="2" borderId="28" xfId="0" applyNumberFormat="1" applyFill="1" applyBorder="1"/>
    <xf numFmtId="2" fontId="0" fillId="0" borderId="28" xfId="0" applyNumberFormat="1" applyBorder="1"/>
    <xf numFmtId="0" fontId="0" fillId="0" borderId="19" xfId="0" applyBorder="1"/>
    <xf numFmtId="0" fontId="0" fillId="0" borderId="8" xfId="0" applyBorder="1"/>
    <xf numFmtId="2" fontId="0" fillId="0" borderId="35" xfId="0" applyNumberFormat="1" applyBorder="1"/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0" borderId="6" xfId="0" applyBorder="1"/>
    <xf numFmtId="0" fontId="0" fillId="0" borderId="41" xfId="0" applyBorder="1"/>
    <xf numFmtId="2" fontId="0" fillId="0" borderId="42" xfId="0" applyNumberFormat="1" applyBorder="1"/>
    <xf numFmtId="0" fontId="0" fillId="0" borderId="43" xfId="0" applyBorder="1"/>
    <xf numFmtId="0" fontId="0" fillId="0" borderId="44" xfId="0" applyBorder="1"/>
    <xf numFmtId="0" fontId="11" fillId="0" borderId="22" xfId="0" applyFont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4" fontId="0" fillId="5" borderId="14" xfId="0" applyNumberFormat="1" applyFill="1" applyBorder="1"/>
    <xf numFmtId="4" fontId="0" fillId="8" borderId="26" xfId="0" applyNumberFormat="1" applyFill="1" applyBorder="1"/>
    <xf numFmtId="4" fontId="0" fillId="2" borderId="46" xfId="0" applyNumberFormat="1" applyFill="1" applyBorder="1"/>
    <xf numFmtId="4" fontId="1" fillId="9" borderId="10" xfId="0" applyNumberFormat="1" applyFont="1" applyFill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center" vertical="center" wrapText="1"/>
    </xf>
    <xf numFmtId="4" fontId="0" fillId="6" borderId="14" xfId="0" applyNumberFormat="1" applyFill="1" applyBorder="1"/>
    <xf numFmtId="4" fontId="0" fillId="0" borderId="34" xfId="0" applyNumberFormat="1" applyBorder="1"/>
    <xf numFmtId="4" fontId="0" fillId="0" borderId="38" xfId="0" applyNumberFormat="1" applyBorder="1"/>
    <xf numFmtId="4" fontId="0" fillId="0" borderId="40" xfId="0" applyNumberFormat="1" applyBorder="1"/>
    <xf numFmtId="4" fontId="0" fillId="0" borderId="14" xfId="0" applyNumberFormat="1" applyBorder="1"/>
    <xf numFmtId="0" fontId="1" fillId="0" borderId="4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2" fillId="11" borderId="50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wrapText="1"/>
    </xf>
    <xf numFmtId="0" fontId="2" fillId="11" borderId="51" xfId="0" applyFont="1" applyFill="1" applyBorder="1" applyAlignment="1">
      <alignment horizontal="center" vertical="center"/>
    </xf>
    <xf numFmtId="0" fontId="1" fillId="11" borderId="52" xfId="0" applyFont="1" applyFill="1" applyBorder="1" applyAlignment="1">
      <alignment wrapText="1"/>
    </xf>
    <xf numFmtId="0" fontId="1" fillId="11" borderId="52" xfId="0" applyFont="1" applyFill="1" applyBorder="1" applyAlignment="1">
      <alignment horizontal="left" vertical="center"/>
    </xf>
    <xf numFmtId="0" fontId="2" fillId="0" borderId="53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50" xfId="0" applyFont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top" wrapText="1"/>
    </xf>
    <xf numFmtId="0" fontId="1" fillId="10" borderId="0" xfId="0" applyFont="1" applyFill="1"/>
    <xf numFmtId="0" fontId="1" fillId="12" borderId="14" xfId="0" applyFont="1" applyFill="1" applyBorder="1" applyAlignment="1">
      <alignment horizontal="right" vertical="top" wrapText="1"/>
    </xf>
    <xf numFmtId="4" fontId="1" fillId="12" borderId="6" xfId="0" applyNumberFormat="1" applyFont="1" applyFill="1" applyBorder="1" applyAlignment="1">
      <alignment horizontal="righ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55" xfId="0" applyFont="1" applyBorder="1" applyAlignment="1">
      <alignment horizontal="left" vertical="top" wrapText="1"/>
    </xf>
    <xf numFmtId="10" fontId="1" fillId="0" borderId="55" xfId="0" applyNumberFormat="1" applyFont="1" applyBorder="1" applyAlignment="1">
      <alignment horizontal="right" vertical="top" wrapText="1"/>
    </xf>
    <xf numFmtId="0" fontId="1" fillId="0" borderId="26" xfId="0" applyFont="1" applyBorder="1" applyAlignment="1">
      <alignment horizontal="left" vertical="top" wrapText="1"/>
    </xf>
    <xf numFmtId="10" fontId="1" fillId="0" borderId="26" xfId="0" applyNumberFormat="1" applyFont="1" applyBorder="1" applyAlignment="1">
      <alignment horizontal="right" vertical="top" wrapText="1"/>
    </xf>
    <xf numFmtId="0" fontId="5" fillId="0" borderId="14" xfId="0" applyFont="1" applyBorder="1" applyAlignment="1">
      <alignment horizontal="left" vertical="top" wrapText="1"/>
    </xf>
    <xf numFmtId="10" fontId="5" fillId="0" borderId="14" xfId="0" applyNumberFormat="1" applyFont="1" applyBorder="1" applyAlignment="1">
      <alignment horizontal="right" vertical="top" wrapText="1"/>
    </xf>
    <xf numFmtId="0" fontId="1" fillId="0" borderId="54" xfId="0" applyFont="1" applyBorder="1" applyAlignment="1">
      <alignment horizontal="left" vertical="top" wrapText="1"/>
    </xf>
    <xf numFmtId="10" fontId="1" fillId="0" borderId="54" xfId="0" applyNumberFormat="1" applyFont="1" applyBorder="1" applyAlignment="1">
      <alignment horizontal="right" vertical="top" wrapText="1"/>
    </xf>
    <xf numFmtId="0" fontId="1" fillId="0" borderId="58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4" fontId="1" fillId="7" borderId="37" xfId="0" applyNumberFormat="1" applyFont="1" applyFill="1" applyBorder="1" applyAlignment="1">
      <alignment horizontal="right" vertical="top" wrapText="1"/>
    </xf>
    <xf numFmtId="4" fontId="1" fillId="7" borderId="14" xfId="0" applyNumberFormat="1" applyFont="1" applyFill="1" applyBorder="1" applyAlignment="1">
      <alignment horizontal="right" vertical="top" wrapText="1"/>
    </xf>
    <xf numFmtId="10" fontId="1" fillId="0" borderId="59" xfId="0" applyNumberFormat="1" applyFont="1" applyBorder="1" applyAlignment="1">
      <alignment horizontal="right" vertical="top" wrapText="1"/>
    </xf>
    <xf numFmtId="0" fontId="2" fillId="0" borderId="60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wrapText="1"/>
    </xf>
    <xf numFmtId="0" fontId="1" fillId="11" borderId="7" xfId="0" applyFont="1" applyFill="1" applyBorder="1" applyAlignment="1">
      <alignment horizontal="left" vertical="center"/>
    </xf>
    <xf numFmtId="0" fontId="1" fillId="0" borderId="61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4" fontId="1" fillId="14" borderId="62" xfId="0" applyNumberFormat="1" applyFont="1" applyFill="1" applyBorder="1" applyAlignment="1">
      <alignment horizontal="center" vertical="center" wrapText="1"/>
    </xf>
    <xf numFmtId="4" fontId="1" fillId="13" borderId="7" xfId="0" applyNumberFormat="1" applyFont="1" applyFill="1" applyBorder="1" applyAlignment="1">
      <alignment horizontal="right" vertical="top" wrapText="1"/>
    </xf>
    <xf numFmtId="4" fontId="1" fillId="13" borderId="8" xfId="0" applyNumberFormat="1" applyFont="1" applyFill="1" applyBorder="1" applyAlignment="1">
      <alignment horizontal="right" vertical="top" wrapText="1"/>
    </xf>
    <xf numFmtId="4" fontId="1" fillId="13" borderId="10" xfId="0" applyNumberFormat="1" applyFont="1" applyFill="1" applyBorder="1" applyAlignment="1">
      <alignment horizontal="right" vertical="top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1" fillId="15" borderId="14" xfId="0" applyNumberFormat="1" applyFont="1" applyFill="1" applyBorder="1" applyAlignment="1">
      <alignment horizontal="right" vertical="top" wrapText="1"/>
    </xf>
    <xf numFmtId="4" fontId="1" fillId="15" borderId="7" xfId="0" applyNumberFormat="1" applyFont="1" applyFill="1" applyBorder="1" applyAlignment="1">
      <alignment horizontal="right" vertical="top" wrapText="1"/>
    </xf>
    <xf numFmtId="4" fontId="1" fillId="15" borderId="15" xfId="0" applyNumberFormat="1" applyFont="1" applyFill="1" applyBorder="1" applyAlignment="1">
      <alignment horizontal="right" vertical="top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13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13" borderId="49" xfId="0" applyNumberFormat="1" applyFont="1" applyFill="1" applyBorder="1" applyAlignment="1">
      <alignment horizontal="center" vertical="center" wrapText="1"/>
    </xf>
    <xf numFmtId="4" fontId="1" fillId="11" borderId="13" xfId="0" applyNumberFormat="1" applyFont="1" applyFill="1" applyBorder="1"/>
    <xf numFmtId="4" fontId="1" fillId="11" borderId="50" xfId="0" applyNumberFormat="1" applyFont="1" applyFill="1" applyBorder="1"/>
    <xf numFmtId="4" fontId="1" fillId="11" borderId="52" xfId="0" applyNumberFormat="1" applyFont="1" applyFill="1" applyBorder="1"/>
    <xf numFmtId="4" fontId="1" fillId="11" borderId="63" xfId="0" applyNumberFormat="1" applyFont="1" applyFill="1" applyBorder="1"/>
    <xf numFmtId="4" fontId="1" fillId="13" borderId="7" xfId="0" applyNumberFormat="1" applyFont="1" applyFill="1" applyBorder="1"/>
    <xf numFmtId="4" fontId="1" fillId="13" borderId="8" xfId="0" applyNumberFormat="1" applyFont="1" applyFill="1" applyBorder="1"/>
    <xf numFmtId="4" fontId="1" fillId="13" borderId="22" xfId="0" applyNumberFormat="1" applyFont="1" applyFill="1" applyBorder="1"/>
    <xf numFmtId="4" fontId="1" fillId="13" borderId="10" xfId="0" applyNumberFormat="1" applyFont="1" applyFill="1" applyBorder="1"/>
    <xf numFmtId="4" fontId="1" fillId="11" borderId="7" xfId="0" applyNumberFormat="1" applyFont="1" applyFill="1" applyBorder="1"/>
    <xf numFmtId="4" fontId="1" fillId="11" borderId="8" xfId="0" applyNumberFormat="1" applyFont="1" applyFill="1" applyBorder="1"/>
    <xf numFmtId="4" fontId="2" fillId="0" borderId="3" xfId="0" applyNumberFormat="1" applyFont="1" applyBorder="1" applyAlignment="1">
      <alignment horizontal="center" vertical="center" wrapText="1"/>
    </xf>
    <xf numFmtId="4" fontId="1" fillId="15" borderId="8" xfId="0" applyNumberFormat="1" applyFont="1" applyFill="1" applyBorder="1" applyAlignment="1">
      <alignment horizontal="right" vertical="top" wrapText="1"/>
    </xf>
    <xf numFmtId="4" fontId="1" fillId="16" borderId="8" xfId="0" applyNumberFormat="1" applyFont="1" applyFill="1" applyBorder="1" applyAlignment="1">
      <alignment horizontal="right" vertical="top" wrapText="1"/>
    </xf>
    <xf numFmtId="4" fontId="1" fillId="13" borderId="3" xfId="0" applyNumberFormat="1" applyFont="1" applyFill="1" applyBorder="1" applyAlignment="1">
      <alignment horizontal="righ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4" fontId="1" fillId="2" borderId="5" xfId="0" applyNumberFormat="1" applyFont="1" applyFill="1" applyBorder="1" applyAlignment="1">
      <alignment horizontal="right" vertical="center" wrapText="1"/>
    </xf>
    <xf numFmtId="4" fontId="1" fillId="13" borderId="6" xfId="0" applyNumberFormat="1" applyFont="1" applyFill="1" applyBorder="1" applyAlignment="1">
      <alignment horizontal="righ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4" fontId="1" fillId="2" borderId="7" xfId="0" applyNumberFormat="1" applyFont="1" applyFill="1" applyBorder="1" applyAlignment="1">
      <alignment horizontal="right" vertical="center" wrapText="1"/>
    </xf>
    <xf numFmtId="4" fontId="1" fillId="3" borderId="9" xfId="0" applyNumberFormat="1" applyFont="1" applyFill="1" applyBorder="1" applyAlignment="1">
      <alignment horizontal="right" vertical="center" wrapText="1"/>
    </xf>
    <xf numFmtId="4" fontId="1" fillId="4" borderId="7" xfId="0" applyNumberFormat="1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top" wrapText="1"/>
    </xf>
    <xf numFmtId="10" fontId="2" fillId="0" borderId="61" xfId="0" applyNumberFormat="1" applyFont="1" applyBorder="1" applyAlignment="1">
      <alignment vertical="top"/>
    </xf>
    <xf numFmtId="0" fontId="2" fillId="0" borderId="18" xfId="0" applyFont="1" applyBorder="1" applyAlignment="1">
      <alignment horizontal="left" vertical="top" wrapText="1"/>
    </xf>
    <xf numFmtId="4" fontId="2" fillId="5" borderId="3" xfId="0" applyNumberFormat="1" applyFont="1" applyFill="1" applyBorder="1" applyAlignment="1">
      <alignment horizontal="right" vertical="center" wrapText="1"/>
    </xf>
    <xf numFmtId="4" fontId="1" fillId="15" borderId="3" xfId="0" applyNumberFormat="1" applyFont="1" applyFill="1" applyBorder="1" applyAlignment="1">
      <alignment horizontal="right" vertical="center" wrapText="1"/>
    </xf>
    <xf numFmtId="4" fontId="2" fillId="6" borderId="3" xfId="0" applyNumberFormat="1" applyFont="1" applyFill="1" applyBorder="1" applyAlignment="1">
      <alignment horizontal="center" vertical="center" wrapText="1"/>
    </xf>
    <xf numFmtId="4" fontId="1" fillId="15" borderId="3" xfId="0" applyNumberFormat="1" applyFont="1" applyFill="1" applyBorder="1" applyAlignment="1">
      <alignment horizontal="center" vertical="center" wrapText="1"/>
    </xf>
    <xf numFmtId="4" fontId="1" fillId="17" borderId="14" xfId="0" applyNumberFormat="1" applyFont="1" applyFill="1" applyBorder="1" applyAlignment="1">
      <alignment horizontal="right" vertical="top" wrapText="1"/>
    </xf>
    <xf numFmtId="4" fontId="1" fillId="17" borderId="6" xfId="0" applyNumberFormat="1" applyFont="1" applyFill="1" applyBorder="1" applyAlignment="1">
      <alignment horizontal="right" vertical="top" wrapText="1"/>
    </xf>
    <xf numFmtId="4" fontId="1" fillId="17" borderId="7" xfId="0" applyNumberFormat="1" applyFont="1" applyFill="1" applyBorder="1" applyAlignment="1">
      <alignment horizontal="right" vertical="top" wrapText="1"/>
    </xf>
    <xf numFmtId="4" fontId="1" fillId="17" borderId="8" xfId="0" applyNumberFormat="1" applyFont="1" applyFill="1" applyBorder="1" applyAlignment="1">
      <alignment horizontal="right" vertical="top" wrapText="1"/>
    </xf>
    <xf numFmtId="0" fontId="1" fillId="17" borderId="26" xfId="0" applyFont="1" applyFill="1" applyBorder="1" applyAlignment="1">
      <alignment horizontal="right" vertical="top" wrapText="1"/>
    </xf>
    <xf numFmtId="4" fontId="1" fillId="17" borderId="37" xfId="0" applyNumberFormat="1" applyFont="1" applyFill="1" applyBorder="1" applyAlignment="1">
      <alignment horizontal="right" vertical="top" wrapText="1"/>
    </xf>
    <xf numFmtId="0" fontId="1" fillId="17" borderId="14" xfId="0" applyFont="1" applyFill="1" applyBorder="1" applyAlignment="1">
      <alignment horizontal="right" vertical="top" wrapText="1"/>
    </xf>
    <xf numFmtId="0" fontId="1" fillId="17" borderId="7" xfId="0" applyFont="1" applyFill="1" applyBorder="1" applyAlignment="1">
      <alignment horizontal="right" vertical="top" wrapText="1"/>
    </xf>
    <xf numFmtId="0" fontId="1" fillId="17" borderId="22" xfId="0" applyFont="1" applyFill="1" applyBorder="1" applyAlignment="1">
      <alignment horizontal="right" vertical="top" wrapText="1"/>
    </xf>
    <xf numFmtId="4" fontId="1" fillId="17" borderId="10" xfId="0" applyNumberFormat="1" applyFont="1" applyFill="1" applyBorder="1" applyAlignment="1">
      <alignment horizontal="right" vertical="top" wrapText="1"/>
    </xf>
    <xf numFmtId="4" fontId="1" fillId="17" borderId="26" xfId="0" applyNumberFormat="1" applyFont="1" applyFill="1" applyBorder="1" applyAlignment="1">
      <alignment horizontal="right" vertical="top" wrapText="1"/>
    </xf>
    <xf numFmtId="0" fontId="1" fillId="17" borderId="16" xfId="0" applyFont="1" applyFill="1" applyBorder="1" applyAlignment="1">
      <alignment horizontal="right" vertical="top" wrapText="1"/>
    </xf>
    <xf numFmtId="4" fontId="1" fillId="17" borderId="17" xfId="0" applyNumberFormat="1" applyFont="1" applyFill="1" applyBorder="1" applyAlignment="1">
      <alignment horizontal="right" vertical="top" wrapText="1"/>
    </xf>
    <xf numFmtId="4" fontId="1" fillId="17" borderId="56" xfId="0" applyNumberFormat="1" applyFont="1" applyFill="1" applyBorder="1" applyAlignment="1">
      <alignment horizontal="right" vertical="top" wrapText="1"/>
    </xf>
    <xf numFmtId="4" fontId="1" fillId="7" borderId="20" xfId="0" applyNumberFormat="1" applyFont="1" applyFill="1" applyBorder="1" applyAlignment="1">
      <alignment horizontal="right" vertical="top" wrapText="1"/>
    </xf>
    <xf numFmtId="4" fontId="1" fillId="17" borderId="55" xfId="0" applyNumberFormat="1" applyFont="1" applyFill="1" applyBorder="1" applyAlignment="1">
      <alignment horizontal="right" vertical="top" wrapText="1"/>
    </xf>
    <xf numFmtId="4" fontId="1" fillId="9" borderId="22" xfId="0" applyNumberFormat="1" applyFont="1" applyFill="1" applyBorder="1" applyAlignment="1">
      <alignment horizontal="right" vertical="top" wrapText="1"/>
    </xf>
    <xf numFmtId="4" fontId="1" fillId="7" borderId="16" xfId="0" applyNumberFormat="1" applyFont="1" applyFill="1" applyBorder="1" applyAlignment="1">
      <alignment horizontal="right" vertical="top" wrapText="1"/>
    </xf>
    <xf numFmtId="4" fontId="1" fillId="7" borderId="22" xfId="0" applyNumberFormat="1" applyFont="1" applyFill="1" applyBorder="1" applyAlignment="1">
      <alignment horizontal="right" vertical="top" wrapText="1"/>
    </xf>
    <xf numFmtId="4" fontId="1" fillId="7" borderId="26" xfId="0" applyNumberFormat="1" applyFont="1" applyFill="1" applyBorder="1" applyAlignment="1">
      <alignment horizontal="right" vertical="top" wrapText="1"/>
    </xf>
    <xf numFmtId="4" fontId="2" fillId="0" borderId="14" xfId="0" applyNumberFormat="1" applyFont="1" applyBorder="1" applyAlignment="1">
      <alignment horizontal="right" vertical="top" wrapText="1"/>
    </xf>
    <xf numFmtId="4" fontId="1" fillId="17" borderId="22" xfId="0" applyNumberFormat="1" applyFont="1" applyFill="1" applyBorder="1" applyAlignment="1">
      <alignment horizontal="right" vertical="top" wrapText="1"/>
    </xf>
    <xf numFmtId="4" fontId="1" fillId="17" borderId="16" xfId="0" applyNumberFormat="1" applyFont="1" applyFill="1" applyBorder="1" applyAlignment="1">
      <alignment horizontal="right" vertical="top" wrapText="1"/>
    </xf>
    <xf numFmtId="4" fontId="1" fillId="9" borderId="7" xfId="0" applyNumberFormat="1" applyFont="1" applyFill="1" applyBorder="1" applyAlignment="1">
      <alignment horizontal="right" vertical="top" wrapText="1"/>
    </xf>
    <xf numFmtId="4" fontId="1" fillId="9" borderId="16" xfId="0" applyNumberFormat="1" applyFont="1" applyFill="1" applyBorder="1" applyAlignment="1">
      <alignment horizontal="right" vertical="top" wrapText="1"/>
    </xf>
    <xf numFmtId="4" fontId="5" fillId="17" borderId="14" xfId="0" applyNumberFormat="1" applyFont="1" applyFill="1" applyBorder="1" applyAlignment="1">
      <alignment horizontal="right" vertical="top" wrapText="1"/>
    </xf>
    <xf numFmtId="4" fontId="1" fillId="17" borderId="18" xfId="0" applyNumberFormat="1" applyFont="1" applyFill="1" applyBorder="1" applyAlignment="1">
      <alignment horizontal="right" vertical="top" wrapText="1"/>
    </xf>
    <xf numFmtId="4" fontId="1" fillId="17" borderId="23" xfId="0" applyNumberFormat="1" applyFont="1" applyFill="1" applyBorder="1" applyAlignment="1">
      <alignment horizontal="right" vertical="top" wrapText="1"/>
    </xf>
    <xf numFmtId="4" fontId="5" fillId="17" borderId="20" xfId="0" applyNumberFormat="1" applyFont="1" applyFill="1" applyBorder="1" applyAlignment="1">
      <alignment horizontal="right" vertical="top" wrapText="1"/>
    </xf>
    <xf numFmtId="4" fontId="5" fillId="17" borderId="21" xfId="0" applyNumberFormat="1" applyFont="1" applyFill="1" applyBorder="1" applyAlignment="1">
      <alignment horizontal="right" vertical="top" wrapText="1"/>
    </xf>
    <xf numFmtId="4" fontId="5" fillId="17" borderId="6" xfId="0" applyNumberFormat="1" applyFont="1" applyFill="1" applyBorder="1" applyAlignment="1">
      <alignment horizontal="right" vertical="top" wrapText="1"/>
    </xf>
    <xf numFmtId="4" fontId="1" fillId="18" borderId="54" xfId="0" applyNumberFormat="1" applyFont="1" applyFill="1" applyBorder="1" applyAlignment="1">
      <alignment horizontal="right" vertical="top" wrapText="1"/>
    </xf>
    <xf numFmtId="4" fontId="1" fillId="18" borderId="57" xfId="0" applyNumberFormat="1" applyFont="1" applyFill="1" applyBorder="1" applyAlignment="1">
      <alignment horizontal="right" vertical="top" wrapText="1"/>
    </xf>
    <xf numFmtId="4" fontId="1" fillId="17" borderId="58" xfId="0" applyNumberFormat="1" applyFont="1" applyFill="1" applyBorder="1" applyAlignment="1">
      <alignment horizontal="right" vertical="top" wrapText="1"/>
    </xf>
    <xf numFmtId="4" fontId="1" fillId="7" borderId="25" xfId="0" applyNumberFormat="1" applyFont="1" applyFill="1" applyBorder="1" applyAlignment="1">
      <alignment horizontal="right" vertical="top" wrapText="1"/>
    </xf>
    <xf numFmtId="0" fontId="1" fillId="11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8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FCCF"/>
      <color rgb="FFFFFFCC"/>
      <color rgb="FFD6CDFD"/>
      <color rgb="FFFF99FF"/>
      <color rgb="FFFF3300"/>
      <color rgb="FFFF66FF"/>
      <color rgb="FFF9D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opLeftCell="A34" zoomScale="90" zoomScaleNormal="90" workbookViewId="0">
      <selection activeCell="E39" sqref="E39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243" t="s">
        <v>2</v>
      </c>
      <c r="B4" s="243" t="s">
        <v>3</v>
      </c>
      <c r="C4" s="243" t="s">
        <v>4</v>
      </c>
      <c r="D4" s="4" t="s">
        <v>5</v>
      </c>
      <c r="E4" s="4" t="s">
        <v>6</v>
      </c>
      <c r="F4" s="243" t="s">
        <v>7</v>
      </c>
    </row>
    <row r="5" spans="1:6" s="1" customFormat="1" ht="15.75" x14ac:dyDescent="0.25">
      <c r="A5" s="243"/>
      <c r="B5" s="243"/>
      <c r="C5" s="243"/>
      <c r="D5" s="5" t="s">
        <v>430</v>
      </c>
      <c r="E5" s="5" t="s">
        <v>431</v>
      </c>
      <c r="F5" s="243"/>
    </row>
    <row r="6" spans="1:6" s="1" customFormat="1" ht="16.5" customHeight="1" x14ac:dyDescent="0.25">
      <c r="A6" s="244" t="s">
        <v>8</v>
      </c>
      <c r="B6" s="244"/>
      <c r="C6" s="6">
        <v>0.01</v>
      </c>
      <c r="D6" s="169">
        <f>D7+D60</f>
        <v>12085800</v>
      </c>
      <c r="E6" s="169">
        <f>E7+E60+E59</f>
        <v>12845973.35</v>
      </c>
      <c r="F6" s="7">
        <f t="shared" ref="F6:F37" si="0">E6/D6</f>
        <v>1.0628980580515976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92">
        <f>D8+D39</f>
        <v>11459600</v>
      </c>
      <c r="E7" s="192">
        <f>E8+E39</f>
        <v>12020042.35</v>
      </c>
      <c r="F7" s="7">
        <f t="shared" si="0"/>
        <v>1.0489059260358127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92">
        <f>D9+D17+D27+D37</f>
        <v>11457100</v>
      </c>
      <c r="E8" s="192">
        <f>E9+E17+E27+E37</f>
        <v>11557698.439999999</v>
      </c>
      <c r="F8" s="7">
        <f t="shared" si="0"/>
        <v>1.0087804453133864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92">
        <f>D10</f>
        <v>6036500</v>
      </c>
      <c r="E9" s="192">
        <f>E10</f>
        <v>6055719.0599999996</v>
      </c>
      <c r="F9" s="7">
        <f t="shared" si="0"/>
        <v>1.003183808498302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92">
        <f>D11+D13</f>
        <v>6036500</v>
      </c>
      <c r="E10" s="192">
        <f>E11+E13</f>
        <v>6055719.0599999996</v>
      </c>
      <c r="F10" s="7">
        <f t="shared" si="0"/>
        <v>1.003183808498302</v>
      </c>
    </row>
    <row r="11" spans="1:6" s="1" customFormat="1" ht="15.75" x14ac:dyDescent="0.25">
      <c r="A11" s="8"/>
      <c r="B11" s="9" t="s">
        <v>18</v>
      </c>
      <c r="C11" s="10" t="s">
        <v>19</v>
      </c>
      <c r="D11" s="192">
        <f>D12</f>
        <v>6000</v>
      </c>
      <c r="E11" s="193">
        <f>E12</f>
        <v>25842</v>
      </c>
      <c r="F11" s="7">
        <f t="shared" si="0"/>
        <v>4.3070000000000004</v>
      </c>
    </row>
    <row r="12" spans="1:6" s="1" customFormat="1" ht="31.5" x14ac:dyDescent="0.25">
      <c r="A12" s="11"/>
      <c r="B12" s="12" t="s">
        <v>20</v>
      </c>
      <c r="C12" s="12" t="s">
        <v>21</v>
      </c>
      <c r="D12" s="194">
        <v>6000</v>
      </c>
      <c r="E12" s="166">
        <v>25842</v>
      </c>
      <c r="F12" s="13">
        <f t="shared" si="0"/>
        <v>4.3070000000000004</v>
      </c>
    </row>
    <row r="13" spans="1:6" s="1" customFormat="1" ht="31.5" x14ac:dyDescent="0.25">
      <c r="A13" s="8"/>
      <c r="B13" s="9" t="s">
        <v>22</v>
      </c>
      <c r="C13" s="10" t="s">
        <v>23</v>
      </c>
      <c r="D13" s="192">
        <f>D14+D15+D16</f>
        <v>6030500</v>
      </c>
      <c r="E13" s="192">
        <f>E14+E15+E16</f>
        <v>6029877.0599999996</v>
      </c>
      <c r="F13" s="7">
        <f t="shared" si="0"/>
        <v>0.99989670176602263</v>
      </c>
    </row>
    <row r="14" spans="1:6" s="1" customFormat="1" ht="15.75" x14ac:dyDescent="0.25">
      <c r="A14" s="11"/>
      <c r="B14" s="12" t="s">
        <v>24</v>
      </c>
      <c r="C14" s="12" t="s">
        <v>25</v>
      </c>
      <c r="D14" s="166">
        <v>5540000</v>
      </c>
      <c r="E14" s="167">
        <v>5539377.0599999996</v>
      </c>
      <c r="F14" s="13">
        <f t="shared" si="0"/>
        <v>0.99988755595667866</v>
      </c>
    </row>
    <row r="15" spans="1:6" s="1" customFormat="1" ht="31.5" x14ac:dyDescent="0.25">
      <c r="A15" s="11"/>
      <c r="B15" s="12" t="s">
        <v>26</v>
      </c>
      <c r="C15" s="12" t="s">
        <v>27</v>
      </c>
      <c r="D15" s="166">
        <v>0</v>
      </c>
      <c r="E15" s="166">
        <v>0</v>
      </c>
      <c r="F15" s="13" t="e">
        <f t="shared" si="0"/>
        <v>#DIV/0!</v>
      </c>
    </row>
    <row r="16" spans="1:6" s="1" customFormat="1" ht="30.75" customHeight="1" x14ac:dyDescent="0.25">
      <c r="A16" s="11"/>
      <c r="B16" s="12" t="s">
        <v>28</v>
      </c>
      <c r="C16" s="14" t="s">
        <v>29</v>
      </c>
      <c r="D16" s="166">
        <v>490500</v>
      </c>
      <c r="E16" s="166">
        <v>490500</v>
      </c>
      <c r="F16" s="13">
        <f t="shared" si="0"/>
        <v>1</v>
      </c>
    </row>
    <row r="17" spans="1:6" s="1" customFormat="1" ht="15.75" x14ac:dyDescent="0.25">
      <c r="A17" s="8" t="s">
        <v>30</v>
      </c>
      <c r="B17" s="9" t="s">
        <v>31</v>
      </c>
      <c r="C17" s="9">
        <v>7.02</v>
      </c>
      <c r="D17" s="192">
        <f>D18+D21+D25+D26</f>
        <v>643000</v>
      </c>
      <c r="E17" s="192">
        <f>E18+E21+E25+E26</f>
        <v>734529.51</v>
      </c>
      <c r="F17" s="7">
        <f t="shared" si="0"/>
        <v>1.1423476049766719</v>
      </c>
    </row>
    <row r="18" spans="1:6" s="1" customFormat="1" ht="15.75" x14ac:dyDescent="0.25">
      <c r="A18" s="8"/>
      <c r="B18" s="9" t="s">
        <v>32</v>
      </c>
      <c r="C18" s="9" t="s">
        <v>33</v>
      </c>
      <c r="D18" s="192">
        <f>D19+D20</f>
        <v>363000</v>
      </c>
      <c r="E18" s="193">
        <f>E19+E20</f>
        <v>371665.52</v>
      </c>
      <c r="F18" s="7">
        <f t="shared" si="0"/>
        <v>1.0238719559228651</v>
      </c>
    </row>
    <row r="19" spans="1:6" s="1" customFormat="1" ht="15.75" x14ac:dyDescent="0.25">
      <c r="A19" s="11"/>
      <c r="B19" s="12" t="s">
        <v>34</v>
      </c>
      <c r="C19" s="12" t="s">
        <v>35</v>
      </c>
      <c r="D19" s="167">
        <v>153000</v>
      </c>
      <c r="E19" s="166">
        <v>154971.94</v>
      </c>
      <c r="F19" s="13">
        <f t="shared" si="0"/>
        <v>1.0128884967320262</v>
      </c>
    </row>
    <row r="20" spans="1:6" s="1" customFormat="1" ht="15.75" x14ac:dyDescent="0.25">
      <c r="A20" s="11"/>
      <c r="B20" s="12" t="s">
        <v>36</v>
      </c>
      <c r="C20" s="12" t="s">
        <v>37</v>
      </c>
      <c r="D20" s="167">
        <v>210000</v>
      </c>
      <c r="E20" s="166">
        <v>216693.58</v>
      </c>
      <c r="F20" s="13">
        <f t="shared" si="0"/>
        <v>1.0318741904761903</v>
      </c>
    </row>
    <row r="21" spans="1:6" s="1" customFormat="1" ht="15.75" x14ac:dyDescent="0.25">
      <c r="A21" s="8"/>
      <c r="B21" s="9" t="s">
        <v>38</v>
      </c>
      <c r="C21" s="9" t="s">
        <v>39</v>
      </c>
      <c r="D21" s="195">
        <f>D22+D23+D24</f>
        <v>233000</v>
      </c>
      <c r="E21" s="196">
        <f>E22+E23+E24</f>
        <v>278457.09999999998</v>
      </c>
      <c r="F21" s="7">
        <f t="shared" si="0"/>
        <v>1.1950948497854077</v>
      </c>
    </row>
    <row r="22" spans="1:6" s="1" customFormat="1" ht="15.75" x14ac:dyDescent="0.25">
      <c r="A22" s="11"/>
      <c r="B22" s="12" t="s">
        <v>40</v>
      </c>
      <c r="C22" s="12" t="s">
        <v>41</v>
      </c>
      <c r="D22" s="167">
        <v>122000</v>
      </c>
      <c r="E22" s="166">
        <v>124014.09</v>
      </c>
      <c r="F22" s="13">
        <f t="shared" si="0"/>
        <v>1.0165089344262295</v>
      </c>
    </row>
    <row r="23" spans="1:6" s="1" customFormat="1" ht="15.75" x14ac:dyDescent="0.25">
      <c r="A23" s="11"/>
      <c r="B23" s="12" t="s">
        <v>42</v>
      </c>
      <c r="C23" s="12" t="s">
        <v>43</v>
      </c>
      <c r="D23" s="167">
        <v>31000</v>
      </c>
      <c r="E23" s="166">
        <v>64836</v>
      </c>
      <c r="F23" s="13">
        <f t="shared" si="0"/>
        <v>2.0914838709677421</v>
      </c>
    </row>
    <row r="24" spans="1:6" s="1" customFormat="1" ht="15.75" x14ac:dyDescent="0.25">
      <c r="A24" s="11"/>
      <c r="B24" s="12" t="s">
        <v>44</v>
      </c>
      <c r="C24" s="12" t="s">
        <v>45</v>
      </c>
      <c r="D24" s="167">
        <v>80000</v>
      </c>
      <c r="E24" s="166">
        <v>89607.01</v>
      </c>
      <c r="F24" s="13">
        <f t="shared" si="0"/>
        <v>1.120087625</v>
      </c>
    </row>
    <row r="25" spans="1:6" s="1" customFormat="1" ht="15.75" x14ac:dyDescent="0.25">
      <c r="A25" s="11"/>
      <c r="B25" s="12" t="s">
        <v>46</v>
      </c>
      <c r="C25" s="12" t="s">
        <v>47</v>
      </c>
      <c r="D25" s="167">
        <v>19000</v>
      </c>
      <c r="E25" s="166">
        <v>60558.83</v>
      </c>
      <c r="F25" s="13">
        <f t="shared" si="0"/>
        <v>3.1873068421052633</v>
      </c>
    </row>
    <row r="26" spans="1:6" s="1" customFormat="1" ht="15.75" x14ac:dyDescent="0.25">
      <c r="A26" s="11"/>
      <c r="B26" s="12" t="s">
        <v>48</v>
      </c>
      <c r="C26" s="12" t="s">
        <v>49</v>
      </c>
      <c r="D26" s="167">
        <v>28000</v>
      </c>
      <c r="E26" s="166">
        <v>23848.06</v>
      </c>
      <c r="F26" s="13">
        <f t="shared" si="0"/>
        <v>0.8517164285714286</v>
      </c>
    </row>
    <row r="27" spans="1:6" s="1" customFormat="1" ht="15.75" x14ac:dyDescent="0.25">
      <c r="A27" s="8" t="s">
        <v>50</v>
      </c>
      <c r="B27" s="9" t="s">
        <v>51</v>
      </c>
      <c r="C27" s="9">
        <v>10.02</v>
      </c>
      <c r="D27" s="195">
        <f>D28+D31</f>
        <v>4774600</v>
      </c>
      <c r="E27" s="196">
        <f>E28+E31</f>
        <v>4764206.87</v>
      </c>
      <c r="F27" s="7">
        <f t="shared" si="0"/>
        <v>0.99782324592636029</v>
      </c>
    </row>
    <row r="28" spans="1:6" s="1" customFormat="1" ht="15.75" x14ac:dyDescent="0.25">
      <c r="A28" s="8"/>
      <c r="B28" s="9" t="s">
        <v>52</v>
      </c>
      <c r="C28" s="9">
        <v>11.02</v>
      </c>
      <c r="D28" s="197">
        <f>D29+D30</f>
        <v>4365600</v>
      </c>
      <c r="E28" s="198">
        <f>E29+E30</f>
        <v>4357318</v>
      </c>
      <c r="F28" s="7">
        <f t="shared" si="0"/>
        <v>0.99810289536375296</v>
      </c>
    </row>
    <row r="29" spans="1:6" s="1" customFormat="1" ht="31.5" x14ac:dyDescent="0.25">
      <c r="A29" s="11"/>
      <c r="B29" s="12" t="s">
        <v>53</v>
      </c>
      <c r="C29" s="12" t="s">
        <v>54</v>
      </c>
      <c r="D29" s="167">
        <v>4045600</v>
      </c>
      <c r="E29" s="166">
        <v>4037318</v>
      </c>
      <c r="F29" s="13">
        <f t="shared" si="0"/>
        <v>0.99795283765078113</v>
      </c>
    </row>
    <row r="30" spans="1:6" s="1" customFormat="1" ht="15.75" x14ac:dyDescent="0.25">
      <c r="A30" s="11"/>
      <c r="B30" s="12" t="s">
        <v>55</v>
      </c>
      <c r="C30" s="12" t="s">
        <v>56</v>
      </c>
      <c r="D30" s="167">
        <v>320000</v>
      </c>
      <c r="E30" s="166">
        <v>320000</v>
      </c>
      <c r="F30" s="13">
        <f t="shared" si="0"/>
        <v>1</v>
      </c>
    </row>
    <row r="31" spans="1:6" s="1" customFormat="1" ht="47.25" x14ac:dyDescent="0.25">
      <c r="A31" s="8"/>
      <c r="B31" s="9" t="s">
        <v>57</v>
      </c>
      <c r="C31" s="9">
        <v>16.02</v>
      </c>
      <c r="D31" s="195">
        <f>D32+D35+D36</f>
        <v>409000</v>
      </c>
      <c r="E31" s="196">
        <f>E32+E35+E36</f>
        <v>406888.87</v>
      </c>
      <c r="F31" s="7">
        <f t="shared" si="0"/>
        <v>0.99483831295843517</v>
      </c>
    </row>
    <row r="32" spans="1:6" s="1" customFormat="1" ht="15.75" x14ac:dyDescent="0.25">
      <c r="A32" s="8"/>
      <c r="B32" s="9" t="s">
        <v>58</v>
      </c>
      <c r="C32" s="9" t="s">
        <v>59</v>
      </c>
      <c r="D32" s="192">
        <f>D33+D34</f>
        <v>391000</v>
      </c>
      <c r="E32" s="192">
        <f>E33+E34</f>
        <v>403593.37</v>
      </c>
      <c r="F32" s="7">
        <f t="shared" si="0"/>
        <v>1.0322081074168798</v>
      </c>
    </row>
    <row r="33" spans="1:7" s="1" customFormat="1" ht="27.75" customHeight="1" x14ac:dyDescent="0.25">
      <c r="A33" s="11"/>
      <c r="B33" s="12" t="s">
        <v>60</v>
      </c>
      <c r="C33" s="12" t="s">
        <v>61</v>
      </c>
      <c r="D33" s="166">
        <v>336000</v>
      </c>
      <c r="E33" s="168">
        <v>342098.99</v>
      </c>
      <c r="F33" s="13">
        <f t="shared" si="0"/>
        <v>1.0181517559523809</v>
      </c>
    </row>
    <row r="34" spans="1:7" s="1" customFormat="1" ht="31.5" x14ac:dyDescent="0.25">
      <c r="A34" s="11"/>
      <c r="B34" s="12" t="s">
        <v>62</v>
      </c>
      <c r="C34" s="12" t="s">
        <v>63</v>
      </c>
      <c r="D34" s="167">
        <v>55000</v>
      </c>
      <c r="E34" s="166">
        <v>61494.38</v>
      </c>
      <c r="F34" s="13">
        <f t="shared" si="0"/>
        <v>1.1180796363636363</v>
      </c>
    </row>
    <row r="35" spans="1:7" s="1" customFormat="1" ht="31.5" x14ac:dyDescent="0.25">
      <c r="A35" s="11"/>
      <c r="B35" s="12" t="s">
        <v>64</v>
      </c>
      <c r="C35" s="12" t="s">
        <v>65</v>
      </c>
      <c r="D35" s="167">
        <v>14000</v>
      </c>
      <c r="E35" s="166">
        <v>227.5</v>
      </c>
      <c r="F35" s="13">
        <f t="shared" si="0"/>
        <v>1.6250000000000001E-2</v>
      </c>
    </row>
    <row r="36" spans="1:7" s="1" customFormat="1" ht="31.5" x14ac:dyDescent="0.25">
      <c r="A36" s="11"/>
      <c r="B36" s="12" t="s">
        <v>66</v>
      </c>
      <c r="C36" s="12" t="s">
        <v>67</v>
      </c>
      <c r="D36" s="167">
        <v>4000</v>
      </c>
      <c r="E36" s="166">
        <v>3068</v>
      </c>
      <c r="F36" s="13">
        <f t="shared" si="0"/>
        <v>0.76700000000000002</v>
      </c>
    </row>
    <row r="37" spans="1:7" s="1" customFormat="1" ht="15.75" x14ac:dyDescent="0.25">
      <c r="A37" s="8" t="s">
        <v>68</v>
      </c>
      <c r="B37" s="9" t="s">
        <v>69</v>
      </c>
      <c r="C37" s="9">
        <v>18.02</v>
      </c>
      <c r="D37" s="192">
        <f>D38</f>
        <v>3000</v>
      </c>
      <c r="E37" s="192">
        <f>E38</f>
        <v>3243</v>
      </c>
      <c r="F37" s="7">
        <f t="shared" si="0"/>
        <v>1.081</v>
      </c>
    </row>
    <row r="38" spans="1:7" s="1" customFormat="1" ht="15.75" x14ac:dyDescent="0.25">
      <c r="A38" s="11"/>
      <c r="B38" s="12" t="s">
        <v>70</v>
      </c>
      <c r="C38" s="12" t="s">
        <v>71</v>
      </c>
      <c r="D38" s="166">
        <v>3000</v>
      </c>
      <c r="E38" s="167">
        <v>3243</v>
      </c>
      <c r="F38" s="13">
        <f t="shared" ref="F38:F58" si="1">E38/D38</f>
        <v>1.081</v>
      </c>
    </row>
    <row r="39" spans="1:7" s="1" customFormat="1" ht="15.75" x14ac:dyDescent="0.25">
      <c r="A39" s="8" t="s">
        <v>72</v>
      </c>
      <c r="B39" s="9" t="s">
        <v>73</v>
      </c>
      <c r="C39" s="9" t="s">
        <v>74</v>
      </c>
      <c r="D39" s="192">
        <f>D40+D43</f>
        <v>2500</v>
      </c>
      <c r="E39" s="192">
        <f>E40+E43</f>
        <v>462343.91000000003</v>
      </c>
      <c r="F39" s="7">
        <f t="shared" si="1"/>
        <v>184.93756400000001</v>
      </c>
    </row>
    <row r="40" spans="1:7" s="1" customFormat="1" ht="15.75" x14ac:dyDescent="0.25">
      <c r="A40" s="8" t="s">
        <v>75</v>
      </c>
      <c r="B40" s="9" t="s">
        <v>76</v>
      </c>
      <c r="C40" s="9" t="s">
        <v>77</v>
      </c>
      <c r="D40" s="192">
        <f>D41</f>
        <v>146000</v>
      </c>
      <c r="E40" s="192">
        <f>E41</f>
        <v>51054.46</v>
      </c>
      <c r="F40" s="7">
        <f t="shared" si="1"/>
        <v>0.34968808219178082</v>
      </c>
    </row>
    <row r="41" spans="1:7" s="1" customFormat="1" ht="15.75" x14ac:dyDescent="0.25">
      <c r="A41" s="8"/>
      <c r="B41" s="9" t="s">
        <v>78</v>
      </c>
      <c r="C41" s="9" t="s">
        <v>79</v>
      </c>
      <c r="D41" s="192">
        <f>D42</f>
        <v>146000</v>
      </c>
      <c r="E41" s="193">
        <f>E42</f>
        <v>51054.46</v>
      </c>
      <c r="F41" s="7">
        <f t="shared" si="1"/>
        <v>0.34968808219178082</v>
      </c>
    </row>
    <row r="42" spans="1:7" s="1" customFormat="1" ht="15.75" x14ac:dyDescent="0.25">
      <c r="A42" s="11"/>
      <c r="B42" s="12" t="s">
        <v>80</v>
      </c>
      <c r="C42" s="12" t="s">
        <v>81</v>
      </c>
      <c r="D42" s="167">
        <v>146000</v>
      </c>
      <c r="E42" s="166">
        <v>51054.46</v>
      </c>
      <c r="F42" s="13">
        <f t="shared" si="1"/>
        <v>0.34968808219178082</v>
      </c>
      <c r="G42" s="242"/>
    </row>
    <row r="43" spans="1:7" s="1" customFormat="1" ht="15.75" x14ac:dyDescent="0.25">
      <c r="A43" s="8" t="s">
        <v>82</v>
      </c>
      <c r="B43" s="9" t="s">
        <v>83</v>
      </c>
      <c r="C43" s="9" t="s">
        <v>84</v>
      </c>
      <c r="D43" s="192">
        <f>D44+D47+D49+D53+D56</f>
        <v>-143500</v>
      </c>
      <c r="E43" s="192">
        <f>E44+E47+E49+E53+E56</f>
        <v>411289.45</v>
      </c>
      <c r="F43" s="7">
        <f t="shared" si="1"/>
        <v>-2.8661285714285714</v>
      </c>
    </row>
    <row r="44" spans="1:7" s="1" customFormat="1" ht="15.75" x14ac:dyDescent="0.25">
      <c r="A44" s="8"/>
      <c r="B44" s="9" t="s">
        <v>85</v>
      </c>
      <c r="C44" s="9">
        <v>33.020000000000003</v>
      </c>
      <c r="D44" s="192">
        <f>D45+D46</f>
        <v>4000</v>
      </c>
      <c r="E44" s="192">
        <f>E45+E46</f>
        <v>7494.07</v>
      </c>
      <c r="F44" s="7">
        <f t="shared" si="1"/>
        <v>1.8735174999999999</v>
      </c>
    </row>
    <row r="45" spans="1:7" s="1" customFormat="1" ht="15.75" x14ac:dyDescent="0.25">
      <c r="A45" s="11"/>
      <c r="B45" s="12" t="s">
        <v>85</v>
      </c>
      <c r="C45" s="12" t="s">
        <v>86</v>
      </c>
      <c r="D45" s="166">
        <v>3000</v>
      </c>
      <c r="E45" s="168">
        <v>5343</v>
      </c>
      <c r="F45" s="13">
        <f t="shared" si="1"/>
        <v>1.7809999999999999</v>
      </c>
    </row>
    <row r="46" spans="1:7" s="1" customFormat="1" ht="31.5" x14ac:dyDescent="0.25">
      <c r="A46" s="11"/>
      <c r="B46" s="12" t="s">
        <v>87</v>
      </c>
      <c r="C46" s="12" t="s">
        <v>88</v>
      </c>
      <c r="D46" s="167">
        <v>1000</v>
      </c>
      <c r="E46" s="166">
        <v>2151.0700000000002</v>
      </c>
      <c r="F46" s="13">
        <f t="shared" si="1"/>
        <v>2.1510700000000003</v>
      </c>
    </row>
    <row r="47" spans="1:7" s="1" customFormat="1" ht="31.5" x14ac:dyDescent="0.25">
      <c r="A47" s="8"/>
      <c r="B47" s="9" t="s">
        <v>89</v>
      </c>
      <c r="C47" s="9">
        <v>34.020000000000003</v>
      </c>
      <c r="D47" s="192">
        <f>D48</f>
        <v>11000</v>
      </c>
      <c r="E47" s="192">
        <f>E48</f>
        <v>12108.6</v>
      </c>
      <c r="F47" s="7">
        <f t="shared" si="1"/>
        <v>1.1007818181818183</v>
      </c>
    </row>
    <row r="48" spans="1:7" s="1" customFormat="1" ht="15.75" x14ac:dyDescent="0.25">
      <c r="A48" s="11"/>
      <c r="B48" s="12" t="s">
        <v>90</v>
      </c>
      <c r="C48" s="12" t="s">
        <v>91</v>
      </c>
      <c r="D48" s="166">
        <v>11000</v>
      </c>
      <c r="E48" s="167">
        <v>12108.6</v>
      </c>
      <c r="F48" s="13">
        <f t="shared" si="1"/>
        <v>1.1007818181818183</v>
      </c>
    </row>
    <row r="49" spans="1:6" s="1" customFormat="1" ht="15.75" x14ac:dyDescent="0.25">
      <c r="A49" s="8"/>
      <c r="B49" s="9" t="s">
        <v>92</v>
      </c>
      <c r="C49" s="9">
        <v>35.020000000000003</v>
      </c>
      <c r="D49" s="192">
        <f>D50+D52</f>
        <v>234000</v>
      </c>
      <c r="E49" s="192">
        <f>E50+E52</f>
        <v>194617.53</v>
      </c>
      <c r="F49" s="7">
        <f t="shared" si="1"/>
        <v>0.83169884615384615</v>
      </c>
    </row>
    <row r="50" spans="1:6" s="1" customFormat="1" ht="15.75" x14ac:dyDescent="0.25">
      <c r="A50" s="8"/>
      <c r="B50" s="9" t="s">
        <v>93</v>
      </c>
      <c r="C50" s="9" t="s">
        <v>94</v>
      </c>
      <c r="D50" s="192">
        <f>D51</f>
        <v>177000</v>
      </c>
      <c r="E50" s="193">
        <f>E51</f>
        <v>163342.63</v>
      </c>
      <c r="F50" s="7">
        <f t="shared" si="1"/>
        <v>0.9228397175141243</v>
      </c>
    </row>
    <row r="51" spans="1:6" s="1" customFormat="1" ht="31.5" x14ac:dyDescent="0.25">
      <c r="A51" s="11"/>
      <c r="B51" s="12" t="s">
        <v>95</v>
      </c>
      <c r="C51" s="12" t="s">
        <v>96</v>
      </c>
      <c r="D51" s="167">
        <v>177000</v>
      </c>
      <c r="E51" s="166">
        <v>163342.63</v>
      </c>
      <c r="F51" s="13">
        <f t="shared" si="1"/>
        <v>0.9228397175141243</v>
      </c>
    </row>
    <row r="52" spans="1:6" s="1" customFormat="1" ht="15.75" x14ac:dyDescent="0.25">
      <c r="A52" s="11"/>
      <c r="B52" s="12" t="s">
        <v>97</v>
      </c>
      <c r="C52" s="12" t="s">
        <v>98</v>
      </c>
      <c r="D52" s="167">
        <v>57000</v>
      </c>
      <c r="E52" s="166">
        <v>31274.9</v>
      </c>
      <c r="F52" s="13">
        <f t="shared" si="1"/>
        <v>0.54868245614035094</v>
      </c>
    </row>
    <row r="53" spans="1:6" s="1" customFormat="1" ht="15.75" x14ac:dyDescent="0.25">
      <c r="A53" s="8"/>
      <c r="B53" s="9" t="s">
        <v>99</v>
      </c>
      <c r="C53" s="9">
        <v>36.020000000000003</v>
      </c>
      <c r="D53" s="195">
        <f>D54+D55</f>
        <v>98000</v>
      </c>
      <c r="E53" s="196">
        <f>E54+E55</f>
        <v>110198.23</v>
      </c>
      <c r="F53" s="7">
        <f t="shared" si="1"/>
        <v>1.1244717346938775</v>
      </c>
    </row>
    <row r="54" spans="1:6" s="1" customFormat="1" ht="15.75" x14ac:dyDescent="0.25">
      <c r="A54" s="11"/>
      <c r="B54" s="12" t="s">
        <v>100</v>
      </c>
      <c r="C54" s="12" t="s">
        <v>101</v>
      </c>
      <c r="D54" s="167">
        <v>49000</v>
      </c>
      <c r="E54" s="166">
        <v>79795.23</v>
      </c>
      <c r="F54" s="7">
        <f t="shared" si="1"/>
        <v>1.6284740816326531</v>
      </c>
    </row>
    <row r="55" spans="1:6" s="1" customFormat="1" ht="15.75" x14ac:dyDescent="0.25">
      <c r="A55" s="11"/>
      <c r="B55" s="12" t="s">
        <v>102</v>
      </c>
      <c r="C55" s="12" t="s">
        <v>103</v>
      </c>
      <c r="D55" s="167">
        <v>49000</v>
      </c>
      <c r="E55" s="166">
        <v>30403</v>
      </c>
      <c r="F55" s="13">
        <f t="shared" si="1"/>
        <v>0.62046938775510208</v>
      </c>
    </row>
    <row r="56" spans="1:6" s="1" customFormat="1" ht="32.25" thickBot="1" x14ac:dyDescent="0.3">
      <c r="A56" s="8"/>
      <c r="B56" s="9" t="s">
        <v>104</v>
      </c>
      <c r="C56" s="9" t="s">
        <v>105</v>
      </c>
      <c r="D56" s="192">
        <f>D57+D58</f>
        <v>-490500</v>
      </c>
      <c r="E56" s="192">
        <f>E57+E58</f>
        <v>86871.020000000019</v>
      </c>
      <c r="F56" s="7">
        <f t="shared" si="1"/>
        <v>-0.17710707441386345</v>
      </c>
    </row>
    <row r="57" spans="1:6" s="1" customFormat="1" ht="16.5" thickBot="1" x14ac:dyDescent="0.3">
      <c r="A57" s="11"/>
      <c r="B57" s="12" t="s">
        <v>437</v>
      </c>
      <c r="C57" s="12" t="s">
        <v>436</v>
      </c>
      <c r="D57" s="191">
        <v>350000</v>
      </c>
      <c r="E57" s="191">
        <v>350000</v>
      </c>
      <c r="F57" s="13">
        <f t="shared" si="1"/>
        <v>1</v>
      </c>
    </row>
    <row r="58" spans="1:6" s="1" customFormat="1" ht="32.25" thickBot="1" x14ac:dyDescent="0.3">
      <c r="A58" s="11"/>
      <c r="B58" s="12" t="s">
        <v>106</v>
      </c>
      <c r="C58" s="12" t="s">
        <v>107</v>
      </c>
      <c r="D58" s="191">
        <v>-840500</v>
      </c>
      <c r="E58" s="191">
        <v>-263128.98</v>
      </c>
      <c r="F58" s="13">
        <f t="shared" si="1"/>
        <v>0.31306243902439024</v>
      </c>
    </row>
    <row r="59" spans="1:6" s="1" customFormat="1" ht="31.5" x14ac:dyDescent="0.25">
      <c r="A59" s="11"/>
      <c r="B59" s="12" t="s">
        <v>108</v>
      </c>
      <c r="C59" s="12">
        <v>40.11</v>
      </c>
      <c r="D59" s="191">
        <v>0</v>
      </c>
      <c r="E59" s="191">
        <v>200000</v>
      </c>
      <c r="F59" s="13" t="s">
        <v>109</v>
      </c>
    </row>
    <row r="60" spans="1:6" s="1" customFormat="1" ht="15.75" x14ac:dyDescent="0.25">
      <c r="A60" s="8" t="s">
        <v>110</v>
      </c>
      <c r="B60" s="9" t="s">
        <v>111</v>
      </c>
      <c r="C60" s="9">
        <v>42</v>
      </c>
      <c r="D60" s="199">
        <f>D61+D62</f>
        <v>626200</v>
      </c>
      <c r="E60" s="15">
        <f>E61+E62</f>
        <v>625931</v>
      </c>
      <c r="F60" s="7">
        <f>E60/D60</f>
        <v>0.99957042478441394</v>
      </c>
    </row>
    <row r="61" spans="1:6" s="1" customFormat="1" ht="31.5" x14ac:dyDescent="0.25">
      <c r="A61" s="11"/>
      <c r="B61" s="12" t="s">
        <v>112</v>
      </c>
      <c r="C61" s="16" t="s">
        <v>113</v>
      </c>
      <c r="D61" s="166">
        <v>558200</v>
      </c>
      <c r="E61" s="167">
        <v>557952</v>
      </c>
      <c r="F61" s="13">
        <f>E61/D61</f>
        <v>0.99955571479756355</v>
      </c>
    </row>
    <row r="62" spans="1:6" s="1" customFormat="1" ht="15.75" x14ac:dyDescent="0.25">
      <c r="A62" s="11"/>
      <c r="B62" s="12" t="s">
        <v>114</v>
      </c>
      <c r="C62" s="12" t="s">
        <v>115</v>
      </c>
      <c r="D62" s="166">
        <v>68000</v>
      </c>
      <c r="E62" s="167">
        <v>67979</v>
      </c>
      <c r="F62" s="13">
        <f>E62/D62</f>
        <v>0.99969117647058825</v>
      </c>
    </row>
    <row r="63" spans="1:6" s="1" customFormat="1" ht="15.75" x14ac:dyDescent="0.25">
      <c r="A63" s="17"/>
    </row>
    <row r="64" spans="1:6" s="1" customFormat="1" ht="15.75" x14ac:dyDescent="0.25"/>
    <row r="65" spans="2:5" s="1" customFormat="1" ht="15.75" x14ac:dyDescent="0.25">
      <c r="B65" s="18"/>
    </row>
    <row r="66" spans="2:5" s="1" customFormat="1" ht="15.75" x14ac:dyDescent="0.25">
      <c r="B66" s="2" t="s">
        <v>116</v>
      </c>
      <c r="E66" s="19" t="s">
        <v>117</v>
      </c>
    </row>
    <row r="67" spans="2:5" s="1" customFormat="1" ht="15.75" x14ac:dyDescent="0.25">
      <c r="E67" s="2" t="s">
        <v>118</v>
      </c>
    </row>
    <row r="68" spans="2:5" s="1" customFormat="1" ht="15.75" x14ac:dyDescent="0.25">
      <c r="B68" s="20" t="s">
        <v>119</v>
      </c>
      <c r="E68" s="1" t="s">
        <v>120</v>
      </c>
    </row>
    <row r="69" spans="2:5" s="1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511811023622047" footer="0.511811023622047"/>
  <pageSetup scale="71" orientation="portrait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zoomScaleNormal="100" workbookViewId="0">
      <selection activeCell="N32" sqref="N32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4.42578125" customWidth="1"/>
    <col min="6" max="6" width="10.28515625" customWidth="1"/>
  </cols>
  <sheetData>
    <row r="1" spans="1:6" s="1" customFormat="1" ht="15.75" x14ac:dyDescent="0.25">
      <c r="F1" s="2" t="s">
        <v>121</v>
      </c>
    </row>
    <row r="2" spans="1:6" s="1" customFormat="1" ht="15.75" x14ac:dyDescent="0.25">
      <c r="C2" s="2" t="s">
        <v>122</v>
      </c>
      <c r="F2" s="2"/>
    </row>
    <row r="3" spans="1:6" s="1" customFormat="1" ht="15.75" x14ac:dyDescent="0.25"/>
    <row r="4" spans="1:6" s="1" customFormat="1" ht="31.5" customHeight="1" x14ac:dyDescent="0.25">
      <c r="A4" s="243" t="s">
        <v>2</v>
      </c>
      <c r="B4" s="243" t="s">
        <v>3</v>
      </c>
      <c r="C4" s="243" t="s">
        <v>4</v>
      </c>
      <c r="D4" s="4" t="s">
        <v>123</v>
      </c>
      <c r="E4" s="4" t="s">
        <v>124</v>
      </c>
      <c r="F4" s="243" t="s">
        <v>7</v>
      </c>
    </row>
    <row r="5" spans="1:6" s="1" customFormat="1" ht="15.75" x14ac:dyDescent="0.25">
      <c r="A5" s="243"/>
      <c r="B5" s="243"/>
      <c r="C5" s="243"/>
      <c r="D5" s="120">
        <v>45289</v>
      </c>
      <c r="E5" s="120">
        <v>45289</v>
      </c>
      <c r="F5" s="243"/>
    </row>
    <row r="6" spans="1:6" s="1" customFormat="1" ht="16.5" customHeight="1" x14ac:dyDescent="0.25">
      <c r="A6" s="244" t="s">
        <v>125</v>
      </c>
      <c r="B6" s="244"/>
      <c r="C6" s="6">
        <v>50.02</v>
      </c>
      <c r="D6" s="169">
        <f>D7+D12+D15+D19+D21+D26+D31+D34+D37</f>
        <v>12085800</v>
      </c>
      <c r="E6" s="203">
        <f>E7+E12+E15+E19+E21+E26+E31+E34+E37</f>
        <v>10081816.25</v>
      </c>
      <c r="F6" s="7">
        <f>E6/D6</f>
        <v>0.83418691770507536</v>
      </c>
    </row>
    <row r="7" spans="1:6" s="1" customFormat="1" ht="31.5" x14ac:dyDescent="0.25">
      <c r="A7" s="8">
        <v>1</v>
      </c>
      <c r="B7" s="9" t="s">
        <v>126</v>
      </c>
      <c r="C7" s="9">
        <v>51.02</v>
      </c>
      <c r="D7" s="192">
        <f>D8+D9+D11+D10</f>
        <v>4408000</v>
      </c>
      <c r="E7" s="192">
        <f>E8+E9+E11+E10</f>
        <v>4032731.08</v>
      </c>
      <c r="F7" s="7">
        <f>E7/D7</f>
        <v>0.9148663974591652</v>
      </c>
    </row>
    <row r="8" spans="1:6" s="1" customFormat="1" ht="15.75" x14ac:dyDescent="0.25">
      <c r="A8" s="11"/>
      <c r="B8" s="12" t="s">
        <v>127</v>
      </c>
      <c r="C8" s="12" t="s">
        <v>128</v>
      </c>
      <c r="D8" s="204">
        <v>3109000</v>
      </c>
      <c r="E8" s="204">
        <v>3082191</v>
      </c>
      <c r="F8" s="13">
        <f>E8/D8</f>
        <v>0.99137697008684467</v>
      </c>
    </row>
    <row r="9" spans="1:6" s="1" customFormat="1" ht="16.5" thickBot="1" x14ac:dyDescent="0.3">
      <c r="A9" s="11"/>
      <c r="B9" s="12" t="s">
        <v>129</v>
      </c>
      <c r="C9" s="12" t="s">
        <v>130</v>
      </c>
      <c r="D9" s="204">
        <v>1249000</v>
      </c>
      <c r="E9" s="204">
        <v>940346.63</v>
      </c>
      <c r="F9" s="13">
        <f>E9/D9</f>
        <v>0.75287960768614892</v>
      </c>
    </row>
    <row r="10" spans="1:6" s="1" customFormat="1" ht="16.5" thickBot="1" x14ac:dyDescent="0.3">
      <c r="A10" s="11"/>
      <c r="B10" s="12" t="s">
        <v>147</v>
      </c>
      <c r="C10" s="12" t="s">
        <v>426</v>
      </c>
      <c r="D10" s="204">
        <v>50000</v>
      </c>
      <c r="E10" s="204">
        <v>15000</v>
      </c>
      <c r="F10" s="13"/>
    </row>
    <row r="11" spans="1:6" s="1" customFormat="1" ht="32.25" thickBot="1" x14ac:dyDescent="0.3">
      <c r="A11" s="11"/>
      <c r="B11" s="12" t="s">
        <v>131</v>
      </c>
      <c r="C11" s="12" t="s">
        <v>132</v>
      </c>
      <c r="D11" s="204">
        <v>0</v>
      </c>
      <c r="E11" s="204">
        <v>-4806.55</v>
      </c>
      <c r="F11" s="13" t="s">
        <v>109</v>
      </c>
    </row>
    <row r="12" spans="1:6" s="1" customFormat="1" ht="31.5" x14ac:dyDescent="0.25">
      <c r="A12" s="8">
        <v>2</v>
      </c>
      <c r="B12" s="9" t="s">
        <v>133</v>
      </c>
      <c r="C12" s="9">
        <v>61.02</v>
      </c>
      <c r="D12" s="192">
        <f>D13</f>
        <v>31000</v>
      </c>
      <c r="E12" s="192">
        <f>E13+E14</f>
        <v>6214.9</v>
      </c>
      <c r="F12" s="7">
        <f t="shared" ref="F12:F38" si="0">E12/D12</f>
        <v>0.2004806451612903</v>
      </c>
    </row>
    <row r="13" spans="1:6" s="1" customFormat="1" ht="15.75" x14ac:dyDescent="0.25">
      <c r="A13" s="11"/>
      <c r="B13" s="12" t="s">
        <v>129</v>
      </c>
      <c r="C13" s="12" t="s">
        <v>134</v>
      </c>
      <c r="D13" s="204">
        <v>31000</v>
      </c>
      <c r="E13" s="204">
        <v>6942.5</v>
      </c>
      <c r="F13" s="13">
        <f t="shared" si="0"/>
        <v>0.22395161290322579</v>
      </c>
    </row>
    <row r="14" spans="1:6" s="1" customFormat="1" ht="31.5" x14ac:dyDescent="0.25">
      <c r="A14" s="11"/>
      <c r="B14" s="12" t="s">
        <v>131</v>
      </c>
      <c r="C14" s="12" t="s">
        <v>135</v>
      </c>
      <c r="D14" s="204">
        <v>0</v>
      </c>
      <c r="E14" s="204">
        <v>-727.6</v>
      </c>
      <c r="F14" s="13" t="e">
        <f t="shared" si="0"/>
        <v>#DIV/0!</v>
      </c>
    </row>
    <row r="15" spans="1:6" s="1" customFormat="1" ht="15.75" x14ac:dyDescent="0.25">
      <c r="A15" s="8">
        <v>3</v>
      </c>
      <c r="B15" s="9" t="s">
        <v>136</v>
      </c>
      <c r="C15" s="9">
        <v>65.02</v>
      </c>
      <c r="D15" s="192">
        <f>D16+D17+D18</f>
        <v>1497600</v>
      </c>
      <c r="E15" s="192">
        <f>E16+E17+E18</f>
        <v>1477225.42</v>
      </c>
      <c r="F15" s="7">
        <f t="shared" si="0"/>
        <v>0.98639517895299145</v>
      </c>
    </row>
    <row r="16" spans="1:6" s="1" customFormat="1" ht="15.75" x14ac:dyDescent="0.25">
      <c r="A16" s="11"/>
      <c r="B16" s="12" t="s">
        <v>129</v>
      </c>
      <c r="C16" s="12" t="s">
        <v>137</v>
      </c>
      <c r="D16" s="204">
        <v>743000</v>
      </c>
      <c r="E16" s="204">
        <v>742079.42</v>
      </c>
      <c r="F16" s="13">
        <f t="shared" si="0"/>
        <v>0.99876099596231505</v>
      </c>
    </row>
    <row r="17" spans="1:6" s="1" customFormat="1" ht="15.75" x14ac:dyDescent="0.25">
      <c r="A17" s="11"/>
      <c r="B17" s="12" t="s">
        <v>138</v>
      </c>
      <c r="C17" s="12" t="s">
        <v>139</v>
      </c>
      <c r="D17" s="204">
        <v>175000</v>
      </c>
      <c r="E17" s="204">
        <v>155600</v>
      </c>
      <c r="F17" s="13">
        <f t="shared" si="0"/>
        <v>0.88914285714285712</v>
      </c>
    </row>
    <row r="18" spans="1:6" s="1" customFormat="1" ht="15.75" x14ac:dyDescent="0.25">
      <c r="A18" s="11"/>
      <c r="B18" s="12" t="s">
        <v>140</v>
      </c>
      <c r="C18" s="12" t="s">
        <v>141</v>
      </c>
      <c r="D18" s="204">
        <v>579600</v>
      </c>
      <c r="E18" s="204">
        <v>579546</v>
      </c>
      <c r="F18" s="13">
        <f t="shared" si="0"/>
        <v>0.99990683229813659</v>
      </c>
    </row>
    <row r="19" spans="1:6" s="1" customFormat="1" ht="15.75" x14ac:dyDescent="0.25">
      <c r="A19" s="8">
        <v>4</v>
      </c>
      <c r="B19" s="9" t="s">
        <v>142</v>
      </c>
      <c r="C19" s="9">
        <v>66.02</v>
      </c>
      <c r="D19" s="192">
        <f>D20</f>
        <v>138000</v>
      </c>
      <c r="E19" s="192">
        <f>E20</f>
        <v>69429</v>
      </c>
      <c r="F19" s="7">
        <f t="shared" si="0"/>
        <v>0.50310869565217387</v>
      </c>
    </row>
    <row r="20" spans="1:6" s="1" customFormat="1" ht="15.75" x14ac:dyDescent="0.25">
      <c r="A20" s="11"/>
      <c r="B20" s="12" t="s">
        <v>127</v>
      </c>
      <c r="C20" s="12" t="s">
        <v>143</v>
      </c>
      <c r="D20" s="204">
        <v>138000</v>
      </c>
      <c r="E20" s="204">
        <v>69429</v>
      </c>
      <c r="F20" s="13">
        <f t="shared" si="0"/>
        <v>0.50310869565217387</v>
      </c>
    </row>
    <row r="21" spans="1:6" s="1" customFormat="1" ht="31.5" x14ac:dyDescent="0.25">
      <c r="A21" s="8">
        <v>5</v>
      </c>
      <c r="B21" s="9" t="s">
        <v>144</v>
      </c>
      <c r="C21" s="9">
        <v>67.02</v>
      </c>
      <c r="D21" s="192">
        <f>D22+D23+D25+D24</f>
        <v>295000</v>
      </c>
      <c r="E21" s="192">
        <f>E22+E23+E24+E25</f>
        <v>114331.12</v>
      </c>
      <c r="F21" s="7">
        <f t="shared" si="0"/>
        <v>0.38756311864406778</v>
      </c>
    </row>
    <row r="22" spans="1:6" s="1" customFormat="1" ht="15.75" x14ac:dyDescent="0.25">
      <c r="A22" s="11"/>
      <c r="B22" s="12" t="s">
        <v>127</v>
      </c>
      <c r="C22" s="12" t="s">
        <v>145</v>
      </c>
      <c r="D22" s="204">
        <v>66000</v>
      </c>
      <c r="E22" s="204">
        <v>0</v>
      </c>
      <c r="F22" s="13">
        <f t="shared" si="0"/>
        <v>0</v>
      </c>
    </row>
    <row r="23" spans="1:6" s="1" customFormat="1" ht="15.75" x14ac:dyDescent="0.25">
      <c r="A23" s="11"/>
      <c r="B23" s="12" t="s">
        <v>129</v>
      </c>
      <c r="C23" s="12" t="s">
        <v>146</v>
      </c>
      <c r="D23" s="204">
        <v>179000</v>
      </c>
      <c r="E23" s="204">
        <v>87123.62</v>
      </c>
      <c r="F23" s="13">
        <f t="shared" si="0"/>
        <v>0.48672413407821224</v>
      </c>
    </row>
    <row r="24" spans="1:6" s="1" customFormat="1" ht="15.75" x14ac:dyDescent="0.25">
      <c r="A24" s="11"/>
      <c r="B24" s="12" t="s">
        <v>147</v>
      </c>
      <c r="C24" s="12" t="s">
        <v>148</v>
      </c>
      <c r="D24" s="204">
        <v>50000</v>
      </c>
      <c r="E24" s="204">
        <v>27247.5</v>
      </c>
      <c r="F24" s="13">
        <f t="shared" si="0"/>
        <v>0.54495000000000005</v>
      </c>
    </row>
    <row r="25" spans="1:6" s="1" customFormat="1" ht="31.5" x14ac:dyDescent="0.25">
      <c r="A25" s="11"/>
      <c r="B25" s="12" t="s">
        <v>131</v>
      </c>
      <c r="C25" s="12" t="s">
        <v>149</v>
      </c>
      <c r="D25" s="204">
        <v>0</v>
      </c>
      <c r="E25" s="204">
        <v>-40</v>
      </c>
      <c r="F25" s="13" t="e">
        <f t="shared" si="0"/>
        <v>#DIV/0!</v>
      </c>
    </row>
    <row r="26" spans="1:6" s="1" customFormat="1" ht="31.5" x14ac:dyDescent="0.25">
      <c r="A26" s="8">
        <v>6</v>
      </c>
      <c r="B26" s="9" t="s">
        <v>150</v>
      </c>
      <c r="C26" s="9">
        <v>68.02</v>
      </c>
      <c r="D26" s="192">
        <f>D27+D29+D28</f>
        <v>4705200</v>
      </c>
      <c r="E26" s="192">
        <f>E27+E29+E30+E28</f>
        <v>3888871</v>
      </c>
      <c r="F26" s="7">
        <f t="shared" si="0"/>
        <v>0.82650493071495368</v>
      </c>
    </row>
    <row r="27" spans="1:6" s="1" customFormat="1" ht="16.5" thickBot="1" x14ac:dyDescent="0.3">
      <c r="A27" s="11"/>
      <c r="B27" s="12" t="s">
        <v>127</v>
      </c>
      <c r="C27" s="12" t="s">
        <v>151</v>
      </c>
      <c r="D27" s="204">
        <v>1559000</v>
      </c>
      <c r="E27" s="204">
        <v>1374172</v>
      </c>
      <c r="F27" s="13">
        <f t="shared" si="0"/>
        <v>0.8814445157152021</v>
      </c>
    </row>
    <row r="28" spans="1:6" s="1" customFormat="1" ht="16.5" thickBot="1" x14ac:dyDescent="0.3">
      <c r="A28" s="11"/>
      <c r="B28" s="12" t="s">
        <v>129</v>
      </c>
      <c r="C28" s="12" t="s">
        <v>444</v>
      </c>
      <c r="D28" s="204">
        <v>5000</v>
      </c>
      <c r="E28" s="204">
        <v>3000</v>
      </c>
      <c r="F28" s="13">
        <f t="shared" si="0"/>
        <v>0.6</v>
      </c>
    </row>
    <row r="29" spans="1:6" s="1" customFormat="1" ht="16.5" thickBot="1" x14ac:dyDescent="0.3">
      <c r="A29" s="11"/>
      <c r="B29" s="12" t="s">
        <v>152</v>
      </c>
      <c r="C29" s="12" t="s">
        <v>153</v>
      </c>
      <c r="D29" s="204">
        <v>3141200</v>
      </c>
      <c r="E29" s="204">
        <v>2513689</v>
      </c>
      <c r="F29" s="13">
        <f t="shared" si="0"/>
        <v>0.80023207691328158</v>
      </c>
    </row>
    <row r="30" spans="1:6" s="1" customFormat="1" ht="31.5" x14ac:dyDescent="0.25">
      <c r="A30" s="11"/>
      <c r="B30" s="12" t="s">
        <v>131</v>
      </c>
      <c r="C30" s="12" t="s">
        <v>154</v>
      </c>
      <c r="D30" s="204">
        <v>0</v>
      </c>
      <c r="E30" s="204">
        <v>-1990</v>
      </c>
      <c r="F30" s="13" t="e">
        <f t="shared" si="0"/>
        <v>#DIV/0!</v>
      </c>
    </row>
    <row r="31" spans="1:6" s="1" customFormat="1" ht="31.5" x14ac:dyDescent="0.25">
      <c r="A31" s="8">
        <v>7</v>
      </c>
      <c r="B31" s="9" t="s">
        <v>155</v>
      </c>
      <c r="C31" s="9">
        <v>70.02</v>
      </c>
      <c r="D31" s="192">
        <f>D32</f>
        <v>707000</v>
      </c>
      <c r="E31" s="192">
        <f>E32+E33</f>
        <v>394947.71</v>
      </c>
      <c r="F31" s="7">
        <f t="shared" si="0"/>
        <v>0.5586247666195191</v>
      </c>
    </row>
    <row r="32" spans="1:6" s="1" customFormat="1" ht="15.75" x14ac:dyDescent="0.25">
      <c r="A32" s="11"/>
      <c r="B32" s="12" t="s">
        <v>129</v>
      </c>
      <c r="C32" s="12" t="s">
        <v>156</v>
      </c>
      <c r="D32" s="204">
        <v>707000</v>
      </c>
      <c r="E32" s="204">
        <v>398980.26</v>
      </c>
      <c r="F32" s="13">
        <f t="shared" si="0"/>
        <v>0.56432851485148516</v>
      </c>
    </row>
    <row r="33" spans="1:6" s="1" customFormat="1" ht="31.5" x14ac:dyDescent="0.25">
      <c r="A33" s="11"/>
      <c r="B33" s="12" t="s">
        <v>131</v>
      </c>
      <c r="C33" s="12" t="s">
        <v>157</v>
      </c>
      <c r="D33" s="204"/>
      <c r="E33" s="204">
        <v>-4032.55</v>
      </c>
      <c r="F33" s="13" t="e">
        <f t="shared" si="0"/>
        <v>#DIV/0!</v>
      </c>
    </row>
    <row r="34" spans="1:6" s="1" customFormat="1" ht="15.75" x14ac:dyDescent="0.25">
      <c r="A34" s="8">
        <v>8</v>
      </c>
      <c r="B34" s="9" t="s">
        <v>158</v>
      </c>
      <c r="C34" s="9">
        <v>74.02</v>
      </c>
      <c r="D34" s="192">
        <f>D35+D36</f>
        <v>184000</v>
      </c>
      <c r="E34" s="192">
        <f>E35+E36</f>
        <v>98066.01999999999</v>
      </c>
      <c r="F34" s="7">
        <f t="shared" si="0"/>
        <v>0.53296749999999993</v>
      </c>
    </row>
    <row r="35" spans="1:6" s="1" customFormat="1" ht="15.75" x14ac:dyDescent="0.25">
      <c r="A35" s="11"/>
      <c r="B35" s="12" t="s">
        <v>129</v>
      </c>
      <c r="C35" s="12" t="s">
        <v>159</v>
      </c>
      <c r="D35" s="204">
        <v>124000</v>
      </c>
      <c r="E35" s="204">
        <v>42746.02</v>
      </c>
      <c r="F35" s="13">
        <f t="shared" si="0"/>
        <v>0.34472596774193548</v>
      </c>
    </row>
    <row r="36" spans="1:6" s="1" customFormat="1" ht="15.75" x14ac:dyDescent="0.25">
      <c r="A36" s="11"/>
      <c r="B36" s="12" t="s">
        <v>160</v>
      </c>
      <c r="C36" s="12" t="s">
        <v>161</v>
      </c>
      <c r="D36" s="204">
        <v>60000</v>
      </c>
      <c r="E36" s="204">
        <v>55320</v>
      </c>
      <c r="F36" s="13">
        <f t="shared" si="0"/>
        <v>0.92200000000000004</v>
      </c>
    </row>
    <row r="37" spans="1:6" s="1" customFormat="1" ht="15.75" x14ac:dyDescent="0.25">
      <c r="A37" s="8">
        <v>9</v>
      </c>
      <c r="B37" s="9" t="s">
        <v>162</v>
      </c>
      <c r="C37" s="9">
        <v>84.02</v>
      </c>
      <c r="D37" s="192">
        <f>D38</f>
        <v>120000</v>
      </c>
      <c r="E37" s="192">
        <f>E38</f>
        <v>0</v>
      </c>
      <c r="F37" s="7">
        <f t="shared" si="0"/>
        <v>0</v>
      </c>
    </row>
    <row r="38" spans="1:6" s="1" customFormat="1" ht="15.75" x14ac:dyDescent="0.25">
      <c r="A38" s="11"/>
      <c r="B38" s="12" t="s">
        <v>129</v>
      </c>
      <c r="C38" s="12" t="s">
        <v>163</v>
      </c>
      <c r="D38" s="204">
        <v>120000</v>
      </c>
      <c r="E38" s="204">
        <v>0</v>
      </c>
      <c r="F38" s="13">
        <f t="shared" si="0"/>
        <v>0</v>
      </c>
    </row>
    <row r="39" spans="1:6" s="1" customFormat="1" ht="15.75" x14ac:dyDescent="0.25">
      <c r="A39" s="11"/>
      <c r="B39" s="21" t="s">
        <v>164</v>
      </c>
      <c r="C39" s="22" t="s">
        <v>109</v>
      </c>
      <c r="D39" s="22" t="s">
        <v>165</v>
      </c>
      <c r="E39" s="5">
        <f>'venituri functionare'!E6-'cheltuieli functionare'!E6</f>
        <v>2764157.0999999996</v>
      </c>
      <c r="F39" s="22"/>
    </row>
    <row r="40" spans="1:6" s="1" customFormat="1" ht="15.75" x14ac:dyDescent="0.25"/>
    <row r="41" spans="1:6" s="1" customFormat="1" ht="15.75" x14ac:dyDescent="0.25"/>
    <row r="42" spans="1:6" s="1" customFormat="1" ht="15.75" x14ac:dyDescent="0.25">
      <c r="B42" s="2" t="s">
        <v>116</v>
      </c>
      <c r="E42" s="19" t="s">
        <v>166</v>
      </c>
    </row>
    <row r="43" spans="1:6" s="1" customFormat="1" ht="15.75" x14ac:dyDescent="0.25">
      <c r="E43" s="2" t="s">
        <v>118</v>
      </c>
    </row>
    <row r="44" spans="1:6" s="1" customFormat="1" ht="15.75" x14ac:dyDescent="0.25">
      <c r="B44" s="20" t="s">
        <v>119</v>
      </c>
      <c r="D44" s="1" t="s">
        <v>120</v>
      </c>
      <c r="E44" s="20"/>
    </row>
    <row r="45" spans="1:6" s="1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511811023622047" footer="0.511811023622047"/>
  <pageSetup scale="8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zoomScaleNormal="100" workbookViewId="0">
      <selection activeCell="I11" sqref="I11"/>
    </sheetView>
  </sheetViews>
  <sheetFormatPr defaultColWidth="8.42578125" defaultRowHeight="15" x14ac:dyDescent="0.25"/>
  <cols>
    <col min="1" max="1" width="12.85546875" customWidth="1"/>
    <col min="2" max="2" width="40" customWidth="1"/>
    <col min="3" max="3" width="21.85546875" customWidth="1"/>
    <col min="4" max="4" width="12.8554687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167</v>
      </c>
    </row>
    <row r="2" spans="1:6" s="1" customFormat="1" ht="15.75" x14ac:dyDescent="0.25">
      <c r="C2" s="2" t="s">
        <v>168</v>
      </c>
      <c r="F2" s="2"/>
    </row>
    <row r="3" spans="1:6" s="1" customFormat="1" ht="15.75" x14ac:dyDescent="0.25"/>
    <row r="4" spans="1:6" s="1" customFormat="1" ht="15.75" customHeight="1" x14ac:dyDescent="0.25">
      <c r="A4" s="243" t="s">
        <v>2</v>
      </c>
      <c r="B4" s="243" t="s">
        <v>3</v>
      </c>
      <c r="C4" s="243" t="s">
        <v>4</v>
      </c>
      <c r="D4" s="4" t="s">
        <v>169</v>
      </c>
      <c r="E4" s="243" t="s">
        <v>432</v>
      </c>
      <c r="F4" s="243" t="s">
        <v>7</v>
      </c>
    </row>
    <row r="5" spans="1:6" s="1" customFormat="1" ht="16.5" thickBot="1" x14ac:dyDescent="0.3">
      <c r="A5" s="243"/>
      <c r="B5" s="243"/>
      <c r="C5" s="243"/>
      <c r="D5" s="120">
        <v>45289</v>
      </c>
      <c r="E5" s="243"/>
      <c r="F5" s="243"/>
    </row>
    <row r="6" spans="1:6" s="1" customFormat="1" ht="16.5" customHeight="1" thickBot="1" x14ac:dyDescent="0.3">
      <c r="A6" s="245" t="s">
        <v>125</v>
      </c>
      <c r="B6" s="246"/>
      <c r="C6" s="21"/>
      <c r="D6" s="188">
        <f>D7+D10+D12+D14+D18</f>
        <v>986900</v>
      </c>
      <c r="E6" s="188">
        <f>E9+E12+E14+E18</f>
        <v>7696025.29</v>
      </c>
      <c r="F6" s="13">
        <f>E6/D6</f>
        <v>7.7981814672205898</v>
      </c>
    </row>
    <row r="7" spans="1:6" s="1" customFormat="1" ht="32.25" thickBot="1" x14ac:dyDescent="0.3">
      <c r="A7" s="23" t="s">
        <v>170</v>
      </c>
      <c r="B7" s="164" t="s">
        <v>104</v>
      </c>
      <c r="C7" s="6" t="s">
        <v>105</v>
      </c>
      <c r="D7" s="173">
        <f>D8</f>
        <v>840500</v>
      </c>
      <c r="E7" s="173">
        <f>E8</f>
        <v>263128.98</v>
      </c>
      <c r="F7" s="7">
        <f>E7/D7</f>
        <v>0.31306243902439024</v>
      </c>
    </row>
    <row r="8" spans="1:6" s="1" customFormat="1" ht="30.75" customHeight="1" thickBot="1" x14ac:dyDescent="0.3">
      <c r="A8" s="24"/>
      <c r="B8" s="163" t="s">
        <v>171</v>
      </c>
      <c r="C8" s="12" t="s">
        <v>172</v>
      </c>
      <c r="D8" s="174">
        <v>840500</v>
      </c>
      <c r="E8" s="174">
        <v>263128.98</v>
      </c>
      <c r="F8" s="13">
        <f>E8/D8</f>
        <v>0.31306243902439024</v>
      </c>
    </row>
    <row r="9" spans="1:6" s="1" customFormat="1" ht="16.5" thickBot="1" x14ac:dyDescent="0.3">
      <c r="A9" s="23" t="s">
        <v>173</v>
      </c>
      <c r="B9" s="9" t="s">
        <v>174</v>
      </c>
      <c r="C9" s="6"/>
      <c r="D9" s="175">
        <f>D10</f>
        <v>0</v>
      </c>
      <c r="E9" s="175">
        <f>E10</f>
        <v>16564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175</v>
      </c>
      <c r="C10" s="9">
        <v>39.020000000000003</v>
      </c>
      <c r="D10" s="173">
        <f>D11</f>
        <v>0</v>
      </c>
      <c r="E10" s="173">
        <f>E11</f>
        <v>16564</v>
      </c>
      <c r="F10" s="13" t="e">
        <f t="shared" ref="F10:F20" si="0">E10/D10</f>
        <v>#DIV/0!</v>
      </c>
    </row>
    <row r="11" spans="1:6" s="1" customFormat="1" ht="32.25" thickBot="1" x14ac:dyDescent="0.3">
      <c r="A11" s="11"/>
      <c r="B11" s="12" t="s">
        <v>176</v>
      </c>
      <c r="C11" s="12" t="s">
        <v>177</v>
      </c>
      <c r="D11" s="174">
        <v>0</v>
      </c>
      <c r="E11" s="174">
        <v>16564</v>
      </c>
      <c r="F11" s="13" t="e">
        <f t="shared" si="0"/>
        <v>#DIV/0!</v>
      </c>
    </row>
    <row r="12" spans="1:6" s="1" customFormat="1" ht="16.5" thickBot="1" x14ac:dyDescent="0.3">
      <c r="A12" s="25" t="s">
        <v>178</v>
      </c>
      <c r="B12" s="26" t="s">
        <v>179</v>
      </c>
      <c r="C12" s="26">
        <v>40.020000000000003</v>
      </c>
      <c r="D12" s="176">
        <f>D13</f>
        <v>0</v>
      </c>
      <c r="E12" s="176">
        <f>E13</f>
        <v>7533061.29</v>
      </c>
      <c r="F12" s="13" t="e">
        <f t="shared" si="0"/>
        <v>#DIV/0!</v>
      </c>
    </row>
    <row r="13" spans="1:6" s="1" customFormat="1" ht="48" thickBot="1" x14ac:dyDescent="0.3">
      <c r="A13" s="126"/>
      <c r="B13" s="127" t="s">
        <v>180</v>
      </c>
      <c r="C13" s="127">
        <v>40.14</v>
      </c>
      <c r="D13" s="177">
        <v>0</v>
      </c>
      <c r="E13" s="165">
        <v>7533061.29</v>
      </c>
      <c r="F13" s="13" t="e">
        <f t="shared" si="0"/>
        <v>#DIV/0!</v>
      </c>
    </row>
    <row r="14" spans="1:6" s="1" customFormat="1" ht="32.25" thickBot="1" x14ac:dyDescent="0.3">
      <c r="A14" s="131"/>
      <c r="B14" s="132" t="s">
        <v>416</v>
      </c>
      <c r="C14" s="130" t="s">
        <v>410</v>
      </c>
      <c r="D14" s="178">
        <f>D15</f>
        <v>96400</v>
      </c>
      <c r="E14" s="179">
        <f>E15</f>
        <v>96400</v>
      </c>
      <c r="F14" s="13">
        <f t="shared" si="0"/>
        <v>1</v>
      </c>
    </row>
    <row r="15" spans="1:6" s="1" customFormat="1" ht="32.25" thickBot="1" x14ac:dyDescent="0.3">
      <c r="A15" s="133"/>
      <c r="B15" s="134" t="s">
        <v>415</v>
      </c>
      <c r="C15" s="135" t="s">
        <v>409</v>
      </c>
      <c r="D15" s="180">
        <f>D16+D17</f>
        <v>96400</v>
      </c>
      <c r="E15" s="181">
        <f t="shared" ref="E15" si="1">E16+E17</f>
        <v>96400</v>
      </c>
      <c r="F15" s="13">
        <f t="shared" si="0"/>
        <v>1</v>
      </c>
    </row>
    <row r="16" spans="1:6" s="1" customFormat="1" ht="16.5" thickBot="1" x14ac:dyDescent="0.3">
      <c r="A16" s="136"/>
      <c r="B16" s="128" t="s">
        <v>414</v>
      </c>
      <c r="C16" s="129" t="s">
        <v>411</v>
      </c>
      <c r="D16" s="182">
        <v>85000</v>
      </c>
      <c r="E16" s="183">
        <v>85000</v>
      </c>
      <c r="F16" s="13">
        <f t="shared" si="0"/>
        <v>1</v>
      </c>
    </row>
    <row r="17" spans="1:6" s="1" customFormat="1" ht="16.5" thickBot="1" x14ac:dyDescent="0.3">
      <c r="A17" s="157"/>
      <c r="B17" s="137" t="s">
        <v>413</v>
      </c>
      <c r="C17" s="158" t="s">
        <v>412</v>
      </c>
      <c r="D17" s="184">
        <v>11400</v>
      </c>
      <c r="E17" s="185">
        <v>11400</v>
      </c>
      <c r="F17" s="13">
        <f t="shared" si="0"/>
        <v>1</v>
      </c>
    </row>
    <row r="18" spans="1:6" s="1" customFormat="1" ht="32.25" thickBot="1" x14ac:dyDescent="0.3">
      <c r="A18" s="160"/>
      <c r="B18" s="161" t="s">
        <v>443</v>
      </c>
      <c r="C18" s="162" t="s">
        <v>438</v>
      </c>
      <c r="D18" s="186">
        <f>D19</f>
        <v>50000</v>
      </c>
      <c r="E18" s="187">
        <f>E19</f>
        <v>50000</v>
      </c>
      <c r="F18" s="13">
        <f t="shared" si="0"/>
        <v>1</v>
      </c>
    </row>
    <row r="19" spans="1:6" s="1" customFormat="1" ht="32.25" thickBot="1" x14ac:dyDescent="0.3">
      <c r="A19" s="160"/>
      <c r="B19" s="161" t="s">
        <v>441</v>
      </c>
      <c r="C19" s="162" t="s">
        <v>439</v>
      </c>
      <c r="D19" s="186">
        <f>D20</f>
        <v>50000</v>
      </c>
      <c r="E19" s="187">
        <f>E20</f>
        <v>50000</v>
      </c>
      <c r="F19" s="13">
        <f t="shared" si="0"/>
        <v>1</v>
      </c>
    </row>
    <row r="20" spans="1:6" s="1" customFormat="1" ht="48" thickBot="1" x14ac:dyDescent="0.3">
      <c r="A20" s="159"/>
      <c r="B20" s="128" t="s">
        <v>442</v>
      </c>
      <c r="C20" s="129" t="s">
        <v>440</v>
      </c>
      <c r="D20" s="182">
        <v>50000</v>
      </c>
      <c r="E20" s="183">
        <v>50000</v>
      </c>
      <c r="F20" s="13">
        <f t="shared" si="0"/>
        <v>1</v>
      </c>
    </row>
    <row r="21" spans="1:6" s="1" customFormat="1" ht="15.75" x14ac:dyDescent="0.25"/>
    <row r="22" spans="1:6" s="1" customFormat="1" ht="15.75" x14ac:dyDescent="0.25">
      <c r="B22" s="2" t="s">
        <v>116</v>
      </c>
      <c r="E22" s="19" t="s">
        <v>166</v>
      </c>
    </row>
    <row r="23" spans="1:6" s="1" customFormat="1" ht="15.75" x14ac:dyDescent="0.25">
      <c r="E23" s="2" t="s">
        <v>118</v>
      </c>
    </row>
    <row r="24" spans="1:6" s="1" customFormat="1" ht="15.75" x14ac:dyDescent="0.25">
      <c r="B24" s="20" t="s">
        <v>119</v>
      </c>
      <c r="E24" s="1" t="s">
        <v>120</v>
      </c>
    </row>
    <row r="30" spans="1:6" x14ac:dyDescent="0.25">
      <c r="A30" s="27">
        <f>'venituri functionare'!E6+'venituri dezvoltare'!E6</f>
        <v>20541998.640000001</v>
      </c>
    </row>
  </sheetData>
  <mergeCells count="6">
    <mergeCell ref="F4:F5"/>
    <mergeCell ref="A6:B6"/>
    <mergeCell ref="A4:A5"/>
    <mergeCell ref="B4:B5"/>
    <mergeCell ref="C4:C5"/>
    <mergeCell ref="E4:E5"/>
  </mergeCells>
  <phoneticPr fontId="13" type="noConversion"/>
  <pageMargins left="0.7" right="0.7" top="0.75" bottom="0.75" header="0.511811023622047" footer="0.511811023622047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topLeftCell="A4" zoomScaleNormal="100" workbookViewId="0">
      <selection activeCell="J17" sqref="J17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3" customWidth="1"/>
    <col min="5" max="5" width="12.7109375" customWidth="1"/>
    <col min="6" max="6" width="12" customWidth="1"/>
  </cols>
  <sheetData>
    <row r="1" spans="1:7" s="1" customFormat="1" ht="15.75" x14ac:dyDescent="0.25">
      <c r="F1" s="2" t="s">
        <v>181</v>
      </c>
    </row>
    <row r="2" spans="1:7" s="1" customFormat="1" ht="15.75" x14ac:dyDescent="0.25">
      <c r="C2" s="2" t="s">
        <v>182</v>
      </c>
      <c r="F2" s="2"/>
    </row>
    <row r="3" spans="1:7" s="1" customFormat="1" ht="15.75" x14ac:dyDescent="0.25"/>
    <row r="4" spans="1:7" s="1" customFormat="1" ht="15.75" customHeight="1" x14ac:dyDescent="0.25">
      <c r="A4" s="243" t="s">
        <v>2</v>
      </c>
      <c r="B4" s="243" t="s">
        <v>3</v>
      </c>
      <c r="C4" s="243" t="s">
        <v>4</v>
      </c>
      <c r="D4" s="4" t="s">
        <v>169</v>
      </c>
      <c r="E4" s="4" t="s">
        <v>183</v>
      </c>
      <c r="F4" s="243" t="s">
        <v>7</v>
      </c>
    </row>
    <row r="5" spans="1:7" s="1" customFormat="1" ht="15.75" x14ac:dyDescent="0.25">
      <c r="A5" s="243"/>
      <c r="B5" s="243"/>
      <c r="C5" s="243"/>
      <c r="D5" s="120">
        <v>45289</v>
      </c>
      <c r="E5" s="120">
        <v>45289</v>
      </c>
      <c r="F5" s="243"/>
    </row>
    <row r="6" spans="1:7" s="1" customFormat="1" ht="16.5" customHeight="1" x14ac:dyDescent="0.25">
      <c r="A6" s="244" t="s">
        <v>125</v>
      </c>
      <c r="B6" s="244"/>
      <c r="C6" s="6"/>
      <c r="D6" s="175">
        <f>D7+D13+D21+D25+D30+D39</f>
        <v>9224900</v>
      </c>
      <c r="E6" s="205">
        <f>E7+E13+E21+E25+E30+E39</f>
        <v>7841338.46</v>
      </c>
      <c r="F6" s="7">
        <f>E6/D6</f>
        <v>0.850018803455864</v>
      </c>
    </row>
    <row r="7" spans="1:7" s="1" customFormat="1" ht="31.5" x14ac:dyDescent="0.25">
      <c r="A7" s="8">
        <v>1</v>
      </c>
      <c r="B7" s="9" t="s">
        <v>126</v>
      </c>
      <c r="C7" s="9" t="s">
        <v>184</v>
      </c>
      <c r="D7" s="173">
        <f>D8</f>
        <v>50000</v>
      </c>
      <c r="E7" s="173">
        <f>E8</f>
        <v>2031.03</v>
      </c>
      <c r="F7" s="7">
        <f>E7/D7</f>
        <v>4.06206E-2</v>
      </c>
    </row>
    <row r="8" spans="1:7" s="1" customFormat="1" ht="15.75" x14ac:dyDescent="0.25">
      <c r="A8" s="8"/>
      <c r="B8" s="9" t="s">
        <v>185</v>
      </c>
      <c r="C8" s="9" t="s">
        <v>186</v>
      </c>
      <c r="D8" s="173">
        <f>D9+D12+D10+D11</f>
        <v>50000</v>
      </c>
      <c r="E8" s="173">
        <f>E9+E12</f>
        <v>2031.03</v>
      </c>
      <c r="F8" s="7">
        <f>E8/D8</f>
        <v>4.06206E-2</v>
      </c>
    </row>
    <row r="9" spans="1:7" s="1" customFormat="1" ht="15.75" x14ac:dyDescent="0.25">
      <c r="A9" s="11"/>
      <c r="B9" s="12" t="s">
        <v>187</v>
      </c>
      <c r="C9" s="12" t="s">
        <v>188</v>
      </c>
      <c r="D9" s="206">
        <v>0</v>
      </c>
      <c r="E9" s="206">
        <v>0</v>
      </c>
      <c r="F9" s="13" t="e">
        <f>E9/D9</f>
        <v>#DIV/0!</v>
      </c>
    </row>
    <row r="10" spans="1:7" s="1" customFormat="1" ht="31.5" x14ac:dyDescent="0.25">
      <c r="A10" s="11"/>
      <c r="B10" s="12" t="s">
        <v>189</v>
      </c>
      <c r="C10" s="12" t="s">
        <v>190</v>
      </c>
      <c r="D10" s="206">
        <v>0</v>
      </c>
      <c r="E10" s="206">
        <v>0</v>
      </c>
      <c r="F10" s="13" t="e">
        <f t="shared" ref="F10:F11" si="0">E10/D10</f>
        <v>#DIV/0!</v>
      </c>
    </row>
    <row r="11" spans="1:7" s="1" customFormat="1" ht="31.5" x14ac:dyDescent="0.25">
      <c r="A11" s="11"/>
      <c r="B11" s="12" t="s">
        <v>191</v>
      </c>
      <c r="C11" s="12" t="s">
        <v>192</v>
      </c>
      <c r="D11" s="206">
        <v>0</v>
      </c>
      <c r="E11" s="206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193</v>
      </c>
      <c r="C12" s="12" t="s">
        <v>194</v>
      </c>
      <c r="D12" s="206">
        <v>50000</v>
      </c>
      <c r="E12" s="206">
        <v>2031.03</v>
      </c>
      <c r="F12" s="13">
        <f t="shared" ref="F12:F23" si="1">E12/D12</f>
        <v>4.06206E-2</v>
      </c>
    </row>
    <row r="13" spans="1:7" s="1" customFormat="1" ht="15.75" x14ac:dyDescent="0.25">
      <c r="A13" s="8">
        <v>2</v>
      </c>
      <c r="B13" s="9" t="s">
        <v>136</v>
      </c>
      <c r="C13" s="9" t="s">
        <v>195</v>
      </c>
      <c r="D13" s="173">
        <f>D14+D17</f>
        <v>151400</v>
      </c>
      <c r="E13" s="173">
        <f>E14+E17</f>
        <v>71400</v>
      </c>
      <c r="F13" s="7">
        <f t="shared" si="1"/>
        <v>0.47159841479524439</v>
      </c>
    </row>
    <row r="14" spans="1:7" s="1" customFormat="1" ht="38.25" x14ac:dyDescent="0.25">
      <c r="A14" s="8"/>
      <c r="B14" s="139" t="s">
        <v>420</v>
      </c>
      <c r="C14" s="9" t="s">
        <v>417</v>
      </c>
      <c r="D14" s="173">
        <f>D15+D16</f>
        <v>71400</v>
      </c>
      <c r="E14" s="173">
        <f>E15+E16</f>
        <v>71400</v>
      </c>
      <c r="F14" s="7">
        <f t="shared" si="1"/>
        <v>1</v>
      </c>
      <c r="G14" s="140"/>
    </row>
    <row r="15" spans="1:7" s="1" customFormat="1" ht="15.75" x14ac:dyDescent="0.25">
      <c r="A15" s="11"/>
      <c r="B15" s="12" t="s">
        <v>414</v>
      </c>
      <c r="C15" s="12" t="s">
        <v>418</v>
      </c>
      <c r="D15" s="206">
        <v>60000</v>
      </c>
      <c r="E15" s="206">
        <v>60000</v>
      </c>
      <c r="F15" s="13">
        <f t="shared" si="1"/>
        <v>1</v>
      </c>
      <c r="G15" s="140"/>
    </row>
    <row r="16" spans="1:7" s="1" customFormat="1" ht="15.75" x14ac:dyDescent="0.25">
      <c r="A16" s="11"/>
      <c r="B16" s="12" t="s">
        <v>413</v>
      </c>
      <c r="C16" s="12" t="s">
        <v>419</v>
      </c>
      <c r="D16" s="206">
        <v>11400</v>
      </c>
      <c r="E16" s="206">
        <v>11400</v>
      </c>
      <c r="F16" s="13">
        <f t="shared" si="1"/>
        <v>1</v>
      </c>
      <c r="G16" s="140"/>
    </row>
    <row r="17" spans="1:10" s="1" customFormat="1" ht="15.75" x14ac:dyDescent="0.25">
      <c r="A17" s="8"/>
      <c r="B17" s="9" t="s">
        <v>185</v>
      </c>
      <c r="C17" s="9" t="s">
        <v>196</v>
      </c>
      <c r="D17" s="173">
        <f>D18+D20+D19</f>
        <v>80000</v>
      </c>
      <c r="E17" s="173">
        <f>E18+E20</f>
        <v>0</v>
      </c>
      <c r="F17" s="7">
        <f t="shared" si="1"/>
        <v>0</v>
      </c>
    </row>
    <row r="18" spans="1:10" s="1" customFormat="1" ht="15.75" x14ac:dyDescent="0.25">
      <c r="A18" s="11"/>
      <c r="B18" s="12" t="s">
        <v>187</v>
      </c>
      <c r="C18" s="12" t="s">
        <v>197</v>
      </c>
      <c r="D18" s="206">
        <v>65000</v>
      </c>
      <c r="E18" s="206">
        <v>0</v>
      </c>
      <c r="F18" s="13">
        <f t="shared" si="1"/>
        <v>0</v>
      </c>
    </row>
    <row r="19" spans="1:10" s="1" customFormat="1" ht="31.5" x14ac:dyDescent="0.25">
      <c r="A19" s="11"/>
      <c r="B19" s="12" t="s">
        <v>191</v>
      </c>
      <c r="C19" s="12" t="s">
        <v>198</v>
      </c>
      <c r="D19" s="206">
        <v>0</v>
      </c>
      <c r="E19" s="206">
        <v>0</v>
      </c>
      <c r="F19" s="13" t="e">
        <f t="shared" si="1"/>
        <v>#DIV/0!</v>
      </c>
    </row>
    <row r="20" spans="1:10" s="1" customFormat="1" ht="15.75" x14ac:dyDescent="0.25">
      <c r="A20" s="11"/>
      <c r="B20" s="12" t="s">
        <v>193</v>
      </c>
      <c r="C20" s="12" t="s">
        <v>199</v>
      </c>
      <c r="D20" s="206">
        <v>15000</v>
      </c>
      <c r="E20" s="206">
        <v>0</v>
      </c>
      <c r="F20" s="13">
        <f t="shared" si="1"/>
        <v>0</v>
      </c>
    </row>
    <row r="21" spans="1:10" s="1" customFormat="1" ht="15.75" x14ac:dyDescent="0.25">
      <c r="A21" s="8">
        <v>3</v>
      </c>
      <c r="B21" s="9" t="s">
        <v>200</v>
      </c>
      <c r="C21" s="9" t="s">
        <v>201</v>
      </c>
      <c r="D21" s="173">
        <f>D22</f>
        <v>1360000</v>
      </c>
      <c r="E21" s="173">
        <f>E22</f>
        <v>1098639.54</v>
      </c>
      <c r="F21" s="7">
        <f t="shared" si="1"/>
        <v>0.80782319117647061</v>
      </c>
    </row>
    <row r="22" spans="1:10" s="1" customFormat="1" ht="15.75" x14ac:dyDescent="0.25">
      <c r="A22" s="8"/>
      <c r="B22" s="9" t="s">
        <v>185</v>
      </c>
      <c r="C22" s="9" t="s">
        <v>202</v>
      </c>
      <c r="D22" s="173">
        <f>D24+D23</f>
        <v>1360000</v>
      </c>
      <c r="E22" s="173">
        <f>E23+E24</f>
        <v>1098639.54</v>
      </c>
      <c r="F22" s="7">
        <f t="shared" si="1"/>
        <v>0.80782319117647061</v>
      </c>
    </row>
    <row r="23" spans="1:10" s="1" customFormat="1" ht="15.75" x14ac:dyDescent="0.25">
      <c r="A23" s="11"/>
      <c r="B23" s="12" t="s">
        <v>187</v>
      </c>
      <c r="C23" s="12" t="s">
        <v>203</v>
      </c>
      <c r="D23" s="206">
        <v>1285000</v>
      </c>
      <c r="E23" s="206">
        <v>1076366.3500000001</v>
      </c>
      <c r="F23" s="13">
        <f t="shared" si="1"/>
        <v>0.83763918287937755</v>
      </c>
    </row>
    <row r="24" spans="1:10" s="1" customFormat="1" ht="15.75" x14ac:dyDescent="0.25">
      <c r="A24" s="11"/>
      <c r="B24" s="12" t="s">
        <v>193</v>
      </c>
      <c r="C24" s="12" t="s">
        <v>204</v>
      </c>
      <c r="D24" s="206">
        <v>75000</v>
      </c>
      <c r="E24" s="206">
        <v>22273.19</v>
      </c>
      <c r="F24" s="13">
        <f>E24/D24</f>
        <v>0.29697586666666664</v>
      </c>
    </row>
    <row r="25" spans="1:10" s="1" customFormat="1" ht="31.5" x14ac:dyDescent="0.25">
      <c r="A25" s="8">
        <v>4</v>
      </c>
      <c r="B25" s="9" t="s">
        <v>205</v>
      </c>
      <c r="C25" s="9" t="s">
        <v>206</v>
      </c>
      <c r="D25" s="173">
        <f>D26</f>
        <v>1776000</v>
      </c>
      <c r="E25" s="173">
        <f>E26</f>
        <v>1522729.62</v>
      </c>
      <c r="F25" s="7">
        <f t="shared" ref="F25:F42" si="2">E25/D25</f>
        <v>0.85739280405405416</v>
      </c>
    </row>
    <row r="26" spans="1:10" s="1" customFormat="1" ht="15.75" x14ac:dyDescent="0.25">
      <c r="A26" s="8"/>
      <c r="B26" s="9" t="s">
        <v>185</v>
      </c>
      <c r="C26" s="9" t="s">
        <v>207</v>
      </c>
      <c r="D26" s="173">
        <f>D29+D27+D28</f>
        <v>1776000</v>
      </c>
      <c r="E26" s="173">
        <f>E29+E27+E28</f>
        <v>1522729.62</v>
      </c>
      <c r="F26" s="7">
        <f t="shared" si="2"/>
        <v>0.85739280405405416</v>
      </c>
    </row>
    <row r="27" spans="1:10" s="1" customFormat="1" ht="15.75" x14ac:dyDescent="0.25">
      <c r="A27" s="11"/>
      <c r="B27" s="12" t="s">
        <v>187</v>
      </c>
      <c r="C27" s="12" t="s">
        <v>208</v>
      </c>
      <c r="D27" s="206">
        <v>1475000</v>
      </c>
      <c r="E27" s="206">
        <v>1327702.8</v>
      </c>
      <c r="F27" s="13">
        <f t="shared" si="2"/>
        <v>0.90013749152542377</v>
      </c>
    </row>
    <row r="28" spans="1:10" s="1" customFormat="1" ht="31.5" x14ac:dyDescent="0.25">
      <c r="A28" s="11"/>
      <c r="B28" s="12" t="s">
        <v>189</v>
      </c>
      <c r="C28" s="12" t="s">
        <v>209</v>
      </c>
      <c r="D28" s="206">
        <v>126000</v>
      </c>
      <c r="E28" s="206">
        <v>124195.82</v>
      </c>
      <c r="F28" s="13">
        <f t="shared" si="2"/>
        <v>0.98568111111111112</v>
      </c>
    </row>
    <row r="29" spans="1:10" s="1" customFormat="1" ht="15.75" x14ac:dyDescent="0.25">
      <c r="A29" s="11"/>
      <c r="B29" s="12" t="s">
        <v>193</v>
      </c>
      <c r="C29" s="12" t="s">
        <v>210</v>
      </c>
      <c r="D29" s="206">
        <v>175000</v>
      </c>
      <c r="E29" s="206">
        <v>70831</v>
      </c>
      <c r="F29" s="13">
        <f t="shared" si="2"/>
        <v>0.4047485714285714</v>
      </c>
    </row>
    <row r="30" spans="1:10" s="1" customFormat="1" ht="15.75" x14ac:dyDescent="0.25">
      <c r="A30" s="8">
        <v>5</v>
      </c>
      <c r="B30" s="9" t="s">
        <v>158</v>
      </c>
      <c r="C30" s="9" t="s">
        <v>211</v>
      </c>
      <c r="D30" s="173">
        <f>D31+D34</f>
        <v>4846000</v>
      </c>
      <c r="E30" s="173">
        <f>E31+E34</f>
        <v>4525861.26</v>
      </c>
      <c r="F30" s="7">
        <f t="shared" si="2"/>
        <v>0.93393752785802719</v>
      </c>
    </row>
    <row r="31" spans="1:10" s="1" customFormat="1" ht="63" x14ac:dyDescent="0.25">
      <c r="A31" s="8"/>
      <c r="B31" s="9" t="s">
        <v>212</v>
      </c>
      <c r="C31" s="9" t="s">
        <v>213</v>
      </c>
      <c r="D31" s="173">
        <f>D32</f>
        <v>2280500</v>
      </c>
      <c r="E31" s="173">
        <f>E32</f>
        <v>2279925.2400000002</v>
      </c>
      <c r="F31" s="7">
        <f t="shared" si="2"/>
        <v>0.99974796755097572</v>
      </c>
    </row>
    <row r="32" spans="1:10" s="1" customFormat="1" ht="31.5" x14ac:dyDescent="0.25">
      <c r="A32" s="8"/>
      <c r="B32" s="9" t="s">
        <v>214</v>
      </c>
      <c r="C32" s="9" t="s">
        <v>215</v>
      </c>
      <c r="D32" s="173">
        <f>D33</f>
        <v>2280500</v>
      </c>
      <c r="E32" s="173">
        <f>E33</f>
        <v>2279925.2400000002</v>
      </c>
      <c r="F32" s="7">
        <f t="shared" si="2"/>
        <v>0.99974796755097572</v>
      </c>
      <c r="J32" s="1" t="s">
        <v>165</v>
      </c>
    </row>
    <row r="33" spans="1:6" s="1" customFormat="1" ht="15.75" x14ac:dyDescent="0.25">
      <c r="A33" s="11"/>
      <c r="B33" s="12" t="s">
        <v>216</v>
      </c>
      <c r="C33" s="12" t="s">
        <v>217</v>
      </c>
      <c r="D33" s="206">
        <v>2280500</v>
      </c>
      <c r="E33" s="206">
        <v>2279925.2400000002</v>
      </c>
      <c r="F33" s="13">
        <f t="shared" si="2"/>
        <v>0.99974796755097572</v>
      </c>
    </row>
    <row r="34" spans="1:6" s="1" customFormat="1" ht="15.75" x14ac:dyDescent="0.25">
      <c r="A34" s="8"/>
      <c r="B34" s="9" t="s">
        <v>185</v>
      </c>
      <c r="C34" s="9" t="s">
        <v>218</v>
      </c>
      <c r="D34" s="173">
        <f>D35+D37+D36+D38</f>
        <v>2565500</v>
      </c>
      <c r="E34" s="173">
        <f>E35+E37+E36+E38</f>
        <v>2245936.02</v>
      </c>
      <c r="F34" s="7">
        <f t="shared" si="2"/>
        <v>0.87543793412590143</v>
      </c>
    </row>
    <row r="35" spans="1:6" s="1" customFormat="1" ht="16.5" thickBot="1" x14ac:dyDescent="0.3">
      <c r="A35" s="11"/>
      <c r="B35" s="12" t="s">
        <v>187</v>
      </c>
      <c r="C35" s="12" t="s">
        <v>219</v>
      </c>
      <c r="D35" s="206">
        <v>2190500</v>
      </c>
      <c r="E35" s="206">
        <v>2090138.48</v>
      </c>
      <c r="F35" s="13">
        <f t="shared" si="2"/>
        <v>0.95418328235562655</v>
      </c>
    </row>
    <row r="36" spans="1:6" s="1" customFormat="1" ht="32.25" thickBot="1" x14ac:dyDescent="0.3">
      <c r="A36" s="11"/>
      <c r="B36" s="12" t="s">
        <v>191</v>
      </c>
      <c r="C36" s="12" t="s">
        <v>421</v>
      </c>
      <c r="D36" s="206">
        <v>30000</v>
      </c>
      <c r="E36" s="206">
        <v>26449.919999999998</v>
      </c>
      <c r="F36" s="13"/>
    </row>
    <row r="37" spans="1:6" s="1" customFormat="1" ht="16.5" thickBot="1" x14ac:dyDescent="0.3">
      <c r="A37" s="11"/>
      <c r="B37" s="12" t="s">
        <v>193</v>
      </c>
      <c r="C37" s="12" t="s">
        <v>220</v>
      </c>
      <c r="D37" s="206">
        <v>345000</v>
      </c>
      <c r="E37" s="206">
        <v>134199.43</v>
      </c>
      <c r="F37" s="13">
        <f t="shared" si="2"/>
        <v>0.38898385507246375</v>
      </c>
    </row>
    <row r="38" spans="1:6" s="1" customFormat="1" ht="31.5" x14ac:dyDescent="0.25">
      <c r="A38" s="11"/>
      <c r="B38" s="12" t="s">
        <v>221</v>
      </c>
      <c r="C38" s="12" t="s">
        <v>222</v>
      </c>
      <c r="D38" s="206">
        <v>0</v>
      </c>
      <c r="E38" s="206">
        <v>-4851.8100000000004</v>
      </c>
      <c r="F38" s="13" t="e">
        <f t="shared" si="2"/>
        <v>#DIV/0!</v>
      </c>
    </row>
    <row r="39" spans="1:6" s="1" customFormat="1" ht="15.75" x14ac:dyDescent="0.25">
      <c r="A39" s="8">
        <v>6</v>
      </c>
      <c r="B39" s="9" t="s">
        <v>162</v>
      </c>
      <c r="C39" s="9" t="s">
        <v>223</v>
      </c>
      <c r="D39" s="173">
        <f>D40</f>
        <v>1041500</v>
      </c>
      <c r="E39" s="173">
        <f>E40</f>
        <v>620677.01</v>
      </c>
      <c r="F39" s="7">
        <f t="shared" si="2"/>
        <v>0.59594528084493514</v>
      </c>
    </row>
    <row r="40" spans="1:6" s="1" customFormat="1" ht="15.75" x14ac:dyDescent="0.25">
      <c r="A40" s="8"/>
      <c r="B40" s="9" t="s">
        <v>185</v>
      </c>
      <c r="C40" s="9" t="s">
        <v>224</v>
      </c>
      <c r="D40" s="173">
        <f>D41+D42</f>
        <v>1041500</v>
      </c>
      <c r="E40" s="173">
        <f>E41+E42</f>
        <v>620677.01</v>
      </c>
      <c r="F40" s="7">
        <f t="shared" si="2"/>
        <v>0.59594528084493514</v>
      </c>
    </row>
    <row r="41" spans="1:6" s="1" customFormat="1" ht="15.75" x14ac:dyDescent="0.25">
      <c r="A41" s="11"/>
      <c r="B41" s="12" t="s">
        <v>187</v>
      </c>
      <c r="C41" s="12" t="s">
        <v>225</v>
      </c>
      <c r="D41" s="206">
        <v>725500</v>
      </c>
      <c r="E41" s="206">
        <v>502964.59</v>
      </c>
      <c r="F41" s="13">
        <f t="shared" si="2"/>
        <v>0.69326614748449344</v>
      </c>
    </row>
    <row r="42" spans="1:6" s="1" customFormat="1" ht="15.75" x14ac:dyDescent="0.25">
      <c r="A42" s="11"/>
      <c r="B42" s="12" t="s">
        <v>193</v>
      </c>
      <c r="C42" s="12" t="s">
        <v>226</v>
      </c>
      <c r="D42" s="206">
        <v>316000</v>
      </c>
      <c r="E42" s="206">
        <v>117712.42</v>
      </c>
      <c r="F42" s="13">
        <f t="shared" si="2"/>
        <v>0.37250765822784809</v>
      </c>
    </row>
    <row r="43" spans="1:6" s="1" customFormat="1" ht="15.75" x14ac:dyDescent="0.25">
      <c r="A43" s="11"/>
      <c r="B43" s="21" t="s">
        <v>164</v>
      </c>
      <c r="C43" s="12"/>
      <c r="D43" s="22"/>
      <c r="E43" s="28">
        <f>'venituri dezvoltare'!E6-'cheltuieli dezvoltare'!E6</f>
        <v>-145313.16999999993</v>
      </c>
      <c r="F43" s="22"/>
    </row>
    <row r="44" spans="1:6" s="1" customFormat="1" ht="15.75" x14ac:dyDescent="0.25">
      <c r="A44" s="29"/>
    </row>
    <row r="45" spans="1:6" s="1" customFormat="1" ht="15.75" x14ac:dyDescent="0.25"/>
    <row r="46" spans="1:6" s="1" customFormat="1" ht="15.75" x14ac:dyDescent="0.25">
      <c r="B46" s="2" t="s">
        <v>116</v>
      </c>
      <c r="D46" s="19" t="s">
        <v>166</v>
      </c>
    </row>
    <row r="47" spans="1:6" s="1" customFormat="1" ht="15.75" x14ac:dyDescent="0.25">
      <c r="D47" s="2" t="s">
        <v>118</v>
      </c>
    </row>
    <row r="48" spans="1:6" s="1" customFormat="1" ht="15.75" x14ac:dyDescent="0.25">
      <c r="B48" s="20" t="s">
        <v>119</v>
      </c>
      <c r="D48" s="1" t="s">
        <v>120</v>
      </c>
    </row>
    <row r="49" spans="1:2" x14ac:dyDescent="0.25">
      <c r="A49" s="27">
        <f>E6+'cheltuieli functionare'!E6</f>
        <v>17923154.710000001</v>
      </c>
      <c r="B49" t="s">
        <v>422</v>
      </c>
    </row>
    <row r="50" spans="1:2" x14ac:dyDescent="0.25">
      <c r="A50" s="27">
        <f>E43+'cheltuieli functionare'!E39</f>
        <v>2618843.9299999997</v>
      </c>
      <c r="B50" t="s">
        <v>423</v>
      </c>
    </row>
  </sheetData>
  <mergeCells count="5">
    <mergeCell ref="A4:A5"/>
    <mergeCell ref="B4:B5"/>
    <mergeCell ref="C4:C5"/>
    <mergeCell ref="F4:F5"/>
    <mergeCell ref="A6:B6"/>
  </mergeCells>
  <phoneticPr fontId="13" type="noConversion"/>
  <pageMargins left="0.7" right="0.7" top="0.75" bottom="0.75" header="0.511811023622047" footer="0.511811023622047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topLeftCell="A25" zoomScaleNormal="100" workbookViewId="0">
      <selection activeCell="K41" sqref="K41"/>
    </sheetView>
  </sheetViews>
  <sheetFormatPr defaultColWidth="8.42578125" defaultRowHeight="15" x14ac:dyDescent="0.25"/>
  <cols>
    <col min="1" max="1" width="7.5703125" style="30" customWidth="1"/>
    <col min="2" max="2" width="16.5703125" customWidth="1"/>
    <col min="3" max="3" width="35.5703125" customWidth="1"/>
    <col min="4" max="4" width="14.42578125" customWidth="1"/>
    <col min="5" max="5" width="15.140625" customWidth="1"/>
    <col min="6" max="6" width="11.85546875" customWidth="1"/>
  </cols>
  <sheetData>
    <row r="1" spans="1:6" ht="15.75" x14ac:dyDescent="0.25">
      <c r="A1" s="20"/>
      <c r="B1" s="1"/>
      <c r="C1" s="1"/>
      <c r="D1" s="1"/>
      <c r="E1" s="1"/>
      <c r="F1" s="31" t="s">
        <v>227</v>
      </c>
    </row>
    <row r="2" spans="1:6" ht="15.75" x14ac:dyDescent="0.25">
      <c r="A2" s="20"/>
      <c r="B2" s="1"/>
      <c r="C2" s="31" t="s">
        <v>433</v>
      </c>
      <c r="D2" s="1"/>
      <c r="E2" s="1"/>
      <c r="F2" s="31"/>
    </row>
    <row r="3" spans="1:6" ht="15.75" x14ac:dyDescent="0.25">
      <c r="A3" s="20"/>
      <c r="B3" s="1"/>
      <c r="C3" s="1"/>
      <c r="D3" s="1"/>
      <c r="E3" s="1"/>
      <c r="F3" s="1"/>
    </row>
    <row r="4" spans="1:6" ht="47.25" x14ac:dyDescent="0.25">
      <c r="A4" s="32" t="s">
        <v>2</v>
      </c>
      <c r="B4" s="32" t="s">
        <v>228</v>
      </c>
      <c r="C4" s="33" t="s">
        <v>229</v>
      </c>
      <c r="D4" s="32" t="s">
        <v>230</v>
      </c>
      <c r="E4" s="33" t="s">
        <v>231</v>
      </c>
      <c r="F4" s="33" t="s">
        <v>7</v>
      </c>
    </row>
    <row r="5" spans="1:6" ht="47.25" x14ac:dyDescent="0.25">
      <c r="A5" s="34">
        <v>1</v>
      </c>
      <c r="B5" s="35" t="s">
        <v>232</v>
      </c>
      <c r="C5" s="35" t="s">
        <v>20</v>
      </c>
      <c r="D5" s="170">
        <f>'venituri functionare'!D12</f>
        <v>6000</v>
      </c>
      <c r="E5" s="170">
        <f>'venituri functionare'!E12</f>
        <v>25842</v>
      </c>
      <c r="F5" s="36">
        <f t="shared" ref="F5:F40" si="0">E5/D5</f>
        <v>4.3070000000000004</v>
      </c>
    </row>
    <row r="6" spans="1:6" ht="31.5" x14ac:dyDescent="0.25">
      <c r="A6" s="37">
        <v>2</v>
      </c>
      <c r="B6" s="38" t="s">
        <v>233</v>
      </c>
      <c r="C6" s="38" t="s">
        <v>234</v>
      </c>
      <c r="D6" s="171">
        <f>'venituri functionare'!D14</f>
        <v>5540000</v>
      </c>
      <c r="E6" s="171">
        <f>'venituri functionare'!E14</f>
        <v>5539377.0599999996</v>
      </c>
      <c r="F6" s="36">
        <f t="shared" si="0"/>
        <v>0.99988755595667866</v>
      </c>
    </row>
    <row r="7" spans="1:6" ht="47.25" x14ac:dyDescent="0.25">
      <c r="A7" s="34">
        <v>3</v>
      </c>
      <c r="B7" s="38" t="s">
        <v>235</v>
      </c>
      <c r="C7" s="38" t="s">
        <v>26</v>
      </c>
      <c r="D7" s="171">
        <f>'venituri functionare'!D15</f>
        <v>0</v>
      </c>
      <c r="E7" s="171">
        <f>'venituri functionare'!E15</f>
        <v>0</v>
      </c>
      <c r="F7" s="36" t="e">
        <f t="shared" si="0"/>
        <v>#DIV/0!</v>
      </c>
    </row>
    <row r="8" spans="1:6" ht="31.5" x14ac:dyDescent="0.25">
      <c r="A8" s="37">
        <v>4</v>
      </c>
      <c r="B8" s="38" t="s">
        <v>236</v>
      </c>
      <c r="C8" s="38" t="s">
        <v>28</v>
      </c>
      <c r="D8" s="171">
        <f>'venituri functionare'!D16</f>
        <v>490500</v>
      </c>
      <c r="E8" s="171">
        <f>'venituri functionare'!E16</f>
        <v>490500</v>
      </c>
      <c r="F8" s="36">
        <f t="shared" si="0"/>
        <v>1</v>
      </c>
    </row>
    <row r="9" spans="1:6" ht="15.75" x14ac:dyDescent="0.25">
      <c r="A9" s="34">
        <v>5</v>
      </c>
      <c r="B9" s="38" t="s">
        <v>237</v>
      </c>
      <c r="C9" s="38" t="s">
        <v>34</v>
      </c>
      <c r="D9" s="171">
        <f>'venituri functionare'!D19</f>
        <v>153000</v>
      </c>
      <c r="E9" s="171">
        <f>'venituri functionare'!E19</f>
        <v>154971.94</v>
      </c>
      <c r="F9" s="36">
        <f t="shared" si="0"/>
        <v>1.0128884967320262</v>
      </c>
    </row>
    <row r="10" spans="1:6" ht="31.5" x14ac:dyDescent="0.25">
      <c r="A10" s="37">
        <v>6</v>
      </c>
      <c r="B10" s="38" t="s">
        <v>238</v>
      </c>
      <c r="C10" s="38" t="s">
        <v>36</v>
      </c>
      <c r="D10" s="171">
        <f>'venituri functionare'!D20</f>
        <v>210000</v>
      </c>
      <c r="E10" s="171">
        <f>'venituri functionare'!E20</f>
        <v>216693.58</v>
      </c>
      <c r="F10" s="36">
        <f t="shared" si="0"/>
        <v>1.0318741904761903</v>
      </c>
    </row>
    <row r="11" spans="1:6" ht="31.5" x14ac:dyDescent="0.25">
      <c r="A11" s="34">
        <v>7</v>
      </c>
      <c r="B11" s="38" t="s">
        <v>239</v>
      </c>
      <c r="C11" s="38" t="s">
        <v>40</v>
      </c>
      <c r="D11" s="171">
        <f>'venituri functionare'!D22</f>
        <v>122000</v>
      </c>
      <c r="E11" s="171">
        <f>'venituri functionare'!E22</f>
        <v>124014.09</v>
      </c>
      <c r="F11" s="36">
        <f t="shared" si="0"/>
        <v>1.0165089344262295</v>
      </c>
    </row>
    <row r="12" spans="1:6" ht="31.5" x14ac:dyDescent="0.25">
      <c r="A12" s="37">
        <v>8</v>
      </c>
      <c r="B12" s="38" t="s">
        <v>240</v>
      </c>
      <c r="C12" s="38" t="s">
        <v>42</v>
      </c>
      <c r="D12" s="171">
        <f>'venituri functionare'!D23</f>
        <v>31000</v>
      </c>
      <c r="E12" s="171">
        <f>'venituri functionare'!E23</f>
        <v>64836</v>
      </c>
      <c r="F12" s="36">
        <f t="shared" si="0"/>
        <v>2.0914838709677421</v>
      </c>
    </row>
    <row r="13" spans="1:6" ht="15.75" x14ac:dyDescent="0.25">
      <c r="A13" s="34">
        <v>9</v>
      </c>
      <c r="B13" s="38" t="s">
        <v>241</v>
      </c>
      <c r="C13" s="38" t="s">
        <v>242</v>
      </c>
      <c r="D13" s="171">
        <f>'venituri functionare'!D24</f>
        <v>80000</v>
      </c>
      <c r="E13" s="171">
        <f>'venituri functionare'!E24</f>
        <v>89607.01</v>
      </c>
      <c r="F13" s="36">
        <f t="shared" si="0"/>
        <v>1.120087625</v>
      </c>
    </row>
    <row r="14" spans="1:6" ht="31.5" x14ac:dyDescent="0.25">
      <c r="A14" s="37">
        <v>10</v>
      </c>
      <c r="B14" s="38" t="s">
        <v>243</v>
      </c>
      <c r="C14" s="38" t="s">
        <v>244</v>
      </c>
      <c r="D14" s="171">
        <f>'venituri functionare'!D25</f>
        <v>19000</v>
      </c>
      <c r="E14" s="171">
        <f>'venituri functionare'!E25</f>
        <v>60558.83</v>
      </c>
      <c r="F14" s="36">
        <f t="shared" si="0"/>
        <v>3.1873068421052633</v>
      </c>
    </row>
    <row r="15" spans="1:6" ht="15.75" x14ac:dyDescent="0.25">
      <c r="A15" s="34">
        <v>11</v>
      </c>
      <c r="B15" s="38" t="s">
        <v>245</v>
      </c>
      <c r="C15" s="38" t="s">
        <v>246</v>
      </c>
      <c r="D15" s="171">
        <f>'venituri functionare'!D26</f>
        <v>28000</v>
      </c>
      <c r="E15" s="171">
        <f>'venituri functionare'!E26</f>
        <v>23848.06</v>
      </c>
      <c r="F15" s="36">
        <f t="shared" si="0"/>
        <v>0.8517164285714286</v>
      </c>
    </row>
    <row r="16" spans="1:6" ht="77.25" customHeight="1" x14ac:dyDescent="0.25">
      <c r="A16" s="37">
        <v>12</v>
      </c>
      <c r="B16" s="38" t="s">
        <v>247</v>
      </c>
      <c r="C16" s="38" t="s">
        <v>248</v>
      </c>
      <c r="D16" s="171">
        <f>'venituri functionare'!D29</f>
        <v>4045600</v>
      </c>
      <c r="E16" s="171">
        <f>'venituri functionare'!E29</f>
        <v>4037318</v>
      </c>
      <c r="F16" s="36">
        <f t="shared" si="0"/>
        <v>0.99795283765078113</v>
      </c>
    </row>
    <row r="17" spans="1:6" ht="47.25" x14ac:dyDescent="0.25">
      <c r="A17" s="34">
        <v>13</v>
      </c>
      <c r="B17" s="38" t="s">
        <v>249</v>
      </c>
      <c r="C17" s="38" t="s">
        <v>250</v>
      </c>
      <c r="D17" s="171">
        <f>'venituri functionare'!D30</f>
        <v>320000</v>
      </c>
      <c r="E17" s="171">
        <f>'venituri functionare'!E30</f>
        <v>320000</v>
      </c>
      <c r="F17" s="36">
        <f t="shared" si="0"/>
        <v>1</v>
      </c>
    </row>
    <row r="18" spans="1:6" ht="31.5" x14ac:dyDescent="0.25">
      <c r="A18" s="37">
        <v>14</v>
      </c>
      <c r="B18" s="38" t="s">
        <v>251</v>
      </c>
      <c r="C18" s="38" t="s">
        <v>60</v>
      </c>
      <c r="D18" s="171">
        <f>'venituri functionare'!D33</f>
        <v>336000</v>
      </c>
      <c r="E18" s="171">
        <f>'venituri functionare'!E33</f>
        <v>342098.99</v>
      </c>
      <c r="F18" s="36">
        <f t="shared" si="0"/>
        <v>1.0181517559523809</v>
      </c>
    </row>
    <row r="19" spans="1:6" ht="31.5" x14ac:dyDescent="0.25">
      <c r="A19" s="34">
        <v>15</v>
      </c>
      <c r="B19" s="38" t="s">
        <v>252</v>
      </c>
      <c r="C19" s="38" t="s">
        <v>62</v>
      </c>
      <c r="D19" s="171">
        <f>'venituri functionare'!D34</f>
        <v>55000</v>
      </c>
      <c r="E19" s="171">
        <f>'venituri functionare'!E34</f>
        <v>61494.38</v>
      </c>
      <c r="F19" s="36">
        <f t="shared" si="0"/>
        <v>1.1180796363636363</v>
      </c>
    </row>
    <row r="20" spans="1:6" ht="31.5" x14ac:dyDescent="0.25">
      <c r="A20" s="37">
        <v>16</v>
      </c>
      <c r="B20" s="38" t="s">
        <v>253</v>
      </c>
      <c r="C20" s="38" t="s">
        <v>64</v>
      </c>
      <c r="D20" s="171">
        <f>'venituri functionare'!D35</f>
        <v>14000</v>
      </c>
      <c r="E20" s="171">
        <f>'venituri functionare'!E35</f>
        <v>227.5</v>
      </c>
      <c r="F20" s="36">
        <f t="shared" si="0"/>
        <v>1.6250000000000001E-2</v>
      </c>
    </row>
    <row r="21" spans="1:6" ht="47.25" x14ac:dyDescent="0.25">
      <c r="A21" s="34">
        <v>17</v>
      </c>
      <c r="B21" s="38" t="s">
        <v>254</v>
      </c>
      <c r="C21" s="38" t="s">
        <v>255</v>
      </c>
      <c r="D21" s="171">
        <f>'venituri functionare'!D36</f>
        <v>4000</v>
      </c>
      <c r="E21" s="171">
        <f>'venituri functionare'!E36</f>
        <v>3068</v>
      </c>
      <c r="F21" s="36">
        <f t="shared" si="0"/>
        <v>0.76700000000000002</v>
      </c>
    </row>
    <row r="22" spans="1:6" ht="15.75" x14ac:dyDescent="0.25">
      <c r="A22" s="37">
        <v>18</v>
      </c>
      <c r="B22" s="38" t="s">
        <v>256</v>
      </c>
      <c r="C22" s="38" t="s">
        <v>70</v>
      </c>
      <c r="D22" s="171">
        <f>'venituri functionare'!D38</f>
        <v>3000</v>
      </c>
      <c r="E22" s="171">
        <f>'venituri functionare'!E38</f>
        <v>3243</v>
      </c>
      <c r="F22" s="36">
        <f t="shared" si="0"/>
        <v>1.081</v>
      </c>
    </row>
    <row r="23" spans="1:6" ht="31.5" x14ac:dyDescent="0.25">
      <c r="A23" s="34">
        <v>19</v>
      </c>
      <c r="B23" s="38" t="s">
        <v>257</v>
      </c>
      <c r="C23" s="38" t="s">
        <v>258</v>
      </c>
      <c r="D23" s="171">
        <f>'venituri functionare'!D42</f>
        <v>146000</v>
      </c>
      <c r="E23" s="171">
        <f>'venituri functionare'!E42</f>
        <v>51054.46</v>
      </c>
      <c r="F23" s="36">
        <f t="shared" si="0"/>
        <v>0.34968808219178082</v>
      </c>
    </row>
    <row r="24" spans="1:6" ht="15.75" x14ac:dyDescent="0.25">
      <c r="A24" s="37">
        <v>20</v>
      </c>
      <c r="B24" s="38" t="s">
        <v>259</v>
      </c>
      <c r="C24" s="38" t="s">
        <v>85</v>
      </c>
      <c r="D24" s="171">
        <f>'venituri functionare'!D45</f>
        <v>3000</v>
      </c>
      <c r="E24" s="171">
        <f>'venituri functionare'!E45</f>
        <v>5343</v>
      </c>
      <c r="F24" s="36">
        <f t="shared" si="0"/>
        <v>1.7809999999999999</v>
      </c>
    </row>
    <row r="25" spans="1:6" ht="31.5" x14ac:dyDescent="0.25">
      <c r="A25" s="34">
        <v>21</v>
      </c>
      <c r="B25" s="38" t="s">
        <v>260</v>
      </c>
      <c r="C25" s="38" t="s">
        <v>261</v>
      </c>
      <c r="D25" s="171">
        <f>'venituri functionare'!D46</f>
        <v>1000</v>
      </c>
      <c r="E25" s="171">
        <f>'venituri functionare'!E46</f>
        <v>2151.0700000000002</v>
      </c>
      <c r="F25" s="36">
        <f t="shared" si="0"/>
        <v>2.1510700000000003</v>
      </c>
    </row>
    <row r="26" spans="1:6" ht="15.75" x14ac:dyDescent="0.25">
      <c r="A26" s="37">
        <v>22</v>
      </c>
      <c r="B26" s="38" t="s">
        <v>262</v>
      </c>
      <c r="C26" s="38" t="s">
        <v>90</v>
      </c>
      <c r="D26" s="171">
        <f>'venituri functionare'!D48</f>
        <v>11000</v>
      </c>
      <c r="E26" s="171">
        <f>'venituri functionare'!E48</f>
        <v>12108.6</v>
      </c>
      <c r="F26" s="36">
        <f t="shared" si="0"/>
        <v>1.1007818181818183</v>
      </c>
    </row>
    <row r="27" spans="1:6" ht="47.25" x14ac:dyDescent="0.25">
      <c r="A27" s="34">
        <v>23</v>
      </c>
      <c r="B27" s="38" t="s">
        <v>263</v>
      </c>
      <c r="C27" s="38" t="s">
        <v>264</v>
      </c>
      <c r="D27" s="171">
        <f>'venituri functionare'!D51</f>
        <v>177000</v>
      </c>
      <c r="E27" s="171">
        <f>'venituri functionare'!E51</f>
        <v>163342.63</v>
      </c>
      <c r="F27" s="36">
        <f t="shared" si="0"/>
        <v>0.9228397175141243</v>
      </c>
    </row>
    <row r="28" spans="1:6" ht="15.75" x14ac:dyDescent="0.25">
      <c r="A28" s="37">
        <v>24</v>
      </c>
      <c r="B28" s="38" t="s">
        <v>265</v>
      </c>
      <c r="C28" s="38" t="s">
        <v>97</v>
      </c>
      <c r="D28" s="171">
        <f>'venituri functionare'!D52</f>
        <v>57000</v>
      </c>
      <c r="E28" s="171">
        <f>'venituri functionare'!E52</f>
        <v>31274.9</v>
      </c>
      <c r="F28" s="36">
        <f t="shared" si="0"/>
        <v>0.54868245614035094</v>
      </c>
    </row>
    <row r="29" spans="1:6" ht="15.75" x14ac:dyDescent="0.25">
      <c r="A29" s="34">
        <v>25</v>
      </c>
      <c r="B29" s="38">
        <v>360600</v>
      </c>
      <c r="C29" s="38" t="s">
        <v>100</v>
      </c>
      <c r="D29" s="171">
        <f>'venituri functionare'!D54</f>
        <v>49000</v>
      </c>
      <c r="E29" s="171">
        <f>'venituri functionare'!E54</f>
        <v>79795.23</v>
      </c>
      <c r="F29" s="36">
        <f t="shared" si="0"/>
        <v>1.6284740816326531</v>
      </c>
    </row>
    <row r="30" spans="1:6" ht="15.75" x14ac:dyDescent="0.25">
      <c r="A30" s="37">
        <v>26</v>
      </c>
      <c r="B30" s="38" t="s">
        <v>266</v>
      </c>
      <c r="C30" s="38" t="s">
        <v>102</v>
      </c>
      <c r="D30" s="171">
        <f>'venituri functionare'!D55</f>
        <v>49000</v>
      </c>
      <c r="E30" s="171">
        <f>'venituri functionare'!E55</f>
        <v>30403</v>
      </c>
      <c r="F30" s="36">
        <f t="shared" si="0"/>
        <v>0.62046938775510208</v>
      </c>
    </row>
    <row r="31" spans="1:6" ht="15.75" x14ac:dyDescent="0.25">
      <c r="A31" s="34">
        <v>27</v>
      </c>
      <c r="B31" s="39">
        <v>370100</v>
      </c>
      <c r="C31" s="38" t="s">
        <v>437</v>
      </c>
      <c r="D31" s="172">
        <f>'venituri functionare'!D57</f>
        <v>350000</v>
      </c>
      <c r="E31" s="172">
        <f>'venituri functionare'!E57</f>
        <v>350000</v>
      </c>
      <c r="F31" s="36"/>
    </row>
    <row r="32" spans="1:6" ht="47.25" x14ac:dyDescent="0.25">
      <c r="A32" s="34">
        <v>28</v>
      </c>
      <c r="B32" s="39">
        <v>370203</v>
      </c>
      <c r="C32" s="40" t="s">
        <v>106</v>
      </c>
      <c r="D32" s="172">
        <f>'venituri functionare'!D58</f>
        <v>-840500</v>
      </c>
      <c r="E32" s="172">
        <f>'venituri functionare'!E58</f>
        <v>-263128.98</v>
      </c>
      <c r="F32" s="36">
        <f t="shared" si="0"/>
        <v>0.31306243902439024</v>
      </c>
    </row>
    <row r="33" spans="1:6" ht="17.25" customHeight="1" x14ac:dyDescent="0.25">
      <c r="A33" s="37">
        <v>29</v>
      </c>
      <c r="B33" s="39">
        <v>370204</v>
      </c>
      <c r="C33" s="40" t="s">
        <v>171</v>
      </c>
      <c r="D33" s="172">
        <f>'venituri dezvoltare'!D8</f>
        <v>840500</v>
      </c>
      <c r="E33" s="189">
        <f>'venituri dezvoltare'!E8</f>
        <v>263128.98</v>
      </c>
      <c r="F33" s="36">
        <f t="shared" si="0"/>
        <v>0.31306243902439024</v>
      </c>
    </row>
    <row r="34" spans="1:6" ht="31.5" x14ac:dyDescent="0.25">
      <c r="A34" s="34">
        <v>30</v>
      </c>
      <c r="B34" s="38" t="s">
        <v>267</v>
      </c>
      <c r="C34" s="35" t="s">
        <v>176</v>
      </c>
      <c r="D34" s="171">
        <f>'venituri dezvoltare'!D11</f>
        <v>0</v>
      </c>
      <c r="E34" s="190">
        <f>'venituri dezvoltare'!E11</f>
        <v>16564</v>
      </c>
      <c r="F34" s="36" t="e">
        <f t="shared" si="0"/>
        <v>#DIV/0!</v>
      </c>
    </row>
    <row r="35" spans="1:6" ht="47.25" x14ac:dyDescent="0.25">
      <c r="A35" s="37">
        <v>31</v>
      </c>
      <c r="B35" s="38" t="s">
        <v>268</v>
      </c>
      <c r="C35" s="38" t="s">
        <v>269</v>
      </c>
      <c r="D35" s="171">
        <f>'venituri functionare'!D59</f>
        <v>0</v>
      </c>
      <c r="E35" s="189">
        <f>'venituri functionare'!E59</f>
        <v>200000</v>
      </c>
      <c r="F35" s="36" t="e">
        <f t="shared" si="0"/>
        <v>#DIV/0!</v>
      </c>
    </row>
    <row r="36" spans="1:6" ht="47.25" x14ac:dyDescent="0.25">
      <c r="A36" s="34">
        <v>32</v>
      </c>
      <c r="B36" s="38" t="s">
        <v>270</v>
      </c>
      <c r="C36" s="38" t="s">
        <v>180</v>
      </c>
      <c r="D36" s="171">
        <f>'venituri dezvoltare'!D13</f>
        <v>0</v>
      </c>
      <c r="E36" s="190">
        <f>'venituri dezvoltare'!E13</f>
        <v>7533061.29</v>
      </c>
      <c r="F36" s="36" t="e">
        <f t="shared" si="0"/>
        <v>#DIV/0!</v>
      </c>
    </row>
    <row r="37" spans="1:6" ht="47.25" x14ac:dyDescent="0.25">
      <c r="A37" s="37">
        <v>33</v>
      </c>
      <c r="B37" s="38" t="s">
        <v>271</v>
      </c>
      <c r="C37" s="38" t="s">
        <v>112</v>
      </c>
      <c r="D37" s="171">
        <f>'venituri functionare'!D61</f>
        <v>558200</v>
      </c>
      <c r="E37" s="171">
        <f>'venituri functionare'!E61</f>
        <v>557952</v>
      </c>
      <c r="F37" s="36">
        <f t="shared" si="0"/>
        <v>0.99955571479756355</v>
      </c>
    </row>
    <row r="38" spans="1:6" ht="31.5" x14ac:dyDescent="0.25">
      <c r="A38" s="34">
        <v>34</v>
      </c>
      <c r="B38" s="38" t="s">
        <v>272</v>
      </c>
      <c r="C38" s="38" t="s">
        <v>273</v>
      </c>
      <c r="D38" s="171">
        <f>'venituri functionare'!D62</f>
        <v>68000</v>
      </c>
      <c r="E38" s="171">
        <f>'venituri functionare'!E62</f>
        <v>67979</v>
      </c>
      <c r="F38" s="36">
        <f t="shared" si="0"/>
        <v>0.99969117647058825</v>
      </c>
    </row>
    <row r="39" spans="1:6" ht="15.75" x14ac:dyDescent="0.25">
      <c r="A39" s="37">
        <v>35</v>
      </c>
      <c r="B39" s="38">
        <v>428901</v>
      </c>
      <c r="C39" s="128" t="s">
        <v>414</v>
      </c>
      <c r="D39" s="171">
        <f>'venituri dezvoltare'!D16</f>
        <v>85000</v>
      </c>
      <c r="E39" s="171">
        <f>'venituri dezvoltare'!E16</f>
        <v>85000</v>
      </c>
      <c r="F39" s="36">
        <f t="shared" si="0"/>
        <v>1</v>
      </c>
    </row>
    <row r="40" spans="1:6" ht="15.75" x14ac:dyDescent="0.25">
      <c r="A40" s="34">
        <v>36</v>
      </c>
      <c r="B40" s="38">
        <v>428903</v>
      </c>
      <c r="C40" s="137" t="s">
        <v>413</v>
      </c>
      <c r="D40" s="171">
        <f>'venituri dezvoltare'!D17</f>
        <v>11400</v>
      </c>
      <c r="E40" s="171">
        <f>'venituri dezvoltare'!E17</f>
        <v>11400</v>
      </c>
      <c r="F40" s="36">
        <f t="shared" si="0"/>
        <v>1</v>
      </c>
    </row>
    <row r="41" spans="1:6" ht="48" thickBot="1" x14ac:dyDescent="0.3">
      <c r="A41" s="37">
        <v>37</v>
      </c>
      <c r="B41" s="38">
        <v>433902</v>
      </c>
      <c r="C41" s="128" t="s">
        <v>442</v>
      </c>
      <c r="D41" s="171">
        <f>'venituri dezvoltare'!D20</f>
        <v>50000</v>
      </c>
      <c r="E41" s="171">
        <f>'venituri dezvoltare'!E20</f>
        <v>50000</v>
      </c>
      <c r="F41" s="36"/>
    </row>
    <row r="42" spans="1:6" ht="16.5" thickBot="1" x14ac:dyDescent="0.3">
      <c r="A42" s="138"/>
      <c r="B42" s="202" t="s">
        <v>125</v>
      </c>
      <c r="C42" s="55"/>
      <c r="D42" s="200">
        <f>SUM(D5:D41)</f>
        <v>13072700</v>
      </c>
      <c r="E42" s="200">
        <f>SUM(E5:E41)</f>
        <v>20805127.620000005</v>
      </c>
      <c r="F42" s="201">
        <f>E42/D42</f>
        <v>1.5914943064554381</v>
      </c>
    </row>
    <row r="45" spans="1:6" s="1" customFormat="1" ht="15.75" x14ac:dyDescent="0.25">
      <c r="B45" s="2" t="s">
        <v>116</v>
      </c>
      <c r="E45" s="19" t="s">
        <v>117</v>
      </c>
    </row>
    <row r="46" spans="1:6" s="1" customFormat="1" ht="15.75" x14ac:dyDescent="0.25">
      <c r="E46" s="2" t="s">
        <v>118</v>
      </c>
    </row>
    <row r="47" spans="1:6" s="1" customFormat="1" ht="15.75" x14ac:dyDescent="0.25">
      <c r="B47" s="20" t="s">
        <v>119</v>
      </c>
      <c r="E47" s="1" t="s">
        <v>120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4"/>
  <sheetViews>
    <sheetView tabSelected="1" topLeftCell="A103" zoomScale="80" zoomScaleNormal="80" workbookViewId="0">
      <selection activeCell="T121" sqref="T121"/>
    </sheetView>
  </sheetViews>
  <sheetFormatPr defaultColWidth="8.42578125" defaultRowHeight="15" x14ac:dyDescent="0.25"/>
  <cols>
    <col min="1" max="1" width="6.140625" customWidth="1"/>
    <col min="2" max="2" width="11" customWidth="1"/>
    <col min="3" max="3" width="20.42578125" customWidth="1"/>
    <col min="4" max="4" width="32.5703125" customWidth="1"/>
    <col min="5" max="5" width="20" customWidth="1"/>
    <col min="6" max="6" width="16.42578125" customWidth="1"/>
    <col min="7" max="7" width="12.42578125" customWidth="1"/>
    <col min="8" max="8" width="10.28515625" bestFit="1" customWidth="1"/>
  </cols>
  <sheetData>
    <row r="1" spans="1:7" ht="15.75" x14ac:dyDescent="0.25">
      <c r="A1" s="1"/>
      <c r="B1" s="1"/>
      <c r="C1" s="1"/>
      <c r="D1" s="1"/>
      <c r="E1" s="1"/>
      <c r="F1" s="1"/>
      <c r="G1" s="2" t="s">
        <v>274</v>
      </c>
    </row>
    <row r="2" spans="1:7" ht="15.75" x14ac:dyDescent="0.25">
      <c r="A2" s="1"/>
      <c r="B2" s="1"/>
      <c r="C2" s="1"/>
      <c r="D2" s="31" t="s">
        <v>434</v>
      </c>
      <c r="E2" s="1"/>
      <c r="F2" s="1"/>
      <c r="G2" s="2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s="42" customFormat="1" ht="47.25" x14ac:dyDescent="0.25">
      <c r="A4" s="32" t="s">
        <v>2</v>
      </c>
      <c r="B4" s="41" t="s">
        <v>228</v>
      </c>
      <c r="C4" s="41"/>
      <c r="D4" s="33" t="s">
        <v>229</v>
      </c>
      <c r="E4" s="32" t="s">
        <v>230</v>
      </c>
      <c r="F4" s="33" t="s">
        <v>231</v>
      </c>
      <c r="G4" s="33" t="s">
        <v>7</v>
      </c>
    </row>
    <row r="5" spans="1:7" ht="15.75" x14ac:dyDescent="0.25">
      <c r="A5" s="43">
        <v>1</v>
      </c>
      <c r="B5" s="35" t="s">
        <v>275</v>
      </c>
      <c r="C5" s="35" t="s">
        <v>276</v>
      </c>
      <c r="D5" s="35" t="s">
        <v>277</v>
      </c>
      <c r="E5" s="207">
        <v>2717000</v>
      </c>
      <c r="F5" s="208">
        <v>2711722</v>
      </c>
      <c r="G5" s="44">
        <f t="shared" ref="G5:G37" si="0">F5/E5</f>
        <v>0.99805741626794253</v>
      </c>
    </row>
    <row r="6" spans="1:7" ht="31.5" x14ac:dyDescent="0.25">
      <c r="A6" s="39">
        <v>2</v>
      </c>
      <c r="B6" s="38" t="s">
        <v>275</v>
      </c>
      <c r="C6" s="38" t="s">
        <v>278</v>
      </c>
      <c r="D6" s="38" t="s">
        <v>279</v>
      </c>
      <c r="E6" s="209">
        <v>200500</v>
      </c>
      <c r="F6" s="210">
        <v>194740</v>
      </c>
      <c r="G6" s="44">
        <f t="shared" si="0"/>
        <v>0.97127182044887783</v>
      </c>
    </row>
    <row r="7" spans="1:7" ht="15.75" x14ac:dyDescent="0.25">
      <c r="A7" s="43">
        <v>3</v>
      </c>
      <c r="B7" s="38" t="s">
        <v>275</v>
      </c>
      <c r="C7" s="38" t="s">
        <v>280</v>
      </c>
      <c r="D7" s="38" t="s">
        <v>281</v>
      </c>
      <c r="E7" s="209">
        <v>73500</v>
      </c>
      <c r="F7" s="210">
        <v>70383</v>
      </c>
      <c r="G7" s="44">
        <f t="shared" si="0"/>
        <v>0.95759183673469384</v>
      </c>
    </row>
    <row r="8" spans="1:7" ht="15.75" x14ac:dyDescent="0.25">
      <c r="A8" s="39">
        <v>4</v>
      </c>
      <c r="B8" s="38">
        <v>510103</v>
      </c>
      <c r="C8" s="38">
        <v>100206</v>
      </c>
      <c r="D8" s="38" t="s">
        <v>282</v>
      </c>
      <c r="E8" s="209">
        <v>50000</v>
      </c>
      <c r="F8" s="210">
        <v>38800</v>
      </c>
      <c r="G8" s="44">
        <f t="shared" si="0"/>
        <v>0.77600000000000002</v>
      </c>
    </row>
    <row r="9" spans="1:7" ht="31.5" x14ac:dyDescent="0.25">
      <c r="A9" s="43">
        <v>5</v>
      </c>
      <c r="B9" s="38" t="s">
        <v>275</v>
      </c>
      <c r="C9" s="38" t="s">
        <v>283</v>
      </c>
      <c r="D9" s="38" t="s">
        <v>284</v>
      </c>
      <c r="E9" s="209">
        <v>68000</v>
      </c>
      <c r="F9" s="210">
        <v>66546</v>
      </c>
      <c r="G9" s="44">
        <f t="shared" si="0"/>
        <v>0.97861764705882348</v>
      </c>
    </row>
    <row r="10" spans="1:7" ht="15.75" x14ac:dyDescent="0.25">
      <c r="A10" s="39">
        <v>6</v>
      </c>
      <c r="B10" s="38" t="s">
        <v>275</v>
      </c>
      <c r="C10" s="38" t="s">
        <v>285</v>
      </c>
      <c r="D10" s="38" t="s">
        <v>286</v>
      </c>
      <c r="E10" s="209">
        <v>35000</v>
      </c>
      <c r="F10" s="210">
        <v>29485.41</v>
      </c>
      <c r="G10" s="44">
        <f t="shared" si="0"/>
        <v>0.84244028571428575</v>
      </c>
    </row>
    <row r="11" spans="1:7" ht="15.75" x14ac:dyDescent="0.25">
      <c r="A11" s="43">
        <v>7</v>
      </c>
      <c r="B11" s="38" t="s">
        <v>275</v>
      </c>
      <c r="C11" s="38" t="s">
        <v>287</v>
      </c>
      <c r="D11" s="38" t="s">
        <v>288</v>
      </c>
      <c r="E11" s="209">
        <v>20000</v>
      </c>
      <c r="F11" s="210">
        <v>7429.7</v>
      </c>
      <c r="G11" s="44">
        <f t="shared" si="0"/>
        <v>0.37148500000000001</v>
      </c>
    </row>
    <row r="12" spans="1:7" ht="15.75" x14ac:dyDescent="0.25">
      <c r="A12" s="39">
        <v>8</v>
      </c>
      <c r="B12" s="38" t="s">
        <v>275</v>
      </c>
      <c r="C12" s="38" t="s">
        <v>289</v>
      </c>
      <c r="D12" s="38" t="s">
        <v>290</v>
      </c>
      <c r="E12" s="209">
        <v>100000</v>
      </c>
      <c r="F12" s="210">
        <v>80780.37</v>
      </c>
      <c r="G12" s="44">
        <f t="shared" si="0"/>
        <v>0.8078036999999999</v>
      </c>
    </row>
    <row r="13" spans="1:7" ht="15.75" x14ac:dyDescent="0.25">
      <c r="A13" s="43">
        <v>9</v>
      </c>
      <c r="B13" s="38" t="s">
        <v>275</v>
      </c>
      <c r="C13" s="38">
        <v>200104</v>
      </c>
      <c r="D13" s="38" t="s">
        <v>291</v>
      </c>
      <c r="E13" s="209">
        <v>4000</v>
      </c>
      <c r="F13" s="210">
        <v>2013.04</v>
      </c>
      <c r="G13" s="44">
        <f t="shared" si="0"/>
        <v>0.50326000000000004</v>
      </c>
    </row>
    <row r="14" spans="1:7" ht="15.75" x14ac:dyDescent="0.25">
      <c r="A14" s="39">
        <v>10</v>
      </c>
      <c r="B14" s="38" t="s">
        <v>275</v>
      </c>
      <c r="C14" s="38" t="s">
        <v>292</v>
      </c>
      <c r="D14" s="38" t="s">
        <v>293</v>
      </c>
      <c r="E14" s="209">
        <v>60000</v>
      </c>
      <c r="F14" s="210">
        <v>28903.82</v>
      </c>
      <c r="G14" s="44">
        <f t="shared" si="0"/>
        <v>0.48173033333333332</v>
      </c>
    </row>
    <row r="15" spans="1:7" ht="15.75" x14ac:dyDescent="0.25">
      <c r="A15" s="43">
        <v>11</v>
      </c>
      <c r="B15" s="38" t="s">
        <v>275</v>
      </c>
      <c r="C15" s="38">
        <v>200106</v>
      </c>
      <c r="D15" s="38" t="s">
        <v>294</v>
      </c>
      <c r="E15" s="209">
        <v>10000</v>
      </c>
      <c r="F15" s="210">
        <v>2918.54</v>
      </c>
      <c r="G15" s="44">
        <f t="shared" si="0"/>
        <v>0.291854</v>
      </c>
    </row>
    <row r="16" spans="1:7" ht="15.75" x14ac:dyDescent="0.25">
      <c r="A16" s="39">
        <v>12</v>
      </c>
      <c r="B16" s="38">
        <v>510103</v>
      </c>
      <c r="C16" s="38">
        <v>200107</v>
      </c>
      <c r="D16" s="38" t="s">
        <v>295</v>
      </c>
      <c r="E16" s="209">
        <v>17000</v>
      </c>
      <c r="F16" s="210">
        <v>0</v>
      </c>
      <c r="G16" s="44">
        <f t="shared" si="0"/>
        <v>0</v>
      </c>
    </row>
    <row r="17" spans="1:7" ht="31.5" x14ac:dyDescent="0.25">
      <c r="A17" s="43">
        <v>13</v>
      </c>
      <c r="B17" s="38" t="s">
        <v>275</v>
      </c>
      <c r="C17" s="38" t="s">
        <v>296</v>
      </c>
      <c r="D17" s="38" t="s">
        <v>297</v>
      </c>
      <c r="E17" s="209">
        <v>70000</v>
      </c>
      <c r="F17" s="210">
        <v>55268.04</v>
      </c>
      <c r="G17" s="44">
        <f t="shared" si="0"/>
        <v>0.78954342857142856</v>
      </c>
    </row>
    <row r="18" spans="1:7" ht="31.5" x14ac:dyDescent="0.25">
      <c r="A18" s="39">
        <v>14</v>
      </c>
      <c r="B18" s="38" t="s">
        <v>275</v>
      </c>
      <c r="C18" s="38" t="s">
        <v>298</v>
      </c>
      <c r="D18" s="38" t="s">
        <v>299</v>
      </c>
      <c r="E18" s="209">
        <v>310000</v>
      </c>
      <c r="F18" s="210">
        <v>264958.15000000002</v>
      </c>
      <c r="G18" s="44">
        <f t="shared" si="0"/>
        <v>0.85470370967741938</v>
      </c>
    </row>
    <row r="19" spans="1:7" ht="31.5" x14ac:dyDescent="0.25">
      <c r="A19" s="43">
        <v>15</v>
      </c>
      <c r="B19" s="38" t="s">
        <v>275</v>
      </c>
      <c r="C19" s="38" t="s">
        <v>300</v>
      </c>
      <c r="D19" s="38" t="s">
        <v>301</v>
      </c>
      <c r="E19" s="209">
        <v>206000</v>
      </c>
      <c r="F19" s="210">
        <v>165324.21</v>
      </c>
      <c r="G19" s="44">
        <f t="shared" si="0"/>
        <v>0.80254470873786399</v>
      </c>
    </row>
    <row r="20" spans="1:7" ht="15.75" x14ac:dyDescent="0.25">
      <c r="A20" s="39">
        <v>16</v>
      </c>
      <c r="B20" s="38">
        <v>510103</v>
      </c>
      <c r="C20" s="38">
        <v>200200</v>
      </c>
      <c r="D20" s="38" t="s">
        <v>302</v>
      </c>
      <c r="E20" s="209">
        <v>15000</v>
      </c>
      <c r="F20" s="210">
        <v>13238.22</v>
      </c>
      <c r="G20" s="44">
        <f t="shared" si="0"/>
        <v>0.882548</v>
      </c>
    </row>
    <row r="21" spans="1:7" ht="15.75" x14ac:dyDescent="0.25">
      <c r="A21" s="43">
        <v>17</v>
      </c>
      <c r="B21" s="38" t="s">
        <v>275</v>
      </c>
      <c r="C21" s="38" t="s">
        <v>303</v>
      </c>
      <c r="D21" s="38" t="s">
        <v>304</v>
      </c>
      <c r="E21" s="209">
        <v>20000</v>
      </c>
      <c r="F21" s="210">
        <v>17972</v>
      </c>
      <c r="G21" s="44">
        <f t="shared" si="0"/>
        <v>0.89859999999999995</v>
      </c>
    </row>
    <row r="22" spans="1:7" ht="31.5" x14ac:dyDescent="0.25">
      <c r="A22" s="39">
        <v>18</v>
      </c>
      <c r="B22" s="38">
        <v>510103</v>
      </c>
      <c r="C22" s="38">
        <v>200601</v>
      </c>
      <c r="D22" s="38" t="s">
        <v>305</v>
      </c>
      <c r="E22" s="209">
        <v>8000</v>
      </c>
      <c r="F22" s="210">
        <v>0</v>
      </c>
      <c r="G22" s="44">
        <f t="shared" si="0"/>
        <v>0</v>
      </c>
    </row>
    <row r="23" spans="1:7" ht="15.75" x14ac:dyDescent="0.25">
      <c r="A23" s="43">
        <v>19</v>
      </c>
      <c r="B23" s="38">
        <v>510103</v>
      </c>
      <c r="C23" s="38">
        <v>2013</v>
      </c>
      <c r="D23" s="38" t="s">
        <v>306</v>
      </c>
      <c r="E23" s="209">
        <v>25000</v>
      </c>
      <c r="F23" s="210">
        <v>650</v>
      </c>
      <c r="G23" s="44">
        <f t="shared" si="0"/>
        <v>2.5999999999999999E-2</v>
      </c>
    </row>
    <row r="24" spans="1:7" ht="15.75" x14ac:dyDescent="0.25">
      <c r="A24" s="39">
        <v>20</v>
      </c>
      <c r="B24" s="38" t="s">
        <v>275</v>
      </c>
      <c r="C24" s="38" t="s">
        <v>307</v>
      </c>
      <c r="D24" s="38" t="s">
        <v>308</v>
      </c>
      <c r="E24" s="209">
        <v>60000</v>
      </c>
      <c r="F24" s="210">
        <v>23067.7</v>
      </c>
      <c r="G24" s="44">
        <f t="shared" si="0"/>
        <v>0.3844616666666667</v>
      </c>
    </row>
    <row r="25" spans="1:7" ht="15.75" x14ac:dyDescent="0.25">
      <c r="A25" s="43">
        <v>21</v>
      </c>
      <c r="B25" s="38">
        <v>510103</v>
      </c>
      <c r="C25" s="38">
        <v>203002</v>
      </c>
      <c r="D25" s="38" t="s">
        <v>309</v>
      </c>
      <c r="E25" s="209">
        <v>40000</v>
      </c>
      <c r="F25" s="210">
        <v>9728.1</v>
      </c>
      <c r="G25" s="44">
        <f t="shared" si="0"/>
        <v>0.24320250000000002</v>
      </c>
    </row>
    <row r="26" spans="1:7" ht="15.75" x14ac:dyDescent="0.25">
      <c r="A26" s="39">
        <v>22</v>
      </c>
      <c r="B26" s="38" t="s">
        <v>275</v>
      </c>
      <c r="C26" s="38" t="s">
        <v>310</v>
      </c>
      <c r="D26" s="38" t="s">
        <v>311</v>
      </c>
      <c r="E26" s="209">
        <v>249000</v>
      </c>
      <c r="F26" s="210">
        <v>238609.33</v>
      </c>
      <c r="G26" s="44">
        <f t="shared" si="0"/>
        <v>0.95827040160642563</v>
      </c>
    </row>
    <row r="27" spans="1:7" ht="15.75" x14ac:dyDescent="0.25">
      <c r="A27" s="43">
        <v>23</v>
      </c>
      <c r="B27" s="38">
        <v>510103</v>
      </c>
      <c r="C27" s="38">
        <v>591100</v>
      </c>
      <c r="D27" s="38" t="s">
        <v>160</v>
      </c>
      <c r="E27" s="209">
        <v>50000</v>
      </c>
      <c r="F27" s="210">
        <v>15000</v>
      </c>
      <c r="G27" s="44">
        <f t="shared" si="0"/>
        <v>0.3</v>
      </c>
    </row>
    <row r="28" spans="1:7" ht="15.75" x14ac:dyDescent="0.25">
      <c r="A28" s="39">
        <v>24</v>
      </c>
      <c r="B28" s="38">
        <v>510103</v>
      </c>
      <c r="C28" s="38">
        <v>710101</v>
      </c>
      <c r="D28" s="38" t="s">
        <v>187</v>
      </c>
      <c r="E28" s="45">
        <v>0</v>
      </c>
      <c r="F28" s="46">
        <v>0</v>
      </c>
      <c r="G28" s="44" t="e">
        <f t="shared" si="0"/>
        <v>#DIV/0!</v>
      </c>
    </row>
    <row r="29" spans="1:7" ht="31.5" x14ac:dyDescent="0.25">
      <c r="A29" s="43">
        <v>25</v>
      </c>
      <c r="B29" s="38">
        <v>510103</v>
      </c>
      <c r="C29" s="38">
        <v>710102</v>
      </c>
      <c r="D29" s="38" t="s">
        <v>189</v>
      </c>
      <c r="E29" s="45">
        <v>0</v>
      </c>
      <c r="F29" s="46">
        <v>0</v>
      </c>
      <c r="G29" s="44" t="e">
        <f t="shared" si="0"/>
        <v>#DIV/0!</v>
      </c>
    </row>
    <row r="30" spans="1:7" ht="31.5" x14ac:dyDescent="0.25">
      <c r="A30" s="39">
        <v>26</v>
      </c>
      <c r="B30" s="38">
        <v>510103</v>
      </c>
      <c r="C30" s="38">
        <v>710103</v>
      </c>
      <c r="D30" s="38" t="s">
        <v>312</v>
      </c>
      <c r="E30" s="45">
        <v>0</v>
      </c>
      <c r="F30" s="46">
        <v>0</v>
      </c>
      <c r="G30" s="44" t="e">
        <f t="shared" si="0"/>
        <v>#DIV/0!</v>
      </c>
    </row>
    <row r="31" spans="1:7" ht="15.75" x14ac:dyDescent="0.25">
      <c r="A31" s="43">
        <v>27</v>
      </c>
      <c r="B31" s="38">
        <v>510103</v>
      </c>
      <c r="C31" s="38">
        <v>710130</v>
      </c>
      <c r="D31" s="38" t="s">
        <v>193</v>
      </c>
      <c r="E31" s="45">
        <v>50000</v>
      </c>
      <c r="F31" s="46">
        <v>2031.03</v>
      </c>
      <c r="G31" s="44">
        <f t="shared" si="0"/>
        <v>4.06206E-2</v>
      </c>
    </row>
    <row r="32" spans="1:7" ht="32.25" thickBot="1" x14ac:dyDescent="0.3">
      <c r="A32" s="39">
        <v>28</v>
      </c>
      <c r="B32" s="146">
        <v>510103</v>
      </c>
      <c r="C32" s="146">
        <v>850101</v>
      </c>
      <c r="D32" s="146" t="s">
        <v>131</v>
      </c>
      <c r="E32" s="211">
        <v>0</v>
      </c>
      <c r="F32" s="212">
        <v>-4806.55</v>
      </c>
      <c r="G32" s="147" t="e">
        <f t="shared" si="0"/>
        <v>#DIV/0!</v>
      </c>
    </row>
    <row r="33" spans="1:7" ht="16.5" thickTop="1" x14ac:dyDescent="0.25">
      <c r="A33" s="43">
        <v>29</v>
      </c>
      <c r="B33" s="35">
        <v>615000</v>
      </c>
      <c r="C33" s="35">
        <v>200105</v>
      </c>
      <c r="D33" s="35" t="s">
        <v>293</v>
      </c>
      <c r="E33" s="213">
        <v>4000</v>
      </c>
      <c r="F33" s="208">
        <v>1907.63</v>
      </c>
      <c r="G33" s="44">
        <f t="shared" si="0"/>
        <v>0.47690750000000004</v>
      </c>
    </row>
    <row r="34" spans="1:7" ht="15.75" x14ac:dyDescent="0.25">
      <c r="A34" s="39">
        <v>30</v>
      </c>
      <c r="B34" s="38">
        <v>615000</v>
      </c>
      <c r="C34" s="38">
        <v>200106</v>
      </c>
      <c r="D34" s="38" t="s">
        <v>294</v>
      </c>
      <c r="E34" s="214">
        <v>8000</v>
      </c>
      <c r="F34" s="210">
        <v>0</v>
      </c>
      <c r="G34" s="44">
        <f t="shared" si="0"/>
        <v>0</v>
      </c>
    </row>
    <row r="35" spans="1:7" ht="31.5" x14ac:dyDescent="0.25">
      <c r="A35" s="43">
        <v>31</v>
      </c>
      <c r="B35" s="38" t="s">
        <v>313</v>
      </c>
      <c r="C35" s="38" t="s">
        <v>298</v>
      </c>
      <c r="D35" s="38" t="s">
        <v>299</v>
      </c>
      <c r="E35" s="214">
        <v>17000</v>
      </c>
      <c r="F35" s="210">
        <v>4500</v>
      </c>
      <c r="G35" s="44">
        <f t="shared" si="0"/>
        <v>0.26470588235294118</v>
      </c>
    </row>
    <row r="36" spans="1:7" ht="16.5" thickBot="1" x14ac:dyDescent="0.3">
      <c r="A36" s="39">
        <v>32</v>
      </c>
      <c r="B36" s="47" t="s">
        <v>313</v>
      </c>
      <c r="C36" s="47" t="s">
        <v>310</v>
      </c>
      <c r="D36" s="47" t="s">
        <v>311</v>
      </c>
      <c r="E36" s="215">
        <v>2000</v>
      </c>
      <c r="F36" s="216">
        <v>534.87</v>
      </c>
      <c r="G36" s="48">
        <f t="shared" si="0"/>
        <v>0.26743499999999998</v>
      </c>
    </row>
    <row r="37" spans="1:7" ht="32.25" thickBot="1" x14ac:dyDescent="0.3">
      <c r="A37" s="43">
        <v>33</v>
      </c>
      <c r="B37" s="150">
        <v>615000</v>
      </c>
      <c r="C37" s="150">
        <v>850101</v>
      </c>
      <c r="D37" s="150" t="s">
        <v>131</v>
      </c>
      <c r="E37" s="211">
        <v>0</v>
      </c>
      <c r="F37" s="217">
        <v>-727.6</v>
      </c>
      <c r="G37" s="151" t="e">
        <f t="shared" si="0"/>
        <v>#DIV/0!</v>
      </c>
    </row>
    <row r="38" spans="1:7" ht="20.25" customHeight="1" thickTop="1" x14ac:dyDescent="0.25">
      <c r="A38" s="39">
        <v>34</v>
      </c>
      <c r="B38" s="35">
        <v>650301</v>
      </c>
      <c r="C38" s="35">
        <v>710101</v>
      </c>
      <c r="D38" s="35" t="s">
        <v>187</v>
      </c>
      <c r="E38" s="51">
        <v>65000</v>
      </c>
      <c r="F38" s="155">
        <v>0</v>
      </c>
      <c r="G38" s="44">
        <f t="shared" ref="G38:G90" si="1">F38/E38</f>
        <v>0</v>
      </c>
    </row>
    <row r="39" spans="1:7" ht="33.75" customHeight="1" thickBot="1" x14ac:dyDescent="0.3">
      <c r="A39" s="43">
        <v>35</v>
      </c>
      <c r="B39" s="35">
        <v>650302</v>
      </c>
      <c r="C39" s="35">
        <v>610100</v>
      </c>
      <c r="D39" s="12" t="s">
        <v>414</v>
      </c>
      <c r="E39" s="141">
        <v>60000</v>
      </c>
      <c r="F39" s="142">
        <v>60000</v>
      </c>
      <c r="G39" s="44">
        <f t="shared" si="1"/>
        <v>1</v>
      </c>
    </row>
    <row r="40" spans="1:7" ht="16.5" thickBot="1" x14ac:dyDescent="0.3">
      <c r="A40" s="39">
        <v>36</v>
      </c>
      <c r="B40" s="35">
        <v>650302</v>
      </c>
      <c r="C40" s="35">
        <v>610300</v>
      </c>
      <c r="D40" s="12" t="s">
        <v>413</v>
      </c>
      <c r="E40" s="141">
        <v>11400</v>
      </c>
      <c r="F40" s="142">
        <v>11400</v>
      </c>
      <c r="G40" s="44">
        <f t="shared" si="1"/>
        <v>1</v>
      </c>
    </row>
    <row r="41" spans="1:7" ht="31.5" x14ac:dyDescent="0.25">
      <c r="A41" s="43">
        <v>37</v>
      </c>
      <c r="B41" s="35">
        <v>650302</v>
      </c>
      <c r="C41" s="35">
        <v>710103</v>
      </c>
      <c r="D41" s="35" t="s">
        <v>312</v>
      </c>
      <c r="E41" s="51">
        <v>0</v>
      </c>
      <c r="F41" s="52">
        <v>0</v>
      </c>
      <c r="G41" s="44" t="e">
        <f t="shared" si="1"/>
        <v>#DIV/0!</v>
      </c>
    </row>
    <row r="42" spans="1:7" ht="16.5" thickBot="1" x14ac:dyDescent="0.3">
      <c r="A42" s="39">
        <v>38</v>
      </c>
      <c r="B42" s="47">
        <v>650302</v>
      </c>
      <c r="C42" s="47">
        <v>710130</v>
      </c>
      <c r="D42" s="47" t="s">
        <v>193</v>
      </c>
      <c r="E42" s="53">
        <v>15000</v>
      </c>
      <c r="F42" s="54">
        <v>0</v>
      </c>
      <c r="G42" s="48">
        <f t="shared" si="1"/>
        <v>0</v>
      </c>
    </row>
    <row r="43" spans="1:7" ht="15.75" x14ac:dyDescent="0.25">
      <c r="A43" s="43">
        <v>39</v>
      </c>
      <c r="B43" s="35" t="s">
        <v>314</v>
      </c>
      <c r="C43" s="35" t="s">
        <v>285</v>
      </c>
      <c r="D43" s="35" t="s">
        <v>286</v>
      </c>
      <c r="E43" s="213">
        <v>28000</v>
      </c>
      <c r="F43" s="208">
        <v>27953.27</v>
      </c>
      <c r="G43" s="44">
        <f t="shared" si="1"/>
        <v>0.99833107142857147</v>
      </c>
    </row>
    <row r="44" spans="1:7" ht="15.75" x14ac:dyDescent="0.25">
      <c r="A44" s="39">
        <v>40</v>
      </c>
      <c r="B44" s="38">
        <v>650401</v>
      </c>
      <c r="C44" s="38">
        <v>200102</v>
      </c>
      <c r="D44" s="38" t="s">
        <v>288</v>
      </c>
      <c r="E44" s="214">
        <v>25000</v>
      </c>
      <c r="F44" s="210">
        <v>24985.77</v>
      </c>
      <c r="G44" s="44">
        <f t="shared" si="1"/>
        <v>0.99943080000000006</v>
      </c>
    </row>
    <row r="45" spans="1:7" ht="15.75" x14ac:dyDescent="0.25">
      <c r="A45" s="43">
        <v>41</v>
      </c>
      <c r="B45" s="38" t="s">
        <v>314</v>
      </c>
      <c r="C45" s="38" t="s">
        <v>289</v>
      </c>
      <c r="D45" s="38" t="s">
        <v>290</v>
      </c>
      <c r="E45" s="214">
        <v>163000</v>
      </c>
      <c r="F45" s="210">
        <v>162580.97</v>
      </c>
      <c r="G45" s="44">
        <f t="shared" si="1"/>
        <v>0.99742926380368102</v>
      </c>
    </row>
    <row r="46" spans="1:7" ht="15.75" x14ac:dyDescent="0.25">
      <c r="A46" s="39">
        <v>42</v>
      </c>
      <c r="B46" s="38">
        <v>650401</v>
      </c>
      <c r="C46" s="38">
        <v>200104</v>
      </c>
      <c r="D46" s="38" t="s">
        <v>291</v>
      </c>
      <c r="E46" s="214">
        <v>4000</v>
      </c>
      <c r="F46" s="210">
        <v>3764.77</v>
      </c>
      <c r="G46" s="44">
        <f t="shared" si="1"/>
        <v>0.94119249999999999</v>
      </c>
    </row>
    <row r="47" spans="1:7" ht="15.75" x14ac:dyDescent="0.25">
      <c r="A47" s="43">
        <v>43</v>
      </c>
      <c r="B47" s="38" t="s">
        <v>445</v>
      </c>
      <c r="C47" s="38">
        <v>200106</v>
      </c>
      <c r="D47" s="38" t="s">
        <v>294</v>
      </c>
      <c r="E47" s="214">
        <v>10000</v>
      </c>
      <c r="F47" s="210">
        <v>9997</v>
      </c>
      <c r="G47" s="44">
        <f t="shared" si="1"/>
        <v>0.99970000000000003</v>
      </c>
    </row>
    <row r="48" spans="1:7" ht="15.75" x14ac:dyDescent="0.25">
      <c r="A48" s="43">
        <v>44</v>
      </c>
      <c r="B48" s="38">
        <v>650401</v>
      </c>
      <c r="C48" s="38">
        <v>200107</v>
      </c>
      <c r="D48" s="38" t="s">
        <v>295</v>
      </c>
      <c r="E48" s="214">
        <v>104000</v>
      </c>
      <c r="F48" s="210">
        <v>103959</v>
      </c>
      <c r="G48" s="44">
        <f t="shared" si="1"/>
        <v>0.99960576923076927</v>
      </c>
    </row>
    <row r="49" spans="1:7" ht="31.5" x14ac:dyDescent="0.25">
      <c r="A49" s="39">
        <v>45</v>
      </c>
      <c r="B49" s="38">
        <v>650401</v>
      </c>
      <c r="C49" s="38">
        <v>200108</v>
      </c>
      <c r="D49" s="38" t="s">
        <v>297</v>
      </c>
      <c r="E49" s="214">
        <v>17000</v>
      </c>
      <c r="F49" s="210">
        <v>17000</v>
      </c>
      <c r="G49" s="44">
        <f t="shared" si="1"/>
        <v>1</v>
      </c>
    </row>
    <row r="50" spans="1:7" ht="31.5" x14ac:dyDescent="0.25">
      <c r="A50" s="43">
        <v>46</v>
      </c>
      <c r="B50" s="38">
        <v>650401</v>
      </c>
      <c r="C50" s="38">
        <v>200109</v>
      </c>
      <c r="D50" s="38" t="s">
        <v>299</v>
      </c>
      <c r="E50" s="214">
        <v>107000</v>
      </c>
      <c r="F50" s="210">
        <v>106982.39999999999</v>
      </c>
      <c r="G50" s="44">
        <f t="shared" si="1"/>
        <v>0.99983551401869153</v>
      </c>
    </row>
    <row r="51" spans="1:7" ht="31.5" x14ac:dyDescent="0.25">
      <c r="A51" s="39">
        <v>47</v>
      </c>
      <c r="B51" s="38">
        <v>650401</v>
      </c>
      <c r="C51" s="38">
        <v>200130</v>
      </c>
      <c r="D51" s="38" t="s">
        <v>301</v>
      </c>
      <c r="E51" s="214">
        <v>85000</v>
      </c>
      <c r="F51" s="210">
        <v>84971.29</v>
      </c>
      <c r="G51" s="44">
        <f t="shared" si="1"/>
        <v>0.99966223529411757</v>
      </c>
    </row>
    <row r="52" spans="1:7" ht="15.75" x14ac:dyDescent="0.25">
      <c r="A52" s="43">
        <v>48</v>
      </c>
      <c r="B52" s="38" t="s">
        <v>314</v>
      </c>
      <c r="C52" s="38" t="s">
        <v>315</v>
      </c>
      <c r="D52" s="38" t="s">
        <v>302</v>
      </c>
      <c r="E52" s="214">
        <v>148000</v>
      </c>
      <c r="F52" s="210">
        <v>147993.75</v>
      </c>
      <c r="G52" s="44">
        <f t="shared" si="1"/>
        <v>0.99995777027027022</v>
      </c>
    </row>
    <row r="53" spans="1:7" ht="15.75" x14ac:dyDescent="0.25">
      <c r="A53" s="39">
        <v>49</v>
      </c>
      <c r="B53" s="38">
        <v>650401</v>
      </c>
      <c r="C53" s="38">
        <v>200530</v>
      </c>
      <c r="D53" s="38" t="s">
        <v>304</v>
      </c>
      <c r="E53" s="214">
        <v>46000</v>
      </c>
      <c r="F53" s="210">
        <v>45985.2</v>
      </c>
      <c r="G53" s="44">
        <f t="shared" si="1"/>
        <v>0.99967826086956513</v>
      </c>
    </row>
    <row r="54" spans="1:7" ht="15.75" x14ac:dyDescent="0.25">
      <c r="A54" s="43">
        <v>50</v>
      </c>
      <c r="B54" s="38">
        <v>650401</v>
      </c>
      <c r="C54" s="38">
        <v>200601</v>
      </c>
      <c r="D54" s="38" t="s">
        <v>424</v>
      </c>
      <c r="E54" s="214">
        <v>2000</v>
      </c>
      <c r="F54" s="210">
        <v>2000</v>
      </c>
      <c r="G54" s="44">
        <f t="shared" si="1"/>
        <v>1</v>
      </c>
    </row>
    <row r="55" spans="1:7" ht="15.75" x14ac:dyDescent="0.25">
      <c r="A55" s="39">
        <v>51</v>
      </c>
      <c r="B55" s="38" t="s">
        <v>314</v>
      </c>
      <c r="C55" s="38" t="s">
        <v>316</v>
      </c>
      <c r="D55" s="38" t="s">
        <v>317</v>
      </c>
      <c r="E55" s="214">
        <v>4000</v>
      </c>
      <c r="F55" s="210">
        <v>3906</v>
      </c>
      <c r="G55" s="44">
        <f t="shared" si="1"/>
        <v>0.97650000000000003</v>
      </c>
    </row>
    <row r="56" spans="1:7" ht="15.75" x14ac:dyDescent="0.25">
      <c r="A56" s="43">
        <v>52</v>
      </c>
      <c r="B56" s="38">
        <v>650401</v>
      </c>
      <c r="C56" s="38">
        <v>570201</v>
      </c>
      <c r="D56" s="38" t="s">
        <v>152</v>
      </c>
      <c r="E56" s="214">
        <v>131000</v>
      </c>
      <c r="F56" s="210">
        <v>131000</v>
      </c>
      <c r="G56" s="44">
        <f t="shared" si="1"/>
        <v>1</v>
      </c>
    </row>
    <row r="57" spans="1:7" ht="16.5" thickBot="1" x14ac:dyDescent="0.3">
      <c r="A57" s="39">
        <v>53</v>
      </c>
      <c r="B57" s="47">
        <v>650401</v>
      </c>
      <c r="C57" s="47">
        <v>5901</v>
      </c>
      <c r="D57" s="47" t="s">
        <v>318</v>
      </c>
      <c r="E57" s="218">
        <v>579600</v>
      </c>
      <c r="F57" s="219">
        <v>579546</v>
      </c>
      <c r="G57" s="48">
        <f t="shared" si="1"/>
        <v>0.99990683229813659</v>
      </c>
    </row>
    <row r="58" spans="1:7" ht="16.5" thickBot="1" x14ac:dyDescent="0.3">
      <c r="A58" s="43">
        <v>54</v>
      </c>
      <c r="B58" s="55">
        <v>650213</v>
      </c>
      <c r="C58" s="55">
        <v>710130</v>
      </c>
      <c r="D58" s="55" t="s">
        <v>193</v>
      </c>
      <c r="E58" s="221">
        <v>0</v>
      </c>
      <c r="F58" s="56">
        <v>0</v>
      </c>
      <c r="G58" s="57" t="e">
        <f t="shared" si="1"/>
        <v>#DIV/0!</v>
      </c>
    </row>
    <row r="59" spans="1:7" ht="32.25" thickBot="1" x14ac:dyDescent="0.3">
      <c r="A59" s="39">
        <v>55</v>
      </c>
      <c r="B59" s="144" t="s">
        <v>319</v>
      </c>
      <c r="C59" s="144" t="s">
        <v>320</v>
      </c>
      <c r="D59" s="144" t="s">
        <v>321</v>
      </c>
      <c r="E59" s="222">
        <v>44000</v>
      </c>
      <c r="F59" s="220">
        <v>24600</v>
      </c>
      <c r="G59" s="145">
        <f t="shared" si="1"/>
        <v>0.55909090909090908</v>
      </c>
    </row>
    <row r="60" spans="1:7" ht="16.5" thickTop="1" x14ac:dyDescent="0.25">
      <c r="A60" s="43">
        <v>56</v>
      </c>
      <c r="B60" s="35" t="s">
        <v>322</v>
      </c>
      <c r="C60" s="35" t="s">
        <v>276</v>
      </c>
      <c r="D60" s="35" t="s">
        <v>277</v>
      </c>
      <c r="E60" s="207">
        <v>121700</v>
      </c>
      <c r="F60" s="208">
        <v>62119</v>
      </c>
      <c r="G60" s="44">
        <f t="shared" si="1"/>
        <v>0.51042728019720629</v>
      </c>
    </row>
    <row r="61" spans="1:7" ht="15.75" x14ac:dyDescent="0.25">
      <c r="A61" s="39">
        <v>57</v>
      </c>
      <c r="B61" s="35">
        <v>660800</v>
      </c>
      <c r="C61" s="35">
        <v>100105</v>
      </c>
      <c r="D61" s="35" t="s">
        <v>446</v>
      </c>
      <c r="E61" s="207">
        <v>400</v>
      </c>
      <c r="F61" s="208">
        <v>284</v>
      </c>
      <c r="G61" s="44">
        <f t="shared" si="1"/>
        <v>0.71</v>
      </c>
    </row>
    <row r="62" spans="1:7" ht="15.75" x14ac:dyDescent="0.25">
      <c r="A62" s="43">
        <v>58</v>
      </c>
      <c r="B62" s="35">
        <v>660800</v>
      </c>
      <c r="C62" s="35">
        <v>100106</v>
      </c>
      <c r="D62" s="35" t="s">
        <v>447</v>
      </c>
      <c r="E62" s="207">
        <v>1500</v>
      </c>
      <c r="F62" s="208">
        <v>429</v>
      </c>
      <c r="G62" s="44">
        <f t="shared" si="1"/>
        <v>0.28599999999999998</v>
      </c>
    </row>
    <row r="63" spans="1:7" ht="15.75" x14ac:dyDescent="0.25">
      <c r="A63" s="39">
        <v>59</v>
      </c>
      <c r="B63" s="38" t="s">
        <v>322</v>
      </c>
      <c r="C63" s="38" t="s">
        <v>280</v>
      </c>
      <c r="D63" s="38" t="s">
        <v>281</v>
      </c>
      <c r="E63" s="209">
        <v>9500</v>
      </c>
      <c r="F63" s="210">
        <v>3651</v>
      </c>
      <c r="G63" s="44">
        <f t="shared" si="1"/>
        <v>0.38431578947368422</v>
      </c>
    </row>
    <row r="64" spans="1:7" ht="15.75" x14ac:dyDescent="0.25">
      <c r="A64" s="43">
        <v>60</v>
      </c>
      <c r="B64" s="38">
        <v>660800</v>
      </c>
      <c r="C64" s="38">
        <v>100206</v>
      </c>
      <c r="D64" s="38" t="s">
        <v>282</v>
      </c>
      <c r="E64" s="209">
        <v>2000</v>
      </c>
      <c r="F64" s="210">
        <v>1450</v>
      </c>
      <c r="G64" s="44">
        <f t="shared" si="1"/>
        <v>0.72499999999999998</v>
      </c>
    </row>
    <row r="65" spans="1:7" ht="32.25" thickBot="1" x14ac:dyDescent="0.3">
      <c r="A65" s="39">
        <v>61</v>
      </c>
      <c r="B65" s="146" t="s">
        <v>322</v>
      </c>
      <c r="C65" s="146" t="s">
        <v>283</v>
      </c>
      <c r="D65" s="146" t="s">
        <v>284</v>
      </c>
      <c r="E65" s="217">
        <v>2900</v>
      </c>
      <c r="F65" s="217">
        <v>1496</v>
      </c>
      <c r="G65" s="147">
        <f t="shared" si="1"/>
        <v>0.51586206896551723</v>
      </c>
    </row>
    <row r="66" spans="1:7" ht="16.5" thickTop="1" x14ac:dyDescent="0.25">
      <c r="A66" s="43">
        <v>62</v>
      </c>
      <c r="B66" s="35" t="s">
        <v>323</v>
      </c>
      <c r="C66" s="35" t="s">
        <v>276</v>
      </c>
      <c r="D66" s="35" t="s">
        <v>277</v>
      </c>
      <c r="E66" s="207">
        <v>55000</v>
      </c>
      <c r="F66" s="208">
        <v>0</v>
      </c>
      <c r="G66" s="44">
        <f t="shared" si="1"/>
        <v>0</v>
      </c>
    </row>
    <row r="67" spans="1:7" ht="15.75" x14ac:dyDescent="0.25">
      <c r="A67" s="39">
        <v>63</v>
      </c>
      <c r="B67" s="38" t="s">
        <v>323</v>
      </c>
      <c r="C67" s="38" t="s">
        <v>280</v>
      </c>
      <c r="D67" s="38" t="s">
        <v>281</v>
      </c>
      <c r="E67" s="209">
        <v>5000</v>
      </c>
      <c r="F67" s="210">
        <v>0</v>
      </c>
      <c r="G67" s="44">
        <f t="shared" si="1"/>
        <v>0</v>
      </c>
    </row>
    <row r="68" spans="1:7" ht="15.75" x14ac:dyDescent="0.25">
      <c r="A68" s="43">
        <v>64</v>
      </c>
      <c r="B68" s="38">
        <v>670302</v>
      </c>
      <c r="C68" s="38">
        <v>100206</v>
      </c>
      <c r="D68" s="38" t="s">
        <v>282</v>
      </c>
      <c r="E68" s="209">
        <v>2000</v>
      </c>
      <c r="F68" s="210">
        <v>0</v>
      </c>
      <c r="G68" s="44">
        <f t="shared" si="1"/>
        <v>0</v>
      </c>
    </row>
    <row r="69" spans="1:7" ht="31.5" x14ac:dyDescent="0.25">
      <c r="A69" s="39">
        <v>65</v>
      </c>
      <c r="B69" s="38" t="s">
        <v>323</v>
      </c>
      <c r="C69" s="38" t="s">
        <v>283</v>
      </c>
      <c r="D69" s="38" t="s">
        <v>284</v>
      </c>
      <c r="E69" s="209">
        <v>4000</v>
      </c>
      <c r="F69" s="210">
        <v>0</v>
      </c>
      <c r="G69" s="44">
        <f t="shared" si="1"/>
        <v>0</v>
      </c>
    </row>
    <row r="70" spans="1:7" ht="15.75" x14ac:dyDescent="0.25">
      <c r="A70" s="43">
        <v>66</v>
      </c>
      <c r="B70" s="38">
        <v>670302</v>
      </c>
      <c r="C70" s="38">
        <v>200101</v>
      </c>
      <c r="D70" s="38" t="s">
        <v>286</v>
      </c>
      <c r="E70" s="209">
        <v>0</v>
      </c>
      <c r="F70" s="210">
        <v>0</v>
      </c>
      <c r="G70" s="44" t="e">
        <f t="shared" si="1"/>
        <v>#DIV/0!</v>
      </c>
    </row>
    <row r="71" spans="1:7" ht="15.75" x14ac:dyDescent="0.25">
      <c r="A71" s="39">
        <v>67</v>
      </c>
      <c r="B71" s="38">
        <v>670302</v>
      </c>
      <c r="C71" s="38">
        <v>200102</v>
      </c>
      <c r="D71" s="38" t="s">
        <v>288</v>
      </c>
      <c r="E71" s="209">
        <v>1000</v>
      </c>
      <c r="F71" s="210">
        <v>0</v>
      </c>
      <c r="G71" s="44">
        <f t="shared" si="1"/>
        <v>0</v>
      </c>
    </row>
    <row r="72" spans="1:7" ht="32.25" thickBot="1" x14ac:dyDescent="0.3">
      <c r="A72" s="43">
        <v>68</v>
      </c>
      <c r="B72" s="38">
        <v>670302</v>
      </c>
      <c r="C72" s="38">
        <v>200601</v>
      </c>
      <c r="D72" s="38" t="s">
        <v>305</v>
      </c>
      <c r="E72" s="209">
        <v>0</v>
      </c>
      <c r="F72" s="210">
        <v>0</v>
      </c>
      <c r="G72" s="50" t="e">
        <f t="shared" si="1"/>
        <v>#DIV/0!</v>
      </c>
    </row>
    <row r="73" spans="1:7" ht="33" thickTop="1" thickBot="1" x14ac:dyDescent="0.3">
      <c r="A73" s="39">
        <v>69</v>
      </c>
      <c r="B73" s="38">
        <v>670302</v>
      </c>
      <c r="C73" s="47">
        <v>201100</v>
      </c>
      <c r="D73" s="58" t="s">
        <v>425</v>
      </c>
      <c r="E73" s="228">
        <v>0</v>
      </c>
      <c r="F73" s="216">
        <v>0</v>
      </c>
      <c r="G73" s="156" t="e">
        <f t="shared" si="1"/>
        <v>#DIV/0!</v>
      </c>
    </row>
    <row r="74" spans="1:7" ht="16.5" thickBot="1" x14ac:dyDescent="0.3">
      <c r="A74" s="43">
        <v>70</v>
      </c>
      <c r="B74" s="47">
        <v>670302</v>
      </c>
      <c r="C74" s="47">
        <v>201300</v>
      </c>
      <c r="D74" s="47" t="s">
        <v>317</v>
      </c>
      <c r="E74" s="229">
        <v>0</v>
      </c>
      <c r="F74" s="219">
        <v>0</v>
      </c>
      <c r="G74" s="48" t="e">
        <f t="shared" si="1"/>
        <v>#DIV/0!</v>
      </c>
    </row>
    <row r="75" spans="1:7" ht="15" customHeight="1" x14ac:dyDescent="0.25">
      <c r="A75" s="39">
        <v>71</v>
      </c>
      <c r="B75" s="35" t="s">
        <v>324</v>
      </c>
      <c r="C75" s="35" t="s">
        <v>289</v>
      </c>
      <c r="D75" s="35" t="s">
        <v>290</v>
      </c>
      <c r="E75" s="207">
        <v>16000</v>
      </c>
      <c r="F75" s="208">
        <v>8849.5499999999993</v>
      </c>
      <c r="G75" s="44">
        <f t="shared" si="1"/>
        <v>0.55309687499999993</v>
      </c>
    </row>
    <row r="76" spans="1:7" ht="31.5" x14ac:dyDescent="0.25">
      <c r="A76" s="43">
        <v>72</v>
      </c>
      <c r="B76" s="38" t="s">
        <v>324</v>
      </c>
      <c r="C76" s="38" t="s">
        <v>298</v>
      </c>
      <c r="D76" s="38" t="s">
        <v>299</v>
      </c>
      <c r="E76" s="209">
        <v>20000</v>
      </c>
      <c r="F76" s="210">
        <v>2856</v>
      </c>
      <c r="G76" s="44">
        <f t="shared" si="1"/>
        <v>0.14280000000000001</v>
      </c>
    </row>
    <row r="77" spans="1:7" ht="16.5" thickBot="1" x14ac:dyDescent="0.3">
      <c r="A77" s="39">
        <v>73</v>
      </c>
      <c r="B77" s="47">
        <v>670303</v>
      </c>
      <c r="C77" s="47">
        <v>2002</v>
      </c>
      <c r="D77" s="47" t="s">
        <v>302</v>
      </c>
      <c r="E77" s="229">
        <v>0</v>
      </c>
      <c r="F77" s="219">
        <v>0</v>
      </c>
      <c r="G77" s="48" t="e">
        <f t="shared" si="1"/>
        <v>#DIV/0!</v>
      </c>
    </row>
    <row r="78" spans="1:7" ht="15.75" x14ac:dyDescent="0.25">
      <c r="A78" s="43">
        <v>74</v>
      </c>
      <c r="B78" s="35" t="s">
        <v>325</v>
      </c>
      <c r="C78" s="35" t="s">
        <v>289</v>
      </c>
      <c r="D78" s="35" t="s">
        <v>290</v>
      </c>
      <c r="E78" s="207">
        <v>30000</v>
      </c>
      <c r="F78" s="208">
        <v>28611.77</v>
      </c>
      <c r="G78" s="44">
        <f t="shared" si="1"/>
        <v>0.95372566666666669</v>
      </c>
    </row>
    <row r="79" spans="1:7" ht="31.5" x14ac:dyDescent="0.25">
      <c r="A79" s="39">
        <v>75</v>
      </c>
      <c r="B79" s="35">
        <v>670307</v>
      </c>
      <c r="C79" s="35">
        <v>200109</v>
      </c>
      <c r="D79" s="38" t="s">
        <v>299</v>
      </c>
      <c r="E79" s="207">
        <v>15000</v>
      </c>
      <c r="F79" s="208">
        <v>0</v>
      </c>
      <c r="G79" s="44">
        <f t="shared" si="1"/>
        <v>0</v>
      </c>
    </row>
    <row r="80" spans="1:7" ht="15.75" x14ac:dyDescent="0.25">
      <c r="A80" s="43">
        <v>76</v>
      </c>
      <c r="B80" s="38" t="s">
        <v>325</v>
      </c>
      <c r="C80" s="38" t="s">
        <v>315</v>
      </c>
      <c r="D80" s="38" t="s">
        <v>302</v>
      </c>
      <c r="E80" s="209">
        <v>21000</v>
      </c>
      <c r="F80" s="210">
        <v>193.02</v>
      </c>
      <c r="G80" s="44">
        <f t="shared" si="1"/>
        <v>9.1914285714285726E-3</v>
      </c>
    </row>
    <row r="81" spans="1:7" ht="15.75" x14ac:dyDescent="0.25">
      <c r="A81" s="39">
        <v>77</v>
      </c>
      <c r="B81" s="38">
        <v>670307</v>
      </c>
      <c r="C81" s="38">
        <v>200530</v>
      </c>
      <c r="D81" s="38" t="s">
        <v>304</v>
      </c>
      <c r="E81" s="209">
        <v>10000</v>
      </c>
      <c r="F81" s="210">
        <v>5250</v>
      </c>
      <c r="G81" s="44">
        <f t="shared" si="1"/>
        <v>0.52500000000000002</v>
      </c>
    </row>
    <row r="82" spans="1:7" ht="15.75" x14ac:dyDescent="0.25">
      <c r="A82" s="43">
        <v>78</v>
      </c>
      <c r="B82" s="38">
        <v>670307</v>
      </c>
      <c r="C82" s="38">
        <v>203030</v>
      </c>
      <c r="D82" s="38" t="s">
        <v>311</v>
      </c>
      <c r="E82" s="209">
        <v>5000</v>
      </c>
      <c r="F82" s="210">
        <v>4509.8</v>
      </c>
      <c r="G82" s="44">
        <f t="shared" si="1"/>
        <v>0.90195999999999998</v>
      </c>
    </row>
    <row r="83" spans="1:7" ht="15.75" x14ac:dyDescent="0.25">
      <c r="A83" s="39">
        <v>79</v>
      </c>
      <c r="B83" s="58">
        <v>670307</v>
      </c>
      <c r="C83" s="58">
        <v>710101</v>
      </c>
      <c r="D83" s="58" t="s">
        <v>187</v>
      </c>
      <c r="E83" s="223">
        <v>415000</v>
      </c>
      <c r="F83" s="119">
        <v>414836.56</v>
      </c>
      <c r="G83" s="44">
        <f t="shared" si="1"/>
        <v>0.99960616867469876</v>
      </c>
    </row>
    <row r="84" spans="1:7" ht="16.5" thickBot="1" x14ac:dyDescent="0.3">
      <c r="A84" s="43">
        <v>80</v>
      </c>
      <c r="B84" s="47">
        <v>670307</v>
      </c>
      <c r="C84" s="47">
        <v>710130</v>
      </c>
      <c r="D84" s="47" t="s">
        <v>193</v>
      </c>
      <c r="E84" s="224">
        <v>35000</v>
      </c>
      <c r="F84" s="54">
        <v>20850</v>
      </c>
      <c r="G84" s="48">
        <f t="shared" si="1"/>
        <v>0.59571428571428575</v>
      </c>
    </row>
    <row r="85" spans="1:7" ht="31.5" x14ac:dyDescent="0.25">
      <c r="A85" s="39">
        <v>81</v>
      </c>
      <c r="B85" s="35" t="s">
        <v>326</v>
      </c>
      <c r="C85" s="35" t="s">
        <v>298</v>
      </c>
      <c r="D85" s="35" t="s">
        <v>299</v>
      </c>
      <c r="E85" s="207">
        <v>35000</v>
      </c>
      <c r="F85" s="208">
        <v>20062</v>
      </c>
      <c r="G85" s="44">
        <f t="shared" si="1"/>
        <v>0.57320000000000004</v>
      </c>
    </row>
    <row r="86" spans="1:7" ht="31.5" x14ac:dyDescent="0.25">
      <c r="A86" s="43">
        <v>82</v>
      </c>
      <c r="B86" s="38">
        <v>670501</v>
      </c>
      <c r="C86" s="38">
        <v>200130</v>
      </c>
      <c r="D86" s="38" t="s">
        <v>301</v>
      </c>
      <c r="E86" s="209">
        <v>5000</v>
      </c>
      <c r="F86" s="210">
        <v>4981.03</v>
      </c>
      <c r="G86" s="44">
        <f t="shared" si="1"/>
        <v>0.99620599999999992</v>
      </c>
    </row>
    <row r="87" spans="1:7" ht="15" customHeight="1" x14ac:dyDescent="0.25">
      <c r="A87" s="39">
        <v>83</v>
      </c>
      <c r="B87" s="38" t="s">
        <v>326</v>
      </c>
      <c r="C87" s="38">
        <v>200200</v>
      </c>
      <c r="D87" s="38" t="s">
        <v>302</v>
      </c>
      <c r="E87" s="209">
        <v>1000</v>
      </c>
      <c r="F87" s="210">
        <v>759.45</v>
      </c>
      <c r="G87" s="44">
        <f t="shared" si="1"/>
        <v>0.75945000000000007</v>
      </c>
    </row>
    <row r="88" spans="1:7" ht="15" customHeight="1" x14ac:dyDescent="0.25">
      <c r="A88" s="43">
        <v>84</v>
      </c>
      <c r="B88" s="38">
        <v>670501</v>
      </c>
      <c r="C88" s="38">
        <v>203030</v>
      </c>
      <c r="D88" s="38" t="s">
        <v>311</v>
      </c>
      <c r="E88" s="209">
        <v>20000</v>
      </c>
      <c r="F88" s="210">
        <v>11051</v>
      </c>
      <c r="G88" s="44">
        <f t="shared" si="1"/>
        <v>0.55254999999999999</v>
      </c>
    </row>
    <row r="89" spans="1:7" ht="15" customHeight="1" x14ac:dyDescent="0.25">
      <c r="A89" s="39">
        <v>85</v>
      </c>
      <c r="B89" s="49">
        <v>670501</v>
      </c>
      <c r="C89" s="38">
        <v>710101</v>
      </c>
      <c r="D89" s="38" t="s">
        <v>187</v>
      </c>
      <c r="E89" s="230">
        <v>350000</v>
      </c>
      <c r="F89" s="230">
        <v>311529.78999999998</v>
      </c>
      <c r="G89" s="59">
        <f t="shared" si="1"/>
        <v>0.89008511428571424</v>
      </c>
    </row>
    <row r="90" spans="1:7" ht="15" customHeight="1" thickBot="1" x14ac:dyDescent="0.3">
      <c r="A90" s="43">
        <v>86</v>
      </c>
      <c r="B90" s="61">
        <v>670501</v>
      </c>
      <c r="C90" s="47">
        <v>710130</v>
      </c>
      <c r="D90" s="47" t="s">
        <v>193</v>
      </c>
      <c r="E90" s="231">
        <v>30000</v>
      </c>
      <c r="F90" s="231">
        <v>1423.19</v>
      </c>
      <c r="G90" s="69">
        <f t="shared" si="1"/>
        <v>4.7439666666666672E-2</v>
      </c>
    </row>
    <row r="91" spans="1:7" ht="15" customHeight="1" x14ac:dyDescent="0.25">
      <c r="A91" s="43">
        <v>87</v>
      </c>
      <c r="B91" s="35">
        <v>670600</v>
      </c>
      <c r="C91" s="35">
        <v>591200</v>
      </c>
      <c r="D91" s="35" t="s">
        <v>327</v>
      </c>
      <c r="E91" s="207">
        <v>50000</v>
      </c>
      <c r="F91" s="207">
        <v>27247.5</v>
      </c>
      <c r="G91" s="44">
        <f>F91/E91</f>
        <v>0.54495000000000005</v>
      </c>
    </row>
    <row r="92" spans="1:7" ht="15" customHeight="1" x14ac:dyDescent="0.25">
      <c r="A92" s="39">
        <v>88</v>
      </c>
      <c r="B92" s="58">
        <v>670600</v>
      </c>
      <c r="C92" s="58">
        <v>710101</v>
      </c>
      <c r="D92" s="38" t="s">
        <v>187</v>
      </c>
      <c r="E92" s="223">
        <v>520000</v>
      </c>
      <c r="F92" s="223">
        <v>350000</v>
      </c>
      <c r="G92" s="44">
        <f t="shared" ref="G92:G94" si="2">F92/E92</f>
        <v>0.67307692307692313</v>
      </c>
    </row>
    <row r="93" spans="1:7" ht="15" customHeight="1" thickBot="1" x14ac:dyDescent="0.3">
      <c r="A93" s="43">
        <v>89</v>
      </c>
      <c r="B93" s="38">
        <v>670600</v>
      </c>
      <c r="C93" s="58">
        <v>710130</v>
      </c>
      <c r="D93" s="47" t="s">
        <v>193</v>
      </c>
      <c r="E93" s="223">
        <v>10000</v>
      </c>
      <c r="F93" s="223">
        <v>0</v>
      </c>
      <c r="G93" s="44">
        <f t="shared" si="2"/>
        <v>0</v>
      </c>
    </row>
    <row r="94" spans="1:7" ht="34.5" customHeight="1" thickBot="1" x14ac:dyDescent="0.3">
      <c r="A94" s="39">
        <v>90</v>
      </c>
      <c r="B94" s="146">
        <v>670600</v>
      </c>
      <c r="C94" s="146">
        <v>850101</v>
      </c>
      <c r="D94" s="146" t="s">
        <v>131</v>
      </c>
      <c r="E94" s="217"/>
      <c r="F94" s="217">
        <v>-40</v>
      </c>
      <c r="G94" s="44" t="e">
        <f t="shared" si="2"/>
        <v>#DIV/0!</v>
      </c>
    </row>
    <row r="95" spans="1:7" s="60" customFormat="1" ht="16.5" thickTop="1" x14ac:dyDescent="0.25">
      <c r="A95" s="43">
        <v>91</v>
      </c>
      <c r="B95" s="148" t="s">
        <v>328</v>
      </c>
      <c r="C95" s="148" t="s">
        <v>276</v>
      </c>
      <c r="D95" s="148" t="s">
        <v>277</v>
      </c>
      <c r="E95" s="232">
        <v>1310000</v>
      </c>
      <c r="F95" s="232">
        <v>1178060</v>
      </c>
      <c r="G95" s="149">
        <f t="shared" ref="G95:G117" si="3">F95/E95</f>
        <v>0.89928244274809155</v>
      </c>
    </row>
    <row r="96" spans="1:7" ht="15.75" x14ac:dyDescent="0.25">
      <c r="A96" s="39">
        <v>92</v>
      </c>
      <c r="B96" s="35" t="s">
        <v>328</v>
      </c>
      <c r="C96" s="35" t="s">
        <v>280</v>
      </c>
      <c r="D96" s="35" t="s">
        <v>281</v>
      </c>
      <c r="E96" s="207">
        <v>158000</v>
      </c>
      <c r="F96" s="208">
        <v>121289</v>
      </c>
      <c r="G96" s="44">
        <f t="shared" si="3"/>
        <v>0.76765189873417716</v>
      </c>
    </row>
    <row r="97" spans="1:7" ht="15.75" x14ac:dyDescent="0.25">
      <c r="A97" s="43">
        <v>93</v>
      </c>
      <c r="B97" s="38">
        <v>680502</v>
      </c>
      <c r="C97" s="38">
        <v>100206</v>
      </c>
      <c r="D97" s="38" t="s">
        <v>282</v>
      </c>
      <c r="E97" s="209">
        <v>58000</v>
      </c>
      <c r="F97" s="210">
        <v>46850</v>
      </c>
      <c r="G97" s="44">
        <f t="shared" si="3"/>
        <v>0.8077586206896552</v>
      </c>
    </row>
    <row r="98" spans="1:7" ht="31.5" x14ac:dyDescent="0.25">
      <c r="A98" s="39">
        <v>94</v>
      </c>
      <c r="B98" s="38" t="s">
        <v>328</v>
      </c>
      <c r="C98" s="38">
        <v>100307</v>
      </c>
      <c r="D98" s="38" t="s">
        <v>284</v>
      </c>
      <c r="E98" s="209">
        <v>33000</v>
      </c>
      <c r="F98" s="210">
        <v>27973</v>
      </c>
      <c r="G98" s="44">
        <f t="shared" si="3"/>
        <v>0.84766666666666668</v>
      </c>
    </row>
    <row r="99" spans="1:7" ht="31.5" x14ac:dyDescent="0.25">
      <c r="A99" s="43"/>
      <c r="B99" s="58">
        <v>680502</v>
      </c>
      <c r="C99" s="58">
        <v>200109</v>
      </c>
      <c r="D99" s="35" t="s">
        <v>299</v>
      </c>
      <c r="E99" s="228">
        <v>5000</v>
      </c>
      <c r="F99" s="216">
        <v>3000</v>
      </c>
      <c r="G99" s="59">
        <f t="shared" si="3"/>
        <v>0.6</v>
      </c>
    </row>
    <row r="100" spans="1:7" ht="16.5" thickBot="1" x14ac:dyDescent="0.3">
      <c r="A100" s="43">
        <v>95</v>
      </c>
      <c r="B100" s="47" t="s">
        <v>328</v>
      </c>
      <c r="C100" s="47" t="s">
        <v>329</v>
      </c>
      <c r="D100" s="47" t="s">
        <v>330</v>
      </c>
      <c r="E100" s="229">
        <v>2575000</v>
      </c>
      <c r="F100" s="219">
        <v>2004237</v>
      </c>
      <c r="G100" s="48">
        <f t="shared" si="3"/>
        <v>0.77834446601941742</v>
      </c>
    </row>
    <row r="101" spans="1:7" ht="32.25" thickBot="1" x14ac:dyDescent="0.3">
      <c r="A101" s="39">
        <v>96</v>
      </c>
      <c r="B101" s="47">
        <v>680502</v>
      </c>
      <c r="C101" s="61">
        <v>850101</v>
      </c>
      <c r="D101" s="47" t="s">
        <v>131</v>
      </c>
      <c r="E101" s="233">
        <v>0</v>
      </c>
      <c r="F101" s="234">
        <v>-1990</v>
      </c>
      <c r="G101" s="48" t="e">
        <f t="shared" si="3"/>
        <v>#DIV/0!</v>
      </c>
    </row>
    <row r="102" spans="1:7" s="64" customFormat="1" ht="16.5" thickBot="1" x14ac:dyDescent="0.3">
      <c r="A102" s="43">
        <v>97</v>
      </c>
      <c r="B102" s="62" t="s">
        <v>331</v>
      </c>
      <c r="C102" s="62" t="s">
        <v>329</v>
      </c>
      <c r="D102" s="62" t="s">
        <v>330</v>
      </c>
      <c r="E102" s="235">
        <v>486200</v>
      </c>
      <c r="F102" s="236">
        <v>485952</v>
      </c>
      <c r="G102" s="63">
        <f t="shared" si="3"/>
        <v>0.999489921842863</v>
      </c>
    </row>
    <row r="103" spans="1:7" ht="16.5" thickBot="1" x14ac:dyDescent="0.3">
      <c r="A103" s="39">
        <v>98</v>
      </c>
      <c r="B103" s="144" t="s">
        <v>332</v>
      </c>
      <c r="C103" s="144" t="s">
        <v>329</v>
      </c>
      <c r="D103" s="144" t="s">
        <v>330</v>
      </c>
      <c r="E103" s="222">
        <v>80000</v>
      </c>
      <c r="F103" s="222">
        <v>23500</v>
      </c>
      <c r="G103" s="145">
        <f t="shared" si="3"/>
        <v>0.29375000000000001</v>
      </c>
    </row>
    <row r="104" spans="1:7" ht="16.5" thickTop="1" x14ac:dyDescent="0.25">
      <c r="A104" s="43">
        <v>99</v>
      </c>
      <c r="B104" s="35" t="s">
        <v>333</v>
      </c>
      <c r="C104" s="35" t="s">
        <v>289</v>
      </c>
      <c r="D104" s="35" t="s">
        <v>290</v>
      </c>
      <c r="E104" s="207">
        <v>200000</v>
      </c>
      <c r="F104" s="237">
        <v>140598.42000000001</v>
      </c>
      <c r="G104" s="44">
        <f t="shared" si="3"/>
        <v>0.70299210000000001</v>
      </c>
    </row>
    <row r="105" spans="1:7" ht="31.5" x14ac:dyDescent="0.25">
      <c r="A105" s="43"/>
      <c r="B105" s="35">
        <v>700600</v>
      </c>
      <c r="C105" s="35">
        <v>200130</v>
      </c>
      <c r="D105" s="38" t="s">
        <v>301</v>
      </c>
      <c r="E105" s="207">
        <v>50000</v>
      </c>
      <c r="F105" s="237">
        <v>0</v>
      </c>
      <c r="G105" s="44">
        <f t="shared" si="3"/>
        <v>0</v>
      </c>
    </row>
    <row r="106" spans="1:7" ht="15.75" x14ac:dyDescent="0.25">
      <c r="A106" s="39">
        <v>100</v>
      </c>
      <c r="B106" s="38">
        <v>700600</v>
      </c>
      <c r="C106" s="38">
        <v>2002</v>
      </c>
      <c r="D106" s="38" t="s">
        <v>302</v>
      </c>
      <c r="E106" s="209">
        <v>30000</v>
      </c>
      <c r="F106" s="210">
        <v>22241.200000000001</v>
      </c>
      <c r="G106" s="44">
        <f t="shared" si="3"/>
        <v>0.74137333333333333</v>
      </c>
    </row>
    <row r="107" spans="1:7" ht="16.5" thickBot="1" x14ac:dyDescent="0.3">
      <c r="A107" s="43">
        <v>101</v>
      </c>
      <c r="B107" s="146">
        <v>700600</v>
      </c>
      <c r="C107" s="146">
        <v>203030</v>
      </c>
      <c r="D107" s="146" t="s">
        <v>311</v>
      </c>
      <c r="E107" s="217">
        <v>5000</v>
      </c>
      <c r="F107" s="217">
        <v>4302</v>
      </c>
      <c r="G107" s="147">
        <f t="shared" si="3"/>
        <v>0.86040000000000005</v>
      </c>
    </row>
    <row r="108" spans="1:7" ht="16.5" thickTop="1" x14ac:dyDescent="0.25">
      <c r="A108" s="39">
        <v>102</v>
      </c>
      <c r="B108" s="35" t="s">
        <v>334</v>
      </c>
      <c r="C108" s="35" t="s">
        <v>292</v>
      </c>
      <c r="D108" s="35" t="s">
        <v>293</v>
      </c>
      <c r="E108" s="207">
        <v>40000</v>
      </c>
      <c r="F108" s="208">
        <v>14535.15</v>
      </c>
      <c r="G108" s="44">
        <f t="shared" si="3"/>
        <v>0.36337874999999997</v>
      </c>
    </row>
    <row r="109" spans="1:7" ht="15.75" x14ac:dyDescent="0.25">
      <c r="A109" s="43">
        <v>103</v>
      </c>
      <c r="B109" s="38" t="s">
        <v>334</v>
      </c>
      <c r="C109" s="38" t="s">
        <v>335</v>
      </c>
      <c r="D109" s="38" t="s">
        <v>294</v>
      </c>
      <c r="E109" s="209">
        <v>10000</v>
      </c>
      <c r="F109" s="210">
        <v>1089</v>
      </c>
      <c r="G109" s="44">
        <f t="shared" si="3"/>
        <v>0.1089</v>
      </c>
    </row>
    <row r="110" spans="1:7" ht="31.5" x14ac:dyDescent="0.25">
      <c r="A110" s="39">
        <v>104</v>
      </c>
      <c r="B110" s="38">
        <v>705000</v>
      </c>
      <c r="C110" s="38">
        <v>200109</v>
      </c>
      <c r="D110" s="38" t="s">
        <v>299</v>
      </c>
      <c r="E110" s="209">
        <v>185000</v>
      </c>
      <c r="F110" s="210">
        <v>81862.8</v>
      </c>
      <c r="G110" s="44">
        <f t="shared" si="3"/>
        <v>0.44250162162162165</v>
      </c>
    </row>
    <row r="111" spans="1:7" ht="31.5" x14ac:dyDescent="0.25">
      <c r="A111" s="43"/>
      <c r="B111" s="38">
        <v>705000</v>
      </c>
      <c r="C111" s="38">
        <v>200130</v>
      </c>
      <c r="D111" s="38" t="s">
        <v>301</v>
      </c>
      <c r="E111" s="209">
        <v>42000</v>
      </c>
      <c r="F111" s="210">
        <v>0</v>
      </c>
      <c r="G111" s="44">
        <f t="shared" si="3"/>
        <v>0</v>
      </c>
    </row>
    <row r="112" spans="1:7" ht="15.75" x14ac:dyDescent="0.25">
      <c r="A112" s="43">
        <v>105</v>
      </c>
      <c r="B112" s="38">
        <v>705000</v>
      </c>
      <c r="C112" s="38">
        <v>200200</v>
      </c>
      <c r="D112" s="38" t="s">
        <v>302</v>
      </c>
      <c r="E112" s="209">
        <v>10000</v>
      </c>
      <c r="F112" s="210">
        <v>431</v>
      </c>
      <c r="G112" s="44">
        <f t="shared" si="3"/>
        <v>4.3099999999999999E-2</v>
      </c>
    </row>
    <row r="113" spans="1:7" ht="15.75" x14ac:dyDescent="0.25">
      <c r="A113" s="39">
        <v>106</v>
      </c>
      <c r="B113" s="38" t="s">
        <v>334</v>
      </c>
      <c r="C113" s="38" t="s">
        <v>303</v>
      </c>
      <c r="D113" s="38" t="s">
        <v>304</v>
      </c>
      <c r="E113" s="209">
        <v>7000</v>
      </c>
      <c r="F113" s="210">
        <v>6544.37</v>
      </c>
      <c r="G113" s="44">
        <f t="shared" si="3"/>
        <v>0.93491000000000002</v>
      </c>
    </row>
    <row r="114" spans="1:7" ht="17.25" customHeight="1" x14ac:dyDescent="0.25">
      <c r="A114" s="43">
        <v>107</v>
      </c>
      <c r="B114" s="38" t="s">
        <v>334</v>
      </c>
      <c r="C114" s="38" t="s">
        <v>310</v>
      </c>
      <c r="D114" s="38" t="s">
        <v>311</v>
      </c>
      <c r="E114" s="209">
        <v>128000</v>
      </c>
      <c r="F114" s="210">
        <v>127376.32000000001</v>
      </c>
      <c r="G114" s="44">
        <f t="shared" si="3"/>
        <v>0.99512750000000005</v>
      </c>
    </row>
    <row r="115" spans="1:7" ht="17.25" customHeight="1" x14ac:dyDescent="0.25">
      <c r="A115" s="39">
        <v>108</v>
      </c>
      <c r="B115" s="38">
        <v>705000</v>
      </c>
      <c r="C115" s="38">
        <v>710101</v>
      </c>
      <c r="D115" s="35" t="s">
        <v>187</v>
      </c>
      <c r="E115" s="67">
        <v>1475000</v>
      </c>
      <c r="F115" s="46">
        <v>1327702.8</v>
      </c>
      <c r="G115" s="44">
        <f t="shared" si="3"/>
        <v>0.90013749152542377</v>
      </c>
    </row>
    <row r="116" spans="1:7" ht="33.75" customHeight="1" x14ac:dyDescent="0.25">
      <c r="A116" s="43">
        <v>109</v>
      </c>
      <c r="B116" s="58">
        <v>705000</v>
      </c>
      <c r="C116" s="58">
        <v>710102</v>
      </c>
      <c r="D116" s="49" t="s">
        <v>189</v>
      </c>
      <c r="E116" s="225">
        <v>126000</v>
      </c>
      <c r="F116" s="65">
        <v>124195.82</v>
      </c>
      <c r="G116" s="50">
        <f t="shared" si="3"/>
        <v>0.98568111111111112</v>
      </c>
    </row>
    <row r="117" spans="1:7" ht="17.25" customHeight="1" thickBot="1" x14ac:dyDescent="0.3">
      <c r="A117" s="39">
        <v>110</v>
      </c>
      <c r="B117" s="47">
        <v>705000</v>
      </c>
      <c r="C117" s="47">
        <v>710130</v>
      </c>
      <c r="D117" s="47" t="s">
        <v>193</v>
      </c>
      <c r="E117" s="224">
        <v>175000</v>
      </c>
      <c r="F117" s="54">
        <v>70831</v>
      </c>
      <c r="G117" s="48">
        <f t="shared" si="3"/>
        <v>0.4047485714285714</v>
      </c>
    </row>
    <row r="118" spans="1:7" ht="33.75" customHeight="1" thickBot="1" x14ac:dyDescent="0.3">
      <c r="A118" s="43">
        <v>111</v>
      </c>
      <c r="B118" s="150">
        <v>705000</v>
      </c>
      <c r="C118" s="150">
        <v>850101</v>
      </c>
      <c r="D118" s="150" t="s">
        <v>131</v>
      </c>
      <c r="E118" s="238"/>
      <c r="F118" s="239">
        <v>-4032.55</v>
      </c>
      <c r="G118" s="151"/>
    </row>
    <row r="119" spans="1:7" ht="17.25" customHeight="1" thickTop="1" x14ac:dyDescent="0.25">
      <c r="A119" s="39">
        <v>112</v>
      </c>
      <c r="B119" s="35">
        <v>740501</v>
      </c>
      <c r="C119" s="35">
        <v>200109</v>
      </c>
      <c r="D119" s="35" t="s">
        <v>299</v>
      </c>
      <c r="E119" s="207">
        <v>10000</v>
      </c>
      <c r="F119" s="208">
        <v>0</v>
      </c>
      <c r="G119" s="44">
        <f t="shared" ref="G119:G132" si="4">F119/E119</f>
        <v>0</v>
      </c>
    </row>
    <row r="120" spans="1:7" ht="36" customHeight="1" x14ac:dyDescent="0.25">
      <c r="A120" s="43"/>
      <c r="B120" s="35"/>
      <c r="C120" s="35">
        <v>200130</v>
      </c>
      <c r="D120" s="38" t="s">
        <v>301</v>
      </c>
      <c r="E120" s="207">
        <v>30000</v>
      </c>
      <c r="F120" s="208">
        <v>0</v>
      </c>
      <c r="G120" s="44">
        <f t="shared" si="4"/>
        <v>0</v>
      </c>
    </row>
    <row r="121" spans="1:7" ht="15.75" x14ac:dyDescent="0.25">
      <c r="A121" s="43">
        <v>113</v>
      </c>
      <c r="B121" s="38">
        <v>740501</v>
      </c>
      <c r="C121" s="38">
        <v>203030</v>
      </c>
      <c r="D121" s="58" t="s">
        <v>311</v>
      </c>
      <c r="E121" s="209">
        <v>84000</v>
      </c>
      <c r="F121" s="210">
        <v>42746.02</v>
      </c>
      <c r="G121" s="44">
        <f t="shared" si="4"/>
        <v>0.5088811904761904</v>
      </c>
    </row>
    <row r="122" spans="1:7" ht="15" customHeight="1" thickBot="1" x14ac:dyDescent="0.3">
      <c r="A122" s="39">
        <v>114</v>
      </c>
      <c r="B122" s="146" t="s">
        <v>336</v>
      </c>
      <c r="C122" s="143" t="s">
        <v>337</v>
      </c>
      <c r="D122" s="146" t="s">
        <v>160</v>
      </c>
      <c r="E122" s="240">
        <v>60000</v>
      </c>
      <c r="F122" s="212">
        <v>55320</v>
      </c>
      <c r="G122" s="147">
        <f t="shared" si="4"/>
        <v>0.92200000000000004</v>
      </c>
    </row>
    <row r="123" spans="1:7" ht="15" customHeight="1" thickTop="1" x14ac:dyDescent="0.25">
      <c r="A123" s="43">
        <v>115</v>
      </c>
      <c r="B123" s="49">
        <v>740600</v>
      </c>
      <c r="C123" s="43">
        <v>580402</v>
      </c>
      <c r="D123" s="35" t="s">
        <v>338</v>
      </c>
      <c r="E123" s="241">
        <v>2280500</v>
      </c>
      <c r="F123" s="52">
        <v>2279925.2400000002</v>
      </c>
      <c r="G123" s="44">
        <f t="shared" si="4"/>
        <v>0.99974796755097572</v>
      </c>
    </row>
    <row r="124" spans="1:7" ht="15.75" x14ac:dyDescent="0.25">
      <c r="A124" s="39">
        <v>116</v>
      </c>
      <c r="B124" s="38" t="s">
        <v>339</v>
      </c>
      <c r="C124" s="66" t="s">
        <v>340</v>
      </c>
      <c r="D124" s="35" t="s">
        <v>187</v>
      </c>
      <c r="E124" s="67">
        <v>2190500</v>
      </c>
      <c r="F124" s="46">
        <v>2090138.48</v>
      </c>
      <c r="G124" s="44">
        <f t="shared" si="4"/>
        <v>0.95418328235562655</v>
      </c>
    </row>
    <row r="125" spans="1:7" ht="31.5" x14ac:dyDescent="0.25">
      <c r="A125" s="43">
        <v>117</v>
      </c>
      <c r="B125" s="38">
        <v>740600</v>
      </c>
      <c r="C125" s="66">
        <v>710103</v>
      </c>
      <c r="D125" s="35" t="s">
        <v>312</v>
      </c>
      <c r="E125" s="67">
        <v>30000</v>
      </c>
      <c r="F125" s="46">
        <v>26449.919999999998</v>
      </c>
      <c r="G125" s="44">
        <f t="shared" si="4"/>
        <v>0.88166399999999989</v>
      </c>
    </row>
    <row r="126" spans="1:7" ht="18" customHeight="1" x14ac:dyDescent="0.25">
      <c r="A126" s="39">
        <v>118</v>
      </c>
      <c r="B126" s="38">
        <v>740600</v>
      </c>
      <c r="C126" s="66">
        <v>710130</v>
      </c>
      <c r="D126" s="38" t="s">
        <v>193</v>
      </c>
      <c r="E126" s="67">
        <v>345000</v>
      </c>
      <c r="F126" s="67">
        <v>134199.43</v>
      </c>
      <c r="G126" s="59">
        <f t="shared" si="4"/>
        <v>0.38898385507246375</v>
      </c>
    </row>
    <row r="127" spans="1:7" ht="46.5" customHeight="1" thickBot="1" x14ac:dyDescent="0.3">
      <c r="A127" s="43">
        <v>119</v>
      </c>
      <c r="B127" s="146">
        <v>740600</v>
      </c>
      <c r="C127" s="152">
        <v>850102</v>
      </c>
      <c r="D127" s="153" t="s">
        <v>341</v>
      </c>
      <c r="E127" s="226"/>
      <c r="F127" s="154">
        <v>-4851.8100000000004</v>
      </c>
      <c r="G127" s="147" t="e">
        <f t="shared" si="4"/>
        <v>#DIV/0!</v>
      </c>
    </row>
    <row r="128" spans="1:7" ht="15" customHeight="1" thickTop="1" x14ac:dyDescent="0.25">
      <c r="A128" s="39">
        <v>120</v>
      </c>
      <c r="B128" s="35" t="s">
        <v>342</v>
      </c>
      <c r="C128" s="70" t="s">
        <v>315</v>
      </c>
      <c r="D128" s="35" t="s">
        <v>302</v>
      </c>
      <c r="E128" s="207">
        <v>70000</v>
      </c>
      <c r="F128" s="208">
        <v>0</v>
      </c>
      <c r="G128" s="44">
        <f t="shared" si="4"/>
        <v>0</v>
      </c>
    </row>
    <row r="129" spans="1:7" ht="15" customHeight="1" x14ac:dyDescent="0.25">
      <c r="A129" s="43">
        <v>121</v>
      </c>
      <c r="B129" s="58">
        <v>840303</v>
      </c>
      <c r="C129" s="66">
        <v>203030</v>
      </c>
      <c r="D129" s="38" t="s">
        <v>311</v>
      </c>
      <c r="E129" s="209">
        <v>50000</v>
      </c>
      <c r="F129" s="210">
        <v>0</v>
      </c>
      <c r="G129" s="44">
        <f t="shared" si="4"/>
        <v>0</v>
      </c>
    </row>
    <row r="130" spans="1:7" ht="15" customHeight="1" x14ac:dyDescent="0.25">
      <c r="A130" s="39">
        <v>122</v>
      </c>
      <c r="B130" s="38">
        <v>840303</v>
      </c>
      <c r="C130" s="66" t="s">
        <v>340</v>
      </c>
      <c r="D130" s="35" t="s">
        <v>187</v>
      </c>
      <c r="E130" s="67">
        <v>725500</v>
      </c>
      <c r="F130" s="46">
        <v>502964.59</v>
      </c>
      <c r="G130" s="44">
        <f t="shared" si="4"/>
        <v>0.69326614748449344</v>
      </c>
    </row>
    <row r="131" spans="1:7" ht="15" customHeight="1" thickBot="1" x14ac:dyDescent="0.3">
      <c r="A131" s="43">
        <v>123</v>
      </c>
      <c r="B131" s="47">
        <v>840303</v>
      </c>
      <c r="C131" s="68">
        <v>710130</v>
      </c>
      <c r="D131" s="47" t="s">
        <v>193</v>
      </c>
      <c r="E131" s="224">
        <v>316000</v>
      </c>
      <c r="F131" s="54">
        <v>117712.42</v>
      </c>
      <c r="G131" s="48">
        <f t="shared" si="4"/>
        <v>0.37250765822784809</v>
      </c>
    </row>
    <row r="132" spans="1:7" ht="15.75" x14ac:dyDescent="0.25">
      <c r="A132" s="43"/>
      <c r="B132" s="35"/>
      <c r="C132" s="35"/>
      <c r="D132" s="35"/>
      <c r="E132" s="227">
        <f>SUM(E5:E131)</f>
        <v>21310700</v>
      </c>
      <c r="F132" s="71">
        <f>SUM(F5:F131)</f>
        <v>17923154.710000005</v>
      </c>
      <c r="G132" s="72">
        <f t="shared" si="4"/>
        <v>0.84104016808457749</v>
      </c>
    </row>
    <row r="133" spans="1:7" ht="15.75" x14ac:dyDescent="0.25">
      <c r="A133" s="73"/>
    </row>
    <row r="134" spans="1:7" s="74" customFormat="1" x14ac:dyDescent="0.25">
      <c r="B134" s="75" t="s">
        <v>116</v>
      </c>
      <c r="E134" s="76" t="s">
        <v>117</v>
      </c>
    </row>
    <row r="135" spans="1:7" s="74" customFormat="1" x14ac:dyDescent="0.25">
      <c r="E135" s="75" t="s">
        <v>118</v>
      </c>
    </row>
    <row r="136" spans="1:7" s="74" customFormat="1" ht="15.75" x14ac:dyDescent="0.25">
      <c r="B136" s="77" t="s">
        <v>119</v>
      </c>
      <c r="E136" s="1" t="s">
        <v>120</v>
      </c>
    </row>
    <row r="137" spans="1:7" x14ac:dyDescent="0.25">
      <c r="A137" s="74"/>
    </row>
    <row r="138" spans="1:7" x14ac:dyDescent="0.25">
      <c r="A138" s="74"/>
      <c r="D138" s="78">
        <f>'VENITURI TOTALE'!E42-'CHELTUIELI TOTALE'!F132</f>
        <v>2881972.91</v>
      </c>
    </row>
    <row r="139" spans="1:7" x14ac:dyDescent="0.25">
      <c r="A139" s="74"/>
    </row>
    <row r="140" spans="1:7" x14ac:dyDescent="0.25">
      <c r="A140" s="74"/>
      <c r="C140" s="79" t="s">
        <v>343</v>
      </c>
      <c r="D140" s="78">
        <f>'venituri functionare'!E6-'cheltuieli functionare'!E6</f>
        <v>2764157.0999999996</v>
      </c>
      <c r="E140" t="s">
        <v>344</v>
      </c>
    </row>
    <row r="141" spans="1:7" ht="15.75" thickBot="1" x14ac:dyDescent="0.3">
      <c r="C141" s="80" t="s">
        <v>345</v>
      </c>
      <c r="D141" s="81">
        <f>'venituri dezvoltare'!E6-'cheltuieli dezvoltare'!E6</f>
        <v>-145313.16999999993</v>
      </c>
      <c r="E141" t="s">
        <v>346</v>
      </c>
    </row>
    <row r="142" spans="1:7" x14ac:dyDescent="0.25">
      <c r="C142" s="79" t="s">
        <v>347</v>
      </c>
      <c r="D142" s="78">
        <f>D140+D141</f>
        <v>2618843.9299999997</v>
      </c>
      <c r="E142" t="s">
        <v>427</v>
      </c>
    </row>
    <row r="144" spans="1:7" x14ac:dyDescent="0.25">
      <c r="C144" t="s">
        <v>428</v>
      </c>
      <c r="D144" s="78">
        <v>13621733.6</v>
      </c>
      <c r="E144" s="78">
        <v>12828293.98</v>
      </c>
      <c r="F144" s="78">
        <f>D144-E144</f>
        <v>793439.61999999918</v>
      </c>
    </row>
  </sheetData>
  <phoneticPr fontId="13" type="noConversion"/>
  <pageMargins left="0.7" right="0.7" top="0.75" bottom="0.75" header="0.511811023622047" footer="0.511811023622047"/>
  <pageSetup paperSize="9" scale="47" orientation="portrait" r:id="rId1"/>
  <rowBreaks count="2" manualBreakCount="2">
    <brk id="59" max="6" man="1"/>
    <brk id="137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zoomScaleNormal="100" workbookViewId="0">
      <selection activeCell="I10" sqref="I10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348</v>
      </c>
      <c r="F1" t="s">
        <v>349</v>
      </c>
    </row>
    <row r="3" spans="1:6" x14ac:dyDescent="0.25">
      <c r="A3" s="82"/>
      <c r="B3" s="82"/>
      <c r="C3" s="82" t="s">
        <v>435</v>
      </c>
      <c r="D3" s="82"/>
      <c r="E3" s="82"/>
      <c r="F3" s="82"/>
    </row>
    <row r="4" spans="1:6" ht="18.75" x14ac:dyDescent="0.3">
      <c r="A4" s="83" t="s">
        <v>350</v>
      </c>
      <c r="B4" s="82"/>
      <c r="C4" s="82"/>
      <c r="D4" s="82"/>
      <c r="E4" s="82"/>
      <c r="F4" s="82"/>
    </row>
    <row r="5" spans="1:6" x14ac:dyDescent="0.25">
      <c r="A5" s="82" t="s">
        <v>351</v>
      </c>
      <c r="B5" s="82" t="s">
        <v>352</v>
      </c>
      <c r="C5" s="82" t="s">
        <v>353</v>
      </c>
      <c r="D5" s="82" t="s">
        <v>354</v>
      </c>
      <c r="E5" s="82" t="s">
        <v>355</v>
      </c>
      <c r="F5" s="82" t="s">
        <v>356</v>
      </c>
    </row>
    <row r="6" spans="1:6" x14ac:dyDescent="0.25">
      <c r="A6" s="84" t="s">
        <v>357</v>
      </c>
      <c r="B6" s="84"/>
      <c r="C6" s="84"/>
      <c r="D6" s="84"/>
      <c r="E6" s="84"/>
      <c r="F6" s="84"/>
    </row>
    <row r="7" spans="1:6" x14ac:dyDescent="0.25">
      <c r="A7" s="85">
        <v>1</v>
      </c>
      <c r="B7" s="85" t="s">
        <v>358</v>
      </c>
      <c r="C7" s="85" t="s">
        <v>359</v>
      </c>
      <c r="D7" s="86">
        <f>'VENITURI TOTALE'!E42</f>
        <v>20805127.620000005</v>
      </c>
      <c r="E7" s="87">
        <f>D7/D8*100</f>
        <v>159.14943064554382</v>
      </c>
      <c r="F7" s="85" t="s">
        <v>360</v>
      </c>
    </row>
    <row r="8" spans="1:6" x14ac:dyDescent="0.25">
      <c r="A8" s="84"/>
      <c r="B8" s="84"/>
      <c r="C8" s="84" t="s">
        <v>361</v>
      </c>
      <c r="D8" s="88">
        <f>'VENITURI TOTALE'!D42</f>
        <v>13072700</v>
      </c>
      <c r="E8" s="84"/>
      <c r="F8" s="84"/>
    </row>
    <row r="9" spans="1:6" x14ac:dyDescent="0.25">
      <c r="A9" s="85">
        <v>2</v>
      </c>
      <c r="B9" s="85" t="s">
        <v>362</v>
      </c>
      <c r="C9" s="85" t="s">
        <v>363</v>
      </c>
      <c r="D9" s="89">
        <f>'VENITURI TOTALE'!E42-'venituri functionare'!E28-'venituri functionare'!E60-'venituri dezvoltare'!E14</f>
        <v>15725478.620000005</v>
      </c>
      <c r="E9" s="87">
        <f>D9/D10*100</f>
        <v>196.9500735174401</v>
      </c>
      <c r="F9" s="85" t="s">
        <v>360</v>
      </c>
    </row>
    <row r="10" spans="1:6" x14ac:dyDescent="0.25">
      <c r="A10" s="84"/>
      <c r="B10" s="84"/>
      <c r="C10" s="84" t="s">
        <v>364</v>
      </c>
      <c r="D10" s="90">
        <f>'VENITURI TOTALE'!D42-'venituri functionare'!D28-'venituri functionare'!D60-'venituri dezvoltare'!D14</f>
        <v>7984500</v>
      </c>
      <c r="E10" s="84"/>
      <c r="F10" s="84"/>
    </row>
    <row r="11" spans="1:6" x14ac:dyDescent="0.25">
      <c r="A11" s="85">
        <v>3</v>
      </c>
      <c r="B11" s="85" t="s">
        <v>365</v>
      </c>
      <c r="C11" s="85" t="s">
        <v>363</v>
      </c>
      <c r="D11" s="89">
        <f>'VENITURI TOTALE'!E42-'venituri functionare'!E28-'venituri functionare'!E60-'venituri dezvoltare'!E14</f>
        <v>15725478.620000005</v>
      </c>
      <c r="E11" s="87">
        <f>D11/D12*100</f>
        <v>75.584629458764169</v>
      </c>
      <c r="F11" s="85" t="s">
        <v>360</v>
      </c>
    </row>
    <row r="12" spans="1:6" x14ac:dyDescent="0.25">
      <c r="A12" s="84"/>
      <c r="B12" s="84"/>
      <c r="C12" s="84" t="s">
        <v>359</v>
      </c>
      <c r="D12" s="88">
        <f>'VENITURI TOTALE'!E42</f>
        <v>20805127.620000005</v>
      </c>
      <c r="E12" s="84"/>
      <c r="F12" s="84"/>
    </row>
    <row r="13" spans="1:6" x14ac:dyDescent="0.25">
      <c r="A13" s="85">
        <v>4</v>
      </c>
      <c r="B13" s="85" t="s">
        <v>366</v>
      </c>
      <c r="C13" s="85" t="s">
        <v>367</v>
      </c>
      <c r="D13" s="86">
        <f>'VENITURI TOTALE'!E42-'venituri functionare'!E13-'venituri functionare'!E28-'venituri functionare'!E60-'venituri dezvoltare'!E14</f>
        <v>9695601.5600000061</v>
      </c>
      <c r="E13" s="87">
        <f>D13/D14*100</f>
        <v>46.601980709215205</v>
      </c>
      <c r="F13" s="85" t="s">
        <v>360</v>
      </c>
    </row>
    <row r="14" spans="1:6" x14ac:dyDescent="0.25">
      <c r="A14" s="84"/>
      <c r="B14" s="84"/>
      <c r="C14" s="84" t="s">
        <v>368</v>
      </c>
      <c r="D14" s="88">
        <f>'VENITURI TOTALE'!E42</f>
        <v>20805127.620000005</v>
      </c>
      <c r="E14" s="84"/>
      <c r="F14" s="84"/>
    </row>
    <row r="15" spans="1:6" x14ac:dyDescent="0.25">
      <c r="A15" s="85">
        <v>5</v>
      </c>
      <c r="B15" s="85" t="s">
        <v>369</v>
      </c>
      <c r="C15" s="85" t="s">
        <v>370</v>
      </c>
      <c r="D15" s="85"/>
      <c r="E15" s="85" t="e">
        <f>#DIV/0!</f>
        <v>#DIV/0!</v>
      </c>
      <c r="F15" s="85" t="s">
        <v>371</v>
      </c>
    </row>
    <row r="16" spans="1:6" x14ac:dyDescent="0.25">
      <c r="A16" s="91"/>
      <c r="B16" s="91"/>
      <c r="C16" s="91" t="s">
        <v>372</v>
      </c>
      <c r="D16" s="91"/>
      <c r="E16" s="91"/>
      <c r="F16" s="91"/>
    </row>
    <row r="17" spans="1:6" x14ac:dyDescent="0.25">
      <c r="A17" s="92">
        <v>6</v>
      </c>
      <c r="B17" s="93" t="s">
        <v>373</v>
      </c>
      <c r="C17" s="93" t="s">
        <v>374</v>
      </c>
      <c r="D17" s="93"/>
      <c r="E17" s="93" t="e">
        <f>#DIV/0!</f>
        <v>#DIV/0!</v>
      </c>
      <c r="F17" s="94" t="s">
        <v>371</v>
      </c>
    </row>
    <row r="18" spans="1:6" x14ac:dyDescent="0.25">
      <c r="A18" s="95"/>
      <c r="B18" s="82"/>
      <c r="C18" s="82" t="s">
        <v>375</v>
      </c>
      <c r="D18" s="82"/>
      <c r="E18" s="82"/>
      <c r="F18" s="96"/>
    </row>
    <row r="19" spans="1:6" x14ac:dyDescent="0.25">
      <c r="A19" s="97"/>
      <c r="B19" s="84"/>
      <c r="C19" s="84" t="s">
        <v>376</v>
      </c>
      <c r="D19" s="84"/>
      <c r="E19" s="84"/>
      <c r="F19" s="98"/>
    </row>
    <row r="20" spans="1:6" x14ac:dyDescent="0.25">
      <c r="A20" s="85">
        <v>7</v>
      </c>
      <c r="B20" s="85" t="s">
        <v>377</v>
      </c>
      <c r="C20" s="85" t="s">
        <v>378</v>
      </c>
      <c r="D20" s="85"/>
      <c r="E20" s="85" t="e">
        <f>#DIV/0!</f>
        <v>#DIV/0!</v>
      </c>
      <c r="F20" s="85" t="s">
        <v>371</v>
      </c>
    </row>
    <row r="21" spans="1:6" x14ac:dyDescent="0.25">
      <c r="A21" s="82"/>
      <c r="B21" s="82"/>
      <c r="C21" s="82" t="s">
        <v>379</v>
      </c>
      <c r="D21" s="82"/>
      <c r="E21" s="82"/>
      <c r="F21" s="82"/>
    </row>
    <row r="22" spans="1:6" x14ac:dyDescent="0.25">
      <c r="A22" s="91"/>
      <c r="B22" s="91"/>
      <c r="C22" s="91" t="s">
        <v>380</v>
      </c>
      <c r="D22" s="91"/>
      <c r="E22" s="91"/>
      <c r="F22" s="91"/>
    </row>
    <row r="23" spans="1:6" x14ac:dyDescent="0.25">
      <c r="A23" s="92">
        <v>8</v>
      </c>
      <c r="B23" s="93" t="s">
        <v>381</v>
      </c>
      <c r="C23" s="93" t="s">
        <v>382</v>
      </c>
      <c r="D23" s="99">
        <f>'VENITURI TOTALE'!E42-'venituri functionare'!E60-'venituri functionare'!E28-'venituri dezvoltare'!E14</f>
        <v>15725478.620000005</v>
      </c>
      <c r="E23" s="100">
        <f>D23/D24*100</f>
        <v>75.584629458764169</v>
      </c>
      <c r="F23" s="94" t="s">
        <v>360</v>
      </c>
    </row>
    <row r="24" spans="1:6" x14ac:dyDescent="0.25">
      <c r="A24" s="97"/>
      <c r="B24" s="84"/>
      <c r="C24" s="84" t="s">
        <v>380</v>
      </c>
      <c r="D24" s="88">
        <f>'VENITURI TOTALE'!E42</f>
        <v>20805127.620000005</v>
      </c>
      <c r="E24" s="84"/>
      <c r="F24" s="98"/>
    </row>
    <row r="25" spans="1:6" x14ac:dyDescent="0.25">
      <c r="A25" s="85">
        <v>9</v>
      </c>
      <c r="B25" s="85" t="s">
        <v>383</v>
      </c>
      <c r="C25" s="85"/>
      <c r="D25" s="101"/>
      <c r="E25" s="101"/>
      <c r="F25" s="101"/>
    </row>
    <row r="26" spans="1:6" x14ac:dyDescent="0.25">
      <c r="A26" s="82" t="s">
        <v>384</v>
      </c>
      <c r="B26" s="82" t="s">
        <v>385</v>
      </c>
      <c r="C26" s="102" t="s">
        <v>386</v>
      </c>
      <c r="D26" s="122">
        <v>848468.86</v>
      </c>
      <c r="E26" s="103">
        <f>D26/D27</f>
        <v>0.80275215678138634</v>
      </c>
      <c r="F26" s="104" t="s">
        <v>387</v>
      </c>
    </row>
    <row r="27" spans="1:6" x14ac:dyDescent="0.25">
      <c r="A27" s="84"/>
      <c r="B27" s="84"/>
      <c r="C27" s="105" t="s">
        <v>388</v>
      </c>
      <c r="D27" s="123">
        <v>1056949.96</v>
      </c>
      <c r="E27" s="84"/>
      <c r="F27" s="106"/>
    </row>
    <row r="28" spans="1:6" x14ac:dyDescent="0.25">
      <c r="A28" s="85" t="s">
        <v>389</v>
      </c>
      <c r="B28" s="85" t="s">
        <v>383</v>
      </c>
      <c r="C28" s="107" t="s">
        <v>390</v>
      </c>
      <c r="D28" s="124">
        <v>948314.8</v>
      </c>
      <c r="E28" s="125">
        <v>1185393.5</v>
      </c>
      <c r="F28" s="108" t="s">
        <v>391</v>
      </c>
    </row>
    <row r="29" spans="1:6" x14ac:dyDescent="0.25">
      <c r="A29" s="82"/>
      <c r="B29" s="82"/>
      <c r="C29" s="102" t="s">
        <v>392</v>
      </c>
      <c r="D29" s="109">
        <f>D28/E28</f>
        <v>0.8</v>
      </c>
      <c r="E29" s="110"/>
      <c r="F29" s="111"/>
    </row>
    <row r="30" spans="1:6" x14ac:dyDescent="0.25">
      <c r="A30" s="82"/>
      <c r="B30" s="82"/>
      <c r="C30" s="82"/>
      <c r="D30" s="85"/>
      <c r="E30" s="85"/>
      <c r="F30" s="85"/>
    </row>
    <row r="31" spans="1:6" x14ac:dyDescent="0.25">
      <c r="A31" s="82"/>
      <c r="B31" s="82"/>
      <c r="C31" s="82"/>
      <c r="D31" s="82"/>
      <c r="E31" s="82"/>
      <c r="F31" s="82"/>
    </row>
    <row r="32" spans="1:6" ht="18.75" x14ac:dyDescent="0.3">
      <c r="A32" s="112" t="s">
        <v>393</v>
      </c>
      <c r="B32" s="91"/>
      <c r="C32" s="91"/>
      <c r="D32" s="91"/>
      <c r="E32" s="91"/>
      <c r="F32" s="91"/>
    </row>
    <row r="33" spans="1:6" x14ac:dyDescent="0.25">
      <c r="A33" s="113" t="s">
        <v>394</v>
      </c>
      <c r="B33" s="114" t="s">
        <v>352</v>
      </c>
      <c r="C33" s="114" t="s">
        <v>353</v>
      </c>
      <c r="D33" s="114" t="s">
        <v>354</v>
      </c>
      <c r="E33" s="114" t="s">
        <v>355</v>
      </c>
      <c r="F33" s="115" t="s">
        <v>356</v>
      </c>
    </row>
    <row r="34" spans="1:6" x14ac:dyDescent="0.25">
      <c r="A34" s="85">
        <v>1</v>
      </c>
      <c r="B34" s="85" t="s">
        <v>395</v>
      </c>
      <c r="C34" s="85" t="s">
        <v>396</v>
      </c>
      <c r="D34" s="85"/>
      <c r="E34" s="85" t="e">
        <f>#DIV/0!</f>
        <v>#DIV/0!</v>
      </c>
      <c r="F34" s="85" t="s">
        <v>371</v>
      </c>
    </row>
    <row r="35" spans="1:6" x14ac:dyDescent="0.25">
      <c r="A35" s="82"/>
      <c r="B35" s="82"/>
      <c r="C35" s="82" t="s">
        <v>397</v>
      </c>
      <c r="D35" s="82"/>
      <c r="E35" s="82"/>
      <c r="F35" s="82"/>
    </row>
    <row r="36" spans="1:6" x14ac:dyDescent="0.25">
      <c r="A36" s="84"/>
      <c r="B36" s="84"/>
      <c r="C36" s="84" t="s">
        <v>398</v>
      </c>
      <c r="D36" s="84"/>
      <c r="E36" s="84"/>
      <c r="F36" s="84"/>
    </row>
    <row r="37" spans="1:6" x14ac:dyDescent="0.25">
      <c r="A37" s="85">
        <v>2</v>
      </c>
      <c r="B37" s="85" t="s">
        <v>399</v>
      </c>
      <c r="C37" s="85" t="s">
        <v>400</v>
      </c>
      <c r="D37" s="116">
        <f>'cheltuieli functionare'!E6</f>
        <v>10081816.25</v>
      </c>
      <c r="E37" s="87">
        <f>D37/D38*100</f>
        <v>56.25023280290592</v>
      </c>
      <c r="F37" s="85" t="s">
        <v>401</v>
      </c>
    </row>
    <row r="38" spans="1:6" x14ac:dyDescent="0.25">
      <c r="A38" s="84"/>
      <c r="B38" s="84"/>
      <c r="C38" s="84" t="s">
        <v>398</v>
      </c>
      <c r="D38" s="117">
        <f>'CHELTUIELI TOTALE'!F132</f>
        <v>17923154.710000005</v>
      </c>
      <c r="E38" s="84"/>
      <c r="F38" s="84"/>
    </row>
    <row r="39" spans="1:6" x14ac:dyDescent="0.25">
      <c r="A39" s="85">
        <v>3</v>
      </c>
      <c r="B39" s="85" t="s">
        <v>402</v>
      </c>
      <c r="C39" s="85" t="s">
        <v>403</v>
      </c>
      <c r="D39" s="121">
        <f>'cheltuieli dezvoltare'!E6</f>
        <v>7841338.46</v>
      </c>
      <c r="E39" s="87">
        <f>D39/D40*100</f>
        <v>43.749767197094052</v>
      </c>
      <c r="F39" s="85" t="s">
        <v>360</v>
      </c>
    </row>
    <row r="40" spans="1:6" x14ac:dyDescent="0.25">
      <c r="A40" s="84"/>
      <c r="B40" s="84"/>
      <c r="C40" s="84" t="s">
        <v>398</v>
      </c>
      <c r="D40" s="117">
        <f>'CHELTUIELI TOTALE'!F132</f>
        <v>17923154.710000005</v>
      </c>
      <c r="E40" s="84"/>
      <c r="F40" s="84"/>
    </row>
    <row r="41" spans="1:6" x14ac:dyDescent="0.25">
      <c r="A41" s="85">
        <v>4</v>
      </c>
      <c r="B41" s="85" t="s">
        <v>404</v>
      </c>
      <c r="C41" s="85" t="s">
        <v>405</v>
      </c>
      <c r="D41" s="85">
        <v>0</v>
      </c>
      <c r="E41" s="85" t="e">
        <f>#DIV/0!</f>
        <v>#DIV/0!</v>
      </c>
      <c r="F41" s="85" t="s">
        <v>371</v>
      </c>
    </row>
    <row r="42" spans="1:6" x14ac:dyDescent="0.25">
      <c r="A42" s="84"/>
      <c r="B42" s="84"/>
      <c r="C42" s="84" t="s">
        <v>398</v>
      </c>
      <c r="D42" s="84"/>
      <c r="E42" s="84"/>
      <c r="F42" s="84"/>
    </row>
    <row r="43" spans="1:6" x14ac:dyDescent="0.25">
      <c r="A43" s="114">
        <v>5</v>
      </c>
      <c r="B43" s="114" t="s">
        <v>406</v>
      </c>
      <c r="C43" s="114" t="s">
        <v>407</v>
      </c>
      <c r="D43" s="118">
        <f>'venituri functionare'!E6-'cheltuieli functionare'!E6</f>
        <v>2764157.0999999996</v>
      </c>
      <c r="E43" s="114"/>
      <c r="F43" s="114" t="s">
        <v>360</v>
      </c>
    </row>
    <row r="44" spans="1:6" x14ac:dyDescent="0.25">
      <c r="A44" s="114">
        <v>6</v>
      </c>
      <c r="B44" s="114" t="s">
        <v>408</v>
      </c>
      <c r="C44" s="114" t="s">
        <v>407</v>
      </c>
      <c r="D44" s="118">
        <f>'venituri dezvoltare'!E6-'cheltuieli dezvoltare'!E6</f>
        <v>-145313.16999999993</v>
      </c>
      <c r="E44" s="114"/>
      <c r="F44" s="114" t="s">
        <v>360</v>
      </c>
    </row>
    <row r="45" spans="1:6" x14ac:dyDescent="0.25">
      <c r="A45" s="85"/>
      <c r="B45" s="85"/>
      <c r="C45" s="85"/>
      <c r="D45" s="85"/>
      <c r="E45" s="85"/>
      <c r="F45" s="85"/>
    </row>
    <row r="47" spans="1:6" x14ac:dyDescent="0.25">
      <c r="B47" t="s">
        <v>116</v>
      </c>
      <c r="E47" t="s">
        <v>166</v>
      </c>
    </row>
    <row r="48" spans="1:6" x14ac:dyDescent="0.25">
      <c r="E48" t="s">
        <v>118</v>
      </c>
    </row>
    <row r="49" spans="2:5" x14ac:dyDescent="0.25">
      <c r="B49" t="s">
        <v>119</v>
      </c>
      <c r="E49" t="s">
        <v>429</v>
      </c>
    </row>
  </sheetData>
  <pageMargins left="0.7" right="0.7" top="0.75" bottom="0.75" header="0.511811023622047" footer="0.511811023622047"/>
  <pageSetup paperSize="9" scale="65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2024-01-19T11:46:09Z</cp:lastPrinted>
  <dcterms:created xsi:type="dcterms:W3CDTF">2006-09-16T00:00:00Z</dcterms:created>
  <dcterms:modified xsi:type="dcterms:W3CDTF">2024-01-19T11:46:31Z</dcterms:modified>
  <dc:language>en-US</dc:language>
</cp:coreProperties>
</file>