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EXECUTIE TRIM III 2024\"/>
    </mc:Choice>
  </mc:AlternateContent>
  <xr:revisionPtr revIDLastSave="0" documentId="13_ncr:1_{FF94928B-3B3D-44A3-A82A-5ED18084C5DA}" xr6:coauthVersionLast="47" xr6:coauthVersionMax="47" xr10:uidLastSave="{00000000-0000-0000-0000-000000000000}"/>
  <bookViews>
    <workbookView xWindow="-120" yWindow="-120" windowWidth="29040" windowHeight="15720" tabRatio="678" activeTab="6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TOTALE'!$A$1:$G$145</definedName>
    <definedName name="_xlnm.Print_Area" localSheetId="2">'venituri dezvoltare'!$A$1:$F$34</definedName>
    <definedName name="_xlnm.Print_Area" localSheetId="0">'venituri functionare'!$A$1:$F$69</definedName>
  </definedNames>
  <calcPr calcId="191029" iterateDelta="1E-4"/>
</workbook>
</file>

<file path=xl/calcChain.xml><?xml version="1.0" encoding="utf-8"?>
<calcChain xmlns="http://schemas.openxmlformats.org/spreadsheetml/2006/main">
  <c r="D44" i="7" l="1"/>
  <c r="D43" i="7"/>
  <c r="D40" i="7"/>
  <c r="D39" i="7"/>
  <c r="D38" i="7"/>
  <c r="D37" i="7"/>
  <c r="D24" i="7"/>
  <c r="D23" i="7"/>
  <c r="D14" i="7"/>
  <c r="D13" i="7"/>
  <c r="D12" i="7"/>
  <c r="D11" i="7"/>
  <c r="D10" i="7"/>
  <c r="D9" i="7"/>
  <c r="D8" i="7"/>
  <c r="D7" i="7"/>
  <c r="F141" i="6"/>
  <c r="G110" i="6"/>
  <c r="G97" i="6"/>
  <c r="E6" i="4"/>
  <c r="E35" i="4"/>
  <c r="E22" i="4"/>
  <c r="F25" i="4"/>
  <c r="G116" i="6"/>
  <c r="G41" i="6"/>
  <c r="G34" i="6"/>
  <c r="G8" i="6"/>
  <c r="F11" i="2"/>
  <c r="F13" i="2"/>
  <c r="E12" i="2"/>
  <c r="D12" i="2"/>
  <c r="E57" i="1"/>
  <c r="E54" i="1"/>
  <c r="F12" i="2" l="1"/>
  <c r="G127" i="6"/>
  <c r="G94" i="6"/>
  <c r="G70" i="6"/>
  <c r="E21" i="2"/>
  <c r="D21" i="2"/>
  <c r="F23" i="2"/>
  <c r="F10" i="2"/>
  <c r="G44" i="6"/>
  <c r="E41" i="4"/>
  <c r="E45" i="5"/>
  <c r="D45" i="5"/>
  <c r="E43" i="5"/>
  <c r="D43" i="5"/>
  <c r="E40" i="5"/>
  <c r="D40" i="5"/>
  <c r="F40" i="5" l="1"/>
  <c r="F43" i="5"/>
  <c r="F45" i="5"/>
  <c r="D27" i="5"/>
  <c r="E27" i="5"/>
  <c r="F27" i="5" l="1"/>
  <c r="F49" i="1"/>
  <c r="E47" i="1"/>
  <c r="D47" i="1"/>
  <c r="D16" i="3"/>
  <c r="D14" i="3" s="1"/>
  <c r="D7" i="3"/>
  <c r="E24" i="3"/>
  <c r="E23" i="3" s="1"/>
  <c r="D24" i="3"/>
  <c r="D23" i="3" s="1"/>
  <c r="F25" i="3"/>
  <c r="F20" i="3"/>
  <c r="F15" i="3"/>
  <c r="F23" i="3" l="1"/>
  <c r="F24" i="3"/>
  <c r="G129" i="6"/>
  <c r="G120" i="6"/>
  <c r="G113" i="6"/>
  <c r="G106" i="6"/>
  <c r="G99" i="6"/>
  <c r="G100" i="6"/>
  <c r="G101" i="6"/>
  <c r="G84" i="6"/>
  <c r="G66" i="6"/>
  <c r="G65" i="6"/>
  <c r="G51" i="6"/>
  <c r="D27" i="4"/>
  <c r="E27" i="4"/>
  <c r="E29" i="2"/>
  <c r="D29" i="2"/>
  <c r="F31" i="2"/>
  <c r="E44" i="5"/>
  <c r="D44" i="5"/>
  <c r="D37" i="5"/>
  <c r="D36" i="5"/>
  <c r="D35" i="5"/>
  <c r="E35" i="5"/>
  <c r="E34" i="5"/>
  <c r="E32" i="5"/>
  <c r="D32" i="5"/>
  <c r="F11" i="3"/>
  <c r="F13" i="3"/>
  <c r="F17" i="3"/>
  <c r="F18" i="3"/>
  <c r="F22" i="3"/>
  <c r="F44" i="5" l="1"/>
  <c r="E21" i="3"/>
  <c r="E19" i="3" s="1"/>
  <c r="D21" i="3"/>
  <c r="D19" i="3" s="1"/>
  <c r="F58" i="1"/>
  <c r="D57" i="1"/>
  <c r="D40" i="2"/>
  <c r="D24" i="2"/>
  <c r="E7" i="2"/>
  <c r="D7" i="2"/>
  <c r="G134" i="6"/>
  <c r="G96" i="6"/>
  <c r="G95" i="6"/>
  <c r="G78" i="6"/>
  <c r="G58" i="6"/>
  <c r="G43" i="6"/>
  <c r="G42" i="6"/>
  <c r="G39" i="6"/>
  <c r="G28" i="6"/>
  <c r="D35" i="4"/>
  <c r="D8" i="4"/>
  <c r="E14" i="4"/>
  <c r="D14" i="4"/>
  <c r="F15" i="4"/>
  <c r="F16" i="4"/>
  <c r="E42" i="5"/>
  <c r="D42" i="5"/>
  <c r="E41" i="5"/>
  <c r="D41" i="5"/>
  <c r="E16" i="3"/>
  <c r="E14" i="3" s="1"/>
  <c r="F42" i="5" l="1"/>
  <c r="F41" i="5"/>
  <c r="F14" i="3"/>
  <c r="F16" i="3"/>
  <c r="F21" i="3"/>
  <c r="F19" i="3"/>
  <c r="F14" i="4"/>
  <c r="E26" i="7"/>
  <c r="F10" i="4"/>
  <c r="F11" i="4"/>
  <c r="F23" i="4"/>
  <c r="F24" i="4"/>
  <c r="D34" i="2"/>
  <c r="D14" i="2"/>
  <c r="E41" i="7"/>
  <c r="E34" i="7"/>
  <c r="D29" i="7"/>
  <c r="E20" i="7"/>
  <c r="E17" i="7"/>
  <c r="E15" i="7"/>
  <c r="E153" i="6"/>
  <c r="F153" i="6" s="1"/>
  <c r="E141" i="6"/>
  <c r="G140" i="6"/>
  <c r="G139" i="6"/>
  <c r="G138" i="6"/>
  <c r="G137" i="6"/>
  <c r="G136" i="6"/>
  <c r="G135" i="6"/>
  <c r="G133" i="6"/>
  <c r="G132" i="6"/>
  <c r="G131" i="6"/>
  <c r="G130" i="6"/>
  <c r="G128" i="6"/>
  <c r="G126" i="6"/>
  <c r="G125" i="6"/>
  <c r="G124" i="6"/>
  <c r="G123" i="6"/>
  <c r="G122" i="6"/>
  <c r="G121" i="6"/>
  <c r="G119" i="6"/>
  <c r="G118" i="6"/>
  <c r="G117" i="6"/>
  <c r="G115" i="6"/>
  <c r="G114" i="6"/>
  <c r="G112" i="6"/>
  <c r="G111" i="6"/>
  <c r="G109" i="6"/>
  <c r="G108" i="6"/>
  <c r="G107" i="6"/>
  <c r="G105" i="6"/>
  <c r="G104" i="6"/>
  <c r="G103" i="6"/>
  <c r="G102" i="6"/>
  <c r="G98" i="6"/>
  <c r="G93" i="6"/>
  <c r="G92" i="6"/>
  <c r="G91" i="6"/>
  <c r="G90" i="6"/>
  <c r="G89" i="6"/>
  <c r="G88" i="6"/>
  <c r="G87" i="6"/>
  <c r="G86" i="6"/>
  <c r="G85" i="6"/>
  <c r="G83" i="6"/>
  <c r="G82" i="6"/>
  <c r="G81" i="6"/>
  <c r="G80" i="6"/>
  <c r="G79" i="6"/>
  <c r="G77" i="6"/>
  <c r="G76" i="6"/>
  <c r="G75" i="6"/>
  <c r="G74" i="6"/>
  <c r="G73" i="6"/>
  <c r="G72" i="6"/>
  <c r="G71" i="6"/>
  <c r="G69" i="6"/>
  <c r="G68" i="6"/>
  <c r="G67" i="6"/>
  <c r="G64" i="6"/>
  <c r="G63" i="6"/>
  <c r="G62" i="6"/>
  <c r="G61" i="6"/>
  <c r="G60" i="6"/>
  <c r="G59" i="6"/>
  <c r="G57" i="6"/>
  <c r="G56" i="6"/>
  <c r="G55" i="6"/>
  <c r="G54" i="6"/>
  <c r="G53" i="6"/>
  <c r="G52" i="6"/>
  <c r="G50" i="6"/>
  <c r="G49" i="6"/>
  <c r="G48" i="6"/>
  <c r="G47" i="6"/>
  <c r="G46" i="6"/>
  <c r="G45" i="6"/>
  <c r="G40" i="6"/>
  <c r="G38" i="6"/>
  <c r="G37" i="6"/>
  <c r="G36" i="6"/>
  <c r="G35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39" i="5"/>
  <c r="D39" i="5"/>
  <c r="E38" i="5"/>
  <c r="D38" i="5"/>
  <c r="E37" i="5"/>
  <c r="E36" i="5"/>
  <c r="F36" i="5" s="1"/>
  <c r="F35" i="5"/>
  <c r="D34" i="5"/>
  <c r="E33" i="5"/>
  <c r="D33" i="5"/>
  <c r="E31" i="5"/>
  <c r="D31" i="5"/>
  <c r="E30" i="5"/>
  <c r="D30" i="5"/>
  <c r="E29" i="5"/>
  <c r="D29" i="5"/>
  <c r="E28" i="5"/>
  <c r="D28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F7" i="5" s="1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8" i="4"/>
  <c r="E7" i="4" s="1"/>
  <c r="D7" i="4"/>
  <c r="E12" i="3"/>
  <c r="D12" i="3"/>
  <c r="E10" i="3"/>
  <c r="E9" i="3" s="1"/>
  <c r="D10" i="3"/>
  <c r="F8" i="3"/>
  <c r="E7" i="3"/>
  <c r="F41" i="2"/>
  <c r="E40" i="2"/>
  <c r="F40" i="2" s="1"/>
  <c r="F39" i="2"/>
  <c r="F38" i="2"/>
  <c r="E37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3" i="1"/>
  <c r="F62" i="1"/>
  <c r="E61" i="1"/>
  <c r="D61" i="1"/>
  <c r="F59" i="1"/>
  <c r="F57" i="1"/>
  <c r="F56" i="1"/>
  <c r="F55" i="1"/>
  <c r="D54" i="1"/>
  <c r="F53" i="1"/>
  <c r="F52" i="1"/>
  <c r="E51" i="1"/>
  <c r="E50" i="1" s="1"/>
  <c r="D51" i="1"/>
  <c r="D50" i="1" s="1"/>
  <c r="F48" i="1"/>
  <c r="F46" i="1"/>
  <c r="F45" i="1"/>
  <c r="E44" i="1"/>
  <c r="D44" i="1"/>
  <c r="F42" i="1"/>
  <c r="E41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E43" i="1" l="1"/>
  <c r="D43" i="1"/>
  <c r="D39" i="1" s="1"/>
  <c r="D46" i="5"/>
  <c r="D6" i="2"/>
  <c r="E6" i="2"/>
  <c r="E46" i="5"/>
  <c r="D27" i="1"/>
  <c r="D9" i="3"/>
  <c r="D6" i="3"/>
  <c r="E6" i="3"/>
  <c r="F33" i="4"/>
  <c r="D6" i="4"/>
  <c r="F33" i="5"/>
  <c r="F11" i="5"/>
  <c r="E10" i="1"/>
  <c r="E9" i="1" s="1"/>
  <c r="F12" i="3"/>
  <c r="F37" i="5"/>
  <c r="F9" i="3"/>
  <c r="F10" i="3"/>
  <c r="F34" i="5"/>
  <c r="F7" i="3"/>
  <c r="F44" i="1"/>
  <c r="F28" i="5"/>
  <c r="F19" i="5"/>
  <c r="G141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6" i="5"/>
  <c r="F38" i="5"/>
  <c r="F16" i="5"/>
  <c r="F10" i="5"/>
  <c r="F8" i="5"/>
  <c r="F20" i="5"/>
  <c r="F25" i="5"/>
  <c r="F24" i="5"/>
  <c r="F9" i="5"/>
  <c r="F17" i="5"/>
  <c r="F61" i="1"/>
  <c r="F39" i="5"/>
  <c r="F31" i="5"/>
  <c r="F30" i="5"/>
  <c r="F54" i="1"/>
  <c r="F29" i="5"/>
  <c r="F51" i="1"/>
  <c r="F50" i="1"/>
  <c r="F47" i="1"/>
  <c r="F23" i="5"/>
  <c r="F41" i="1"/>
  <c r="F37" i="1"/>
  <c r="F22" i="5"/>
  <c r="F18" i="5"/>
  <c r="F32" i="1"/>
  <c r="F28" i="1"/>
  <c r="F15" i="5"/>
  <c r="F14" i="5"/>
  <c r="D17" i="1"/>
  <c r="F21" i="1"/>
  <c r="F18" i="1"/>
  <c r="F13" i="1"/>
  <c r="F6" i="5"/>
  <c r="D10" i="1"/>
  <c r="D9" i="1" s="1"/>
  <c r="E17" i="1"/>
  <c r="E31" i="1"/>
  <c r="F31" i="1" s="1"/>
  <c r="E40" i="1"/>
  <c r="E32" i="4"/>
  <c r="F11" i="1"/>
  <c r="E39" i="1" l="1"/>
  <c r="F39" i="1" s="1"/>
  <c r="D153" i="6"/>
  <c r="F6" i="3"/>
  <c r="F46" i="5"/>
  <c r="F10" i="1"/>
  <c r="F21" i="4"/>
  <c r="F43" i="1"/>
  <c r="D8" i="1"/>
  <c r="D7" i="1" s="1"/>
  <c r="D6" i="1" s="1"/>
  <c r="F17" i="1"/>
  <c r="D147" i="6"/>
  <c r="F9" i="1"/>
  <c r="E31" i="4"/>
  <c r="F32" i="4"/>
  <c r="F40" i="1"/>
  <c r="E37" i="7"/>
  <c r="F6" i="2"/>
  <c r="E27" i="1"/>
  <c r="F27" i="1" s="1"/>
  <c r="E13" i="7" l="1"/>
  <c r="E8" i="1"/>
  <c r="D150" i="6"/>
  <c r="E9" i="7"/>
  <c r="E23" i="7"/>
  <c r="E11" i="7"/>
  <c r="E7" i="7"/>
  <c r="F31" i="4"/>
  <c r="F8" i="1" l="1"/>
  <c r="E7" i="1"/>
  <c r="E6" i="1" s="1"/>
  <c r="A35" i="3" s="1"/>
  <c r="A50" i="4"/>
  <c r="E39" i="7"/>
  <c r="F6" i="4"/>
  <c r="E44" i="4"/>
  <c r="F7" i="1" l="1"/>
  <c r="D149" i="6"/>
  <c r="D151" i="6" s="1"/>
  <c r="E42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367.857,66(sc)+.
4.845.716,95(primarie)=
=5.213.574,61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100.000 scoala +30.000 primarie=130.000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93.410(scoala)+27.240(primaria)=120.650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cel mai bine le iei din prg ctb Verificare trimestrialitate plati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9" authorId="0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E46 (12023259,85)-
(Venit funct) Sume defalcate din TVA E28(1572772,71)- (Venit funct) Subventii E59(192811)-(Venit dezv) Subventii E14 (96400)-(venit funt)Sponsorizare E58 =11759749,89</t>
        </r>
      </text>
    </comment>
    <comment ref="D10" authorId="0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  <charset val="1"/>
          </rPr>
          <t>BUGET VENITURI TOTALE D38(4018900)-buget Sume defalcate din TVA D28(931000)- buget Subventii D59(115900)-buget Subventui (Venit dezv)96400-(Venit funct)SponsorizareD58 =2972000</t>
        </r>
      </text>
    </comment>
    <comment ref="D13" authorId="0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E38 (3075355,47)-
(Venit funct) Sume defalcate din TVA E28(257000)- (Venit funct) Subventii E59(124294)- (Venit dezv) Subventii (96400)- Cote si sume defalcate din imp pe venit E13 (1564944,72) =1129116,75</t>
        </r>
      </text>
    </comment>
  </commentList>
</comments>
</file>

<file path=xl/sharedStrings.xml><?xml version="1.0" encoding="utf-8"?>
<sst xmlns="http://schemas.openxmlformats.org/spreadsheetml/2006/main" count="782" uniqueCount="472">
  <si>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</si>
  <si>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</si>
  <si>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</si>
  <si>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</si>
  <si>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</si>
  <si>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</si>
  <si>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</si>
  <si>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</si>
  <si>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</si>
  <si>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</si>
  <si>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</si>
  <si>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</si>
  <si>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</si>
  <si>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</si>
  <si>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</si>
  <si>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</si>
  <si>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</si>
  <si>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</si>
  <si>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</si>
  <si>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</si>
  <si>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</si>
  <si>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</si>
  <si>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</si>
  <si>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</si>
  <si>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</si>
  <si>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</si>
  <si>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</si>
  <si>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</si>
  <si>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</si>
  <si>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</si>
  <si>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</si>
  <si>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</si>
  <si>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</si>
  <si>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</si>
  <si>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</si>
  <si>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</si>
  <si>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</si>
  <si>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</si>
  <si>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</si>
  <si>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</si>
  <si>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</si>
  <si>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</si>
  <si>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</si>
  <si>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</si>
  <si>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</si>
  <si>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</si>
  <si>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</si>
  <si>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</si>
  <si>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</si>
  <si>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</si>
  <si>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</si>
  <si>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</si>
  <si>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</si>
  <si>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</si>
  <si>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</si>
  <si>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</si>
  <si>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</si>
  <si>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</si>
  <si>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</si>
  <si>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</si>
  <si>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</si>
  <si>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</si>
  <si>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</si>
  <si>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</si>
  <si>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</si>
  <si>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</si>
  <si>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</si>
  <si>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</si>
  <si>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</si>
  <si>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</si>
  <si>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</si>
  <si>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</si>
  <si>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</si>
  <si>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</si>
  <si>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</si>
  <si>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</si>
  <si>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</si>
  <si>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</si>
  <si>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</si>
  <si>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</si>
  <si>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</si>
  <si>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</si>
  <si>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</si>
  <si>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</si>
  <si>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</si>
  <si>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</si>
  <si>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</si>
  <si>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</si>
  <si>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</si>
  <si>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</si>
  <si>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</si>
  <si>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</si>
  <si>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</si>
  <si>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</si>
  <si>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</si>
  <si>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</si>
  <si>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</si>
  <si>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</si>
  <si>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</si>
  <si>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</si>
  <si>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</si>
  <si>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</si>
  <si>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</si>
  <si>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</si>
  <si>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</si>
  <si>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</si>
  <si>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</si>
  <si>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</si>
  <si>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</si>
  <si>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</si>
  <si>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</si>
  <si>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</si>
  <si>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</si>
  <si>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</si>
  <si>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</si>
  <si>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</si>
  <si>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</si>
  <si>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</si>
  <si>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</si>
  <si>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</si>
  <si>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</si>
  <si>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</si>
  <si>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</si>
  <si>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</si>
  <si>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</si>
  <si>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</si>
  <si>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</si>
  <si>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</si>
  <si>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</si>
  <si>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</si>
  <si>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</si>
  <si>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</si>
  <si>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</si>
  <si>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</si>
  <si>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</si>
  <si>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</si>
  <si>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</si>
  <si>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</si>
  <si>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</si>
  <si>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</si>
  <si>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</si>
  <si>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</si>
  <si>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</si>
  <si>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</si>
  <si>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</si>
  <si>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</si>
  <si>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</si>
  <si>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</si>
  <si>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</si>
  <si>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</si>
  <si>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</si>
  <si>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</si>
  <si>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</si>
  <si>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</si>
  <si>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</si>
  <si>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</si>
  <si>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</si>
  <si>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</si>
  <si>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</si>
  <si>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</si>
  <si>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</si>
  <si>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</si>
  <si>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</si>
  <si>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</si>
  <si>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</si>
  <si>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</si>
  <si>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</si>
  <si>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</si>
  <si>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39.02.03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</si>
  <si>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</si>
  <si>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</si>
  <si>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</si>
  <si>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</si>
  <si>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</si>
  <si>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</si>
  <si>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</si>
  <si>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</si>
  <si>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</si>
  <si>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</si>
  <si>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</si>
  <si>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</si>
  <si>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</si>
  <si>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</si>
  <si>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</si>
  <si>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</si>
  <si>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</si>
  <si>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</si>
  <si>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</si>
  <si>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</si>
  <si>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</si>
  <si>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</si>
  <si>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</si>
  <si>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</si>
  <si>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</si>
  <si>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</si>
  <si>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</si>
  <si>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</si>
  <si>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</si>
  <si>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</si>
  <si>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</si>
  <si>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</si>
  <si>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</si>
  <si>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</si>
  <si>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</si>
  <si>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</si>
  <si>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</si>
  <si>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</si>
  <si>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</si>
  <si>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</si>
  <si>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</si>
  <si>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</si>
  <si>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</si>
  <si>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</si>
  <si>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</si>
  <si>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</si>
  <si>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</si>
  <si>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</si>
  <si>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</si>
  <si>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</si>
  <si>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</si>
  <si>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</si>
  <si>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</si>
  <si>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</si>
  <si>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</si>
  <si>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</si>
  <si>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</si>
  <si>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</si>
  <si>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</si>
  <si>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</si>
  <si>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</si>
  <si>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</si>
  <si>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</si>
  <si>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</si>
  <si>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</si>
  <si>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</si>
  <si>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</si>
  <si>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</si>
  <si>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</si>
  <si>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</si>
  <si>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</si>
  <si>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</si>
  <si>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</si>
  <si>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</si>
  <si>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</si>
  <si>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</si>
  <si>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</si>
  <si>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</si>
  <si>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</si>
  <si>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</si>
  <si>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</si>
  <si>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</si>
  <si>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</si>
  <si>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</si>
  <si>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</si>
  <si>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</si>
  <si>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</si>
  <si>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</si>
  <si>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</si>
  <si>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</si>
  <si>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</si>
  <si>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</si>
  <si>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</si>
  <si>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</si>
  <si>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</si>
  <si>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</si>
  <si>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</si>
  <si>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</si>
  <si>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</si>
  <si>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</si>
  <si>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</si>
  <si>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</si>
  <si>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</si>
  <si>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</si>
  <si>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</si>
  <si>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</si>
  <si>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</si>
  <si>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</si>
  <si>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</si>
  <si>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</si>
  <si>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</si>
  <si>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</si>
  <si>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</si>
  <si>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</si>
  <si>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</si>
  <si>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</si>
  <si>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</si>
  <si>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</si>
  <si>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</si>
  <si>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</si>
  <si>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</si>
  <si>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</si>
  <si>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</si>
  <si>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</si>
  <si>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</si>
  <si>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</si>
  <si>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</si>
  <si>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</si>
  <si>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</si>
  <si>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</si>
  <si>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</si>
  <si>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</si>
  <si>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</si>
  <si>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</si>
  <si>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</si>
  <si>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</si>
  <si>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</si>
  <si>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</si>
  <si>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</si>
  <si>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</si>
  <si>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</si>
  <si>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</si>
  <si>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</si>
  <si>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Tichete de cresa si tichete sociale pentru gradinita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</si>
  <si>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</si>
  <si>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</si>
  <si>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</si>
  <si>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</si>
  <si>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</si>
  <si>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</si>
  <si>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</si>
  <si>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</si>
  <si>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</si>
  <si>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</si>
  <si>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</si>
  <si>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</si>
  <si>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</si>
  <si>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</si>
  <si>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</si>
  <si>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</si>
  <si>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</si>
  <si>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</si>
  <si>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</si>
  <si>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</si>
  <si>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</si>
  <si>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</si>
  <si>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</si>
  <si>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</si>
  <si>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</si>
  <si>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</si>
  <si>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</si>
  <si>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</si>
  <si>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</si>
  <si>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</si>
  <si>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</si>
  <si>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</si>
  <si>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</si>
  <si>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</si>
  <si>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</si>
  <si>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</si>
  <si>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</si>
  <si>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</si>
  <si>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</si>
  <si>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Venituri totale programate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</si>
  <si>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</si>
  <si>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</si>
  <si>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</si>
  <si>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</si>
  <si>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</si>
  <si>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</si>
  <si>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</si>
  <si>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</si>
  <si>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</si>
  <si>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</si>
  <si>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</si>
  <si>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</si>
  <si>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</si>
  <si>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</si>
  <si>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</si>
  <si>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</si>
  <si>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</si>
  <si>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</si>
  <si>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</si>
  <si>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</si>
  <si>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</si>
  <si>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</si>
  <si>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</si>
  <si>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</si>
  <si>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</si>
  <si>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</si>
  <si>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</si>
  <si>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</si>
  <si>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</si>
  <si>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</si>
  <si>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</si>
  <si>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</si>
  <si>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</si>
  <si>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</si>
  <si>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</si>
  <si>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</si>
  <si>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</si>
  <si>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</si>
  <si>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</si>
  <si>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</si>
  <si>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</si>
  <si>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</si>
  <si>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</si>
  <si>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</si>
  <si>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</si>
  <si>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</si>
  <si>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</si>
  <si>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</si>
  <si>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</si>
  <si>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</si>
  <si>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</si>
  <si>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</si>
  <si>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</si>
  <si>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</si>
  <si>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</si>
  <si>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</si>
  <si>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</si>
  <si>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</si>
  <si>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</si>
  <si>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</si>
  <si>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</si>
  <si>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</si>
  <si>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</si>
  <si>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</si>
  <si>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</si>
  <si>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</si>
  <si>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</si>
  <si>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</si>
  <si>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</si>
  <si>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</si>
  <si>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</si>
  <si>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</si>
  <si>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</si>
  <si>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</si>
  <si>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</si>
  <si>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</si>
  <si>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</si>
  <si>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</si>
  <si>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</si>
  <si>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</si>
  <si>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</si>
  <si>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</si>
  <si>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</si>
  <si>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</si>
  <si>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</si>
  <si>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</si>
  <si>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</si>
  <si>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</si>
  <si>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</si>
  <si>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</si>
  <si>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</si>
  <si>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</si>
  <si>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</si>
  <si>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</si>
  <si>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</si>
  <si>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</si>
  <si>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</si>
  <si>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</si>
  <si>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</si>
  <si>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</si>
  <si>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</si>
  <si>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</si>
  <si>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</si>
  <si>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</si>
  <si>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</si>
  <si>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</si>
  <si>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</si>
  <si>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</si>
  <si>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</si>
  <si>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</si>
  <si>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la 30.09.2024</t>
  </si>
  <si>
    <t>La 30.09.2024</t>
  </si>
  <si>
    <t>Sume defalcate din TVA pt. finantarea cheltuielilor descentralizate la nivelul comunelor</t>
  </si>
  <si>
    <t>Realizat la 30.09.2024</t>
  </si>
  <si>
    <t>VENITURI TOTALE LA 30.09.2024</t>
  </si>
  <si>
    <t>67.02.85.01.02</t>
  </si>
  <si>
    <t>Sport-Plati efectuate in anii precedenti si recuperate in anul curent in SD</t>
  </si>
  <si>
    <t>CHELTUIELI TOTALE LA 30.09.2024</t>
  </si>
  <si>
    <t xml:space="preserve">                   Indicatorii executiei bugetului local pe trim.III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</si>
</sst>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charset val="1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66FF99"/>
        <bgColor rgb="FFFFCCFF"/>
      </patternFill>
    </fill>
    <fill>
      <patternFill patternType="solid">
        <fgColor rgb="FFCCFFFF"/>
        <bgColor indexed="64"/>
      </patternFill>
    </fill>
    <fill>
      <patternFill patternType="solid">
        <fgColor rgb="FF66FF99"/>
        <bgColor rgb="FFFCD5B5"/>
      </patternFill>
    </fill>
    <fill>
      <patternFill patternType="solid">
        <fgColor rgb="FF66FF99"/>
        <bgColor rgb="FFFFFF99"/>
      </patternFill>
    </fill>
    <fill>
      <patternFill patternType="solid">
        <fgColor rgb="FF00FFFF"/>
        <bgColor rgb="FFFCD5B5"/>
      </patternFill>
    </fill>
    <fill>
      <patternFill patternType="solid">
        <fgColor rgb="FF00FFFF"/>
        <bgColor rgb="FFFFFF99"/>
      </patternFill>
    </fill>
  </fills>
  <borders count="6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15" fillId="0" borderId="0">
      <alignment horizontal="left" vertical="top"/>
    </xf>
    <xf numFmtId="0" fontId="16" fillId="0" borderId="0">
      <alignment horizontal="center" vertical="top"/>
    </xf>
    <xf numFmtId="0" fontId="15" fillId="13" borderId="0">
      <alignment horizontal="center" vertical="top"/>
    </xf>
    <xf numFmtId="0" fontId="17" fillId="13" borderId="0">
      <alignment horizontal="center" vertical="center"/>
    </xf>
    <xf numFmtId="0" fontId="15" fillId="13" borderId="0">
      <alignment horizontal="center" vertical="center"/>
    </xf>
    <xf numFmtId="0" fontId="18" fillId="14" borderId="0">
      <alignment horizontal="left" vertical="center"/>
    </xf>
    <xf numFmtId="0" fontId="17" fillId="13" borderId="0">
      <alignment horizontal="left" vertical="center"/>
    </xf>
    <xf numFmtId="0" fontId="19" fillId="0" borderId="0">
      <alignment horizontal="right" vertical="center"/>
    </xf>
    <xf numFmtId="0" fontId="20" fillId="13" borderId="0">
      <alignment horizontal="right" vertical="center"/>
    </xf>
    <xf numFmtId="0" fontId="15" fillId="0" borderId="0">
      <alignment horizontal="left" vertical="center"/>
    </xf>
    <xf numFmtId="0" fontId="19" fillId="13" borderId="0">
      <alignment horizontal="right" vertical="center"/>
    </xf>
    <xf numFmtId="0" fontId="19" fillId="0" borderId="0">
      <alignment horizontal="right" vertical="center"/>
    </xf>
  </cellStyleXfs>
  <cellXfs count="3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5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0" fontId="2" fillId="0" borderId="56" xfId="0" applyFont="1" applyBorder="1" applyAlignment="1">
      <alignment horizontal="justify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58" xfId="0" applyNumberFormat="1" applyFont="1" applyFill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9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60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6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7" xfId="0" applyFont="1" applyFill="1" applyBorder="1" applyAlignment="1">
      <alignment wrapText="1"/>
    </xf>
    <xf numFmtId="10" fontId="2" fillId="10" borderId="21" xfId="0" applyNumberFormat="1" applyFont="1" applyFill="1" applyBorder="1" applyAlignment="1">
      <alignment vertical="top"/>
    </xf>
    <xf numFmtId="0" fontId="2" fillId="10" borderId="18" xfId="0" applyFont="1" applyFill="1" applyBorder="1" applyAlignment="1">
      <alignment wrapText="1"/>
    </xf>
    <xf numFmtId="0" fontId="2" fillId="10" borderId="7" xfId="0" applyFont="1" applyFill="1" applyBorder="1" applyAlignment="1">
      <alignment vertical="center" wrapText="1"/>
    </xf>
    <xf numFmtId="0" fontId="2" fillId="10" borderId="7" xfId="0" applyFont="1" applyFill="1" applyBorder="1" applyAlignment="1">
      <alignment horizontal="justify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7" xfId="0" applyFont="1" applyBorder="1" applyAlignment="1">
      <alignment vertical="top"/>
    </xf>
    <xf numFmtId="0" fontId="22" fillId="0" borderId="7" xfId="0" applyFont="1" applyBorder="1" applyAlignment="1">
      <alignment horizontal="center" vertical="top"/>
    </xf>
    <xf numFmtId="4" fontId="21" fillId="11" borderId="8" xfId="0" applyNumberFormat="1" applyFont="1" applyFill="1" applyBorder="1" applyAlignment="1">
      <alignment horizontal="right" vertical="top" wrapText="1"/>
    </xf>
    <xf numFmtId="0" fontId="21" fillId="0" borderId="25" xfId="0" applyFont="1" applyBorder="1" applyAlignment="1">
      <alignment horizontal="left" vertical="top" wrapText="1"/>
    </xf>
    <xf numFmtId="10" fontId="21" fillId="0" borderId="25" xfId="0" applyNumberFormat="1" applyFont="1" applyBorder="1" applyAlignment="1">
      <alignment horizontal="right" vertical="top" wrapText="1"/>
    </xf>
    <xf numFmtId="0" fontId="21" fillId="0" borderId="15" xfId="0" applyFont="1" applyBorder="1" applyAlignment="1">
      <alignment horizontal="left" vertical="top" wrapText="1"/>
    </xf>
    <xf numFmtId="10" fontId="21" fillId="0" borderId="17" xfId="0" applyNumberFormat="1" applyFont="1" applyBorder="1" applyAlignment="1">
      <alignment horizontal="right" vertical="top" wrapText="1"/>
    </xf>
    <xf numFmtId="0" fontId="21" fillId="0" borderId="50" xfId="0" applyFont="1" applyBorder="1" applyAlignment="1">
      <alignment horizontal="left" vertical="top" wrapText="1"/>
    </xf>
    <xf numFmtId="10" fontId="21" fillId="0" borderId="50" xfId="0" applyNumberFormat="1" applyFont="1" applyBorder="1" applyAlignment="1">
      <alignment horizontal="right" vertical="top" wrapText="1"/>
    </xf>
    <xf numFmtId="4" fontId="21" fillId="11" borderId="13" xfId="0" applyNumberFormat="1" applyFont="1" applyFill="1" applyBorder="1" applyAlignment="1">
      <alignment horizontal="right" vertical="top" wrapText="1"/>
    </xf>
    <xf numFmtId="0" fontId="21" fillId="0" borderId="7" xfId="0" applyFont="1" applyBorder="1" applyAlignment="1">
      <alignment horizontal="justify" vertical="center" wrapText="1"/>
    </xf>
    <xf numFmtId="4" fontId="21" fillId="9" borderId="6" xfId="0" applyNumberFormat="1" applyFont="1" applyFill="1" applyBorder="1" applyAlignment="1">
      <alignment horizontal="right" vertical="top" wrapText="1"/>
    </xf>
    <xf numFmtId="4" fontId="21" fillId="11" borderId="6" xfId="0" applyNumberFormat="1" applyFont="1" applyFill="1" applyBorder="1" applyAlignment="1">
      <alignment horizontal="right" vertical="top" wrapText="1"/>
    </xf>
    <xf numFmtId="4" fontId="21" fillId="11" borderId="7" xfId="0" applyNumberFormat="1" applyFont="1" applyFill="1" applyBorder="1" applyAlignment="1">
      <alignment horizontal="right" vertical="top" wrapText="1"/>
    </xf>
    <xf numFmtId="10" fontId="21" fillId="0" borderId="7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4" fontId="21" fillId="9" borderId="19" xfId="0" applyNumberFormat="1" applyFont="1" applyFill="1" applyBorder="1" applyAlignment="1">
      <alignment horizontal="right" vertical="top" wrapText="1"/>
    </xf>
    <xf numFmtId="4" fontId="21" fillId="9" borderId="20" xfId="0" applyNumberFormat="1" applyFont="1" applyFill="1" applyBorder="1" applyAlignment="1">
      <alignment horizontal="righ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21" fillId="0" borderId="51" xfId="0" applyFont="1" applyBorder="1" applyAlignment="1">
      <alignment horizontal="left" vertical="top" wrapText="1"/>
    </xf>
    <xf numFmtId="10" fontId="21" fillId="0" borderId="51" xfId="0" applyNumberFormat="1" applyFont="1" applyBorder="1" applyAlignment="1">
      <alignment horizontal="right" vertical="top" wrapText="1"/>
    </xf>
    <xf numFmtId="10" fontId="21" fillId="0" borderId="15" xfId="0" applyNumberFormat="1" applyFont="1" applyBorder="1" applyAlignment="1">
      <alignment horizontal="right" vertical="top" wrapText="1"/>
    </xf>
    <xf numFmtId="10" fontId="21" fillId="0" borderId="18" xfId="0" applyNumberFormat="1" applyFont="1" applyBorder="1" applyAlignment="1">
      <alignment horizontal="right" vertical="top" wrapText="1"/>
    </xf>
    <xf numFmtId="0" fontId="21" fillId="0" borderId="21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4" fontId="21" fillId="12" borderId="21" xfId="0" applyNumberFormat="1" applyFont="1" applyFill="1" applyBorder="1" applyAlignment="1">
      <alignment horizontal="right" vertical="top" wrapText="1"/>
    </xf>
    <xf numFmtId="4" fontId="21" fillId="12" borderId="10" xfId="0" applyNumberFormat="1" applyFont="1" applyFill="1" applyBorder="1" applyAlignment="1">
      <alignment horizontal="right" vertical="top" wrapText="1"/>
    </xf>
    <xf numFmtId="4" fontId="21" fillId="11" borderId="15" xfId="0" applyNumberFormat="1" applyFont="1" applyFill="1" applyBorder="1" applyAlignment="1">
      <alignment horizontal="right" vertical="top" wrapText="1"/>
    </xf>
    <xf numFmtId="4" fontId="21" fillId="11" borderId="16" xfId="0" applyNumberFormat="1" applyFont="1" applyFill="1" applyBorder="1" applyAlignment="1">
      <alignment horizontal="right" vertical="top" wrapText="1"/>
    </xf>
    <xf numFmtId="4" fontId="21" fillId="12" borderId="7" xfId="0" applyNumberFormat="1" applyFont="1" applyFill="1" applyBorder="1" applyAlignment="1">
      <alignment horizontal="right" vertical="top" wrapText="1"/>
    </xf>
    <xf numFmtId="4" fontId="21" fillId="12" borderId="15" xfId="0" applyNumberFormat="1" applyFont="1" applyFill="1" applyBorder="1" applyAlignment="1">
      <alignment horizontal="right" vertical="top" wrapText="1"/>
    </xf>
    <xf numFmtId="0" fontId="23" fillId="0" borderId="13" xfId="0" applyFont="1" applyBorder="1" applyAlignment="1">
      <alignment horizontal="left" vertical="top" wrapText="1"/>
    </xf>
    <xf numFmtId="10" fontId="23" fillId="0" borderId="13" xfId="0" applyNumberFormat="1" applyFont="1" applyBorder="1" applyAlignment="1">
      <alignment horizontal="right" vertical="top" wrapText="1"/>
    </xf>
    <xf numFmtId="0" fontId="23" fillId="0" borderId="19" xfId="0" applyFont="1" applyBorder="1" applyAlignment="1">
      <alignment horizontal="left" vertical="top" wrapText="1"/>
    </xf>
    <xf numFmtId="10" fontId="23" fillId="0" borderId="19" xfId="0" applyNumberFormat="1" applyFont="1" applyBorder="1" applyAlignment="1">
      <alignment horizontal="right" vertical="top" wrapText="1"/>
    </xf>
    <xf numFmtId="0" fontId="21" fillId="0" borderId="18" xfId="0" applyFont="1" applyBorder="1" applyAlignment="1">
      <alignment horizontal="left" vertical="top" wrapText="1"/>
    </xf>
    <xf numFmtId="4" fontId="21" fillId="11" borderId="21" xfId="0" applyNumberFormat="1" applyFont="1" applyFill="1" applyBorder="1" applyAlignment="1">
      <alignment horizontal="right" vertical="top" wrapText="1"/>
    </xf>
    <xf numFmtId="4" fontId="21" fillId="11" borderId="10" xfId="0" applyNumberFormat="1" applyFont="1" applyFill="1" applyBorder="1" applyAlignment="1">
      <alignment horizontal="right" vertical="top" wrapText="1"/>
    </xf>
    <xf numFmtId="0" fontId="21" fillId="0" borderId="36" xfId="0" applyFont="1" applyBorder="1" applyAlignment="1">
      <alignment horizontal="left" vertical="top" wrapText="1"/>
    </xf>
    <xf numFmtId="4" fontId="21" fillId="11" borderId="24" xfId="0" applyNumberFormat="1" applyFont="1" applyFill="1" applyBorder="1" applyAlignment="1">
      <alignment horizontal="righ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54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4" fontId="22" fillId="0" borderId="13" xfId="0" applyNumberFormat="1" applyFont="1" applyBorder="1" applyAlignment="1">
      <alignment horizontal="right" vertical="top" wrapText="1"/>
    </xf>
    <xf numFmtId="4" fontId="22" fillId="7" borderId="13" xfId="0" applyNumberFormat="1" applyFont="1" applyFill="1" applyBorder="1" applyAlignment="1">
      <alignment horizontal="right" vertical="top" wrapText="1"/>
    </xf>
    <xf numFmtId="10" fontId="22" fillId="0" borderId="13" xfId="0" applyNumberFormat="1" applyFont="1" applyBorder="1" applyAlignment="1">
      <alignment horizontal="right" vertical="top" wrapText="1"/>
    </xf>
    <xf numFmtId="0" fontId="21" fillId="0" borderId="0" xfId="0" applyFont="1"/>
    <xf numFmtId="0" fontId="22" fillId="0" borderId="0" xfId="0" applyFont="1" applyAlignment="1">
      <alignment horizontal="center"/>
    </xf>
    <xf numFmtId="0" fontId="24" fillId="0" borderId="0" xfId="0" applyFont="1"/>
    <xf numFmtId="0" fontId="22" fillId="0" borderId="0" xfId="0" applyFont="1"/>
    <xf numFmtId="0" fontId="25" fillId="0" borderId="0" xfId="0" applyFont="1" applyAlignment="1">
      <alignment vertical="top"/>
    </xf>
    <xf numFmtId="0" fontId="26" fillId="0" borderId="0" xfId="0" applyFont="1"/>
    <xf numFmtId="0" fontId="27" fillId="0" borderId="0" xfId="0" applyFont="1"/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4" fontId="24" fillId="0" borderId="0" xfId="0" applyNumberFormat="1" applyFont="1"/>
    <xf numFmtId="0" fontId="24" fillId="0" borderId="9" xfId="0" applyFont="1" applyBorder="1"/>
    <xf numFmtId="4" fontId="24" fillId="0" borderId="9" xfId="0" applyNumberFormat="1" applyFont="1" applyBorder="1"/>
    <xf numFmtId="0" fontId="24" fillId="0" borderId="7" xfId="0" applyFont="1" applyBorder="1"/>
    <xf numFmtId="4" fontId="24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21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0" fontId="21" fillId="0" borderId="45" xfId="0" applyFont="1" applyBorder="1" applyAlignment="1">
      <alignment horizontal="left" vertical="top" wrapText="1"/>
    </xf>
    <xf numFmtId="10" fontId="21" fillId="0" borderId="45" xfId="0" applyNumberFormat="1" applyFont="1" applyBorder="1" applyAlignment="1">
      <alignment horizontal="right" vertical="top" wrapText="1"/>
    </xf>
    <xf numFmtId="4" fontId="12" fillId="2" borderId="4" xfId="0" applyNumberFormat="1" applyFont="1" applyFill="1" applyBorder="1" applyAlignment="1">
      <alignment horizontal="right" vertical="center" wrapText="1"/>
    </xf>
    <xf numFmtId="4" fontId="2" fillId="17" borderId="1" xfId="0" applyNumberFormat="1" applyFont="1" applyFill="1" applyBorder="1" applyAlignment="1">
      <alignment horizontal="right" vertical="top" wrapText="1"/>
    </xf>
    <xf numFmtId="4" fontId="2" fillId="18" borderId="11" xfId="0" applyNumberFormat="1" applyFont="1" applyFill="1" applyBorder="1" applyAlignment="1">
      <alignment horizontal="right" vertical="top" wrapText="1"/>
    </xf>
    <xf numFmtId="4" fontId="2" fillId="18" borderId="7" xfId="0" applyNumberFormat="1" applyFont="1" applyFill="1" applyBorder="1" applyAlignment="1">
      <alignment horizontal="right" vertical="top" wrapText="1"/>
    </xf>
    <xf numFmtId="4" fontId="2" fillId="18" borderId="7" xfId="0" applyNumberFormat="1" applyFont="1" applyFill="1" applyBorder="1" applyAlignment="1">
      <alignment horizontal="center" vertical="center" wrapText="1"/>
    </xf>
    <xf numFmtId="4" fontId="2" fillId="18" borderId="8" xfId="0" applyNumberFormat="1" applyFont="1" applyFill="1" applyBorder="1" applyAlignment="1">
      <alignment horizontal="right" vertical="top" wrapText="1"/>
    </xf>
    <xf numFmtId="4" fontId="2" fillId="18" borderId="10" xfId="0" applyNumberFormat="1" applyFont="1" applyFill="1" applyBorder="1" applyAlignment="1">
      <alignment horizontal="right" vertical="top" wrapText="1"/>
    </xf>
    <xf numFmtId="4" fontId="2" fillId="18" borderId="8" xfId="0" applyNumberFormat="1" applyFont="1" applyFill="1" applyBorder="1" applyAlignment="1">
      <alignment horizontal="right" vertical="center" wrapText="1"/>
    </xf>
    <xf numFmtId="4" fontId="2" fillId="18" borderId="3" xfId="0" applyNumberFormat="1" applyFont="1" applyFill="1" applyBorder="1" applyAlignment="1">
      <alignment horizontal="right" vertical="center" wrapText="1"/>
    </xf>
    <xf numFmtId="4" fontId="2" fillId="18" borderId="21" xfId="0" applyNumberFormat="1" applyFont="1" applyFill="1" applyBorder="1" applyAlignment="1">
      <alignment horizontal="right" vertical="top" wrapText="1"/>
    </xf>
    <xf numFmtId="4" fontId="2" fillId="18" borderId="1" xfId="0" applyNumberFormat="1" applyFont="1" applyFill="1" applyBorder="1" applyAlignment="1">
      <alignment horizontal="right" vertical="top" wrapText="1"/>
    </xf>
    <xf numFmtId="4" fontId="2" fillId="18" borderId="15" xfId="0" applyNumberFormat="1" applyFont="1" applyFill="1" applyBorder="1" applyAlignment="1">
      <alignment horizontal="right" vertical="top" wrapText="1"/>
    </xf>
    <xf numFmtId="4" fontId="2" fillId="18" borderId="13" xfId="0" applyNumberFormat="1" applyFont="1" applyFill="1" applyBorder="1" applyAlignment="1">
      <alignment horizontal="right" vertical="top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9" xfId="0" applyNumberFormat="1" applyFont="1" applyFill="1" applyBorder="1" applyAlignment="1">
      <alignment horizontal="right" vertical="center" wrapText="1"/>
    </xf>
    <xf numFmtId="4" fontId="12" fillId="4" borderId="7" xfId="0" applyNumberFormat="1" applyFont="1" applyFill="1" applyBorder="1" applyAlignment="1">
      <alignment horizontal="right" vertical="center" wrapText="1"/>
    </xf>
    <xf numFmtId="4" fontId="2" fillId="18" borderId="13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4" borderId="5" xfId="0" applyNumberFormat="1" applyFont="1" applyFill="1" applyBorder="1" applyAlignment="1">
      <alignment horizontal="right" vertical="center" wrapText="1"/>
    </xf>
    <xf numFmtId="4" fontId="2" fillId="18" borderId="3" xfId="0" applyNumberFormat="1" applyFont="1" applyFill="1" applyBorder="1" applyAlignment="1">
      <alignment horizontal="center" vertical="center" wrapText="1"/>
    </xf>
    <xf numFmtId="4" fontId="2" fillId="18" borderId="0" xfId="0" applyNumberFormat="1" applyFont="1" applyFill="1" applyAlignment="1">
      <alignment horizontal="center" vertical="center" wrapText="1"/>
    </xf>
    <xf numFmtId="4" fontId="2" fillId="18" borderId="13" xfId="0" applyNumberFormat="1" applyFont="1" applyFill="1" applyBorder="1"/>
    <xf numFmtId="4" fontId="2" fillId="18" borderId="7" xfId="0" applyNumberFormat="1" applyFont="1" applyFill="1" applyBorder="1"/>
    <xf numFmtId="4" fontId="2" fillId="18" borderId="21" xfId="0" applyNumberFormat="1" applyFont="1" applyFill="1" applyBorder="1"/>
    <xf numFmtId="4" fontId="12" fillId="2" borderId="3" xfId="0" applyNumberFormat="1" applyFont="1" applyFill="1" applyBorder="1" applyAlignment="1">
      <alignment horizontal="center" vertical="center" wrapText="1"/>
    </xf>
    <xf numFmtId="4" fontId="2" fillId="18" borderId="18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2" fillId="18" borderId="14" xfId="0" applyNumberFormat="1" applyFont="1" applyFill="1" applyBorder="1" applyAlignment="1">
      <alignment horizontal="right" vertical="top" wrapText="1"/>
    </xf>
    <xf numFmtId="4" fontId="2" fillId="18" borderId="18" xfId="0" applyNumberFormat="1" applyFont="1" applyFill="1" applyBorder="1" applyAlignment="1">
      <alignment horizontal="right" vertical="top" wrapText="1"/>
    </xf>
    <xf numFmtId="4" fontId="2" fillId="19" borderId="8" xfId="0" applyNumberFormat="1" applyFont="1" applyFill="1" applyBorder="1" applyAlignment="1">
      <alignment horizontal="right" vertical="top" wrapText="1"/>
    </xf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20" borderId="4" xfId="0" applyFont="1" applyFill="1" applyBorder="1" applyAlignment="1">
      <alignment horizontal="justify" vertical="center" wrapText="1"/>
    </xf>
    <xf numFmtId="0" fontId="2" fillId="20" borderId="3" xfId="0" applyFont="1" applyFill="1" applyBorder="1" applyAlignment="1">
      <alignment horizontal="justify" vertical="center" wrapText="1"/>
    </xf>
    <xf numFmtId="4" fontId="2" fillId="20" borderId="3" xfId="0" applyNumberFormat="1" applyFont="1" applyFill="1" applyBorder="1" applyAlignment="1">
      <alignment horizontal="center" vertical="center" wrapText="1"/>
    </xf>
    <xf numFmtId="10" fontId="3" fillId="20" borderId="3" xfId="0" applyNumberFormat="1" applyFont="1" applyFill="1" applyBorder="1" applyAlignment="1">
      <alignment horizontal="center" vertical="center" wrapText="1"/>
    </xf>
    <xf numFmtId="0" fontId="2" fillId="20" borderId="0" xfId="0" applyFont="1" applyFill="1"/>
    <xf numFmtId="4" fontId="0" fillId="0" borderId="0" xfId="0" applyNumberFormat="1"/>
    <xf numFmtId="4" fontId="21" fillId="21" borderId="13" xfId="0" applyNumberFormat="1" applyFont="1" applyFill="1" applyBorder="1" applyAlignment="1">
      <alignment horizontal="right" vertical="top" wrapText="1"/>
    </xf>
    <xf numFmtId="4" fontId="21" fillId="21" borderId="7" xfId="0" applyNumberFormat="1" applyFont="1" applyFill="1" applyBorder="1" applyAlignment="1">
      <alignment horizontal="right" vertical="top" wrapText="1"/>
    </xf>
    <xf numFmtId="4" fontId="21" fillId="21" borderId="51" xfId="0" applyNumberFormat="1" applyFont="1" applyFill="1" applyBorder="1" applyAlignment="1">
      <alignment horizontal="right" vertical="top" wrapText="1"/>
    </xf>
    <xf numFmtId="4" fontId="21" fillId="21" borderId="15" xfId="0" applyNumberFormat="1" applyFont="1" applyFill="1" applyBorder="1" applyAlignment="1">
      <alignment horizontal="right" vertical="top" wrapText="1"/>
    </xf>
    <xf numFmtId="4" fontId="21" fillId="21" borderId="21" xfId="0" applyNumberFormat="1" applyFont="1" applyFill="1" applyBorder="1" applyAlignment="1">
      <alignment horizontal="right" vertical="top" wrapText="1"/>
    </xf>
    <xf numFmtId="4" fontId="21" fillId="21" borderId="25" xfId="0" applyNumberFormat="1" applyFont="1" applyFill="1" applyBorder="1" applyAlignment="1">
      <alignment horizontal="right" vertical="top" wrapText="1"/>
    </xf>
    <xf numFmtId="4" fontId="23" fillId="21" borderId="13" xfId="0" applyNumberFormat="1" applyFont="1" applyFill="1" applyBorder="1" applyAlignment="1">
      <alignment horizontal="right" vertical="top" wrapText="1"/>
    </xf>
    <xf numFmtId="4" fontId="21" fillId="21" borderId="17" xfId="0" applyNumberFormat="1" applyFont="1" applyFill="1" applyBorder="1" applyAlignment="1">
      <alignment horizontal="right" vertical="top" wrapText="1"/>
    </xf>
    <xf numFmtId="4" fontId="23" fillId="21" borderId="19" xfId="0" applyNumberFormat="1" applyFont="1" applyFill="1" applyBorder="1" applyAlignment="1">
      <alignment horizontal="right" vertical="top" wrapText="1"/>
    </xf>
    <xf numFmtId="4" fontId="23" fillId="21" borderId="63" xfId="0" applyNumberFormat="1" applyFont="1" applyFill="1" applyBorder="1" applyAlignment="1">
      <alignment horizontal="right" vertical="top" wrapText="1"/>
    </xf>
    <xf numFmtId="0" fontId="21" fillId="20" borderId="6" xfId="0" applyFont="1" applyFill="1" applyBorder="1" applyAlignment="1">
      <alignment horizontal="left" vertical="top" wrapText="1"/>
    </xf>
    <xf numFmtId="0" fontId="23" fillId="20" borderId="63" xfId="0" applyFont="1" applyFill="1" applyBorder="1" applyAlignment="1">
      <alignment horizontal="left" vertical="top" wrapText="1"/>
    </xf>
    <xf numFmtId="10" fontId="23" fillId="20" borderId="63" xfId="0" applyNumberFormat="1" applyFont="1" applyFill="1" applyBorder="1" applyAlignment="1">
      <alignment horizontal="right" vertical="top" wrapText="1"/>
    </xf>
    <xf numFmtId="0" fontId="27" fillId="20" borderId="0" xfId="0" applyFont="1" applyFill="1"/>
    <xf numFmtId="4" fontId="21" fillId="22" borderId="50" xfId="0" applyNumberFormat="1" applyFont="1" applyFill="1" applyBorder="1" applyAlignment="1">
      <alignment horizontal="right" vertical="top" wrapText="1"/>
    </xf>
    <xf numFmtId="4" fontId="21" fillId="21" borderId="54" xfId="0" applyNumberFormat="1" applyFont="1" applyFill="1" applyBorder="1" applyAlignment="1">
      <alignment horizontal="right" vertical="top" wrapText="1"/>
    </xf>
    <xf numFmtId="4" fontId="21" fillId="22" borderId="24" xfId="0" applyNumberFormat="1" applyFont="1" applyFill="1" applyBorder="1" applyAlignment="1">
      <alignment horizontal="right" vertical="top" wrapText="1"/>
    </xf>
    <xf numFmtId="4" fontId="21" fillId="22" borderId="7" xfId="0" applyNumberFormat="1" applyFont="1" applyFill="1" applyBorder="1" applyAlignment="1">
      <alignment horizontal="right" vertical="top" wrapText="1"/>
    </xf>
    <xf numFmtId="4" fontId="21" fillId="22" borderId="25" xfId="0" applyNumberFormat="1" applyFont="1" applyFill="1" applyBorder="1" applyAlignment="1">
      <alignment horizontal="right" vertical="top" wrapText="1"/>
    </xf>
    <xf numFmtId="4" fontId="21" fillId="9" borderId="24" xfId="0" applyNumberFormat="1" applyFont="1" applyFill="1" applyBorder="1" applyAlignment="1">
      <alignment horizontal="right" vertical="top" wrapText="1"/>
    </xf>
    <xf numFmtId="4" fontId="21" fillId="9" borderId="13" xfId="0" applyNumberFormat="1" applyFont="1" applyFill="1" applyBorder="1" applyAlignment="1">
      <alignment horizontal="right" vertical="top" wrapText="1"/>
    </xf>
    <xf numFmtId="4" fontId="21" fillId="21" borderId="45" xfId="0" applyNumberFormat="1" applyFont="1" applyFill="1" applyBorder="1" applyAlignment="1">
      <alignment horizontal="right" vertical="top" wrapText="1"/>
    </xf>
    <xf numFmtId="4" fontId="21" fillId="21" borderId="6" xfId="0" applyNumberFormat="1" applyFont="1" applyFill="1" applyBorder="1" applyAlignment="1">
      <alignment horizontal="right" vertical="top" wrapText="1"/>
    </xf>
    <xf numFmtId="4" fontId="21" fillId="21" borderId="8" xfId="0" applyNumberFormat="1" applyFont="1" applyFill="1" applyBorder="1" applyAlignment="1">
      <alignment horizontal="right" vertical="top" wrapText="1"/>
    </xf>
    <xf numFmtId="0" fontId="21" fillId="0" borderId="16" xfId="0" applyFont="1" applyBorder="1" applyAlignment="1">
      <alignment horizontal="left" vertical="top" wrapText="1"/>
    </xf>
    <xf numFmtId="4" fontId="21" fillId="21" borderId="16" xfId="0" applyNumberFormat="1" applyFont="1" applyFill="1" applyBorder="1" applyAlignment="1">
      <alignment horizontal="right" vertical="top" wrapText="1"/>
    </xf>
    <xf numFmtId="4" fontId="21" fillId="21" borderId="36" xfId="0" applyNumberFormat="1" applyFont="1" applyFill="1" applyBorder="1" applyAlignment="1">
      <alignment horizontal="right" vertical="top" wrapText="1"/>
    </xf>
    <xf numFmtId="4" fontId="21" fillId="21" borderId="62" xfId="0" applyNumberFormat="1" applyFont="1" applyFill="1" applyBorder="1" applyAlignment="1">
      <alignment horizontal="right" vertical="top" wrapText="1"/>
    </xf>
    <xf numFmtId="4" fontId="21" fillId="21" borderId="10" xfId="0" applyNumberFormat="1" applyFont="1" applyFill="1" applyBorder="1" applyAlignment="1">
      <alignment horizontal="right" vertical="top" wrapText="1"/>
    </xf>
    <xf numFmtId="0" fontId="24" fillId="9" borderId="0" xfId="0" applyFont="1" applyFill="1"/>
    <xf numFmtId="0" fontId="21" fillId="0" borderId="65" xfId="0" applyFont="1" applyBorder="1" applyAlignment="1">
      <alignment horizontal="left" vertical="top" wrapText="1"/>
    </xf>
    <xf numFmtId="10" fontId="21" fillId="0" borderId="21" xfId="0" applyNumberFormat="1" applyFont="1" applyBorder="1" applyAlignment="1">
      <alignment horizontal="right" vertical="top" wrapText="1"/>
    </xf>
    <xf numFmtId="10" fontId="21" fillId="9" borderId="7" xfId="0" applyNumberFormat="1" applyFont="1" applyFill="1" applyBorder="1" applyAlignment="1">
      <alignment horizontal="right" vertical="top" wrapText="1"/>
    </xf>
    <xf numFmtId="0" fontId="21" fillId="9" borderId="15" xfId="0" applyFont="1" applyFill="1" applyBorder="1" applyAlignment="1">
      <alignment horizontal="left" vertical="top" wrapText="1"/>
    </xf>
    <xf numFmtId="0" fontId="21" fillId="9" borderId="25" xfId="0" applyFont="1" applyFill="1" applyBorder="1" applyAlignment="1">
      <alignment horizontal="left" vertical="top" wrapText="1"/>
    </xf>
    <xf numFmtId="4" fontId="21" fillId="21" borderId="52" xfId="0" applyNumberFormat="1" applyFont="1" applyFill="1" applyBorder="1" applyAlignment="1">
      <alignment horizontal="right" vertical="top" wrapText="1"/>
    </xf>
    <xf numFmtId="4" fontId="23" fillId="21" borderId="64" xfId="0" applyNumberFormat="1" applyFont="1" applyFill="1" applyBorder="1" applyAlignment="1">
      <alignment horizontal="right" vertical="top" wrapText="1"/>
    </xf>
    <xf numFmtId="4" fontId="23" fillId="21" borderId="20" xfId="0" applyNumberFormat="1" applyFont="1" applyFill="1" applyBorder="1" applyAlignment="1">
      <alignment horizontal="right" vertical="top" wrapText="1"/>
    </xf>
    <xf numFmtId="4" fontId="23" fillId="21" borderId="6" xfId="0" applyNumberFormat="1" applyFont="1" applyFill="1" applyBorder="1" applyAlignment="1">
      <alignment horizontal="right" vertical="top" wrapText="1"/>
    </xf>
    <xf numFmtId="4" fontId="21" fillId="22" borderId="53" xfId="0" applyNumberFormat="1" applyFont="1" applyFill="1" applyBorder="1" applyAlignment="1">
      <alignment horizontal="right" vertical="top" wrapText="1"/>
    </xf>
    <xf numFmtId="0" fontId="3" fillId="0" borderId="7" xfId="0" applyFont="1" applyBorder="1" applyAlignment="1">
      <alignment vertical="top"/>
    </xf>
    <xf numFmtId="4" fontId="21" fillId="23" borderId="36" xfId="0" applyNumberFormat="1" applyFont="1" applyFill="1" applyBorder="1" applyAlignment="1">
      <alignment horizontal="right" vertical="top" wrapText="1"/>
    </xf>
    <xf numFmtId="4" fontId="21" fillId="23" borderId="15" xfId="0" applyNumberFormat="1" applyFont="1" applyFill="1" applyBorder="1" applyAlignment="1">
      <alignment horizontal="right" vertical="top" wrapText="1"/>
    </xf>
    <xf numFmtId="4" fontId="21" fillId="23" borderId="22" xfId="0" applyNumberFormat="1" applyFont="1" applyFill="1" applyBorder="1" applyAlignment="1">
      <alignment horizontal="right" vertical="top" wrapText="1"/>
    </xf>
    <xf numFmtId="4" fontId="21" fillId="24" borderId="36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66FF99"/>
      <color rgb="FFCCFFFF"/>
      <color rgb="FF66FFFF"/>
      <color rgb="FFF9D1F0"/>
      <color rgb="FFFF99FF"/>
      <color rgb="FFCEFCCF"/>
      <color rgb="FFFFFFCC"/>
      <color rgb="FFD6CDF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zoomScale="80" zoomScaleNormal="80" workbookViewId="0">
      <selection activeCell="K12" sqref="K12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20" t="s">
        <v>2</v>
      </c>
      <c r="B4" s="320" t="s">
        <v>3</v>
      </c>
      <c r="C4" s="320" t="s">
        <v>4</v>
      </c>
      <c r="D4" s="4" t="s">
        <v>5</v>
      </c>
      <c r="E4" s="4" t="s">
        <v>6</v>
      </c>
      <c r="F4" s="320" t="s">
        <v>7</v>
      </c>
    </row>
    <row r="5" spans="1:6" s="1" customFormat="1" ht="15.75" x14ac:dyDescent="0.25">
      <c r="A5" s="320"/>
      <c r="B5" s="320"/>
      <c r="C5" s="320"/>
      <c r="D5" s="5" t="s">
        <v>463</v>
      </c>
      <c r="E5" s="5" t="s">
        <v>464</v>
      </c>
      <c r="F5" s="320"/>
    </row>
    <row r="6" spans="1:6" s="1" customFormat="1" ht="16.5" customHeight="1" x14ac:dyDescent="0.25">
      <c r="A6" s="321" t="s">
        <v>8</v>
      </c>
      <c r="B6" s="321"/>
      <c r="C6" s="6">
        <v>0.01</v>
      </c>
      <c r="D6" s="99">
        <f>D7+D61</f>
        <v>9633300</v>
      </c>
      <c r="E6" s="99">
        <f>E7+E61+E60</f>
        <v>9486865.3499999996</v>
      </c>
      <c r="F6" s="7">
        <f t="shared" ref="F6:F37" si="0">E6/D6</f>
        <v>0.98479911868207148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3">
        <f>D8+D39</f>
        <v>9511400</v>
      </c>
      <c r="E7" s="103">
        <f>E8+E39</f>
        <v>9159491.3499999996</v>
      </c>
      <c r="F7" s="7">
        <f t="shared" si="0"/>
        <v>0.9630013825514645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3">
        <f>D9+D17+D27+D37</f>
        <v>9679000</v>
      </c>
      <c r="E8" s="103">
        <f>E9+E17+E27+E37</f>
        <v>8787095.2300000004</v>
      </c>
      <c r="F8" s="7">
        <f t="shared" si="0"/>
        <v>0.90785155801219142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3">
        <f>D10</f>
        <v>5404000</v>
      </c>
      <c r="E9" s="103">
        <f>E10</f>
        <v>4884386.53</v>
      </c>
      <c r="F9" s="7">
        <f t="shared" si="0"/>
        <v>0.90384650814211698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3">
        <f>D11+D13</f>
        <v>5404000</v>
      </c>
      <c r="E10" s="103">
        <f>E11+E13</f>
        <v>4884386.53</v>
      </c>
      <c r="F10" s="7">
        <f t="shared" si="0"/>
        <v>0.90384650814211698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138">
        <f>D12</f>
        <v>10000</v>
      </c>
      <c r="E11" s="139">
        <f>E12</f>
        <v>18726</v>
      </c>
      <c r="F11" s="7">
        <f t="shared" si="0"/>
        <v>1.8726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237">
        <v>10000</v>
      </c>
      <c r="E12" s="246">
        <v>18726</v>
      </c>
      <c r="F12" s="13">
        <f t="shared" si="0"/>
        <v>1.8726</v>
      </c>
    </row>
    <row r="13" spans="1:6" s="1" customFormat="1" ht="32.25" thickBot="1" x14ac:dyDescent="0.3">
      <c r="A13" s="8"/>
      <c r="B13" s="115" t="s">
        <v>22</v>
      </c>
      <c r="C13" s="140" t="s">
        <v>23</v>
      </c>
      <c r="D13" s="138">
        <f>D14+D15+D16</f>
        <v>5394000</v>
      </c>
      <c r="E13" s="235">
        <f>E14+E15+E16</f>
        <v>4865660.53</v>
      </c>
      <c r="F13" s="7">
        <f t="shared" si="0"/>
        <v>0.9020505246570264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238">
        <v>4924000</v>
      </c>
      <c r="E14" s="247">
        <v>4501747.53</v>
      </c>
      <c r="F14" s="13">
        <f t="shared" si="0"/>
        <v>0.91424604589764424</v>
      </c>
    </row>
    <row r="15" spans="1:6" s="1" customFormat="1" ht="32.25" thickBot="1" x14ac:dyDescent="0.3">
      <c r="A15" s="11"/>
      <c r="B15" s="12" t="s">
        <v>26</v>
      </c>
      <c r="C15" s="146" t="s">
        <v>27</v>
      </c>
      <c r="D15" s="239">
        <v>0</v>
      </c>
      <c r="E15" s="239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238">
        <v>470000</v>
      </c>
      <c r="E16" s="238">
        <v>363913</v>
      </c>
      <c r="F16" s="13">
        <f t="shared" si="0"/>
        <v>0.77428297872340424</v>
      </c>
    </row>
    <row r="17" spans="1:6" s="1" customFormat="1" ht="15.75" x14ac:dyDescent="0.25">
      <c r="A17" s="8" t="s">
        <v>30</v>
      </c>
      <c r="B17" s="115" t="s">
        <v>31</v>
      </c>
      <c r="C17" s="140" t="s">
        <v>444</v>
      </c>
      <c r="D17" s="138">
        <f>D18+D21+D25+D26</f>
        <v>610000</v>
      </c>
      <c r="E17" s="138">
        <f>E18+E21+E25+E26</f>
        <v>714094.30999999994</v>
      </c>
      <c r="F17" s="141">
        <f t="shared" si="0"/>
        <v>1.1706464098360654</v>
      </c>
    </row>
    <row r="18" spans="1:6" s="1" customFormat="1" ht="15.75" x14ac:dyDescent="0.25">
      <c r="A18" s="8"/>
      <c r="B18" s="9" t="s">
        <v>32</v>
      </c>
      <c r="C18" s="9" t="s">
        <v>33</v>
      </c>
      <c r="D18" s="138">
        <f>D19+D20</f>
        <v>308000</v>
      </c>
      <c r="E18" s="139">
        <f>E19+E20</f>
        <v>335787.79000000004</v>
      </c>
      <c r="F18" s="7">
        <f t="shared" si="0"/>
        <v>1.0902200974025975</v>
      </c>
    </row>
    <row r="19" spans="1:6" s="1" customFormat="1" ht="15.75" x14ac:dyDescent="0.25">
      <c r="A19" s="11"/>
      <c r="B19" s="12" t="s">
        <v>34</v>
      </c>
      <c r="C19" s="12" t="s">
        <v>35</v>
      </c>
      <c r="D19" s="240">
        <v>132000</v>
      </c>
      <c r="E19" s="238">
        <v>160390.79</v>
      </c>
      <c r="F19" s="13">
        <f t="shared" si="0"/>
        <v>1.2150817424242424</v>
      </c>
    </row>
    <row r="20" spans="1:6" s="1" customFormat="1" ht="15.75" x14ac:dyDescent="0.25">
      <c r="A20" s="11"/>
      <c r="B20" s="12" t="s">
        <v>36</v>
      </c>
      <c r="C20" s="12" t="s">
        <v>37</v>
      </c>
      <c r="D20" s="240">
        <v>176000</v>
      </c>
      <c r="E20" s="238">
        <v>175397</v>
      </c>
      <c r="F20" s="13">
        <f t="shared" si="0"/>
        <v>0.99657386363636369</v>
      </c>
    </row>
    <row r="21" spans="1:6" s="1" customFormat="1" ht="15.75" x14ac:dyDescent="0.25">
      <c r="A21" s="8"/>
      <c r="B21" s="9" t="s">
        <v>38</v>
      </c>
      <c r="C21" s="9" t="s">
        <v>39</v>
      </c>
      <c r="D21" s="248">
        <f>D22+D23+D24</f>
        <v>252000</v>
      </c>
      <c r="E21" s="249">
        <f>E22+E23+E24</f>
        <v>285377.43</v>
      </c>
      <c r="F21" s="7">
        <f t="shared" si="0"/>
        <v>1.1324501190476191</v>
      </c>
    </row>
    <row r="22" spans="1:6" s="1" customFormat="1" ht="15.75" x14ac:dyDescent="0.25">
      <c r="A22" s="11"/>
      <c r="B22" s="12" t="s">
        <v>40</v>
      </c>
      <c r="C22" s="12" t="s">
        <v>41</v>
      </c>
      <c r="D22" s="240">
        <v>105000</v>
      </c>
      <c r="E22" s="238">
        <v>121391.43</v>
      </c>
      <c r="F22" s="13">
        <f t="shared" si="0"/>
        <v>1.156108857142857</v>
      </c>
    </row>
    <row r="23" spans="1:6" s="1" customFormat="1" ht="15.75" x14ac:dyDescent="0.25">
      <c r="A23" s="11"/>
      <c r="B23" s="12" t="s">
        <v>42</v>
      </c>
      <c r="C23" s="12" t="s">
        <v>43</v>
      </c>
      <c r="D23" s="240">
        <v>65000</v>
      </c>
      <c r="E23" s="238">
        <v>73165</v>
      </c>
      <c r="F23" s="13">
        <f t="shared" si="0"/>
        <v>1.1256153846153847</v>
      </c>
    </row>
    <row r="24" spans="1:6" s="1" customFormat="1" ht="15.75" x14ac:dyDescent="0.25">
      <c r="A24" s="11"/>
      <c r="B24" s="12" t="s">
        <v>44</v>
      </c>
      <c r="C24" s="12" t="s">
        <v>45</v>
      </c>
      <c r="D24" s="240">
        <v>82000</v>
      </c>
      <c r="E24" s="238">
        <v>90821</v>
      </c>
      <c r="F24" s="13">
        <f t="shared" si="0"/>
        <v>1.1075731707317074</v>
      </c>
    </row>
    <row r="25" spans="1:6" s="1" customFormat="1" ht="15.75" x14ac:dyDescent="0.25">
      <c r="A25" s="11"/>
      <c r="B25" s="12" t="s">
        <v>46</v>
      </c>
      <c r="C25" s="12" t="s">
        <v>448</v>
      </c>
      <c r="D25" s="240">
        <v>30000</v>
      </c>
      <c r="E25" s="238">
        <v>10417.84</v>
      </c>
      <c r="F25" s="13">
        <f t="shared" si="0"/>
        <v>0.34726133333333331</v>
      </c>
    </row>
    <row r="26" spans="1:6" s="1" customFormat="1" ht="15.75" x14ac:dyDescent="0.25">
      <c r="A26" s="11"/>
      <c r="B26" s="12" t="s">
        <v>47</v>
      </c>
      <c r="C26" s="12" t="s">
        <v>449</v>
      </c>
      <c r="D26" s="240">
        <v>20000</v>
      </c>
      <c r="E26" s="238">
        <v>82511.25</v>
      </c>
      <c r="F26" s="13">
        <f t="shared" si="0"/>
        <v>4.1255625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4">
        <f>D28+D31</f>
        <v>3663000</v>
      </c>
      <c r="E27" s="105">
        <f>E28+E31</f>
        <v>3185799.39</v>
      </c>
      <c r="F27" s="7">
        <f t="shared" si="0"/>
        <v>0.8697241031941032</v>
      </c>
    </row>
    <row r="28" spans="1:6" s="1" customFormat="1" ht="15.75" x14ac:dyDescent="0.25">
      <c r="A28" s="8"/>
      <c r="B28" s="115" t="s">
        <v>50</v>
      </c>
      <c r="C28" s="115">
        <v>11.02</v>
      </c>
      <c r="D28" s="250">
        <f>D29+D30</f>
        <v>3340000</v>
      </c>
      <c r="E28" s="251">
        <f>E29+E30</f>
        <v>2753254</v>
      </c>
      <c r="F28" s="7">
        <f t="shared" si="0"/>
        <v>0.82432754491017968</v>
      </c>
    </row>
    <row r="29" spans="1:6" s="1" customFormat="1" ht="31.5" x14ac:dyDescent="0.25">
      <c r="A29" s="11"/>
      <c r="B29" s="12" t="s">
        <v>465</v>
      </c>
      <c r="C29" s="12" t="s">
        <v>51</v>
      </c>
      <c r="D29" s="240">
        <v>3340000</v>
      </c>
      <c r="E29" s="238">
        <v>2753254</v>
      </c>
      <c r="F29" s="13">
        <f t="shared" si="0"/>
        <v>0.82432754491017968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241">
        <v>0</v>
      </c>
      <c r="E30" s="244">
        <v>0</v>
      </c>
      <c r="F30" s="13" t="e">
        <f t="shared" si="0"/>
        <v>#DIV/0!</v>
      </c>
    </row>
    <row r="31" spans="1:6" s="1" customFormat="1" ht="48" thickBot="1" x14ac:dyDescent="0.3">
      <c r="A31" s="8"/>
      <c r="B31" s="142" t="s">
        <v>54</v>
      </c>
      <c r="C31" s="115">
        <v>16.02</v>
      </c>
      <c r="D31" s="145">
        <f>D32+D35+D36</f>
        <v>323000</v>
      </c>
      <c r="E31" s="145">
        <f>E32+E35+E36</f>
        <v>432545.39</v>
      </c>
      <c r="F31" s="7">
        <f t="shared" si="0"/>
        <v>1.3391498142414862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8">
        <f>D33+D34</f>
        <v>319000</v>
      </c>
      <c r="E32" s="139">
        <f>E33+E34</f>
        <v>430710.39</v>
      </c>
      <c r="F32" s="7">
        <f t="shared" si="0"/>
        <v>1.3501893103448277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238">
        <v>279000</v>
      </c>
      <c r="E33" s="238">
        <v>347596.39</v>
      </c>
      <c r="F33" s="13">
        <f t="shared" si="0"/>
        <v>1.2458651971326165</v>
      </c>
    </row>
    <row r="34" spans="1:6" s="1" customFormat="1" ht="31.5" x14ac:dyDescent="0.25">
      <c r="A34" s="11"/>
      <c r="B34" s="12" t="s">
        <v>59</v>
      </c>
      <c r="C34" s="12" t="s">
        <v>60</v>
      </c>
      <c r="D34" s="240">
        <v>40000</v>
      </c>
      <c r="E34" s="238">
        <v>83114</v>
      </c>
      <c r="F34" s="13">
        <f t="shared" si="0"/>
        <v>2.0778500000000002</v>
      </c>
    </row>
    <row r="35" spans="1:6" s="1" customFormat="1" ht="31.5" x14ac:dyDescent="0.25">
      <c r="A35" s="11"/>
      <c r="B35" s="12" t="s">
        <v>61</v>
      </c>
      <c r="C35" s="12" t="s">
        <v>447</v>
      </c>
      <c r="D35" s="240">
        <v>1000</v>
      </c>
      <c r="E35" s="238">
        <v>160</v>
      </c>
      <c r="F35" s="13">
        <f t="shared" si="0"/>
        <v>0.16</v>
      </c>
    </row>
    <row r="36" spans="1:6" s="1" customFormat="1" ht="31.5" x14ac:dyDescent="0.25">
      <c r="A36" s="11"/>
      <c r="B36" s="12" t="s">
        <v>62</v>
      </c>
      <c r="C36" s="12" t="s">
        <v>450</v>
      </c>
      <c r="D36" s="240">
        <v>3000</v>
      </c>
      <c r="E36" s="238">
        <v>1675</v>
      </c>
      <c r="F36" s="13">
        <f t="shared" si="0"/>
        <v>0.55833333333333335</v>
      </c>
    </row>
    <row r="37" spans="1:6" s="1" customFormat="1" ht="15.75" x14ac:dyDescent="0.25">
      <c r="A37" s="143" t="s">
        <v>63</v>
      </c>
      <c r="B37" s="115" t="s">
        <v>64</v>
      </c>
      <c r="C37" s="115">
        <v>18.02</v>
      </c>
      <c r="D37" s="138">
        <f>D38</f>
        <v>2000</v>
      </c>
      <c r="E37" s="138">
        <f>E38</f>
        <v>2815</v>
      </c>
      <c r="F37" s="141">
        <f t="shared" si="0"/>
        <v>1.4075</v>
      </c>
    </row>
    <row r="38" spans="1:6" s="1" customFormat="1" ht="15.75" x14ac:dyDescent="0.25">
      <c r="A38" s="11"/>
      <c r="B38" s="12" t="s">
        <v>65</v>
      </c>
      <c r="C38" s="12" t="s">
        <v>66</v>
      </c>
      <c r="D38" s="238">
        <v>2000</v>
      </c>
      <c r="E38" s="240">
        <v>2815</v>
      </c>
      <c r="F38" s="13">
        <f t="shared" ref="F38:F59" si="1">E38/D38</f>
        <v>1.4075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3">
        <f>D40+D43</f>
        <v>-167600</v>
      </c>
      <c r="E39" s="103">
        <f>E40+E43</f>
        <v>372396.12</v>
      </c>
      <c r="F39" s="7">
        <f t="shared" si="1"/>
        <v>-2.2219338902147969</v>
      </c>
    </row>
    <row r="40" spans="1:6" s="1" customFormat="1" ht="15.75" x14ac:dyDescent="0.25">
      <c r="A40" s="8" t="s">
        <v>70</v>
      </c>
      <c r="B40" s="9" t="s">
        <v>71</v>
      </c>
      <c r="C40" s="115" t="s">
        <v>445</v>
      </c>
      <c r="D40" s="138">
        <f>D41</f>
        <v>43000</v>
      </c>
      <c r="E40" s="138">
        <f>E41</f>
        <v>46366.64</v>
      </c>
      <c r="F40" s="7">
        <f t="shared" si="1"/>
        <v>1.078293953488372</v>
      </c>
    </row>
    <row r="41" spans="1:6" s="1" customFormat="1" ht="15.75" x14ac:dyDescent="0.25">
      <c r="A41" s="8"/>
      <c r="B41" s="9" t="s">
        <v>72</v>
      </c>
      <c r="C41" s="9" t="s">
        <v>73</v>
      </c>
      <c r="D41" s="138">
        <f>D42</f>
        <v>43000</v>
      </c>
      <c r="E41" s="139">
        <f>E42</f>
        <v>46366.64</v>
      </c>
      <c r="F41" s="7">
        <f t="shared" si="1"/>
        <v>1.078293953488372</v>
      </c>
    </row>
    <row r="42" spans="1:6" s="1" customFormat="1" ht="15.75" x14ac:dyDescent="0.25">
      <c r="A42" s="11"/>
      <c r="B42" s="12" t="s">
        <v>74</v>
      </c>
      <c r="C42" s="12" t="s">
        <v>75</v>
      </c>
      <c r="D42" s="240">
        <v>43000</v>
      </c>
      <c r="E42" s="238">
        <v>46366.64</v>
      </c>
      <c r="F42" s="13">
        <f t="shared" si="1"/>
        <v>1.078293953488372</v>
      </c>
    </row>
    <row r="43" spans="1:6" s="1" customFormat="1" ht="15.75" x14ac:dyDescent="0.25">
      <c r="A43" s="8" t="s">
        <v>76</v>
      </c>
      <c r="B43" s="9" t="s">
        <v>77</v>
      </c>
      <c r="C43" s="9" t="s">
        <v>78</v>
      </c>
      <c r="D43" s="103">
        <f>D44+D47+D50+D54+D57</f>
        <v>-210600</v>
      </c>
      <c r="E43" s="103">
        <f>E44+E47+E50+E54+E57</f>
        <v>326029.48</v>
      </c>
      <c r="F43" s="7">
        <f t="shared" si="1"/>
        <v>-1.548098195631529</v>
      </c>
    </row>
    <row r="44" spans="1:6" s="1" customFormat="1" ht="15.75" x14ac:dyDescent="0.25">
      <c r="A44" s="8"/>
      <c r="B44" s="115" t="s">
        <v>79</v>
      </c>
      <c r="C44" s="115">
        <v>33.020000000000003</v>
      </c>
      <c r="D44" s="138">
        <f>D45+D46</f>
        <v>2000</v>
      </c>
      <c r="E44" s="138">
        <f>E45+E46</f>
        <v>44424</v>
      </c>
      <c r="F44" s="7">
        <f t="shared" si="1"/>
        <v>22.212</v>
      </c>
    </row>
    <row r="45" spans="1:6" s="1" customFormat="1" ht="15.75" x14ac:dyDescent="0.25">
      <c r="A45" s="11"/>
      <c r="B45" s="12" t="s">
        <v>79</v>
      </c>
      <c r="C45" s="12" t="s">
        <v>451</v>
      </c>
      <c r="D45" s="238">
        <v>0</v>
      </c>
      <c r="E45" s="241">
        <v>44000</v>
      </c>
      <c r="F45" s="13" t="e">
        <f t="shared" si="1"/>
        <v>#DIV/0!</v>
      </c>
    </row>
    <row r="46" spans="1:6" s="1" customFormat="1" ht="31.5" x14ac:dyDescent="0.25">
      <c r="A46" s="11"/>
      <c r="B46" s="12" t="s">
        <v>80</v>
      </c>
      <c r="C46" s="12" t="s">
        <v>452</v>
      </c>
      <c r="D46" s="240">
        <v>2000</v>
      </c>
      <c r="E46" s="238">
        <v>424</v>
      </c>
      <c r="F46" s="13">
        <f t="shared" si="1"/>
        <v>0.21199999999999999</v>
      </c>
    </row>
    <row r="47" spans="1:6" s="1" customFormat="1" ht="31.5" x14ac:dyDescent="0.25">
      <c r="A47" s="8"/>
      <c r="B47" s="115" t="s">
        <v>81</v>
      </c>
      <c r="C47" s="115">
        <v>34.020000000000003</v>
      </c>
      <c r="D47" s="138">
        <f>D48+D49</f>
        <v>9000</v>
      </c>
      <c r="E47" s="138">
        <f>E48+E49</f>
        <v>11602.56</v>
      </c>
      <c r="F47" s="141">
        <f t="shared" si="1"/>
        <v>1.2891733333333333</v>
      </c>
    </row>
    <row r="48" spans="1:6" s="1" customFormat="1" ht="16.5" thickBot="1" x14ac:dyDescent="0.3">
      <c r="A48" s="11"/>
      <c r="B48" s="12" t="s">
        <v>82</v>
      </c>
      <c r="C48" s="12" t="s">
        <v>83</v>
      </c>
      <c r="D48" s="238">
        <v>0</v>
      </c>
      <c r="E48" s="240">
        <v>0</v>
      </c>
      <c r="F48" s="13" t="e">
        <f t="shared" si="1"/>
        <v>#DIV/0!</v>
      </c>
    </row>
    <row r="49" spans="1:6" s="1" customFormat="1" ht="16.5" thickBot="1" x14ac:dyDescent="0.3">
      <c r="A49" s="11"/>
      <c r="B49" s="12" t="s">
        <v>446</v>
      </c>
      <c r="C49" s="144" t="s">
        <v>453</v>
      </c>
      <c r="D49" s="238">
        <v>9000</v>
      </c>
      <c r="E49" s="238">
        <v>11602.56</v>
      </c>
      <c r="F49" s="13">
        <f t="shared" si="1"/>
        <v>1.2891733333333333</v>
      </c>
    </row>
    <row r="50" spans="1:6" s="1" customFormat="1" ht="16.5" thickBot="1" x14ac:dyDescent="0.3">
      <c r="A50" s="8"/>
      <c r="B50" s="115" t="s">
        <v>84</v>
      </c>
      <c r="C50" s="115">
        <v>35.020000000000003</v>
      </c>
      <c r="D50" s="138">
        <f>D51+D53</f>
        <v>150000</v>
      </c>
      <c r="E50" s="138">
        <f>E51+E53</f>
        <v>178499.27</v>
      </c>
      <c r="F50" s="7">
        <f t="shared" si="1"/>
        <v>1.1899951333333332</v>
      </c>
    </row>
    <row r="51" spans="1:6" s="1" customFormat="1" ht="16.5" thickBot="1" x14ac:dyDescent="0.3">
      <c r="A51" s="8"/>
      <c r="B51" s="9" t="s">
        <v>85</v>
      </c>
      <c r="C51" s="9" t="s">
        <v>86</v>
      </c>
      <c r="D51" s="103">
        <f>D52</f>
        <v>124000</v>
      </c>
      <c r="E51" s="160">
        <f>E52</f>
        <v>151456.62</v>
      </c>
      <c r="F51" s="7">
        <f t="shared" si="1"/>
        <v>1.2214243548387096</v>
      </c>
    </row>
    <row r="52" spans="1:6" s="1" customFormat="1" ht="32.25" thickBot="1" x14ac:dyDescent="0.3">
      <c r="A52" s="11"/>
      <c r="B52" s="12" t="s">
        <v>87</v>
      </c>
      <c r="C52" s="12" t="s">
        <v>88</v>
      </c>
      <c r="D52" s="242">
        <v>124000</v>
      </c>
      <c r="E52" s="252">
        <v>151456.62</v>
      </c>
      <c r="F52" s="13">
        <f t="shared" si="1"/>
        <v>1.2214243548387096</v>
      </c>
    </row>
    <row r="53" spans="1:6" s="1" customFormat="1" ht="16.5" thickBot="1" x14ac:dyDescent="0.3">
      <c r="A53" s="11"/>
      <c r="B53" s="12" t="s">
        <v>89</v>
      </c>
      <c r="C53" s="12" t="s">
        <v>454</v>
      </c>
      <c r="D53" s="241">
        <v>26000</v>
      </c>
      <c r="E53" s="244">
        <v>27042.65</v>
      </c>
      <c r="F53" s="13">
        <f t="shared" si="1"/>
        <v>1.0401019230769231</v>
      </c>
    </row>
    <row r="54" spans="1:6" s="1" customFormat="1" ht="16.5" thickBot="1" x14ac:dyDescent="0.3">
      <c r="A54" s="8"/>
      <c r="B54" s="115" t="s">
        <v>90</v>
      </c>
      <c r="C54" s="115">
        <v>36.020000000000003</v>
      </c>
      <c r="D54" s="145">
        <f>D55+D56</f>
        <v>91000</v>
      </c>
      <c r="E54" s="145">
        <f>E55+E56</f>
        <v>93628.65</v>
      </c>
      <c r="F54" s="7">
        <f t="shared" si="1"/>
        <v>1.0288862637362637</v>
      </c>
    </row>
    <row r="55" spans="1:6" s="1" customFormat="1" ht="16.5" thickBot="1" x14ac:dyDescent="0.3">
      <c r="A55" s="11"/>
      <c r="B55" s="12" t="s">
        <v>91</v>
      </c>
      <c r="C55" s="12" t="s">
        <v>92</v>
      </c>
      <c r="D55" s="240">
        <v>66000</v>
      </c>
      <c r="E55" s="247">
        <v>73872.649999999994</v>
      </c>
      <c r="F55" s="7">
        <f t="shared" si="1"/>
        <v>1.1192825757575757</v>
      </c>
    </row>
    <row r="56" spans="1:6" s="1" customFormat="1" ht="15.75" x14ac:dyDescent="0.25">
      <c r="A56" s="11"/>
      <c r="B56" s="12" t="s">
        <v>93</v>
      </c>
      <c r="C56" s="12" t="s">
        <v>94</v>
      </c>
      <c r="D56" s="240">
        <v>25000</v>
      </c>
      <c r="E56" s="238">
        <v>19756</v>
      </c>
      <c r="F56" s="13">
        <f t="shared" si="1"/>
        <v>0.79024000000000005</v>
      </c>
    </row>
    <row r="57" spans="1:6" s="1" customFormat="1" ht="32.25" thickBot="1" x14ac:dyDescent="0.3">
      <c r="A57" s="8"/>
      <c r="B57" s="115" t="s">
        <v>95</v>
      </c>
      <c r="C57" s="115" t="s">
        <v>96</v>
      </c>
      <c r="D57" s="138">
        <f>D58+D59</f>
        <v>-462600</v>
      </c>
      <c r="E57" s="138">
        <f>E58+E59</f>
        <v>-2125</v>
      </c>
      <c r="F57" s="7">
        <f t="shared" si="1"/>
        <v>4.5936013834846521E-3</v>
      </c>
    </row>
    <row r="58" spans="1:6" s="1" customFormat="1" ht="16.5" thickBot="1" x14ac:dyDescent="0.3">
      <c r="A58" s="11"/>
      <c r="B58" s="12" t="s">
        <v>422</v>
      </c>
      <c r="C58" s="12" t="s">
        <v>421</v>
      </c>
      <c r="D58" s="243">
        <v>7400</v>
      </c>
      <c r="E58" s="243">
        <v>7395</v>
      </c>
      <c r="F58" s="13">
        <f t="shared" si="1"/>
        <v>0.99932432432432428</v>
      </c>
    </row>
    <row r="59" spans="1:6" s="1" customFormat="1" ht="32.25" thickBot="1" x14ac:dyDescent="0.3">
      <c r="A59" s="11"/>
      <c r="B59" s="12" t="s">
        <v>97</v>
      </c>
      <c r="C59" s="12" t="s">
        <v>98</v>
      </c>
      <c r="D59" s="243">
        <v>-470000</v>
      </c>
      <c r="E59" s="243">
        <v>-9520</v>
      </c>
      <c r="F59" s="13">
        <f t="shared" si="1"/>
        <v>2.025531914893617E-2</v>
      </c>
    </row>
    <row r="60" spans="1:6" s="1" customFormat="1" ht="32.25" thickBot="1" x14ac:dyDescent="0.3">
      <c r="A60" s="11"/>
      <c r="B60" s="12" t="s">
        <v>99</v>
      </c>
      <c r="C60" s="12">
        <v>40.11</v>
      </c>
      <c r="D60" s="243">
        <v>0</v>
      </c>
      <c r="E60" s="243">
        <v>200000</v>
      </c>
      <c r="F60" s="13" t="s">
        <v>100</v>
      </c>
    </row>
    <row r="61" spans="1:6" s="1" customFormat="1" ht="16.5" thickBot="1" x14ac:dyDescent="0.3">
      <c r="A61" s="8" t="s">
        <v>101</v>
      </c>
      <c r="B61" s="9" t="s">
        <v>102</v>
      </c>
      <c r="C61" s="9">
        <v>42</v>
      </c>
      <c r="D61" s="253">
        <f>D62+D63</f>
        <v>121900</v>
      </c>
      <c r="E61" s="254">
        <f>E62+E63</f>
        <v>127374</v>
      </c>
      <c r="F61" s="7">
        <f>E61/D61</f>
        <v>1.0449056603773585</v>
      </c>
    </row>
    <row r="62" spans="1:6" s="1" customFormat="1" ht="32.25" thickBot="1" x14ac:dyDescent="0.3">
      <c r="A62" s="11"/>
      <c r="B62" s="12" t="s">
        <v>103</v>
      </c>
      <c r="C62" s="15" t="s">
        <v>104</v>
      </c>
      <c r="D62" s="244">
        <v>62500</v>
      </c>
      <c r="E62" s="244">
        <v>67996</v>
      </c>
      <c r="F62" s="13">
        <f>E62/D62</f>
        <v>1.087936</v>
      </c>
    </row>
    <row r="63" spans="1:6" s="1" customFormat="1" ht="16.5" thickBot="1" x14ac:dyDescent="0.3">
      <c r="A63" s="11"/>
      <c r="B63" s="12" t="s">
        <v>105</v>
      </c>
      <c r="C63" s="12" t="s">
        <v>106</v>
      </c>
      <c r="D63" s="245">
        <v>59400</v>
      </c>
      <c r="E63" s="236">
        <v>59378</v>
      </c>
      <c r="F63" s="13">
        <f>E63/D63</f>
        <v>0.99962962962962965</v>
      </c>
    </row>
    <row r="64" spans="1:6" s="1" customFormat="1" ht="15.75" x14ac:dyDescent="0.25">
      <c r="A64" s="16"/>
    </row>
    <row r="65" spans="2:5" s="1" customFormat="1" ht="15.75" x14ac:dyDescent="0.25"/>
    <row r="66" spans="2:5" s="1" customFormat="1" ht="15.75" x14ac:dyDescent="0.25">
      <c r="B66" s="17"/>
    </row>
    <row r="67" spans="2:5" s="1" customFormat="1" ht="15.75" x14ac:dyDescent="0.25">
      <c r="B67" s="2" t="s">
        <v>107</v>
      </c>
      <c r="E67" s="18" t="s">
        <v>108</v>
      </c>
    </row>
    <row r="68" spans="2:5" s="1" customFormat="1" ht="15.75" x14ac:dyDescent="0.25">
      <c r="E68" s="2" t="s">
        <v>109</v>
      </c>
    </row>
    <row r="69" spans="2:5" s="1" customFormat="1" ht="15.75" x14ac:dyDescent="0.25">
      <c r="B69" s="19" t="s">
        <v>110</v>
      </c>
      <c r="E69" s="1" t="s">
        <v>111</v>
      </c>
    </row>
    <row r="70" spans="2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zoomScaleNormal="100" workbookViewId="0">
      <selection activeCell="G48" sqref="G48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20" t="s">
        <v>2</v>
      </c>
      <c r="B4" s="320" t="s">
        <v>3</v>
      </c>
      <c r="C4" s="320" t="s">
        <v>4</v>
      </c>
      <c r="D4" s="4" t="s">
        <v>114</v>
      </c>
      <c r="E4" s="4" t="s">
        <v>115</v>
      </c>
      <c r="F4" s="320" t="s">
        <v>7</v>
      </c>
    </row>
    <row r="5" spans="1:6" s="1" customFormat="1" ht="15.75" x14ac:dyDescent="0.25">
      <c r="A5" s="320"/>
      <c r="B5" s="320"/>
      <c r="C5" s="320"/>
      <c r="D5" s="76">
        <v>45565</v>
      </c>
      <c r="E5" s="76">
        <v>45565</v>
      </c>
      <c r="F5" s="320"/>
    </row>
    <row r="6" spans="1:6" s="1" customFormat="1" ht="16.5" customHeight="1" x14ac:dyDescent="0.25">
      <c r="A6" s="321" t="s">
        <v>116</v>
      </c>
      <c r="B6" s="321"/>
      <c r="C6" s="6">
        <v>50.02</v>
      </c>
      <c r="D6" s="99">
        <f>D7+D14+D17+D21+D24+D29+D34+D37+D40+D12</f>
        <v>9633300</v>
      </c>
      <c r="E6" s="106">
        <f>E7+E14+E17+E21+E24+E29+E34+E37+E40+E12</f>
        <v>8145100.21</v>
      </c>
      <c r="F6" s="7">
        <f>E6/D6</f>
        <v>0.84551505818359229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8">
        <f>D8+D9+D11+D10</f>
        <v>3986000</v>
      </c>
      <c r="E7" s="138">
        <f>E8+E9+E11+E10</f>
        <v>3278013.48</v>
      </c>
      <c r="F7" s="7">
        <f>E7/D7</f>
        <v>0.8223817059708981</v>
      </c>
    </row>
    <row r="8" spans="1:6" s="1" customFormat="1" ht="15.75" x14ac:dyDescent="0.25">
      <c r="A8" s="11"/>
      <c r="B8" s="12" t="s">
        <v>118</v>
      </c>
      <c r="C8" s="12" t="s">
        <v>119</v>
      </c>
      <c r="D8" s="243">
        <v>3082000</v>
      </c>
      <c r="E8" s="243">
        <v>2684194</v>
      </c>
      <c r="F8" s="13">
        <f>E8/D8</f>
        <v>0.87092602206359504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243">
        <v>854000</v>
      </c>
      <c r="E9" s="243">
        <v>614538.48</v>
      </c>
      <c r="F9" s="13">
        <f>E9/D9</f>
        <v>0.71960009367681499</v>
      </c>
    </row>
    <row r="10" spans="1:6" s="1" customFormat="1" ht="16.5" thickBot="1" x14ac:dyDescent="0.3">
      <c r="A10" s="11"/>
      <c r="B10" s="12" t="s">
        <v>138</v>
      </c>
      <c r="C10" s="12" t="s">
        <v>417</v>
      </c>
      <c r="D10" s="243">
        <v>50000</v>
      </c>
      <c r="E10" s="243">
        <v>0</v>
      </c>
      <c r="F10" s="13">
        <f>E10/D10</f>
        <v>0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243">
        <v>0</v>
      </c>
      <c r="E11" s="243">
        <v>-20719</v>
      </c>
      <c r="F11" s="13" t="e">
        <f t="shared" ref="F11:F13" si="0">E11/D11</f>
        <v>#DIV/0!</v>
      </c>
    </row>
    <row r="12" spans="1:6" s="1" customFormat="1" ht="32.25" thickBot="1" x14ac:dyDescent="0.3">
      <c r="A12" s="232">
        <v>2</v>
      </c>
      <c r="B12" s="230" t="s">
        <v>458</v>
      </c>
      <c r="C12" s="268" t="s">
        <v>459</v>
      </c>
      <c r="D12" s="267">
        <f>D13</f>
        <v>40000</v>
      </c>
      <c r="E12" s="267">
        <f>E13</f>
        <v>38957.86</v>
      </c>
      <c r="F12" s="13">
        <f t="shared" si="0"/>
        <v>0.97394650000000005</v>
      </c>
    </row>
    <row r="13" spans="1:6" s="1" customFormat="1" ht="16.5" thickBot="1" x14ac:dyDescent="0.3">
      <c r="A13" s="232"/>
      <c r="B13" s="12" t="s">
        <v>120</v>
      </c>
      <c r="C13" s="12" t="s">
        <v>460</v>
      </c>
      <c r="D13" s="243">
        <v>40000</v>
      </c>
      <c r="E13" s="243">
        <v>38957.86</v>
      </c>
      <c r="F13" s="13">
        <f t="shared" si="0"/>
        <v>0.97394650000000005</v>
      </c>
    </row>
    <row r="14" spans="1:6" s="1" customFormat="1" ht="32.25" thickBot="1" x14ac:dyDescent="0.3">
      <c r="A14" s="8">
        <v>3</v>
      </c>
      <c r="B14" s="9" t="s">
        <v>124</v>
      </c>
      <c r="C14" s="115">
        <v>61.02</v>
      </c>
      <c r="D14" s="138">
        <f>D15</f>
        <v>26000</v>
      </c>
      <c r="E14" s="138">
        <f>E15+E16</f>
        <v>6276.97</v>
      </c>
      <c r="F14" s="7">
        <f t="shared" ref="F14:F41" si="1">E14/D14</f>
        <v>0.24142192307692309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243">
        <v>26000</v>
      </c>
      <c r="E15" s="243">
        <v>6276.97</v>
      </c>
      <c r="F15" s="13">
        <f t="shared" si="1"/>
        <v>0.24142192307692309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243">
        <v>0</v>
      </c>
      <c r="E16" s="243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5">
        <v>65.02</v>
      </c>
      <c r="D17" s="138">
        <f>D18+D19+D20</f>
        <v>996400</v>
      </c>
      <c r="E17" s="138">
        <f>E18+E19+E20</f>
        <v>673776.97</v>
      </c>
      <c r="F17" s="7">
        <f t="shared" si="1"/>
        <v>0.67621133079084705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243">
        <v>850400</v>
      </c>
      <c r="E18" s="243">
        <v>544656.97</v>
      </c>
      <c r="F18" s="13">
        <f t="shared" si="1"/>
        <v>0.64047150752587012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243">
        <v>146000</v>
      </c>
      <c r="E19" s="243">
        <v>129120</v>
      </c>
      <c r="F19" s="13">
        <f t="shared" si="1"/>
        <v>0.88438356164383558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243">
        <v>0</v>
      </c>
      <c r="E20" s="243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5">
        <v>66.02</v>
      </c>
      <c r="D21" s="138">
        <f>D22+D23</f>
        <v>95400</v>
      </c>
      <c r="E21" s="138">
        <f>E22+E23</f>
        <v>60978</v>
      </c>
      <c r="F21" s="7">
        <f t="shared" si="1"/>
        <v>0.63918238993710697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243">
        <v>94400</v>
      </c>
      <c r="E22" s="243">
        <v>60978</v>
      </c>
      <c r="F22" s="13">
        <f t="shared" si="1"/>
        <v>0.64595338983050843</v>
      </c>
    </row>
    <row r="23" spans="1:6" s="1" customFormat="1" ht="16.5" thickBot="1" x14ac:dyDescent="0.3">
      <c r="A23" s="11"/>
      <c r="B23" s="12" t="s">
        <v>120</v>
      </c>
      <c r="C23" s="12" t="s">
        <v>456</v>
      </c>
      <c r="D23" s="243">
        <v>1000</v>
      </c>
      <c r="E23" s="243">
        <v>0</v>
      </c>
      <c r="F23" s="13">
        <f t="shared" si="1"/>
        <v>0</v>
      </c>
    </row>
    <row r="24" spans="1:6" s="1" customFormat="1" ht="32.25" thickBot="1" x14ac:dyDescent="0.3">
      <c r="A24" s="8">
        <v>6</v>
      </c>
      <c r="B24" s="9" t="s">
        <v>135</v>
      </c>
      <c r="C24" s="115">
        <v>67.02</v>
      </c>
      <c r="D24" s="138">
        <f>D25+D26+D28+D27</f>
        <v>256000</v>
      </c>
      <c r="E24" s="138">
        <f>E25+E26+E27+E28</f>
        <v>124661.63</v>
      </c>
      <c r="F24" s="7">
        <f t="shared" si="1"/>
        <v>0.48695949218750001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243">
        <v>4000</v>
      </c>
      <c r="E25" s="243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243">
        <v>202000</v>
      </c>
      <c r="E26" s="243">
        <v>111973.41</v>
      </c>
      <c r="F26" s="13">
        <f t="shared" si="1"/>
        <v>0.55432381188118818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243">
        <v>50000</v>
      </c>
      <c r="E27" s="243">
        <v>12688.22</v>
      </c>
      <c r="F27" s="13">
        <f t="shared" si="1"/>
        <v>0.2537644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243">
        <v>0</v>
      </c>
      <c r="E28" s="243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5">
        <v>68.02</v>
      </c>
      <c r="D29" s="138">
        <f>D30+D32+D31</f>
        <v>3560500</v>
      </c>
      <c r="E29" s="138">
        <f>E30+E32+E33+E31</f>
        <v>3478827.9</v>
      </c>
      <c r="F29" s="7">
        <f t="shared" si="1"/>
        <v>0.97706162055891022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243">
        <v>1583000</v>
      </c>
      <c r="E30" s="243">
        <v>1557826</v>
      </c>
      <c r="F30" s="13">
        <f t="shared" si="1"/>
        <v>0.98409728363866078</v>
      </c>
    </row>
    <row r="31" spans="1:6" s="1" customFormat="1" ht="16.5" thickBot="1" x14ac:dyDescent="0.3">
      <c r="A31" s="11"/>
      <c r="B31" s="12" t="s">
        <v>120</v>
      </c>
      <c r="C31" s="12" t="s">
        <v>426</v>
      </c>
      <c r="D31" s="243">
        <v>45000</v>
      </c>
      <c r="E31" s="243">
        <v>22599.9</v>
      </c>
      <c r="F31" s="13">
        <f t="shared" si="1"/>
        <v>0.50222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243">
        <v>1932500</v>
      </c>
      <c r="E32" s="243">
        <v>1898617</v>
      </c>
      <c r="F32" s="13">
        <f t="shared" si="1"/>
        <v>0.98246675291073737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243">
        <v>0</v>
      </c>
      <c r="E33" s="243">
        <v>-215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5">
        <v>70.02</v>
      </c>
      <c r="D34" s="138">
        <f>D35</f>
        <v>455000</v>
      </c>
      <c r="E34" s="138">
        <f>E35+E36</f>
        <v>306960</v>
      </c>
      <c r="F34" s="7">
        <f t="shared" si="1"/>
        <v>0.67463736263736263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243">
        <v>455000</v>
      </c>
      <c r="E35" s="243">
        <v>306960</v>
      </c>
      <c r="F35" s="13">
        <f t="shared" si="1"/>
        <v>0.67463736263736263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243">
        <v>0</v>
      </c>
      <c r="E36" s="243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5">
        <v>74.02</v>
      </c>
      <c r="D37" s="138">
        <f>D38+D39</f>
        <v>135000</v>
      </c>
      <c r="E37" s="138">
        <f>E38+E39</f>
        <v>119089</v>
      </c>
      <c r="F37" s="7">
        <f t="shared" si="1"/>
        <v>0.88214074074074078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243">
        <v>90000</v>
      </c>
      <c r="E38" s="243">
        <v>77599</v>
      </c>
      <c r="F38" s="13">
        <f t="shared" si="1"/>
        <v>0.86221111111111115</v>
      </c>
    </row>
    <row r="39" spans="1:6" s="1" customFormat="1" ht="15.75" x14ac:dyDescent="0.25">
      <c r="A39" s="11"/>
      <c r="B39" s="12" t="s">
        <v>151</v>
      </c>
      <c r="C39" s="12" t="s">
        <v>152</v>
      </c>
      <c r="D39" s="243">
        <v>45000</v>
      </c>
      <c r="E39" s="243">
        <v>41490</v>
      </c>
      <c r="F39" s="13">
        <f t="shared" si="1"/>
        <v>0.92200000000000004</v>
      </c>
    </row>
    <row r="40" spans="1:6" s="1" customFormat="1" ht="15.75" x14ac:dyDescent="0.25">
      <c r="A40" s="8">
        <v>10</v>
      </c>
      <c r="B40" s="9" t="s">
        <v>153</v>
      </c>
      <c r="C40" s="115">
        <v>84.02</v>
      </c>
      <c r="D40" s="138">
        <f>D41</f>
        <v>83000</v>
      </c>
      <c r="E40" s="138">
        <f>E41</f>
        <v>57558.400000000001</v>
      </c>
      <c r="F40" s="7">
        <f t="shared" si="1"/>
        <v>0.69347469879518076</v>
      </c>
    </row>
    <row r="41" spans="1:6" s="1" customFormat="1" ht="15.75" x14ac:dyDescent="0.25">
      <c r="A41" s="11"/>
      <c r="B41" s="12" t="s">
        <v>120</v>
      </c>
      <c r="C41" s="12" t="s">
        <v>154</v>
      </c>
      <c r="D41" s="243">
        <v>83000</v>
      </c>
      <c r="E41" s="243">
        <v>57558.400000000001</v>
      </c>
      <c r="F41" s="13">
        <f t="shared" si="1"/>
        <v>0.69347469879518076</v>
      </c>
    </row>
    <row r="42" spans="1:6" s="1" customFormat="1" ht="15.75" x14ac:dyDescent="0.25">
      <c r="A42" s="11"/>
      <c r="B42" s="20" t="s">
        <v>155</v>
      </c>
      <c r="C42" s="21" t="s">
        <v>100</v>
      </c>
      <c r="D42" s="21" t="s">
        <v>156</v>
      </c>
      <c r="E42" s="102">
        <f>'venituri functionare'!E6-'cheltuieli functionare'!E6</f>
        <v>1341765.1399999997</v>
      </c>
      <c r="F42" s="21"/>
    </row>
    <row r="43" spans="1:6" s="1" customFormat="1" ht="15.75" x14ac:dyDescent="0.25"/>
    <row r="44" spans="1:6" s="1" customFormat="1" ht="15.75" x14ac:dyDescent="0.25">
      <c r="B44" s="2" t="s">
        <v>107</v>
      </c>
      <c r="D44" s="18" t="s">
        <v>157</v>
      </c>
    </row>
    <row r="45" spans="1:6" s="1" customFormat="1" ht="15.75" x14ac:dyDescent="0.25">
      <c r="B45" s="19" t="s">
        <v>110</v>
      </c>
      <c r="D45" s="2" t="s">
        <v>109</v>
      </c>
    </row>
    <row r="46" spans="1:6" s="1" customFormat="1" ht="15.75" x14ac:dyDescent="0.25">
      <c r="D46" s="1" t="s">
        <v>111</v>
      </c>
      <c r="E46" s="19"/>
    </row>
    <row r="47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zoomScaleNormal="100" workbookViewId="0">
      <selection activeCell="E25" sqref="E25"/>
    </sheetView>
  </sheetViews>
  <sheetFormatPr defaultColWidth="8.42578125" defaultRowHeight="15" x14ac:dyDescent="0.25"/>
  <cols>
    <col min="1" max="1" width="12.85546875" customWidth="1"/>
    <col min="2" max="2" width="40" customWidth="1"/>
    <col min="3" max="3" width="21.85546875" customWidth="1"/>
    <col min="4" max="4" width="12.8554687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20" t="s">
        <v>2</v>
      </c>
      <c r="B4" s="320" t="s">
        <v>3</v>
      </c>
      <c r="C4" s="320" t="s">
        <v>4</v>
      </c>
      <c r="D4" s="4" t="s">
        <v>160</v>
      </c>
      <c r="E4" s="320" t="s">
        <v>466</v>
      </c>
      <c r="F4" s="320" t="s">
        <v>7</v>
      </c>
    </row>
    <row r="5" spans="1:6" s="1" customFormat="1" ht="16.5" thickBot="1" x14ac:dyDescent="0.3">
      <c r="A5" s="320"/>
      <c r="B5" s="320"/>
      <c r="C5" s="320"/>
      <c r="D5" s="76">
        <v>45565</v>
      </c>
      <c r="E5" s="320"/>
      <c r="F5" s="320"/>
    </row>
    <row r="6" spans="1:6" s="1" customFormat="1" ht="16.5" customHeight="1" thickBot="1" x14ac:dyDescent="0.3">
      <c r="A6" s="322" t="s">
        <v>116</v>
      </c>
      <c r="B6" s="322"/>
      <c r="C6" s="20"/>
      <c r="D6" s="102">
        <f>D7+D10+D12+D14+D19+D23</f>
        <v>7110900</v>
      </c>
      <c r="E6" s="102">
        <f>E9+E12+E14+E19+E7+E23</f>
        <v>8075394.7399999993</v>
      </c>
      <c r="F6" s="13">
        <f>E6/D6</f>
        <v>1.1356360995092041</v>
      </c>
    </row>
    <row r="7" spans="1:6" s="1" customFormat="1" ht="32.25" thickBot="1" x14ac:dyDescent="0.3">
      <c r="A7" s="22" t="s">
        <v>161</v>
      </c>
      <c r="B7" s="114" t="s">
        <v>95</v>
      </c>
      <c r="C7" s="6" t="s">
        <v>96</v>
      </c>
      <c r="D7" s="260">
        <f>D8</f>
        <v>470000</v>
      </c>
      <c r="E7" s="260">
        <f>E8</f>
        <v>9520</v>
      </c>
      <c r="F7" s="7">
        <f>E7/D7</f>
        <v>2.025531914893617E-2</v>
      </c>
    </row>
    <row r="8" spans="1:6" s="1" customFormat="1" ht="30.75" customHeight="1" thickBot="1" x14ac:dyDescent="0.3">
      <c r="A8" s="23"/>
      <c r="B8" s="98" t="s">
        <v>162</v>
      </c>
      <c r="C8" s="12" t="s">
        <v>163</v>
      </c>
      <c r="D8" s="255">
        <v>470000</v>
      </c>
      <c r="E8" s="255">
        <v>9520</v>
      </c>
      <c r="F8" s="13">
        <f>E8/D8</f>
        <v>2.025531914893617E-2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101">
        <f>D10</f>
        <v>0</v>
      </c>
      <c r="E9" s="101">
        <f>E10</f>
        <v>1970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5" t="s">
        <v>441</v>
      </c>
      <c r="D10" s="100">
        <f>D11</f>
        <v>0</v>
      </c>
      <c r="E10" s="100">
        <f>E11</f>
        <v>1970</v>
      </c>
      <c r="F10" s="13" t="e">
        <f t="shared" ref="F10:F25" si="0">E10/D10</f>
        <v>#DIV/0!</v>
      </c>
    </row>
    <row r="11" spans="1:6" s="1" customFormat="1" ht="32.25" thickBot="1" x14ac:dyDescent="0.3">
      <c r="A11" s="11"/>
      <c r="B11" s="12" t="s">
        <v>167</v>
      </c>
      <c r="C11" s="12" t="s">
        <v>168</v>
      </c>
      <c r="D11" s="255">
        <v>0</v>
      </c>
      <c r="E11" s="255">
        <v>1970</v>
      </c>
      <c r="F11" s="13" t="e">
        <f t="shared" si="0"/>
        <v>#DIV/0!</v>
      </c>
    </row>
    <row r="12" spans="1:6" s="1" customFormat="1" ht="16.5" thickBot="1" x14ac:dyDescent="0.3">
      <c r="A12" s="24" t="s">
        <v>169</v>
      </c>
      <c r="B12" s="25" t="s">
        <v>170</v>
      </c>
      <c r="C12" s="116" t="s">
        <v>440</v>
      </c>
      <c r="D12" s="117">
        <f>D13</f>
        <v>0</v>
      </c>
      <c r="E12" s="118">
        <f>E13</f>
        <v>1423345.76</v>
      </c>
      <c r="F12" s="109" t="e">
        <f t="shared" si="0"/>
        <v>#DIV/0!</v>
      </c>
    </row>
    <row r="13" spans="1:6" s="1" customFormat="1" ht="48" thickBot="1" x14ac:dyDescent="0.3">
      <c r="A13" s="82"/>
      <c r="B13" s="83" t="s">
        <v>171</v>
      </c>
      <c r="C13" s="83" t="s">
        <v>462</v>
      </c>
      <c r="D13" s="256">
        <v>0</v>
      </c>
      <c r="E13" s="261">
        <v>1423345.76</v>
      </c>
      <c r="F13" s="112" t="e">
        <f t="shared" si="0"/>
        <v>#DIV/0!</v>
      </c>
    </row>
    <row r="14" spans="1:6" s="1" customFormat="1" ht="32.25" thickBot="1" x14ac:dyDescent="0.3">
      <c r="A14" s="86"/>
      <c r="B14" s="135" t="s">
        <v>407</v>
      </c>
      <c r="C14" s="123" t="s">
        <v>401</v>
      </c>
      <c r="D14" s="120">
        <f>D16+D15</f>
        <v>4407900</v>
      </c>
      <c r="E14" s="121">
        <f>E16+E15</f>
        <v>4407732.54</v>
      </c>
      <c r="F14" s="119">
        <f t="shared" si="0"/>
        <v>0.99996200911998911</v>
      </c>
    </row>
    <row r="15" spans="1:6" s="1" customFormat="1" ht="48" thickBot="1" x14ac:dyDescent="0.3">
      <c r="A15" s="113"/>
      <c r="B15" s="126" t="s">
        <v>431</v>
      </c>
      <c r="C15" s="127" t="s">
        <v>430</v>
      </c>
      <c r="D15" s="257">
        <v>4341900</v>
      </c>
      <c r="E15" s="257">
        <v>4341822.54</v>
      </c>
      <c r="F15" s="112">
        <f t="shared" si="0"/>
        <v>0.99998215988392181</v>
      </c>
    </row>
    <row r="16" spans="1:6" s="1" customFormat="1" ht="29.25" customHeight="1" x14ac:dyDescent="0.25">
      <c r="A16" s="125"/>
      <c r="B16" s="134" t="s">
        <v>406</v>
      </c>
      <c r="C16" s="97" t="s">
        <v>400</v>
      </c>
      <c r="D16" s="262">
        <f>D17+D18</f>
        <v>66000</v>
      </c>
      <c r="E16" s="263">
        <f t="shared" ref="E16" si="1">E17+E18</f>
        <v>65910</v>
      </c>
      <c r="F16" s="112">
        <f t="shared" si="0"/>
        <v>0.99863636363636366</v>
      </c>
    </row>
    <row r="17" spans="1:6" s="1" customFormat="1" ht="15.75" x14ac:dyDescent="0.25">
      <c r="A17" s="87"/>
      <c r="B17" s="124" t="s">
        <v>405</v>
      </c>
      <c r="C17" s="122" t="s">
        <v>402</v>
      </c>
      <c r="D17" s="258">
        <v>58500</v>
      </c>
      <c r="E17" s="258">
        <v>58500</v>
      </c>
      <c r="F17" s="112">
        <f t="shared" si="0"/>
        <v>1</v>
      </c>
    </row>
    <row r="18" spans="1:6" s="1" customFormat="1" ht="16.5" thickBot="1" x14ac:dyDescent="0.3">
      <c r="A18" s="92"/>
      <c r="B18" s="88" t="s">
        <v>404</v>
      </c>
      <c r="C18" s="93" t="s">
        <v>403</v>
      </c>
      <c r="D18" s="259">
        <v>7500</v>
      </c>
      <c r="E18" s="259">
        <v>7410</v>
      </c>
      <c r="F18" s="131">
        <f t="shared" si="0"/>
        <v>0.98799999999999999</v>
      </c>
    </row>
    <row r="19" spans="1:6" s="1" customFormat="1" ht="32.25" thickBot="1" x14ac:dyDescent="0.3">
      <c r="A19" s="129"/>
      <c r="B19" s="135" t="s">
        <v>425</v>
      </c>
      <c r="C19" s="123" t="s">
        <v>434</v>
      </c>
      <c r="D19" s="229">
        <f>D21+D20</f>
        <v>1248400</v>
      </c>
      <c r="E19" s="229">
        <f>E21+E20</f>
        <v>1248270.5499999998</v>
      </c>
      <c r="F19" s="133">
        <f t="shared" si="0"/>
        <v>0.99989630727330969</v>
      </c>
    </row>
    <row r="20" spans="1:6" s="1" customFormat="1" ht="33" customHeight="1" x14ac:dyDescent="0.25">
      <c r="A20" s="128"/>
      <c r="B20" s="130" t="s">
        <v>433</v>
      </c>
      <c r="C20" s="122" t="s">
        <v>432</v>
      </c>
      <c r="D20" s="257">
        <v>838400</v>
      </c>
      <c r="E20" s="257">
        <v>838338.94</v>
      </c>
      <c r="F20" s="132">
        <f t="shared" si="0"/>
        <v>0.9999271708015266</v>
      </c>
    </row>
    <row r="21" spans="1:6" s="1" customFormat="1" ht="31.5" x14ac:dyDescent="0.25">
      <c r="A21" s="95"/>
      <c r="B21" s="96" t="s">
        <v>423</v>
      </c>
      <c r="C21" s="97" t="s">
        <v>442</v>
      </c>
      <c r="D21" s="263">
        <f>D22</f>
        <v>410000</v>
      </c>
      <c r="E21" s="263">
        <f>E22</f>
        <v>409931.61</v>
      </c>
      <c r="F21" s="112">
        <f t="shared" si="0"/>
        <v>0.99983319512195123</v>
      </c>
    </row>
    <row r="22" spans="1:6" s="1" customFormat="1" ht="48" thickBot="1" x14ac:dyDescent="0.3">
      <c r="A22" s="136"/>
      <c r="B22" s="88" t="s">
        <v>424</v>
      </c>
      <c r="C22" s="93" t="s">
        <v>443</v>
      </c>
      <c r="D22" s="259">
        <v>410000</v>
      </c>
      <c r="E22" s="259">
        <v>409931.61</v>
      </c>
      <c r="F22" s="131">
        <f t="shared" si="0"/>
        <v>0.99983319512195123</v>
      </c>
    </row>
    <row r="23" spans="1:6" s="1" customFormat="1" ht="48" thickBot="1" x14ac:dyDescent="0.3">
      <c r="A23" s="129"/>
      <c r="B23" s="135" t="s">
        <v>436</v>
      </c>
      <c r="C23" s="123" t="s">
        <v>435</v>
      </c>
      <c r="D23" s="229">
        <f>D24</f>
        <v>984600</v>
      </c>
      <c r="E23" s="229">
        <f>E24</f>
        <v>984555.89</v>
      </c>
      <c r="F23" s="133">
        <f t="shared" si="0"/>
        <v>0.99995520008125127</v>
      </c>
    </row>
    <row r="24" spans="1:6" s="1" customFormat="1" ht="31.5" x14ac:dyDescent="0.25">
      <c r="A24" s="137"/>
      <c r="B24" s="108" t="s">
        <v>439</v>
      </c>
      <c r="C24" s="110" t="s">
        <v>438</v>
      </c>
      <c r="D24" s="111">
        <f>D25</f>
        <v>984600</v>
      </c>
      <c r="E24" s="111">
        <f>E25</f>
        <v>984555.89</v>
      </c>
      <c r="F24" s="132">
        <f t="shared" si="0"/>
        <v>0.99995520008125127</v>
      </c>
    </row>
    <row r="25" spans="1:6" s="1" customFormat="1" ht="31.5" x14ac:dyDescent="0.25">
      <c r="A25" s="94"/>
      <c r="B25" s="84" t="s">
        <v>455</v>
      </c>
      <c r="C25" s="85" t="s">
        <v>437</v>
      </c>
      <c r="D25" s="258">
        <v>984600</v>
      </c>
      <c r="E25" s="258">
        <v>984555.89</v>
      </c>
      <c r="F25" s="112">
        <f t="shared" si="0"/>
        <v>0.99995520008125127</v>
      </c>
    </row>
    <row r="26" spans="1:6" s="1" customFormat="1" ht="15.75" x14ac:dyDescent="0.25"/>
    <row r="27" spans="1:6" s="1" customFormat="1" ht="15.75" x14ac:dyDescent="0.25">
      <c r="B27" s="2" t="s">
        <v>107</v>
      </c>
      <c r="E27" s="18" t="s">
        <v>157</v>
      </c>
    </row>
    <row r="28" spans="1:6" s="1" customFormat="1" ht="15.75" x14ac:dyDescent="0.25">
      <c r="E28" s="2" t="s">
        <v>109</v>
      </c>
    </row>
    <row r="29" spans="1:6" s="1" customFormat="1" ht="15.75" x14ac:dyDescent="0.25">
      <c r="B29" s="19" t="s">
        <v>110</v>
      </c>
      <c r="E29" s="1" t="s">
        <v>111</v>
      </c>
    </row>
    <row r="35" spans="1:1" x14ac:dyDescent="0.25">
      <c r="A35" s="26">
        <f>'venituri functionare'!E6+'venituri dezvoltare'!E6</f>
        <v>17562260.09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zoomScaleNormal="100" workbookViewId="0">
      <selection activeCell="D56" sqref="D56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172</v>
      </c>
    </row>
    <row r="2" spans="1:7" s="1" customFormat="1" ht="15.75" x14ac:dyDescent="0.25">
      <c r="C2" s="2" t="s">
        <v>173</v>
      </c>
      <c r="F2" s="2"/>
    </row>
    <row r="3" spans="1:7" s="1" customFormat="1" ht="15.75" x14ac:dyDescent="0.25"/>
    <row r="4" spans="1:7" s="1" customFormat="1" ht="15.75" customHeight="1" x14ac:dyDescent="0.25">
      <c r="A4" s="320" t="s">
        <v>2</v>
      </c>
      <c r="B4" s="320" t="s">
        <v>3</v>
      </c>
      <c r="C4" s="320" t="s">
        <v>4</v>
      </c>
      <c r="D4" s="4" t="s">
        <v>160</v>
      </c>
      <c r="E4" s="4" t="s">
        <v>174</v>
      </c>
      <c r="F4" s="320" t="s">
        <v>7</v>
      </c>
    </row>
    <row r="5" spans="1:7" s="1" customFormat="1" ht="15.75" x14ac:dyDescent="0.25">
      <c r="A5" s="320"/>
      <c r="B5" s="320"/>
      <c r="C5" s="320"/>
      <c r="D5" s="76">
        <v>45565</v>
      </c>
      <c r="E5" s="76">
        <v>45565</v>
      </c>
      <c r="F5" s="320"/>
    </row>
    <row r="6" spans="1:7" s="1" customFormat="1" ht="16.5" customHeight="1" x14ac:dyDescent="0.25">
      <c r="A6" s="321" t="s">
        <v>116</v>
      </c>
      <c r="B6" s="321"/>
      <c r="C6" s="6"/>
      <c r="D6" s="101">
        <f>D7+D13+D21+D26+D31+D40</f>
        <v>10497900</v>
      </c>
      <c r="E6" s="107">
        <f>E7+E13+E21+E26+E31+E40+E25+E39</f>
        <v>6125830.9500000002</v>
      </c>
      <c r="F6" s="7">
        <f>E6/D6</f>
        <v>0.5835291772640242</v>
      </c>
    </row>
    <row r="7" spans="1:7" s="1" customFormat="1" ht="31.5" x14ac:dyDescent="0.25">
      <c r="A7" s="8">
        <v>1</v>
      </c>
      <c r="B7" s="9" t="s">
        <v>117</v>
      </c>
      <c r="C7" s="9" t="s">
        <v>175</v>
      </c>
      <c r="D7" s="100">
        <f>D8</f>
        <v>250000</v>
      </c>
      <c r="E7" s="100">
        <f>E8</f>
        <v>102975</v>
      </c>
      <c r="F7" s="7">
        <f>E7/D7</f>
        <v>0.41189999999999999</v>
      </c>
    </row>
    <row r="8" spans="1:7" s="1" customFormat="1" ht="15.75" x14ac:dyDescent="0.25">
      <c r="A8" s="8"/>
      <c r="B8" s="9" t="s">
        <v>176</v>
      </c>
      <c r="C8" s="115" t="s">
        <v>177</v>
      </c>
      <c r="D8" s="260">
        <f>D9+D12+D10+D11</f>
        <v>250000</v>
      </c>
      <c r="E8" s="260">
        <f>E9+E12</f>
        <v>102975</v>
      </c>
      <c r="F8" s="7">
        <f>E8/D8</f>
        <v>0.41189999999999999</v>
      </c>
    </row>
    <row r="9" spans="1:7" s="1" customFormat="1" ht="15.75" x14ac:dyDescent="0.25">
      <c r="A9" s="11"/>
      <c r="B9" s="12" t="s">
        <v>178</v>
      </c>
      <c r="C9" s="12" t="s">
        <v>179</v>
      </c>
      <c r="D9" s="255">
        <v>200000</v>
      </c>
      <c r="E9" s="255">
        <v>100000</v>
      </c>
      <c r="F9" s="13">
        <f>E9/D9</f>
        <v>0.5</v>
      </c>
    </row>
    <row r="10" spans="1:7" s="1" customFormat="1" ht="31.5" x14ac:dyDescent="0.25">
      <c r="A10" s="11"/>
      <c r="B10" s="12" t="s">
        <v>180</v>
      </c>
      <c r="C10" s="12" t="s">
        <v>181</v>
      </c>
      <c r="D10" s="255">
        <v>0</v>
      </c>
      <c r="E10" s="255">
        <v>0</v>
      </c>
      <c r="F10" s="13" t="e">
        <f t="shared" ref="F10:F11" si="0">E10/D10</f>
        <v>#DIV/0!</v>
      </c>
    </row>
    <row r="11" spans="1:7" s="1" customFormat="1" ht="31.5" x14ac:dyDescent="0.25">
      <c r="A11" s="11"/>
      <c r="B11" s="12" t="s">
        <v>182</v>
      </c>
      <c r="C11" s="12" t="s">
        <v>183</v>
      </c>
      <c r="D11" s="255">
        <v>0</v>
      </c>
      <c r="E11" s="255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184</v>
      </c>
      <c r="C12" s="12" t="s">
        <v>185</v>
      </c>
      <c r="D12" s="255">
        <v>50000</v>
      </c>
      <c r="E12" s="255">
        <v>2975</v>
      </c>
      <c r="F12" s="13">
        <f t="shared" ref="F12:F23" si="1">E12/D12</f>
        <v>5.9499999999999997E-2</v>
      </c>
    </row>
    <row r="13" spans="1:7" s="1" customFormat="1" ht="15.75" x14ac:dyDescent="0.25">
      <c r="A13" s="8">
        <v>2</v>
      </c>
      <c r="B13" s="9" t="s">
        <v>127</v>
      </c>
      <c r="C13" s="115" t="s">
        <v>186</v>
      </c>
      <c r="D13" s="260">
        <f>D14+D17</f>
        <v>387000</v>
      </c>
      <c r="E13" s="260">
        <f>E14+E17</f>
        <v>168406.36</v>
      </c>
      <c r="F13" s="7">
        <f t="shared" si="1"/>
        <v>0.43515855297157618</v>
      </c>
    </row>
    <row r="14" spans="1:7" s="1" customFormat="1" ht="38.25" x14ac:dyDescent="0.25">
      <c r="A14" s="8"/>
      <c r="B14" s="90" t="s">
        <v>411</v>
      </c>
      <c r="C14" s="115" t="s">
        <v>408</v>
      </c>
      <c r="D14" s="260">
        <f>D15+D16</f>
        <v>66000</v>
      </c>
      <c r="E14" s="260">
        <f>E15+E16</f>
        <v>65910</v>
      </c>
      <c r="F14" s="7">
        <f t="shared" si="1"/>
        <v>0.99863636363636366</v>
      </c>
      <c r="G14" s="91"/>
    </row>
    <row r="15" spans="1:7" s="1" customFormat="1" ht="15.75" x14ac:dyDescent="0.25">
      <c r="A15" s="11"/>
      <c r="B15" s="12" t="s">
        <v>405</v>
      </c>
      <c r="C15" s="12" t="s">
        <v>409</v>
      </c>
      <c r="D15" s="255">
        <v>58500</v>
      </c>
      <c r="E15" s="255">
        <v>58500</v>
      </c>
      <c r="F15" s="13">
        <f t="shared" si="1"/>
        <v>1</v>
      </c>
      <c r="G15" s="91"/>
    </row>
    <row r="16" spans="1:7" s="1" customFormat="1" ht="15.75" x14ac:dyDescent="0.25">
      <c r="A16" s="11"/>
      <c r="B16" s="12" t="s">
        <v>404</v>
      </c>
      <c r="C16" s="12" t="s">
        <v>410</v>
      </c>
      <c r="D16" s="255">
        <v>7500</v>
      </c>
      <c r="E16" s="255">
        <v>7410</v>
      </c>
      <c r="F16" s="13">
        <f t="shared" si="1"/>
        <v>0.98799999999999999</v>
      </c>
      <c r="G16" s="91"/>
    </row>
    <row r="17" spans="1:6" s="1" customFormat="1" ht="15.75" x14ac:dyDescent="0.25">
      <c r="A17" s="8"/>
      <c r="B17" s="9" t="s">
        <v>176</v>
      </c>
      <c r="C17" s="115" t="s">
        <v>187</v>
      </c>
      <c r="D17" s="260">
        <f>D18+D20+D19</f>
        <v>321000</v>
      </c>
      <c r="E17" s="260">
        <f>E18+E20</f>
        <v>102496.36</v>
      </c>
      <c r="F17" s="7">
        <f t="shared" si="1"/>
        <v>0.31930330218068537</v>
      </c>
    </row>
    <row r="18" spans="1:6" s="1" customFormat="1" ht="15.75" x14ac:dyDescent="0.25">
      <c r="A18" s="11"/>
      <c r="B18" s="12" t="s">
        <v>178</v>
      </c>
      <c r="C18" s="12" t="s">
        <v>188</v>
      </c>
      <c r="D18" s="255">
        <v>231000</v>
      </c>
      <c r="E18" s="255">
        <v>50000</v>
      </c>
      <c r="F18" s="13">
        <f t="shared" si="1"/>
        <v>0.21645021645021645</v>
      </c>
    </row>
    <row r="19" spans="1:6" s="1" customFormat="1" ht="31.5" x14ac:dyDescent="0.25">
      <c r="A19" s="11"/>
      <c r="B19" s="12" t="s">
        <v>182</v>
      </c>
      <c r="C19" s="12" t="s">
        <v>189</v>
      </c>
      <c r="D19" s="255">
        <v>0</v>
      </c>
      <c r="E19" s="255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184</v>
      </c>
      <c r="C20" s="12" t="s">
        <v>190</v>
      </c>
      <c r="D20" s="255">
        <v>90000</v>
      </c>
      <c r="E20" s="255">
        <v>52496.36</v>
      </c>
      <c r="F20" s="13">
        <f t="shared" si="1"/>
        <v>0.58329288888888886</v>
      </c>
    </row>
    <row r="21" spans="1:6" s="1" customFormat="1" ht="15.75" x14ac:dyDescent="0.25">
      <c r="A21" s="8">
        <v>3</v>
      </c>
      <c r="B21" s="9" t="s">
        <v>191</v>
      </c>
      <c r="C21" s="115" t="s">
        <v>192</v>
      </c>
      <c r="D21" s="260">
        <f>D22</f>
        <v>700000</v>
      </c>
      <c r="E21" s="260">
        <f>E22</f>
        <v>262606.61</v>
      </c>
      <c r="F21" s="7">
        <f t="shared" si="1"/>
        <v>0.37515229999999999</v>
      </c>
    </row>
    <row r="22" spans="1:6" s="1" customFormat="1" ht="15.75" x14ac:dyDescent="0.25">
      <c r="A22" s="8"/>
      <c r="B22" s="9" t="s">
        <v>176</v>
      </c>
      <c r="C22" s="115" t="s">
        <v>193</v>
      </c>
      <c r="D22" s="260">
        <f>D24+D23</f>
        <v>700000</v>
      </c>
      <c r="E22" s="260">
        <f>E23+E24</f>
        <v>262606.61</v>
      </c>
      <c r="F22" s="7">
        <f t="shared" si="1"/>
        <v>0.37515229999999999</v>
      </c>
    </row>
    <row r="23" spans="1:6" s="1" customFormat="1" ht="15.75" x14ac:dyDescent="0.25">
      <c r="A23" s="11"/>
      <c r="B23" s="12" t="s">
        <v>178</v>
      </c>
      <c r="C23" s="12" t="s">
        <v>194</v>
      </c>
      <c r="D23" s="255">
        <v>660000</v>
      </c>
      <c r="E23" s="255">
        <v>241855.61</v>
      </c>
      <c r="F23" s="13">
        <f t="shared" si="1"/>
        <v>0.36644789393939392</v>
      </c>
    </row>
    <row r="24" spans="1:6" s="1" customFormat="1" ht="16.5" thickBot="1" x14ac:dyDescent="0.3">
      <c r="A24" s="11"/>
      <c r="B24" s="12" t="s">
        <v>184</v>
      </c>
      <c r="C24" s="12" t="s">
        <v>195</v>
      </c>
      <c r="D24" s="255">
        <v>40000</v>
      </c>
      <c r="E24" s="255">
        <v>20751</v>
      </c>
      <c r="F24" s="13">
        <f>E24/D24</f>
        <v>0.51877499999999999</v>
      </c>
    </row>
    <row r="25" spans="1:6" s="273" customFormat="1" ht="32.25" thickBot="1" x14ac:dyDescent="0.3">
      <c r="A25" s="269"/>
      <c r="B25" s="270" t="s">
        <v>212</v>
      </c>
      <c r="C25" s="270" t="s">
        <v>468</v>
      </c>
      <c r="D25" s="271">
        <v>0</v>
      </c>
      <c r="E25" s="271">
        <v>-2380</v>
      </c>
      <c r="F25" s="272" t="e">
        <f>E25/D25</f>
        <v>#DIV/0!</v>
      </c>
    </row>
    <row r="26" spans="1:6" s="1" customFormat="1" ht="32.25" thickBot="1" x14ac:dyDescent="0.3">
      <c r="A26" s="8">
        <v>4</v>
      </c>
      <c r="B26" s="9" t="s">
        <v>196</v>
      </c>
      <c r="C26" s="115" t="s">
        <v>197</v>
      </c>
      <c r="D26" s="260">
        <f>D27</f>
        <v>630000</v>
      </c>
      <c r="E26" s="260">
        <f>E27</f>
        <v>182386.1</v>
      </c>
      <c r="F26" s="7">
        <f t="shared" ref="F26:F43" si="2">E26/D26</f>
        <v>0.28950174603174605</v>
      </c>
    </row>
    <row r="27" spans="1:6" s="1" customFormat="1" ht="15.75" x14ac:dyDescent="0.25">
      <c r="A27" s="8"/>
      <c r="B27" s="9" t="s">
        <v>176</v>
      </c>
      <c r="C27" s="115" t="s">
        <v>198</v>
      </c>
      <c r="D27" s="260">
        <f>D30+D28+D29</f>
        <v>630000</v>
      </c>
      <c r="E27" s="260">
        <f>E30+E28+E29</f>
        <v>182386.1</v>
      </c>
      <c r="F27" s="7">
        <f t="shared" si="2"/>
        <v>0.28950174603174605</v>
      </c>
    </row>
    <row r="28" spans="1:6" s="1" customFormat="1" ht="15.75" x14ac:dyDescent="0.25">
      <c r="A28" s="11"/>
      <c r="B28" s="12" t="s">
        <v>178</v>
      </c>
      <c r="C28" s="12" t="s">
        <v>199</v>
      </c>
      <c r="D28" s="255">
        <v>518000</v>
      </c>
      <c r="E28" s="255">
        <v>119386.1</v>
      </c>
      <c r="F28" s="13">
        <f t="shared" si="2"/>
        <v>0.23047509652509654</v>
      </c>
    </row>
    <row r="29" spans="1:6" s="1" customFormat="1" ht="31.5" x14ac:dyDescent="0.25">
      <c r="A29" s="11"/>
      <c r="B29" s="12" t="s">
        <v>180</v>
      </c>
      <c r="C29" s="12" t="s">
        <v>200</v>
      </c>
      <c r="D29" s="255">
        <v>0</v>
      </c>
      <c r="E29" s="255">
        <v>0</v>
      </c>
      <c r="F29" s="13" t="e">
        <f t="shared" si="2"/>
        <v>#DIV/0!</v>
      </c>
    </row>
    <row r="30" spans="1:6" s="1" customFormat="1" ht="15.75" x14ac:dyDescent="0.25">
      <c r="A30" s="11"/>
      <c r="B30" s="12" t="s">
        <v>184</v>
      </c>
      <c r="C30" s="12" t="s">
        <v>201</v>
      </c>
      <c r="D30" s="255">
        <v>112000</v>
      </c>
      <c r="E30" s="255">
        <v>63000</v>
      </c>
      <c r="F30" s="13">
        <f t="shared" si="2"/>
        <v>0.5625</v>
      </c>
    </row>
    <row r="31" spans="1:6" s="1" customFormat="1" ht="15.75" x14ac:dyDescent="0.25">
      <c r="A31" s="8">
        <v>5</v>
      </c>
      <c r="B31" s="9" t="s">
        <v>149</v>
      </c>
      <c r="C31" s="115" t="s">
        <v>202</v>
      </c>
      <c r="D31" s="260">
        <f>D32+D35</f>
        <v>3703100</v>
      </c>
      <c r="E31" s="260">
        <f>E32+E35</f>
        <v>1389052.48</v>
      </c>
      <c r="F31" s="7">
        <f t="shared" si="2"/>
        <v>0.37510531176581785</v>
      </c>
    </row>
    <row r="32" spans="1:6" s="1" customFormat="1" ht="63" x14ac:dyDescent="0.25">
      <c r="A32" s="8"/>
      <c r="B32" s="9" t="s">
        <v>203</v>
      </c>
      <c r="C32" s="115" t="s">
        <v>204</v>
      </c>
      <c r="D32" s="260">
        <f>D33</f>
        <v>0</v>
      </c>
      <c r="E32" s="260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205</v>
      </c>
      <c r="C33" s="115" t="s">
        <v>206</v>
      </c>
      <c r="D33" s="260">
        <f>D34</f>
        <v>0</v>
      </c>
      <c r="E33" s="260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207</v>
      </c>
      <c r="C34" s="12" t="s">
        <v>208</v>
      </c>
      <c r="D34" s="255">
        <v>0</v>
      </c>
      <c r="E34" s="255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176</v>
      </c>
      <c r="C35" s="115" t="s">
        <v>209</v>
      </c>
      <c r="D35" s="260">
        <f>D36+D38+D37+D39</f>
        <v>3703100</v>
      </c>
      <c r="E35" s="260">
        <f>E36+E38+E37</f>
        <v>1389052.48</v>
      </c>
      <c r="F35" s="7">
        <f t="shared" si="2"/>
        <v>0.37510531176581785</v>
      </c>
    </row>
    <row r="36" spans="1:10" s="1" customFormat="1" ht="16.5" thickBot="1" x14ac:dyDescent="0.3">
      <c r="A36" s="11"/>
      <c r="B36" s="12" t="s">
        <v>178</v>
      </c>
      <c r="C36" s="12" t="s">
        <v>210</v>
      </c>
      <c r="D36" s="255">
        <v>3374900</v>
      </c>
      <c r="E36" s="255">
        <v>1273233.58</v>
      </c>
      <c r="F36" s="13">
        <f t="shared" si="2"/>
        <v>0.37726557231325375</v>
      </c>
    </row>
    <row r="37" spans="1:10" s="1" customFormat="1" ht="32.25" thickBot="1" x14ac:dyDescent="0.3">
      <c r="A37" s="11"/>
      <c r="B37" s="12" t="s">
        <v>182</v>
      </c>
      <c r="C37" s="12" t="s">
        <v>412</v>
      </c>
      <c r="D37" s="255">
        <v>0</v>
      </c>
      <c r="E37" s="255">
        <v>0</v>
      </c>
      <c r="F37" s="13"/>
    </row>
    <row r="38" spans="1:10" s="1" customFormat="1" ht="16.5" thickBot="1" x14ac:dyDescent="0.3">
      <c r="A38" s="11"/>
      <c r="B38" s="12" t="s">
        <v>184</v>
      </c>
      <c r="C38" s="12" t="s">
        <v>211</v>
      </c>
      <c r="D38" s="255">
        <v>328200</v>
      </c>
      <c r="E38" s="255">
        <v>115818.9</v>
      </c>
      <c r="F38" s="13">
        <f t="shared" si="2"/>
        <v>0.35289122486288849</v>
      </c>
    </row>
    <row r="39" spans="1:10" s="1" customFormat="1" ht="31.5" x14ac:dyDescent="0.25">
      <c r="A39" s="11"/>
      <c r="B39" s="12" t="s">
        <v>212</v>
      </c>
      <c r="C39" s="12" t="s">
        <v>213</v>
      </c>
      <c r="D39" s="255">
        <v>0</v>
      </c>
      <c r="E39" s="255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5" t="s">
        <v>214</v>
      </c>
      <c r="D40" s="260">
        <f>D41</f>
        <v>4827800</v>
      </c>
      <c r="E40" s="260">
        <f>E41</f>
        <v>4027581.2800000003</v>
      </c>
      <c r="F40" s="7">
        <f t="shared" si="2"/>
        <v>0.83424774845685412</v>
      </c>
    </row>
    <row r="41" spans="1:10" s="1" customFormat="1" ht="15.75" x14ac:dyDescent="0.25">
      <c r="A41" s="8"/>
      <c r="B41" s="9" t="s">
        <v>176</v>
      </c>
      <c r="C41" s="115" t="s">
        <v>215</v>
      </c>
      <c r="D41" s="260">
        <f>D42+D43</f>
        <v>4827800</v>
      </c>
      <c r="E41" s="260">
        <f>E42+E43</f>
        <v>4027581.2800000003</v>
      </c>
      <c r="F41" s="7">
        <f t="shared" si="2"/>
        <v>0.83424774845685412</v>
      </c>
    </row>
    <row r="42" spans="1:10" s="1" customFormat="1" ht="15.75" x14ac:dyDescent="0.25">
      <c r="A42" s="11"/>
      <c r="B42" s="12" t="s">
        <v>178</v>
      </c>
      <c r="C42" s="12" t="s">
        <v>216</v>
      </c>
      <c r="D42" s="255">
        <v>4379300</v>
      </c>
      <c r="E42" s="255">
        <v>3819975.91</v>
      </c>
      <c r="F42" s="13">
        <f t="shared" si="2"/>
        <v>0.87228002420478157</v>
      </c>
    </row>
    <row r="43" spans="1:10" s="1" customFormat="1" ht="15.75" x14ac:dyDescent="0.25">
      <c r="A43" s="11"/>
      <c r="B43" s="12" t="s">
        <v>184</v>
      </c>
      <c r="C43" s="12" t="s">
        <v>217</v>
      </c>
      <c r="D43" s="255">
        <v>448500</v>
      </c>
      <c r="E43" s="255">
        <v>207605.37</v>
      </c>
      <c r="F43" s="13">
        <f t="shared" si="2"/>
        <v>0.46288822742474917</v>
      </c>
    </row>
    <row r="44" spans="1:10" s="1" customFormat="1" ht="15.75" x14ac:dyDescent="0.25">
      <c r="A44" s="11"/>
      <c r="B44" s="20" t="s">
        <v>155</v>
      </c>
      <c r="C44" s="12"/>
      <c r="D44" s="21"/>
      <c r="E44" s="102">
        <f>'venituri dezvoltare'!E6-'cheltuieli dezvoltare'!E6</f>
        <v>1949563.7899999991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74">
        <f>E6+'cheltuieli functionare'!E6</f>
        <v>14270931.16</v>
      </c>
      <c r="B50" t="s">
        <v>413</v>
      </c>
    </row>
    <row r="51" spans="1:4" x14ac:dyDescent="0.25">
      <c r="A51" s="274">
        <f>E44+'cheltuieli functionare'!E42</f>
        <v>3291328.9299999988</v>
      </c>
      <c r="B51" t="s">
        <v>414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topLeftCell="A31" zoomScaleNormal="100" workbookViewId="0">
      <selection activeCell="K43" sqref="K43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218</v>
      </c>
    </row>
    <row r="2" spans="1:6" ht="15.75" x14ac:dyDescent="0.25">
      <c r="A2" s="19"/>
      <c r="B2" s="1"/>
      <c r="C2" s="29" t="s">
        <v>467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219</v>
      </c>
      <c r="C4" s="31" t="s">
        <v>220</v>
      </c>
      <c r="D4" s="30" t="s">
        <v>221</v>
      </c>
      <c r="E4" s="31" t="s">
        <v>222</v>
      </c>
      <c r="F4" s="31" t="s">
        <v>7</v>
      </c>
    </row>
    <row r="5" spans="1:6" ht="47.25" x14ac:dyDescent="0.25">
      <c r="A5" s="32">
        <v>1</v>
      </c>
      <c r="B5" s="33" t="s">
        <v>223</v>
      </c>
      <c r="C5" s="33" t="s">
        <v>20</v>
      </c>
      <c r="D5" s="247">
        <f>'venituri functionare'!D12</f>
        <v>10000</v>
      </c>
      <c r="E5" s="247">
        <f>'venituri functionare'!E12</f>
        <v>18726</v>
      </c>
      <c r="F5" s="34">
        <f t="shared" ref="F5:F45" si="0">E5/D5</f>
        <v>1.8726</v>
      </c>
    </row>
    <row r="6" spans="1:6" ht="31.5" x14ac:dyDescent="0.25">
      <c r="A6" s="35">
        <v>2</v>
      </c>
      <c r="B6" s="36" t="s">
        <v>224</v>
      </c>
      <c r="C6" s="36" t="s">
        <v>225</v>
      </c>
      <c r="D6" s="238">
        <f>'venituri functionare'!D14</f>
        <v>4924000</v>
      </c>
      <c r="E6" s="238">
        <f>'venituri functionare'!E14</f>
        <v>4501747.53</v>
      </c>
      <c r="F6" s="34">
        <f t="shared" si="0"/>
        <v>0.91424604589764424</v>
      </c>
    </row>
    <row r="7" spans="1:6" ht="47.25" x14ac:dyDescent="0.25">
      <c r="A7" s="32">
        <v>3</v>
      </c>
      <c r="B7" s="36" t="s">
        <v>226</v>
      </c>
      <c r="C7" s="36" t="s">
        <v>26</v>
      </c>
      <c r="D7" s="238">
        <f>'venituri functionare'!D15</f>
        <v>0</v>
      </c>
      <c r="E7" s="238">
        <f>'venituri functionare'!E15</f>
        <v>0</v>
      </c>
      <c r="F7" s="34" t="e">
        <f t="shared" si="0"/>
        <v>#DIV/0!</v>
      </c>
    </row>
    <row r="8" spans="1:6" ht="31.5" x14ac:dyDescent="0.25">
      <c r="A8" s="35">
        <v>4</v>
      </c>
      <c r="B8" s="36" t="s">
        <v>227</v>
      </c>
      <c r="C8" s="36" t="s">
        <v>28</v>
      </c>
      <c r="D8" s="238">
        <f>'venituri functionare'!D16</f>
        <v>470000</v>
      </c>
      <c r="E8" s="238">
        <f>'venituri functionare'!E16</f>
        <v>363913</v>
      </c>
      <c r="F8" s="34">
        <f t="shared" si="0"/>
        <v>0.77428297872340424</v>
      </c>
    </row>
    <row r="9" spans="1:6" ht="15.75" x14ac:dyDescent="0.25">
      <c r="A9" s="32">
        <v>5</v>
      </c>
      <c r="B9" s="36" t="s">
        <v>228</v>
      </c>
      <c r="C9" s="36" t="s">
        <v>34</v>
      </c>
      <c r="D9" s="238">
        <f>'venituri functionare'!D19</f>
        <v>132000</v>
      </c>
      <c r="E9" s="238">
        <f>'venituri functionare'!E19</f>
        <v>160390.79</v>
      </c>
      <c r="F9" s="34">
        <f t="shared" si="0"/>
        <v>1.2150817424242424</v>
      </c>
    </row>
    <row r="10" spans="1:6" ht="31.5" x14ac:dyDescent="0.25">
      <c r="A10" s="35">
        <v>6</v>
      </c>
      <c r="B10" s="36" t="s">
        <v>229</v>
      </c>
      <c r="C10" s="36" t="s">
        <v>36</v>
      </c>
      <c r="D10" s="238">
        <f>'venituri functionare'!D20</f>
        <v>176000</v>
      </c>
      <c r="E10" s="238">
        <f>'venituri functionare'!E20</f>
        <v>175397</v>
      </c>
      <c r="F10" s="34">
        <f t="shared" si="0"/>
        <v>0.99657386363636369</v>
      </c>
    </row>
    <row r="11" spans="1:6" ht="31.5" x14ac:dyDescent="0.25">
      <c r="A11" s="32">
        <v>7</v>
      </c>
      <c r="B11" s="36" t="s">
        <v>230</v>
      </c>
      <c r="C11" s="36" t="s">
        <v>40</v>
      </c>
      <c r="D11" s="238">
        <f>'venituri functionare'!D22</f>
        <v>105000</v>
      </c>
      <c r="E11" s="238">
        <f>'venituri functionare'!E22</f>
        <v>121391.43</v>
      </c>
      <c r="F11" s="34">
        <f t="shared" si="0"/>
        <v>1.156108857142857</v>
      </c>
    </row>
    <row r="12" spans="1:6" ht="31.5" x14ac:dyDescent="0.25">
      <c r="A12" s="35">
        <v>8</v>
      </c>
      <c r="B12" s="36" t="s">
        <v>231</v>
      </c>
      <c r="C12" s="36" t="s">
        <v>42</v>
      </c>
      <c r="D12" s="238">
        <f>'venituri functionare'!D23</f>
        <v>65000</v>
      </c>
      <c r="E12" s="238">
        <f>'venituri functionare'!E23</f>
        <v>73165</v>
      </c>
      <c r="F12" s="34">
        <f t="shared" si="0"/>
        <v>1.1256153846153847</v>
      </c>
    </row>
    <row r="13" spans="1:6" ht="15.75" x14ac:dyDescent="0.25">
      <c r="A13" s="32">
        <v>9</v>
      </c>
      <c r="B13" s="36" t="s">
        <v>232</v>
      </c>
      <c r="C13" s="36" t="s">
        <v>233</v>
      </c>
      <c r="D13" s="238">
        <f>'venituri functionare'!D24</f>
        <v>82000</v>
      </c>
      <c r="E13" s="238">
        <f>'venituri functionare'!E24</f>
        <v>90821</v>
      </c>
      <c r="F13" s="34">
        <f t="shared" si="0"/>
        <v>1.1075731707317074</v>
      </c>
    </row>
    <row r="14" spans="1:6" ht="31.5" x14ac:dyDescent="0.25">
      <c r="A14" s="35">
        <v>10</v>
      </c>
      <c r="B14" s="36" t="s">
        <v>234</v>
      </c>
      <c r="C14" s="36" t="s">
        <v>235</v>
      </c>
      <c r="D14" s="238">
        <f>'venituri functionare'!D25</f>
        <v>30000</v>
      </c>
      <c r="E14" s="238">
        <f>'venituri functionare'!E25</f>
        <v>10417.84</v>
      </c>
      <c r="F14" s="34">
        <f t="shared" si="0"/>
        <v>0.34726133333333331</v>
      </c>
    </row>
    <row r="15" spans="1:6" ht="15.75" x14ac:dyDescent="0.25">
      <c r="A15" s="32">
        <v>11</v>
      </c>
      <c r="B15" s="36" t="s">
        <v>236</v>
      </c>
      <c r="C15" s="36" t="s">
        <v>237</v>
      </c>
      <c r="D15" s="238">
        <f>'venituri functionare'!D26</f>
        <v>20000</v>
      </c>
      <c r="E15" s="238">
        <f>'venituri functionare'!E26</f>
        <v>82511.25</v>
      </c>
      <c r="F15" s="34">
        <f t="shared" si="0"/>
        <v>4.1255625</v>
      </c>
    </row>
    <row r="16" spans="1:6" ht="77.25" customHeight="1" x14ac:dyDescent="0.25">
      <c r="A16" s="35">
        <v>12</v>
      </c>
      <c r="B16" s="36" t="s">
        <v>238</v>
      </c>
      <c r="C16" s="36" t="s">
        <v>239</v>
      </c>
      <c r="D16" s="238">
        <f>'venituri functionare'!D29</f>
        <v>3340000</v>
      </c>
      <c r="E16" s="238">
        <f>'venituri functionare'!E29</f>
        <v>2753254</v>
      </c>
      <c r="F16" s="34">
        <f t="shared" si="0"/>
        <v>0.82432754491017968</v>
      </c>
    </row>
    <row r="17" spans="1:6" ht="47.25" x14ac:dyDescent="0.25">
      <c r="A17" s="32">
        <v>13</v>
      </c>
      <c r="B17" s="36" t="s">
        <v>240</v>
      </c>
      <c r="C17" s="36" t="s">
        <v>241</v>
      </c>
      <c r="D17" s="238">
        <f>'venituri functionare'!D30</f>
        <v>0</v>
      </c>
      <c r="E17" s="238">
        <f>'venituri functionare'!E30</f>
        <v>0</v>
      </c>
      <c r="F17" s="34" t="e">
        <f t="shared" si="0"/>
        <v>#DIV/0!</v>
      </c>
    </row>
    <row r="18" spans="1:6" ht="31.5" x14ac:dyDescent="0.25">
      <c r="A18" s="35">
        <v>14</v>
      </c>
      <c r="B18" s="36" t="s">
        <v>242</v>
      </c>
      <c r="C18" s="36" t="s">
        <v>57</v>
      </c>
      <c r="D18" s="238">
        <f>'venituri functionare'!D33</f>
        <v>279000</v>
      </c>
      <c r="E18" s="238">
        <f>'venituri functionare'!E33</f>
        <v>347596.39</v>
      </c>
      <c r="F18" s="34">
        <f t="shared" si="0"/>
        <v>1.2458651971326165</v>
      </c>
    </row>
    <row r="19" spans="1:6" ht="31.5" x14ac:dyDescent="0.25">
      <c r="A19" s="32">
        <v>15</v>
      </c>
      <c r="B19" s="36" t="s">
        <v>243</v>
      </c>
      <c r="C19" s="36" t="s">
        <v>59</v>
      </c>
      <c r="D19" s="238">
        <f>'venituri functionare'!D34</f>
        <v>40000</v>
      </c>
      <c r="E19" s="238">
        <f>'venituri functionare'!E34</f>
        <v>83114</v>
      </c>
      <c r="F19" s="34">
        <f t="shared" si="0"/>
        <v>2.0778500000000002</v>
      </c>
    </row>
    <row r="20" spans="1:6" ht="31.5" x14ac:dyDescent="0.25">
      <c r="A20" s="35">
        <v>16</v>
      </c>
      <c r="B20" s="36" t="s">
        <v>244</v>
      </c>
      <c r="C20" s="36" t="s">
        <v>61</v>
      </c>
      <c r="D20" s="238">
        <f>'venituri functionare'!D35</f>
        <v>1000</v>
      </c>
      <c r="E20" s="238">
        <f>'venituri functionare'!E35</f>
        <v>160</v>
      </c>
      <c r="F20" s="34">
        <f t="shared" si="0"/>
        <v>0.16</v>
      </c>
    </row>
    <row r="21" spans="1:6" ht="47.25" x14ac:dyDescent="0.25">
      <c r="A21" s="32">
        <v>17</v>
      </c>
      <c r="B21" s="36" t="s">
        <v>245</v>
      </c>
      <c r="C21" s="36" t="s">
        <v>246</v>
      </c>
      <c r="D21" s="238">
        <f>'venituri functionare'!D36</f>
        <v>3000</v>
      </c>
      <c r="E21" s="238">
        <f>'venituri functionare'!E36</f>
        <v>1675</v>
      </c>
      <c r="F21" s="34">
        <f t="shared" si="0"/>
        <v>0.55833333333333335</v>
      </c>
    </row>
    <row r="22" spans="1:6" ht="15.75" x14ac:dyDescent="0.25">
      <c r="A22" s="35">
        <v>18</v>
      </c>
      <c r="B22" s="36" t="s">
        <v>247</v>
      </c>
      <c r="C22" s="36" t="s">
        <v>65</v>
      </c>
      <c r="D22" s="238">
        <f>'venituri functionare'!D38</f>
        <v>2000</v>
      </c>
      <c r="E22" s="238">
        <f>'venituri functionare'!E38</f>
        <v>2815</v>
      </c>
      <c r="F22" s="34">
        <f t="shared" si="0"/>
        <v>1.4075</v>
      </c>
    </row>
    <row r="23" spans="1:6" ht="31.5" x14ac:dyDescent="0.25">
      <c r="A23" s="32">
        <v>19</v>
      </c>
      <c r="B23" s="36" t="s">
        <v>248</v>
      </c>
      <c r="C23" s="36" t="s">
        <v>249</v>
      </c>
      <c r="D23" s="238">
        <f>'venituri functionare'!D42</f>
        <v>43000</v>
      </c>
      <c r="E23" s="238">
        <f>'venituri functionare'!E42</f>
        <v>46366.64</v>
      </c>
      <c r="F23" s="34">
        <f t="shared" si="0"/>
        <v>1.078293953488372</v>
      </c>
    </row>
    <row r="24" spans="1:6" ht="15.75" x14ac:dyDescent="0.25">
      <c r="A24" s="35">
        <v>20</v>
      </c>
      <c r="B24" s="36" t="s">
        <v>250</v>
      </c>
      <c r="C24" s="36" t="s">
        <v>79</v>
      </c>
      <c r="D24" s="238">
        <f>'venituri functionare'!D45</f>
        <v>0</v>
      </c>
      <c r="E24" s="238">
        <f>'venituri functionare'!E45</f>
        <v>44000</v>
      </c>
      <c r="F24" s="34" t="e">
        <f t="shared" si="0"/>
        <v>#DIV/0!</v>
      </c>
    </row>
    <row r="25" spans="1:6" ht="31.5" x14ac:dyDescent="0.25">
      <c r="A25" s="32">
        <v>21</v>
      </c>
      <c r="B25" s="36" t="s">
        <v>251</v>
      </c>
      <c r="C25" s="36" t="s">
        <v>252</v>
      </c>
      <c r="D25" s="238">
        <f>'venituri functionare'!D46</f>
        <v>2000</v>
      </c>
      <c r="E25" s="238">
        <f>'venituri functionare'!E46</f>
        <v>424</v>
      </c>
      <c r="F25" s="34">
        <f t="shared" si="0"/>
        <v>0.21199999999999999</v>
      </c>
    </row>
    <row r="26" spans="1:6" ht="15.75" x14ac:dyDescent="0.25">
      <c r="A26" s="35">
        <v>22</v>
      </c>
      <c r="B26" s="36" t="s">
        <v>253</v>
      </c>
      <c r="C26" s="36" t="s">
        <v>82</v>
      </c>
      <c r="D26" s="238">
        <f>'venituri functionare'!D48</f>
        <v>0</v>
      </c>
      <c r="E26" s="238">
        <f>'venituri functionare'!E48</f>
        <v>0</v>
      </c>
      <c r="F26" s="34" t="e">
        <f t="shared" si="0"/>
        <v>#DIV/0!</v>
      </c>
    </row>
    <row r="27" spans="1:6" s="149" customFormat="1" ht="31.5" x14ac:dyDescent="0.25">
      <c r="A27" s="32">
        <v>23</v>
      </c>
      <c r="B27" s="147">
        <v>345000</v>
      </c>
      <c r="C27" s="159" t="s">
        <v>446</v>
      </c>
      <c r="D27" s="264">
        <f>'venituri functionare'!D49</f>
        <v>9000</v>
      </c>
      <c r="E27" s="238">
        <f>'venituri functionare'!E49</f>
        <v>11602.56</v>
      </c>
      <c r="F27" s="148">
        <f t="shared" si="0"/>
        <v>1.2891733333333333</v>
      </c>
    </row>
    <row r="28" spans="1:6" ht="47.25" x14ac:dyDescent="0.25">
      <c r="A28" s="35">
        <v>24</v>
      </c>
      <c r="B28" s="36" t="s">
        <v>254</v>
      </c>
      <c r="C28" s="33" t="s">
        <v>255</v>
      </c>
      <c r="D28" s="238">
        <f>'venituri functionare'!D52</f>
        <v>124000</v>
      </c>
      <c r="E28" s="238">
        <f>'venituri functionare'!E52</f>
        <v>151456.62</v>
      </c>
      <c r="F28" s="34">
        <f t="shared" si="0"/>
        <v>1.2214243548387096</v>
      </c>
    </row>
    <row r="29" spans="1:6" ht="15.75" x14ac:dyDescent="0.25">
      <c r="A29" s="32">
        <v>25</v>
      </c>
      <c r="B29" s="36" t="s">
        <v>256</v>
      </c>
      <c r="C29" s="36" t="s">
        <v>89</v>
      </c>
      <c r="D29" s="238">
        <f>'venituri functionare'!D53</f>
        <v>26000</v>
      </c>
      <c r="E29" s="238">
        <f>'venituri functionare'!E53</f>
        <v>27042.65</v>
      </c>
      <c r="F29" s="34">
        <f t="shared" si="0"/>
        <v>1.0401019230769231</v>
      </c>
    </row>
    <row r="30" spans="1:6" ht="15.75" x14ac:dyDescent="0.25">
      <c r="A30" s="35">
        <v>26</v>
      </c>
      <c r="B30" s="36">
        <v>360600</v>
      </c>
      <c r="C30" s="36" t="s">
        <v>91</v>
      </c>
      <c r="D30" s="238">
        <f>'venituri functionare'!D55</f>
        <v>66000</v>
      </c>
      <c r="E30" s="238">
        <f>'venituri functionare'!E55</f>
        <v>73872.649999999994</v>
      </c>
      <c r="F30" s="34">
        <f t="shared" si="0"/>
        <v>1.1192825757575757</v>
      </c>
    </row>
    <row r="31" spans="1:6" ht="15.75" x14ac:dyDescent="0.25">
      <c r="A31" s="32">
        <v>27</v>
      </c>
      <c r="B31" s="36" t="s">
        <v>257</v>
      </c>
      <c r="C31" s="36" t="s">
        <v>93</v>
      </c>
      <c r="D31" s="238">
        <f>'venituri functionare'!D56</f>
        <v>25000</v>
      </c>
      <c r="E31" s="238">
        <f>'venituri functionare'!E56</f>
        <v>19756</v>
      </c>
      <c r="F31" s="34">
        <f t="shared" si="0"/>
        <v>0.79024000000000005</v>
      </c>
    </row>
    <row r="32" spans="1:6" ht="15.75" x14ac:dyDescent="0.25">
      <c r="A32" s="35">
        <v>28</v>
      </c>
      <c r="B32" s="37">
        <v>370100</v>
      </c>
      <c r="C32" s="36" t="s">
        <v>422</v>
      </c>
      <c r="D32" s="264">
        <f>'venituri functionare'!D58</f>
        <v>7400</v>
      </c>
      <c r="E32" s="264">
        <f>'venituri functionare'!E58</f>
        <v>7395</v>
      </c>
      <c r="F32" s="34"/>
    </row>
    <row r="33" spans="1:6" ht="47.25" x14ac:dyDescent="0.25">
      <c r="A33" s="32">
        <v>29</v>
      </c>
      <c r="B33" s="37">
        <v>370203</v>
      </c>
      <c r="C33" s="38" t="s">
        <v>97</v>
      </c>
      <c r="D33" s="264">
        <f>'venituri functionare'!D59</f>
        <v>-470000</v>
      </c>
      <c r="E33" s="264">
        <f>'venituri functionare'!E59</f>
        <v>-9520</v>
      </c>
      <c r="F33" s="34">
        <f t="shared" si="0"/>
        <v>2.025531914893617E-2</v>
      </c>
    </row>
    <row r="34" spans="1:6" ht="17.25" customHeight="1" x14ac:dyDescent="0.25">
      <c r="A34" s="35">
        <v>30</v>
      </c>
      <c r="B34" s="37">
        <v>370204</v>
      </c>
      <c r="C34" s="38" t="s">
        <v>162</v>
      </c>
      <c r="D34" s="264">
        <f>'venituri dezvoltare'!D8</f>
        <v>470000</v>
      </c>
      <c r="E34" s="240">
        <f>'venituri dezvoltare'!E8</f>
        <v>9520</v>
      </c>
      <c r="F34" s="34">
        <f t="shared" si="0"/>
        <v>2.025531914893617E-2</v>
      </c>
    </row>
    <row r="35" spans="1:6" ht="31.5" x14ac:dyDescent="0.25">
      <c r="A35" s="32">
        <v>31</v>
      </c>
      <c r="B35" s="36" t="s">
        <v>258</v>
      </c>
      <c r="C35" s="33" t="s">
        <v>167</v>
      </c>
      <c r="D35" s="238">
        <f>'venituri dezvoltare'!D11</f>
        <v>0</v>
      </c>
      <c r="E35" s="266">
        <f>'venituri dezvoltare'!E11</f>
        <v>1970</v>
      </c>
      <c r="F35" s="34" t="e">
        <f t="shared" si="0"/>
        <v>#DIV/0!</v>
      </c>
    </row>
    <row r="36" spans="1:6" ht="47.25" x14ac:dyDescent="0.25">
      <c r="A36" s="35">
        <v>32</v>
      </c>
      <c r="B36" s="36" t="s">
        <v>259</v>
      </c>
      <c r="C36" s="36" t="s">
        <v>260</v>
      </c>
      <c r="D36" s="238">
        <f>'venituri functionare'!D60</f>
        <v>0</v>
      </c>
      <c r="E36" s="240">
        <f>'venituri functionare'!E60</f>
        <v>200000</v>
      </c>
      <c r="F36" s="34" t="e">
        <f t="shared" si="0"/>
        <v>#DIV/0!</v>
      </c>
    </row>
    <row r="37" spans="1:6" ht="47.25" x14ac:dyDescent="0.25">
      <c r="A37" s="32">
        <v>33</v>
      </c>
      <c r="B37" s="36" t="s">
        <v>261</v>
      </c>
      <c r="C37" s="36" t="s">
        <v>171</v>
      </c>
      <c r="D37" s="238">
        <f>'venituri dezvoltare'!D13</f>
        <v>0</v>
      </c>
      <c r="E37" s="266">
        <f>'venituri dezvoltare'!E13</f>
        <v>1423345.76</v>
      </c>
      <c r="F37" s="34" t="e">
        <f t="shared" si="0"/>
        <v>#DIV/0!</v>
      </c>
    </row>
    <row r="38" spans="1:6" ht="47.25" x14ac:dyDescent="0.25">
      <c r="A38" s="35">
        <v>34</v>
      </c>
      <c r="B38" s="36" t="s">
        <v>262</v>
      </c>
      <c r="C38" s="36" t="s">
        <v>103</v>
      </c>
      <c r="D38" s="238">
        <f>'venituri functionare'!D62</f>
        <v>62500</v>
      </c>
      <c r="E38" s="238">
        <f>'venituri functionare'!E62</f>
        <v>67996</v>
      </c>
      <c r="F38" s="34">
        <f t="shared" si="0"/>
        <v>1.087936</v>
      </c>
    </row>
    <row r="39" spans="1:6" ht="31.5" x14ac:dyDescent="0.25">
      <c r="A39" s="32">
        <v>35</v>
      </c>
      <c r="B39" s="36" t="s">
        <v>263</v>
      </c>
      <c r="C39" s="36" t="s">
        <v>264</v>
      </c>
      <c r="D39" s="238">
        <f>'venituri functionare'!D63</f>
        <v>59400</v>
      </c>
      <c r="E39" s="238">
        <f>'venituri functionare'!E63</f>
        <v>59378</v>
      </c>
      <c r="F39" s="34">
        <f t="shared" si="0"/>
        <v>0.99962962962962965</v>
      </c>
    </row>
    <row r="40" spans="1:6" s="149" customFormat="1" ht="47.25" x14ac:dyDescent="0.25">
      <c r="A40" s="35">
        <v>36</v>
      </c>
      <c r="B40" s="147">
        <v>428700</v>
      </c>
      <c r="C40" s="157" t="s">
        <v>431</v>
      </c>
      <c r="D40" s="238">
        <f>'venituri dezvoltare'!D15</f>
        <v>4341900</v>
      </c>
      <c r="E40" s="238">
        <f>'venituri dezvoltare'!E15</f>
        <v>4341822.54</v>
      </c>
      <c r="F40" s="148">
        <f t="shared" si="0"/>
        <v>0.99998215988392181</v>
      </c>
    </row>
    <row r="41" spans="1:6" ht="15.75" x14ac:dyDescent="0.25">
      <c r="A41" s="32">
        <v>37</v>
      </c>
      <c r="B41" s="36">
        <v>428901</v>
      </c>
      <c r="C41" s="84" t="s">
        <v>405</v>
      </c>
      <c r="D41" s="238">
        <f>'venituri dezvoltare'!D17</f>
        <v>58500</v>
      </c>
      <c r="E41" s="238">
        <f>'venituri dezvoltare'!E17</f>
        <v>58500</v>
      </c>
      <c r="F41" s="34">
        <f t="shared" si="0"/>
        <v>1</v>
      </c>
    </row>
    <row r="42" spans="1:6" ht="16.5" customHeight="1" x14ac:dyDescent="0.25">
      <c r="A42" s="35">
        <v>38</v>
      </c>
      <c r="B42" s="36">
        <v>428903</v>
      </c>
      <c r="C42" s="88" t="s">
        <v>404</v>
      </c>
      <c r="D42" s="238">
        <f>'venituri dezvoltare'!D18</f>
        <v>7500</v>
      </c>
      <c r="E42" s="238">
        <f>'venituri dezvoltare'!E18</f>
        <v>7410</v>
      </c>
      <c r="F42" s="34">
        <f t="shared" si="0"/>
        <v>0.98799999999999999</v>
      </c>
    </row>
    <row r="43" spans="1:6" s="149" customFormat="1" ht="47.25" x14ac:dyDescent="0.25">
      <c r="A43" s="32">
        <v>39</v>
      </c>
      <c r="B43" s="147">
        <v>433100</v>
      </c>
      <c r="C43" s="158" t="s">
        <v>433</v>
      </c>
      <c r="D43" s="238">
        <f>'venituri dezvoltare'!D20</f>
        <v>838400</v>
      </c>
      <c r="E43" s="238">
        <f>'venituri dezvoltare'!E20</f>
        <v>838338.94</v>
      </c>
      <c r="F43" s="148">
        <f t="shared" si="0"/>
        <v>0.9999271708015266</v>
      </c>
    </row>
    <row r="44" spans="1:6" ht="47.25" x14ac:dyDescent="0.25">
      <c r="A44" s="35">
        <v>40</v>
      </c>
      <c r="B44" s="36">
        <v>433902</v>
      </c>
      <c r="C44" s="84" t="s">
        <v>424</v>
      </c>
      <c r="D44" s="238">
        <f>'venituri dezvoltare'!D22</f>
        <v>410000</v>
      </c>
      <c r="E44" s="238">
        <f>'venituri dezvoltare'!E22</f>
        <v>409931.61</v>
      </c>
      <c r="F44" s="34">
        <f t="shared" si="0"/>
        <v>0.99983319512195123</v>
      </c>
    </row>
    <row r="45" spans="1:6" s="149" customFormat="1" ht="32.25" thickBot="1" x14ac:dyDescent="0.3">
      <c r="A45" s="32">
        <v>41</v>
      </c>
      <c r="B45" s="154">
        <v>480401</v>
      </c>
      <c r="C45" s="155" t="s">
        <v>455</v>
      </c>
      <c r="D45" s="265">
        <f>'venituri dezvoltare'!D25</f>
        <v>984600</v>
      </c>
      <c r="E45" s="265">
        <f>'venituri dezvoltare'!E25</f>
        <v>984555.89</v>
      </c>
      <c r="F45" s="156">
        <f t="shared" si="0"/>
        <v>0.99995520008125127</v>
      </c>
    </row>
    <row r="46" spans="1:6" ht="16.5" thickBot="1" x14ac:dyDescent="0.3">
      <c r="A46" s="89"/>
      <c r="B46" s="150" t="s">
        <v>116</v>
      </c>
      <c r="C46" s="151"/>
      <c r="D46" s="152">
        <f>SUM(D5:D45)</f>
        <v>16744200</v>
      </c>
      <c r="E46" s="152">
        <f>SUM(E5:E45)</f>
        <v>17562260.09</v>
      </c>
      <c r="F46" s="153">
        <f>E46/D46</f>
        <v>1.0488563257725063</v>
      </c>
    </row>
    <row r="49" spans="2:5" s="1" customFormat="1" ht="15.75" x14ac:dyDescent="0.25">
      <c r="B49" s="2" t="s">
        <v>107</v>
      </c>
      <c r="E49" s="18" t="s">
        <v>108</v>
      </c>
    </row>
    <row r="50" spans="2:5" s="1" customFormat="1" ht="15.75" x14ac:dyDescent="0.25">
      <c r="E50" s="2" t="s">
        <v>109</v>
      </c>
    </row>
    <row r="51" spans="2:5" s="1" customFormat="1" ht="15.75" x14ac:dyDescent="0.25">
      <c r="B51" s="19" t="s">
        <v>110</v>
      </c>
      <c r="E51" s="1" t="s">
        <v>111</v>
      </c>
    </row>
  </sheetData>
  <pageMargins left="0.7" right="0.7" top="0.75" bottom="0.75" header="0.511811023622047" footer="0.511811023622047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5"/>
  <sheetViews>
    <sheetView topLeftCell="A91" zoomScale="90" zoomScaleNormal="90" zoomScaleSheetLayoutView="90" workbookViewId="0">
      <selection activeCell="P140" sqref="P140"/>
    </sheetView>
  </sheetViews>
  <sheetFormatPr defaultColWidth="8.42578125" defaultRowHeight="18.75" x14ac:dyDescent="0.3"/>
  <cols>
    <col min="1" max="1" width="7.140625" style="216" customWidth="1"/>
    <col min="2" max="2" width="11.5703125" style="216" customWidth="1"/>
    <col min="3" max="3" width="17.140625" style="216" customWidth="1"/>
    <col min="4" max="4" width="52.5703125" style="216" customWidth="1"/>
    <col min="5" max="5" width="25.85546875" style="216" customWidth="1"/>
    <col min="6" max="6" width="25.140625" style="216" customWidth="1"/>
    <col min="7" max="7" width="23.7109375" style="216" customWidth="1"/>
    <col min="8" max="8" width="10.28515625" style="216" bestFit="1" customWidth="1"/>
    <col min="9" max="9" width="12.42578125" style="216" bestFit="1" customWidth="1"/>
    <col min="10" max="16384" width="8.42578125" style="216"/>
  </cols>
  <sheetData>
    <row r="1" spans="1:7" x14ac:dyDescent="0.3">
      <c r="A1" s="214"/>
      <c r="B1" s="214"/>
      <c r="C1" s="214"/>
      <c r="D1" s="214"/>
      <c r="E1" s="214"/>
      <c r="F1" s="214"/>
      <c r="G1" s="215" t="s">
        <v>265</v>
      </c>
    </row>
    <row r="2" spans="1:7" x14ac:dyDescent="0.3">
      <c r="A2" s="214"/>
      <c r="B2" s="214"/>
      <c r="C2" s="214"/>
      <c r="D2" s="217" t="s">
        <v>470</v>
      </c>
      <c r="E2" s="214"/>
      <c r="F2" s="214"/>
      <c r="G2" s="215"/>
    </row>
    <row r="3" spans="1:7" x14ac:dyDescent="0.3">
      <c r="A3" s="214"/>
      <c r="B3" s="214"/>
      <c r="C3" s="214"/>
      <c r="D3" s="214"/>
      <c r="E3" s="214"/>
      <c r="F3" s="214"/>
      <c r="G3" s="214"/>
    </row>
    <row r="4" spans="1:7" s="218" customFormat="1" ht="56.25" x14ac:dyDescent="0.25">
      <c r="A4" s="166" t="s">
        <v>2</v>
      </c>
      <c r="B4" s="315" t="s">
        <v>219</v>
      </c>
      <c r="C4" s="167"/>
      <c r="D4" s="168" t="s">
        <v>220</v>
      </c>
      <c r="E4" s="166" t="s">
        <v>221</v>
      </c>
      <c r="F4" s="168" t="s">
        <v>222</v>
      </c>
      <c r="G4" s="168" t="s">
        <v>7</v>
      </c>
    </row>
    <row r="5" spans="1:7" x14ac:dyDescent="0.3">
      <c r="A5" s="161">
        <v>1</v>
      </c>
      <c r="B5" s="162" t="s">
        <v>266</v>
      </c>
      <c r="C5" s="162" t="s">
        <v>267</v>
      </c>
      <c r="D5" s="162" t="s">
        <v>268</v>
      </c>
      <c r="E5" s="275">
        <v>2640000</v>
      </c>
      <c r="F5" s="297">
        <v>2395653</v>
      </c>
      <c r="G5" s="163">
        <f t="shared" ref="G5:G39" si="0">F5/E5</f>
        <v>0.90744431818181814</v>
      </c>
    </row>
    <row r="6" spans="1:7" ht="37.5" x14ac:dyDescent="0.3">
      <c r="A6" s="164">
        <v>2</v>
      </c>
      <c r="B6" s="165" t="s">
        <v>266</v>
      </c>
      <c r="C6" s="165" t="s">
        <v>269</v>
      </c>
      <c r="D6" s="165" t="s">
        <v>270</v>
      </c>
      <c r="E6" s="276">
        <v>169000</v>
      </c>
      <c r="F6" s="298">
        <v>151396</v>
      </c>
      <c r="G6" s="163">
        <f t="shared" si="0"/>
        <v>0.89583431952662718</v>
      </c>
    </row>
    <row r="7" spans="1:7" x14ac:dyDescent="0.3">
      <c r="A7" s="161">
        <v>3</v>
      </c>
      <c r="B7" s="165" t="s">
        <v>266</v>
      </c>
      <c r="C7" s="165" t="s">
        <v>271</v>
      </c>
      <c r="D7" s="165" t="s">
        <v>272</v>
      </c>
      <c r="E7" s="276">
        <v>90000</v>
      </c>
      <c r="F7" s="298">
        <v>35974</v>
      </c>
      <c r="G7" s="163">
        <f t="shared" si="0"/>
        <v>0.39971111111111113</v>
      </c>
    </row>
    <row r="8" spans="1:7" x14ac:dyDescent="0.3">
      <c r="A8" s="231">
        <v>4</v>
      </c>
      <c r="B8" s="165" t="s">
        <v>266</v>
      </c>
      <c r="C8" s="165">
        <v>100130</v>
      </c>
      <c r="D8" s="165" t="s">
        <v>461</v>
      </c>
      <c r="E8" s="276">
        <v>50000</v>
      </c>
      <c r="F8" s="298">
        <v>0</v>
      </c>
      <c r="G8" s="163">
        <f t="shared" si="0"/>
        <v>0</v>
      </c>
    </row>
    <row r="9" spans="1:7" x14ac:dyDescent="0.3">
      <c r="A9" s="161">
        <v>5</v>
      </c>
      <c r="B9" s="165">
        <v>510103</v>
      </c>
      <c r="C9" s="165">
        <v>100206</v>
      </c>
      <c r="D9" s="165" t="s">
        <v>273</v>
      </c>
      <c r="E9" s="276">
        <v>55000</v>
      </c>
      <c r="F9" s="298">
        <v>43050</v>
      </c>
      <c r="G9" s="163">
        <f t="shared" si="0"/>
        <v>0.78272727272727272</v>
      </c>
    </row>
    <row r="10" spans="1:7" ht="19.5" thickBot="1" x14ac:dyDescent="0.35">
      <c r="A10" s="299">
        <v>6</v>
      </c>
      <c r="B10" s="172" t="s">
        <v>266</v>
      </c>
      <c r="C10" s="172" t="s">
        <v>274</v>
      </c>
      <c r="D10" s="172" t="s">
        <v>275</v>
      </c>
      <c r="E10" s="278">
        <v>78000</v>
      </c>
      <c r="F10" s="300">
        <v>58121</v>
      </c>
      <c r="G10" s="188">
        <f t="shared" si="0"/>
        <v>0.74514102564102569</v>
      </c>
    </row>
    <row r="11" spans="1:7" x14ac:dyDescent="0.3">
      <c r="A11" s="161">
        <v>7</v>
      </c>
      <c r="B11" s="162" t="s">
        <v>266</v>
      </c>
      <c r="C11" s="162" t="s">
        <v>276</v>
      </c>
      <c r="D11" s="162" t="s">
        <v>277</v>
      </c>
      <c r="E11" s="275">
        <v>40000</v>
      </c>
      <c r="F11" s="297">
        <v>22940.41</v>
      </c>
      <c r="G11" s="163">
        <f t="shared" si="0"/>
        <v>0.57351025</v>
      </c>
    </row>
    <row r="12" spans="1:7" x14ac:dyDescent="0.3">
      <c r="A12" s="161">
        <v>8</v>
      </c>
      <c r="B12" s="165" t="s">
        <v>266</v>
      </c>
      <c r="C12" s="165" t="s">
        <v>278</v>
      </c>
      <c r="D12" s="165" t="s">
        <v>279</v>
      </c>
      <c r="E12" s="276">
        <v>15000</v>
      </c>
      <c r="F12" s="298">
        <v>6631.6</v>
      </c>
      <c r="G12" s="163">
        <f t="shared" si="0"/>
        <v>0.4421066666666667</v>
      </c>
    </row>
    <row r="13" spans="1:7" x14ac:dyDescent="0.3">
      <c r="A13" s="161">
        <v>9</v>
      </c>
      <c r="B13" s="165" t="s">
        <v>266</v>
      </c>
      <c r="C13" s="165" t="s">
        <v>280</v>
      </c>
      <c r="D13" s="165" t="s">
        <v>281</v>
      </c>
      <c r="E13" s="276">
        <v>80000</v>
      </c>
      <c r="F13" s="298">
        <v>63097.08</v>
      </c>
      <c r="G13" s="163">
        <f t="shared" si="0"/>
        <v>0.78871350000000007</v>
      </c>
    </row>
    <row r="14" spans="1:7" x14ac:dyDescent="0.3">
      <c r="A14" s="164">
        <v>10</v>
      </c>
      <c r="B14" s="165" t="s">
        <v>266</v>
      </c>
      <c r="C14" s="165">
        <v>200104</v>
      </c>
      <c r="D14" s="165" t="s">
        <v>282</v>
      </c>
      <c r="E14" s="276">
        <v>6000</v>
      </c>
      <c r="F14" s="298">
        <v>2524.5700000000002</v>
      </c>
      <c r="G14" s="163">
        <f t="shared" si="0"/>
        <v>0.4207616666666667</v>
      </c>
    </row>
    <row r="15" spans="1:7" x14ac:dyDescent="0.3">
      <c r="A15" s="161">
        <v>11</v>
      </c>
      <c r="B15" s="165" t="s">
        <v>266</v>
      </c>
      <c r="C15" s="165" t="s">
        <v>283</v>
      </c>
      <c r="D15" s="165" t="s">
        <v>284</v>
      </c>
      <c r="E15" s="276">
        <v>40000</v>
      </c>
      <c r="F15" s="298">
        <v>24706.46</v>
      </c>
      <c r="G15" s="163">
        <f t="shared" si="0"/>
        <v>0.61766149999999997</v>
      </c>
    </row>
    <row r="16" spans="1:7" x14ac:dyDescent="0.3">
      <c r="A16" s="161">
        <v>12</v>
      </c>
      <c r="B16" s="165" t="s">
        <v>266</v>
      </c>
      <c r="C16" s="165">
        <v>200106</v>
      </c>
      <c r="D16" s="165" t="s">
        <v>285</v>
      </c>
      <c r="E16" s="276">
        <v>8000</v>
      </c>
      <c r="F16" s="298">
        <v>5785.07</v>
      </c>
      <c r="G16" s="163">
        <f t="shared" si="0"/>
        <v>0.72313374999999991</v>
      </c>
    </row>
    <row r="17" spans="1:7" x14ac:dyDescent="0.3">
      <c r="A17" s="161">
        <v>13</v>
      </c>
      <c r="B17" s="165">
        <v>510103</v>
      </c>
      <c r="C17" s="165">
        <v>200107</v>
      </c>
      <c r="D17" s="165" t="s">
        <v>286</v>
      </c>
      <c r="E17" s="276">
        <v>24000</v>
      </c>
      <c r="F17" s="298">
        <v>7900</v>
      </c>
      <c r="G17" s="163">
        <f t="shared" si="0"/>
        <v>0.32916666666666666</v>
      </c>
    </row>
    <row r="18" spans="1:7" x14ac:dyDescent="0.3">
      <c r="A18" s="164">
        <v>14</v>
      </c>
      <c r="B18" s="165" t="s">
        <v>266</v>
      </c>
      <c r="C18" s="165" t="s">
        <v>287</v>
      </c>
      <c r="D18" s="165" t="s">
        <v>288</v>
      </c>
      <c r="E18" s="276">
        <v>55000</v>
      </c>
      <c r="F18" s="298">
        <v>40987.379999999997</v>
      </c>
      <c r="G18" s="163">
        <f t="shared" si="0"/>
        <v>0.74522509090909084</v>
      </c>
    </row>
    <row r="19" spans="1:7" ht="37.5" x14ac:dyDescent="0.3">
      <c r="A19" s="161">
        <v>15</v>
      </c>
      <c r="B19" s="165" t="s">
        <v>266</v>
      </c>
      <c r="C19" s="165" t="s">
        <v>289</v>
      </c>
      <c r="D19" s="165" t="s">
        <v>290</v>
      </c>
      <c r="E19" s="276">
        <v>260400</v>
      </c>
      <c r="F19" s="298">
        <v>187901.9</v>
      </c>
      <c r="G19" s="163">
        <f t="shared" si="0"/>
        <v>0.72158947772657445</v>
      </c>
    </row>
    <row r="20" spans="1:7" ht="37.5" x14ac:dyDescent="0.3">
      <c r="A20" s="161">
        <v>16</v>
      </c>
      <c r="B20" s="165" t="s">
        <v>266</v>
      </c>
      <c r="C20" s="165" t="s">
        <v>291</v>
      </c>
      <c r="D20" s="165" t="s">
        <v>292</v>
      </c>
      <c r="E20" s="276">
        <v>100000</v>
      </c>
      <c r="F20" s="298">
        <v>95139.75</v>
      </c>
      <c r="G20" s="163">
        <f t="shared" si="0"/>
        <v>0.95139750000000001</v>
      </c>
    </row>
    <row r="21" spans="1:7" x14ac:dyDescent="0.3">
      <c r="A21" s="161">
        <v>17</v>
      </c>
      <c r="B21" s="165">
        <v>510103</v>
      </c>
      <c r="C21" s="165">
        <v>200200</v>
      </c>
      <c r="D21" s="165" t="s">
        <v>293</v>
      </c>
      <c r="E21" s="276">
        <v>60000</v>
      </c>
      <c r="F21" s="298">
        <v>21387.41</v>
      </c>
      <c r="G21" s="163">
        <f t="shared" si="0"/>
        <v>0.35645683333333333</v>
      </c>
    </row>
    <row r="22" spans="1:7" x14ac:dyDescent="0.3">
      <c r="A22" s="164">
        <v>18</v>
      </c>
      <c r="B22" s="165" t="s">
        <v>266</v>
      </c>
      <c r="C22" s="165" t="s">
        <v>294</v>
      </c>
      <c r="D22" s="165" t="s">
        <v>295</v>
      </c>
      <c r="E22" s="276">
        <v>12000</v>
      </c>
      <c r="F22" s="298">
        <v>11845.5</v>
      </c>
      <c r="G22" s="163">
        <f t="shared" si="0"/>
        <v>0.98712500000000003</v>
      </c>
    </row>
    <row r="23" spans="1:7" x14ac:dyDescent="0.3">
      <c r="A23" s="161">
        <v>19</v>
      </c>
      <c r="B23" s="165">
        <v>510103</v>
      </c>
      <c r="C23" s="165">
        <v>200601</v>
      </c>
      <c r="D23" s="165" t="s">
        <v>296</v>
      </c>
      <c r="E23" s="276">
        <v>6000</v>
      </c>
      <c r="F23" s="298">
        <v>118</v>
      </c>
      <c r="G23" s="163">
        <f t="shared" si="0"/>
        <v>1.9666666666666666E-2</v>
      </c>
    </row>
    <row r="24" spans="1:7" x14ac:dyDescent="0.3">
      <c r="A24" s="161">
        <v>20</v>
      </c>
      <c r="B24" s="165">
        <v>510103</v>
      </c>
      <c r="C24" s="165">
        <v>2013</v>
      </c>
      <c r="D24" s="165" t="s">
        <v>297</v>
      </c>
      <c r="E24" s="276">
        <v>25000</v>
      </c>
      <c r="F24" s="298">
        <v>1082</v>
      </c>
      <c r="G24" s="163">
        <f t="shared" si="0"/>
        <v>4.3279999999999999E-2</v>
      </c>
    </row>
    <row r="25" spans="1:7" x14ac:dyDescent="0.3">
      <c r="A25" s="161">
        <v>21</v>
      </c>
      <c r="B25" s="165" t="s">
        <v>266</v>
      </c>
      <c r="C25" s="165" t="s">
        <v>298</v>
      </c>
      <c r="D25" s="165" t="s">
        <v>299</v>
      </c>
      <c r="E25" s="276">
        <v>12000</v>
      </c>
      <c r="F25" s="298">
        <v>11925</v>
      </c>
      <c r="G25" s="163">
        <f t="shared" si="0"/>
        <v>0.99375000000000002</v>
      </c>
    </row>
    <row r="26" spans="1:7" x14ac:dyDescent="0.3">
      <c r="A26" s="164">
        <v>22</v>
      </c>
      <c r="B26" s="165">
        <v>510103</v>
      </c>
      <c r="C26" s="165">
        <v>203002</v>
      </c>
      <c r="D26" s="165" t="s">
        <v>300</v>
      </c>
      <c r="E26" s="276">
        <v>5500</v>
      </c>
      <c r="F26" s="298">
        <v>5466.5</v>
      </c>
      <c r="G26" s="163">
        <f t="shared" si="0"/>
        <v>0.99390909090909096</v>
      </c>
    </row>
    <row r="27" spans="1:7" x14ac:dyDescent="0.3">
      <c r="A27" s="161">
        <v>23</v>
      </c>
      <c r="B27" s="165" t="s">
        <v>266</v>
      </c>
      <c r="C27" s="165" t="s">
        <v>301</v>
      </c>
      <c r="D27" s="165" t="s">
        <v>302</v>
      </c>
      <c r="E27" s="276">
        <v>105100</v>
      </c>
      <c r="F27" s="298">
        <v>105099.85</v>
      </c>
      <c r="G27" s="163">
        <f t="shared" si="0"/>
        <v>0.99999857278782123</v>
      </c>
    </row>
    <row r="28" spans="1:7" x14ac:dyDescent="0.3">
      <c r="A28" s="161">
        <v>24</v>
      </c>
      <c r="B28" s="165">
        <v>510103</v>
      </c>
      <c r="C28" s="165">
        <v>591100</v>
      </c>
      <c r="D28" s="165" t="s">
        <v>151</v>
      </c>
      <c r="E28" s="276">
        <v>50000</v>
      </c>
      <c r="F28" s="298">
        <v>0</v>
      </c>
      <c r="G28" s="163">
        <f t="shared" si="0"/>
        <v>0</v>
      </c>
    </row>
    <row r="29" spans="1:7" x14ac:dyDescent="0.3">
      <c r="A29" s="161">
        <v>25</v>
      </c>
      <c r="B29" s="165">
        <v>510103</v>
      </c>
      <c r="C29" s="165">
        <v>710101</v>
      </c>
      <c r="D29" s="165" t="s">
        <v>178</v>
      </c>
      <c r="E29" s="180">
        <v>200000</v>
      </c>
      <c r="F29" s="169">
        <v>100000</v>
      </c>
      <c r="G29" s="163">
        <f t="shared" si="0"/>
        <v>0.5</v>
      </c>
    </row>
    <row r="30" spans="1:7" x14ac:dyDescent="0.3">
      <c r="A30" s="164">
        <v>26</v>
      </c>
      <c r="B30" s="165">
        <v>510103</v>
      </c>
      <c r="C30" s="165">
        <v>710102</v>
      </c>
      <c r="D30" s="165" t="s">
        <v>180</v>
      </c>
      <c r="E30" s="180">
        <v>0</v>
      </c>
      <c r="F30" s="169">
        <v>0</v>
      </c>
      <c r="G30" s="163" t="e">
        <f t="shared" si="0"/>
        <v>#DIV/0!</v>
      </c>
    </row>
    <row r="31" spans="1:7" ht="37.5" x14ac:dyDescent="0.3">
      <c r="A31" s="161">
        <v>27</v>
      </c>
      <c r="B31" s="165">
        <v>510103</v>
      </c>
      <c r="C31" s="165">
        <v>710103</v>
      </c>
      <c r="D31" s="165" t="s">
        <v>303</v>
      </c>
      <c r="E31" s="180">
        <v>0</v>
      </c>
      <c r="F31" s="169">
        <v>0</v>
      </c>
      <c r="G31" s="163" t="e">
        <f t="shared" si="0"/>
        <v>#DIV/0!</v>
      </c>
    </row>
    <row r="32" spans="1:7" x14ac:dyDescent="0.3">
      <c r="A32" s="161">
        <v>28</v>
      </c>
      <c r="B32" s="165">
        <v>510103</v>
      </c>
      <c r="C32" s="165">
        <v>710130</v>
      </c>
      <c r="D32" s="165" t="s">
        <v>184</v>
      </c>
      <c r="E32" s="180">
        <v>50000</v>
      </c>
      <c r="F32" s="169">
        <v>2975</v>
      </c>
      <c r="G32" s="163">
        <f t="shared" si="0"/>
        <v>5.9499999999999997E-2</v>
      </c>
    </row>
    <row r="33" spans="1:7" ht="38.25" thickBot="1" x14ac:dyDescent="0.35">
      <c r="A33" s="161">
        <v>29</v>
      </c>
      <c r="B33" s="170">
        <v>510103</v>
      </c>
      <c r="C33" s="170">
        <v>850101</v>
      </c>
      <c r="D33" s="170" t="s">
        <v>122</v>
      </c>
      <c r="E33" s="280">
        <v>0</v>
      </c>
      <c r="F33" s="316">
        <v>-20719</v>
      </c>
      <c r="G33" s="171" t="e">
        <f t="shared" si="0"/>
        <v>#DIV/0!</v>
      </c>
    </row>
    <row r="34" spans="1:7" ht="20.25" thickTop="1" thickBot="1" x14ac:dyDescent="0.35">
      <c r="A34" s="164">
        <v>30</v>
      </c>
      <c r="B34" s="233">
        <v>545000</v>
      </c>
      <c r="C34" s="233">
        <v>203030</v>
      </c>
      <c r="D34" s="233" t="s">
        <v>302</v>
      </c>
      <c r="E34" s="296">
        <v>40000</v>
      </c>
      <c r="F34" s="302">
        <v>38957.86</v>
      </c>
      <c r="G34" s="234">
        <f t="shared" si="0"/>
        <v>0.97394650000000005</v>
      </c>
    </row>
    <row r="35" spans="1:7" ht="19.5" thickTop="1" x14ac:dyDescent="0.3">
      <c r="A35" s="161">
        <v>31</v>
      </c>
      <c r="B35" s="162">
        <v>615000</v>
      </c>
      <c r="C35" s="162">
        <v>200105</v>
      </c>
      <c r="D35" s="162" t="s">
        <v>284</v>
      </c>
      <c r="E35" s="275">
        <v>3000</v>
      </c>
      <c r="F35" s="297">
        <v>2526.9699999999998</v>
      </c>
      <c r="G35" s="163">
        <f t="shared" si="0"/>
        <v>0.84232333333333331</v>
      </c>
    </row>
    <row r="36" spans="1:7" x14ac:dyDescent="0.3">
      <c r="A36" s="161">
        <v>32</v>
      </c>
      <c r="B36" s="165">
        <v>615000</v>
      </c>
      <c r="C36" s="165">
        <v>200106</v>
      </c>
      <c r="D36" s="165" t="s">
        <v>285</v>
      </c>
      <c r="E36" s="276">
        <v>6000</v>
      </c>
      <c r="F36" s="298">
        <v>0</v>
      </c>
      <c r="G36" s="163">
        <f t="shared" si="0"/>
        <v>0</v>
      </c>
    </row>
    <row r="37" spans="1:7" ht="37.5" x14ac:dyDescent="0.3">
      <c r="A37" s="161">
        <v>33</v>
      </c>
      <c r="B37" s="165" t="s">
        <v>304</v>
      </c>
      <c r="C37" s="165" t="s">
        <v>289</v>
      </c>
      <c r="D37" s="165" t="s">
        <v>290</v>
      </c>
      <c r="E37" s="276">
        <v>17000</v>
      </c>
      <c r="F37" s="298">
        <v>3750</v>
      </c>
      <c r="G37" s="163">
        <f t="shared" si="0"/>
        <v>0.22058823529411764</v>
      </c>
    </row>
    <row r="38" spans="1:7" ht="19.5" thickBot="1" x14ac:dyDescent="0.35">
      <c r="A38" s="164">
        <v>34</v>
      </c>
      <c r="B38" s="172" t="s">
        <v>304</v>
      </c>
      <c r="C38" s="172" t="s">
        <v>301</v>
      </c>
      <c r="D38" s="172" t="s">
        <v>302</v>
      </c>
      <c r="E38" s="279">
        <v>0</v>
      </c>
      <c r="F38" s="303">
        <v>0</v>
      </c>
      <c r="G38" s="173" t="e">
        <f t="shared" si="0"/>
        <v>#DIV/0!</v>
      </c>
    </row>
    <row r="39" spans="1:7" ht="38.25" thickBot="1" x14ac:dyDescent="0.35">
      <c r="A39" s="161">
        <v>35</v>
      </c>
      <c r="B39" s="174">
        <v>615000</v>
      </c>
      <c r="C39" s="174">
        <v>850101</v>
      </c>
      <c r="D39" s="174" t="s">
        <v>122</v>
      </c>
      <c r="E39" s="280">
        <v>0</v>
      </c>
      <c r="F39" s="280">
        <v>0</v>
      </c>
      <c r="G39" s="175" t="e">
        <f t="shared" si="0"/>
        <v>#DIV/0!</v>
      </c>
    </row>
    <row r="40" spans="1:7" ht="20.25" customHeight="1" thickTop="1" x14ac:dyDescent="0.3">
      <c r="A40" s="161">
        <v>36</v>
      </c>
      <c r="B40" s="162">
        <v>650301</v>
      </c>
      <c r="C40" s="162">
        <v>710101</v>
      </c>
      <c r="D40" s="162" t="s">
        <v>178</v>
      </c>
      <c r="E40" s="176">
        <v>50000</v>
      </c>
      <c r="F40" s="176">
        <v>50000</v>
      </c>
      <c r="G40" s="163">
        <f t="shared" ref="G40:G97" si="1">F40/E40</f>
        <v>1</v>
      </c>
    </row>
    <row r="41" spans="1:7" ht="20.25" customHeight="1" x14ac:dyDescent="0.3">
      <c r="A41" s="161">
        <v>37</v>
      </c>
      <c r="B41" s="162">
        <v>650301</v>
      </c>
      <c r="C41" s="162">
        <v>710130</v>
      </c>
      <c r="D41" s="165" t="s">
        <v>184</v>
      </c>
      <c r="E41" s="206">
        <v>70000</v>
      </c>
      <c r="F41" s="179">
        <v>52496.36</v>
      </c>
      <c r="G41" s="163">
        <f t="shared" si="1"/>
        <v>0.74994800000000006</v>
      </c>
    </row>
    <row r="42" spans="1:7" x14ac:dyDescent="0.3">
      <c r="A42" s="164">
        <v>38</v>
      </c>
      <c r="B42" s="162">
        <v>650302</v>
      </c>
      <c r="C42" s="162">
        <v>610100</v>
      </c>
      <c r="D42" s="177" t="s">
        <v>405</v>
      </c>
      <c r="E42" s="294">
        <v>58500</v>
      </c>
      <c r="F42" s="178">
        <v>58500</v>
      </c>
      <c r="G42" s="163">
        <f t="shared" si="1"/>
        <v>1</v>
      </c>
    </row>
    <row r="43" spans="1:7" x14ac:dyDescent="0.3">
      <c r="A43" s="161">
        <v>39</v>
      </c>
      <c r="B43" s="162">
        <v>650302</v>
      </c>
      <c r="C43" s="162">
        <v>610300</v>
      </c>
      <c r="D43" s="177" t="s">
        <v>404</v>
      </c>
      <c r="E43" s="294">
        <v>7500</v>
      </c>
      <c r="F43" s="178">
        <v>7410</v>
      </c>
      <c r="G43" s="163">
        <f t="shared" si="1"/>
        <v>0.98799999999999999</v>
      </c>
    </row>
    <row r="44" spans="1:7" x14ac:dyDescent="0.3">
      <c r="A44" s="161">
        <v>40</v>
      </c>
      <c r="B44" s="162">
        <v>650302</v>
      </c>
      <c r="C44" s="162">
        <v>710101</v>
      </c>
      <c r="D44" s="162" t="s">
        <v>178</v>
      </c>
      <c r="E44" s="295">
        <v>181000</v>
      </c>
      <c r="F44" s="178">
        <v>0</v>
      </c>
      <c r="G44" s="163">
        <f t="shared" si="1"/>
        <v>0</v>
      </c>
    </row>
    <row r="45" spans="1:7" ht="37.5" x14ac:dyDescent="0.3">
      <c r="A45" s="161">
        <v>41</v>
      </c>
      <c r="B45" s="162">
        <v>650302</v>
      </c>
      <c r="C45" s="162">
        <v>710103</v>
      </c>
      <c r="D45" s="162" t="s">
        <v>303</v>
      </c>
      <c r="E45" s="176">
        <v>0</v>
      </c>
      <c r="F45" s="179">
        <v>0</v>
      </c>
      <c r="G45" s="163" t="e">
        <f t="shared" si="1"/>
        <v>#DIV/0!</v>
      </c>
    </row>
    <row r="46" spans="1:7" x14ac:dyDescent="0.3">
      <c r="A46" s="164">
        <v>42</v>
      </c>
      <c r="B46" s="165">
        <v>650302</v>
      </c>
      <c r="C46" s="165">
        <v>710130</v>
      </c>
      <c r="D46" s="165" t="s">
        <v>184</v>
      </c>
      <c r="E46" s="180">
        <v>10000</v>
      </c>
      <c r="F46" s="180">
        <v>0</v>
      </c>
      <c r="G46" s="181">
        <f t="shared" si="1"/>
        <v>0</v>
      </c>
    </row>
    <row r="47" spans="1:7" x14ac:dyDescent="0.3">
      <c r="A47" s="161">
        <v>43</v>
      </c>
      <c r="B47" s="162" t="s">
        <v>305</v>
      </c>
      <c r="C47" s="162" t="s">
        <v>276</v>
      </c>
      <c r="D47" s="162" t="s">
        <v>277</v>
      </c>
      <c r="E47" s="275">
        <v>37000</v>
      </c>
      <c r="F47" s="297">
        <v>36440.33</v>
      </c>
      <c r="G47" s="163">
        <f t="shared" si="1"/>
        <v>0.98487378378378387</v>
      </c>
    </row>
    <row r="48" spans="1:7" x14ac:dyDescent="0.3">
      <c r="A48" s="161">
        <v>44</v>
      </c>
      <c r="B48" s="165">
        <v>650401</v>
      </c>
      <c r="C48" s="165">
        <v>200102</v>
      </c>
      <c r="D48" s="165" t="s">
        <v>279</v>
      </c>
      <c r="E48" s="276">
        <v>38000</v>
      </c>
      <c r="F48" s="298">
        <v>34537.269999999997</v>
      </c>
      <c r="G48" s="163">
        <f t="shared" si="1"/>
        <v>0.90887552631578938</v>
      </c>
    </row>
    <row r="49" spans="1:7" x14ac:dyDescent="0.3">
      <c r="A49" s="161">
        <v>45</v>
      </c>
      <c r="B49" s="165" t="s">
        <v>305</v>
      </c>
      <c r="C49" s="165" t="s">
        <v>280</v>
      </c>
      <c r="D49" s="165" t="s">
        <v>281</v>
      </c>
      <c r="E49" s="276">
        <v>195000</v>
      </c>
      <c r="F49" s="298">
        <v>150656.81</v>
      </c>
      <c r="G49" s="163">
        <f t="shared" si="1"/>
        <v>0.77259902564102567</v>
      </c>
    </row>
    <row r="50" spans="1:7" x14ac:dyDescent="0.3">
      <c r="A50" s="164">
        <v>46</v>
      </c>
      <c r="B50" s="165">
        <v>650401</v>
      </c>
      <c r="C50" s="165">
        <v>200104</v>
      </c>
      <c r="D50" s="165" t="s">
        <v>282</v>
      </c>
      <c r="E50" s="276">
        <v>5000</v>
      </c>
      <c r="F50" s="298">
        <v>4475.3100000000004</v>
      </c>
      <c r="G50" s="163">
        <f t="shared" si="1"/>
        <v>0.89506200000000014</v>
      </c>
    </row>
    <row r="51" spans="1:7" x14ac:dyDescent="0.3">
      <c r="A51" s="161">
        <v>47</v>
      </c>
      <c r="B51" s="165" t="s">
        <v>427</v>
      </c>
      <c r="C51" s="165">
        <v>200106</v>
      </c>
      <c r="D51" s="165" t="s">
        <v>285</v>
      </c>
      <c r="E51" s="276">
        <v>20000</v>
      </c>
      <c r="F51" s="298">
        <v>7863.5</v>
      </c>
      <c r="G51" s="163">
        <f t="shared" si="1"/>
        <v>0.393175</v>
      </c>
    </row>
    <row r="52" spans="1:7" x14ac:dyDescent="0.3">
      <c r="A52" s="161">
        <v>48</v>
      </c>
      <c r="B52" s="165">
        <v>650401</v>
      </c>
      <c r="C52" s="165">
        <v>200107</v>
      </c>
      <c r="D52" s="165" t="s">
        <v>286</v>
      </c>
      <c r="E52" s="276">
        <v>90000</v>
      </c>
      <c r="F52" s="298">
        <v>43696</v>
      </c>
      <c r="G52" s="163">
        <f t="shared" si="1"/>
        <v>0.48551111111111112</v>
      </c>
    </row>
    <row r="53" spans="1:7" x14ac:dyDescent="0.3">
      <c r="A53" s="161">
        <v>49</v>
      </c>
      <c r="B53" s="165">
        <v>650401</v>
      </c>
      <c r="C53" s="165">
        <v>200108</v>
      </c>
      <c r="D53" s="165" t="s">
        <v>288</v>
      </c>
      <c r="E53" s="276">
        <v>16000</v>
      </c>
      <c r="F53" s="298">
        <v>13121.83</v>
      </c>
      <c r="G53" s="163">
        <f t="shared" si="1"/>
        <v>0.82011437499999995</v>
      </c>
    </row>
    <row r="54" spans="1:7" ht="37.5" x14ac:dyDescent="0.3">
      <c r="A54" s="164">
        <v>50</v>
      </c>
      <c r="B54" s="165">
        <v>650401</v>
      </c>
      <c r="C54" s="165">
        <v>200109</v>
      </c>
      <c r="D54" s="165" t="s">
        <v>290</v>
      </c>
      <c r="E54" s="276">
        <v>64400</v>
      </c>
      <c r="F54" s="298">
        <v>39948.54</v>
      </c>
      <c r="G54" s="163">
        <f t="shared" si="1"/>
        <v>0.62031894409937893</v>
      </c>
    </row>
    <row r="55" spans="1:7" ht="37.5" x14ac:dyDescent="0.3">
      <c r="A55" s="161">
        <v>51</v>
      </c>
      <c r="B55" s="165">
        <v>650401</v>
      </c>
      <c r="C55" s="165">
        <v>200130</v>
      </c>
      <c r="D55" s="165" t="s">
        <v>292</v>
      </c>
      <c r="E55" s="276">
        <v>90000</v>
      </c>
      <c r="F55" s="298">
        <v>85595.39</v>
      </c>
      <c r="G55" s="163">
        <f t="shared" si="1"/>
        <v>0.95105988888888893</v>
      </c>
    </row>
    <row r="56" spans="1:7" x14ac:dyDescent="0.3">
      <c r="A56" s="161">
        <v>52</v>
      </c>
      <c r="B56" s="165" t="s">
        <v>305</v>
      </c>
      <c r="C56" s="165" t="s">
        <v>306</v>
      </c>
      <c r="D56" s="165" t="s">
        <v>293</v>
      </c>
      <c r="E56" s="276">
        <v>230000</v>
      </c>
      <c r="F56" s="298">
        <v>79765</v>
      </c>
      <c r="G56" s="163">
        <f t="shared" si="1"/>
        <v>0.34680434782608693</v>
      </c>
    </row>
    <row r="57" spans="1:7" x14ac:dyDescent="0.3">
      <c r="A57" s="161">
        <v>53</v>
      </c>
      <c r="B57" s="165">
        <v>650401</v>
      </c>
      <c r="C57" s="165">
        <v>200530</v>
      </c>
      <c r="D57" s="165" t="s">
        <v>295</v>
      </c>
      <c r="E57" s="276">
        <v>57000</v>
      </c>
      <c r="F57" s="298">
        <v>41227.99</v>
      </c>
      <c r="G57" s="163">
        <f t="shared" si="1"/>
        <v>0.72329807017543857</v>
      </c>
    </row>
    <row r="58" spans="1:7" x14ac:dyDescent="0.3">
      <c r="A58" s="164">
        <v>54</v>
      </c>
      <c r="B58" s="165">
        <v>650401</v>
      </c>
      <c r="C58" s="165">
        <v>200601</v>
      </c>
      <c r="D58" s="165" t="s">
        <v>415</v>
      </c>
      <c r="E58" s="276">
        <v>0</v>
      </c>
      <c r="F58" s="298">
        <v>0</v>
      </c>
      <c r="G58" s="163" t="e">
        <f t="shared" si="1"/>
        <v>#DIV/0!</v>
      </c>
    </row>
    <row r="59" spans="1:7" x14ac:dyDescent="0.3">
      <c r="A59" s="161">
        <v>55</v>
      </c>
      <c r="B59" s="165" t="s">
        <v>305</v>
      </c>
      <c r="C59" s="165" t="s">
        <v>307</v>
      </c>
      <c r="D59" s="165" t="s">
        <v>308</v>
      </c>
      <c r="E59" s="276">
        <v>8000</v>
      </c>
      <c r="F59" s="298">
        <v>7329</v>
      </c>
      <c r="G59" s="163">
        <f t="shared" si="1"/>
        <v>0.91612499999999997</v>
      </c>
    </row>
    <row r="60" spans="1:7" x14ac:dyDescent="0.3">
      <c r="A60" s="161">
        <v>56</v>
      </c>
      <c r="B60" s="165">
        <v>650401</v>
      </c>
      <c r="C60" s="165">
        <v>570201</v>
      </c>
      <c r="D60" s="165" t="s">
        <v>143</v>
      </c>
      <c r="E60" s="276">
        <v>104000</v>
      </c>
      <c r="F60" s="298">
        <v>101880</v>
      </c>
      <c r="G60" s="163">
        <f t="shared" si="1"/>
        <v>0.97961538461538467</v>
      </c>
    </row>
    <row r="61" spans="1:7" ht="19.5" thickBot="1" x14ac:dyDescent="0.35">
      <c r="A61" s="161">
        <v>57</v>
      </c>
      <c r="B61" s="172">
        <v>650401</v>
      </c>
      <c r="C61" s="172">
        <v>5901</v>
      </c>
      <c r="D61" s="172" t="s">
        <v>309</v>
      </c>
      <c r="E61" s="278">
        <v>0</v>
      </c>
      <c r="F61" s="300">
        <v>0</v>
      </c>
      <c r="G61" s="173" t="e">
        <f t="shared" si="1"/>
        <v>#DIV/0!</v>
      </c>
    </row>
    <row r="62" spans="1:7" ht="19.5" thickBot="1" x14ac:dyDescent="0.35">
      <c r="A62" s="164">
        <v>58</v>
      </c>
      <c r="B62" s="182">
        <v>651300</v>
      </c>
      <c r="C62" s="182">
        <v>710130</v>
      </c>
      <c r="D62" s="182" t="s">
        <v>184</v>
      </c>
      <c r="E62" s="183">
        <v>10000</v>
      </c>
      <c r="F62" s="184">
        <v>0</v>
      </c>
      <c r="G62" s="185">
        <f t="shared" si="1"/>
        <v>0</v>
      </c>
    </row>
    <row r="63" spans="1:7" ht="38.25" thickBot="1" x14ac:dyDescent="0.35">
      <c r="A63" s="161">
        <v>59</v>
      </c>
      <c r="B63" s="186" t="s">
        <v>310</v>
      </c>
      <c r="C63" s="186" t="s">
        <v>311</v>
      </c>
      <c r="D63" s="186" t="s">
        <v>312</v>
      </c>
      <c r="E63" s="277">
        <v>42000</v>
      </c>
      <c r="F63" s="310">
        <v>27240</v>
      </c>
      <c r="G63" s="187">
        <f t="shared" si="1"/>
        <v>0.64857142857142858</v>
      </c>
    </row>
    <row r="64" spans="1:7" ht="19.5" thickTop="1" x14ac:dyDescent="0.3">
      <c r="A64" s="161">
        <v>60</v>
      </c>
      <c r="B64" s="162" t="s">
        <v>313</v>
      </c>
      <c r="C64" s="162" t="s">
        <v>267</v>
      </c>
      <c r="D64" s="162" t="s">
        <v>268</v>
      </c>
      <c r="E64" s="275">
        <v>69000</v>
      </c>
      <c r="F64" s="297">
        <v>48421</v>
      </c>
      <c r="G64" s="163">
        <f t="shared" si="1"/>
        <v>0.70175362318840584</v>
      </c>
    </row>
    <row r="65" spans="1:7" x14ac:dyDescent="0.3">
      <c r="A65" s="161">
        <v>61</v>
      </c>
      <c r="B65" s="162">
        <v>660800</v>
      </c>
      <c r="C65" s="162">
        <v>100105</v>
      </c>
      <c r="D65" s="162" t="s">
        <v>428</v>
      </c>
      <c r="E65" s="275">
        <v>5400</v>
      </c>
      <c r="F65" s="297">
        <v>2719</v>
      </c>
      <c r="G65" s="163">
        <f t="shared" si="1"/>
        <v>0.50351851851851848</v>
      </c>
    </row>
    <row r="66" spans="1:7" x14ac:dyDescent="0.3">
      <c r="A66" s="164">
        <v>62</v>
      </c>
      <c r="B66" s="162">
        <v>660800</v>
      </c>
      <c r="C66" s="162">
        <v>100106</v>
      </c>
      <c r="D66" s="162" t="s">
        <v>429</v>
      </c>
      <c r="E66" s="275">
        <v>8000</v>
      </c>
      <c r="F66" s="297">
        <v>4093</v>
      </c>
      <c r="G66" s="163">
        <f t="shared" si="1"/>
        <v>0.511625</v>
      </c>
    </row>
    <row r="67" spans="1:7" x14ac:dyDescent="0.3">
      <c r="A67" s="161">
        <v>63</v>
      </c>
      <c r="B67" s="165" t="s">
        <v>313</v>
      </c>
      <c r="C67" s="165" t="s">
        <v>271</v>
      </c>
      <c r="D67" s="165" t="s">
        <v>272</v>
      </c>
      <c r="E67" s="276">
        <v>7000</v>
      </c>
      <c r="F67" s="298">
        <v>2839</v>
      </c>
      <c r="G67" s="163">
        <f t="shared" si="1"/>
        <v>0.40557142857142858</v>
      </c>
    </row>
    <row r="68" spans="1:7" x14ac:dyDescent="0.3">
      <c r="A68" s="161">
        <v>64</v>
      </c>
      <c r="B68" s="165">
        <v>660800</v>
      </c>
      <c r="C68" s="165">
        <v>100206</v>
      </c>
      <c r="D68" s="165" t="s">
        <v>273</v>
      </c>
      <c r="E68" s="276">
        <v>2000</v>
      </c>
      <c r="F68" s="298">
        <v>1600</v>
      </c>
      <c r="G68" s="163">
        <f t="shared" si="1"/>
        <v>0.8</v>
      </c>
    </row>
    <row r="69" spans="1:7" x14ac:dyDescent="0.3">
      <c r="A69" s="161">
        <v>65</v>
      </c>
      <c r="B69" s="165" t="s">
        <v>313</v>
      </c>
      <c r="C69" s="165" t="s">
        <v>274</v>
      </c>
      <c r="D69" s="165" t="s">
        <v>275</v>
      </c>
      <c r="E69" s="276">
        <v>3000</v>
      </c>
      <c r="F69" s="276">
        <v>1306</v>
      </c>
      <c r="G69" s="181">
        <f t="shared" si="1"/>
        <v>0.43533333333333335</v>
      </c>
    </row>
    <row r="70" spans="1:7" ht="19.5" thickBot="1" x14ac:dyDescent="0.35">
      <c r="A70" s="164">
        <v>66</v>
      </c>
      <c r="B70" s="172">
        <v>660800</v>
      </c>
      <c r="C70" s="172">
        <v>200402</v>
      </c>
      <c r="D70" s="172" t="s">
        <v>457</v>
      </c>
      <c r="E70" s="278">
        <v>1000</v>
      </c>
      <c r="F70" s="278">
        <v>0</v>
      </c>
      <c r="G70" s="188">
        <f t="shared" si="1"/>
        <v>0</v>
      </c>
    </row>
    <row r="71" spans="1:7" x14ac:dyDescent="0.3">
      <c r="A71" s="161">
        <v>67</v>
      </c>
      <c r="B71" s="162" t="s">
        <v>314</v>
      </c>
      <c r="C71" s="162" t="s">
        <v>267</v>
      </c>
      <c r="D71" s="162" t="s">
        <v>268</v>
      </c>
      <c r="E71" s="275">
        <v>500</v>
      </c>
      <c r="F71" s="297">
        <v>0</v>
      </c>
      <c r="G71" s="163">
        <f t="shared" si="1"/>
        <v>0</v>
      </c>
    </row>
    <row r="72" spans="1:7" x14ac:dyDescent="0.3">
      <c r="A72" s="161">
        <v>68</v>
      </c>
      <c r="B72" s="165" t="s">
        <v>314</v>
      </c>
      <c r="C72" s="165" t="s">
        <v>271</v>
      </c>
      <c r="D72" s="165" t="s">
        <v>272</v>
      </c>
      <c r="E72" s="276">
        <v>500</v>
      </c>
      <c r="F72" s="298">
        <v>0</v>
      </c>
      <c r="G72" s="163">
        <f t="shared" si="1"/>
        <v>0</v>
      </c>
    </row>
    <row r="73" spans="1:7" x14ac:dyDescent="0.3">
      <c r="A73" s="161">
        <v>69</v>
      </c>
      <c r="B73" s="165">
        <v>670302</v>
      </c>
      <c r="C73" s="165">
        <v>100206</v>
      </c>
      <c r="D73" s="165" t="s">
        <v>273</v>
      </c>
      <c r="E73" s="276">
        <v>2000</v>
      </c>
      <c r="F73" s="298">
        <v>0</v>
      </c>
      <c r="G73" s="163">
        <f t="shared" si="1"/>
        <v>0</v>
      </c>
    </row>
    <row r="74" spans="1:7" x14ac:dyDescent="0.3">
      <c r="A74" s="164">
        <v>70</v>
      </c>
      <c r="B74" s="165" t="s">
        <v>314</v>
      </c>
      <c r="C74" s="165" t="s">
        <v>274</v>
      </c>
      <c r="D74" s="165" t="s">
        <v>275</v>
      </c>
      <c r="E74" s="276">
        <v>1000</v>
      </c>
      <c r="F74" s="298">
        <v>0</v>
      </c>
      <c r="G74" s="163">
        <f t="shared" si="1"/>
        <v>0</v>
      </c>
    </row>
    <row r="75" spans="1:7" x14ac:dyDescent="0.3">
      <c r="A75" s="161">
        <v>71</v>
      </c>
      <c r="B75" s="165">
        <v>670302</v>
      </c>
      <c r="C75" s="165">
        <v>200101</v>
      </c>
      <c r="D75" s="165" t="s">
        <v>277</v>
      </c>
      <c r="E75" s="276">
        <v>1000</v>
      </c>
      <c r="F75" s="298">
        <v>0</v>
      </c>
      <c r="G75" s="163">
        <f t="shared" si="1"/>
        <v>0</v>
      </c>
    </row>
    <row r="76" spans="1:7" x14ac:dyDescent="0.3">
      <c r="A76" s="161">
        <v>72</v>
      </c>
      <c r="B76" s="165">
        <v>670302</v>
      </c>
      <c r="C76" s="165">
        <v>200102</v>
      </c>
      <c r="D76" s="165" t="s">
        <v>279</v>
      </c>
      <c r="E76" s="276">
        <v>1000</v>
      </c>
      <c r="F76" s="298">
        <v>0</v>
      </c>
      <c r="G76" s="163">
        <f t="shared" si="1"/>
        <v>0</v>
      </c>
    </row>
    <row r="77" spans="1:7" x14ac:dyDescent="0.3">
      <c r="A77" s="161">
        <v>73</v>
      </c>
      <c r="B77" s="165">
        <v>670302</v>
      </c>
      <c r="C77" s="165">
        <v>200601</v>
      </c>
      <c r="D77" s="165" t="s">
        <v>296</v>
      </c>
      <c r="E77" s="276">
        <v>1000</v>
      </c>
      <c r="F77" s="298">
        <v>0</v>
      </c>
      <c r="G77" s="181">
        <f t="shared" si="1"/>
        <v>0</v>
      </c>
    </row>
    <row r="78" spans="1:7" x14ac:dyDescent="0.3">
      <c r="A78" s="164">
        <v>74</v>
      </c>
      <c r="B78" s="165">
        <v>670302</v>
      </c>
      <c r="C78" s="165">
        <v>201100</v>
      </c>
      <c r="D78" s="190" t="s">
        <v>416</v>
      </c>
      <c r="E78" s="279">
        <v>3000</v>
      </c>
      <c r="F78" s="276">
        <v>0</v>
      </c>
      <c r="G78" s="181">
        <f t="shared" si="1"/>
        <v>0</v>
      </c>
    </row>
    <row r="79" spans="1:7" ht="19.5" thickBot="1" x14ac:dyDescent="0.35">
      <c r="A79" s="161">
        <v>75</v>
      </c>
      <c r="B79" s="172">
        <v>670302</v>
      </c>
      <c r="C79" s="191">
        <v>201300</v>
      </c>
      <c r="D79" s="172" t="s">
        <v>308</v>
      </c>
      <c r="E79" s="278">
        <v>1000</v>
      </c>
      <c r="F79" s="300">
        <v>0</v>
      </c>
      <c r="G79" s="173">
        <f t="shared" si="1"/>
        <v>0</v>
      </c>
    </row>
    <row r="80" spans="1:7" x14ac:dyDescent="0.3">
      <c r="A80" s="161">
        <v>76</v>
      </c>
      <c r="B80" s="162" t="s">
        <v>315</v>
      </c>
      <c r="C80" s="162" t="s">
        <v>280</v>
      </c>
      <c r="D80" s="162" t="s">
        <v>281</v>
      </c>
      <c r="E80" s="275">
        <v>14000</v>
      </c>
      <c r="F80" s="297">
        <v>6466.46</v>
      </c>
      <c r="G80" s="163">
        <f t="shared" si="1"/>
        <v>0.46189000000000002</v>
      </c>
    </row>
    <row r="81" spans="1:7" ht="37.5" x14ac:dyDescent="0.3">
      <c r="A81" s="161">
        <v>77</v>
      </c>
      <c r="B81" s="165" t="s">
        <v>315</v>
      </c>
      <c r="C81" s="165" t="s">
        <v>289</v>
      </c>
      <c r="D81" s="165" t="s">
        <v>290</v>
      </c>
      <c r="E81" s="276">
        <v>18000</v>
      </c>
      <c r="F81" s="298">
        <v>4713</v>
      </c>
      <c r="G81" s="163">
        <f t="shared" si="1"/>
        <v>0.26183333333333331</v>
      </c>
    </row>
    <row r="82" spans="1:7" ht="19.5" thickBot="1" x14ac:dyDescent="0.35">
      <c r="A82" s="164">
        <v>78</v>
      </c>
      <c r="B82" s="172">
        <v>670303</v>
      </c>
      <c r="C82" s="172">
        <v>2002</v>
      </c>
      <c r="D82" s="172" t="s">
        <v>293</v>
      </c>
      <c r="E82" s="278">
        <v>5000</v>
      </c>
      <c r="F82" s="300">
        <v>0</v>
      </c>
      <c r="G82" s="173">
        <f t="shared" si="1"/>
        <v>0</v>
      </c>
    </row>
    <row r="83" spans="1:7" x14ac:dyDescent="0.3">
      <c r="A83" s="161">
        <v>79</v>
      </c>
      <c r="B83" s="162" t="s">
        <v>316</v>
      </c>
      <c r="C83" s="162" t="s">
        <v>280</v>
      </c>
      <c r="D83" s="162" t="s">
        <v>281</v>
      </c>
      <c r="E83" s="275">
        <v>57000</v>
      </c>
      <c r="F83" s="297">
        <v>33004.230000000003</v>
      </c>
      <c r="G83" s="163">
        <f t="shared" si="1"/>
        <v>0.5790215789473685</v>
      </c>
    </row>
    <row r="84" spans="1:7" ht="37.5" x14ac:dyDescent="0.3">
      <c r="A84" s="161">
        <v>80</v>
      </c>
      <c r="B84" s="162">
        <v>670307</v>
      </c>
      <c r="C84" s="162">
        <v>200109</v>
      </c>
      <c r="D84" s="165" t="s">
        <v>290</v>
      </c>
      <c r="E84" s="275">
        <v>0</v>
      </c>
      <c r="F84" s="297">
        <v>0</v>
      </c>
      <c r="G84" s="163" t="e">
        <f t="shared" si="1"/>
        <v>#DIV/0!</v>
      </c>
    </row>
    <row r="85" spans="1:7" x14ac:dyDescent="0.3">
      <c r="A85" s="161">
        <v>81</v>
      </c>
      <c r="B85" s="165" t="s">
        <v>316</v>
      </c>
      <c r="C85" s="165" t="s">
        <v>306</v>
      </c>
      <c r="D85" s="165" t="s">
        <v>293</v>
      </c>
      <c r="E85" s="276">
        <v>10000</v>
      </c>
      <c r="F85" s="298">
        <v>2481.5</v>
      </c>
      <c r="G85" s="163">
        <f t="shared" si="1"/>
        <v>0.24815000000000001</v>
      </c>
    </row>
    <row r="86" spans="1:7" x14ac:dyDescent="0.3">
      <c r="A86" s="164">
        <v>82</v>
      </c>
      <c r="B86" s="165">
        <v>670307</v>
      </c>
      <c r="C86" s="165">
        <v>200530</v>
      </c>
      <c r="D86" s="165" t="s">
        <v>295</v>
      </c>
      <c r="E86" s="276">
        <v>0</v>
      </c>
      <c r="F86" s="298">
        <v>0</v>
      </c>
      <c r="G86" s="163" t="e">
        <f t="shared" si="1"/>
        <v>#DIV/0!</v>
      </c>
    </row>
    <row r="87" spans="1:7" x14ac:dyDescent="0.3">
      <c r="A87" s="161">
        <v>83</v>
      </c>
      <c r="B87" s="165">
        <v>670307</v>
      </c>
      <c r="C87" s="165">
        <v>203030</v>
      </c>
      <c r="D87" s="165" t="s">
        <v>302</v>
      </c>
      <c r="E87" s="276">
        <v>1000</v>
      </c>
      <c r="F87" s="298">
        <v>1000</v>
      </c>
      <c r="G87" s="163">
        <f t="shared" si="1"/>
        <v>1</v>
      </c>
    </row>
    <row r="88" spans="1:7" x14ac:dyDescent="0.3">
      <c r="A88" s="161">
        <v>84</v>
      </c>
      <c r="B88" s="190">
        <v>670307</v>
      </c>
      <c r="C88" s="190">
        <v>710101</v>
      </c>
      <c r="D88" s="190" t="s">
        <v>178</v>
      </c>
      <c r="E88" s="192">
        <v>20000</v>
      </c>
      <c r="F88" s="193">
        <v>0</v>
      </c>
      <c r="G88" s="163">
        <f t="shared" si="1"/>
        <v>0</v>
      </c>
    </row>
    <row r="89" spans="1:7" ht="19.5" thickBot="1" x14ac:dyDescent="0.35">
      <c r="A89" s="161">
        <v>85</v>
      </c>
      <c r="B89" s="172">
        <v>670307</v>
      </c>
      <c r="C89" s="172">
        <v>710130</v>
      </c>
      <c r="D89" s="172" t="s">
        <v>184</v>
      </c>
      <c r="E89" s="194">
        <v>0</v>
      </c>
      <c r="F89" s="195">
        <v>0</v>
      </c>
      <c r="G89" s="173" t="e">
        <f t="shared" si="1"/>
        <v>#DIV/0!</v>
      </c>
    </row>
    <row r="90" spans="1:7" ht="37.5" x14ac:dyDescent="0.3">
      <c r="A90" s="164">
        <v>86</v>
      </c>
      <c r="B90" s="162" t="s">
        <v>317</v>
      </c>
      <c r="C90" s="162" t="s">
        <v>289</v>
      </c>
      <c r="D90" s="162" t="s">
        <v>290</v>
      </c>
      <c r="E90" s="275">
        <v>15000</v>
      </c>
      <c r="F90" s="297">
        <v>12900</v>
      </c>
      <c r="G90" s="163">
        <f t="shared" si="1"/>
        <v>0.86</v>
      </c>
    </row>
    <row r="91" spans="1:7" ht="37.5" x14ac:dyDescent="0.3">
      <c r="A91" s="161">
        <v>87</v>
      </c>
      <c r="B91" s="165">
        <v>670501</v>
      </c>
      <c r="C91" s="165">
        <v>200130</v>
      </c>
      <c r="D91" s="165" t="s">
        <v>292</v>
      </c>
      <c r="E91" s="276">
        <v>30000</v>
      </c>
      <c r="F91" s="298">
        <v>14942.22</v>
      </c>
      <c r="G91" s="163">
        <f t="shared" si="1"/>
        <v>0.49807399999999996</v>
      </c>
    </row>
    <row r="92" spans="1:7" x14ac:dyDescent="0.3">
      <c r="A92" s="161">
        <v>88</v>
      </c>
      <c r="B92" s="165" t="s">
        <v>317</v>
      </c>
      <c r="C92" s="165">
        <v>200200</v>
      </c>
      <c r="D92" s="165" t="s">
        <v>293</v>
      </c>
      <c r="E92" s="276">
        <v>15000</v>
      </c>
      <c r="F92" s="298">
        <v>7384</v>
      </c>
      <c r="G92" s="163">
        <f t="shared" si="1"/>
        <v>0.49226666666666669</v>
      </c>
    </row>
    <row r="93" spans="1:7" x14ac:dyDescent="0.3">
      <c r="A93" s="161">
        <v>89</v>
      </c>
      <c r="B93" s="165">
        <v>670501</v>
      </c>
      <c r="C93" s="165">
        <v>200530</v>
      </c>
      <c r="D93" s="165" t="s">
        <v>295</v>
      </c>
      <c r="E93" s="276">
        <v>20000</v>
      </c>
      <c r="F93" s="298">
        <v>19567</v>
      </c>
      <c r="G93" s="163">
        <f t="shared" si="1"/>
        <v>0.97835000000000005</v>
      </c>
    </row>
    <row r="94" spans="1:7" x14ac:dyDescent="0.3">
      <c r="A94" s="164">
        <v>90</v>
      </c>
      <c r="B94" s="165">
        <v>670501</v>
      </c>
      <c r="C94" s="165">
        <v>203030</v>
      </c>
      <c r="D94" s="165" t="s">
        <v>302</v>
      </c>
      <c r="E94" s="276">
        <v>10000</v>
      </c>
      <c r="F94" s="298">
        <v>9515</v>
      </c>
      <c r="G94" s="163">
        <f t="shared" si="1"/>
        <v>0.95150000000000001</v>
      </c>
    </row>
    <row r="95" spans="1:7" x14ac:dyDescent="0.3">
      <c r="A95" s="305">
        <v>91</v>
      </c>
      <c r="B95" s="190">
        <v>670501</v>
      </c>
      <c r="C95" s="190">
        <v>710101</v>
      </c>
      <c r="D95" s="190" t="s">
        <v>178</v>
      </c>
      <c r="E95" s="192">
        <v>230000</v>
      </c>
      <c r="F95" s="192">
        <v>216800.61</v>
      </c>
      <c r="G95" s="306">
        <f t="shared" si="1"/>
        <v>0.94261134782608691</v>
      </c>
    </row>
    <row r="96" spans="1:7" x14ac:dyDescent="0.3">
      <c r="A96" s="165">
        <v>92</v>
      </c>
      <c r="B96" s="165">
        <v>670501</v>
      </c>
      <c r="C96" s="165">
        <v>710130</v>
      </c>
      <c r="D96" s="165" t="s">
        <v>184</v>
      </c>
      <c r="E96" s="196">
        <v>30000</v>
      </c>
      <c r="F96" s="196">
        <v>13611</v>
      </c>
      <c r="G96" s="181">
        <f t="shared" si="1"/>
        <v>0.45369999999999999</v>
      </c>
    </row>
    <row r="97" spans="1:7" s="304" customFormat="1" ht="38.25" thickBot="1" x14ac:dyDescent="0.35">
      <c r="A97" s="308"/>
      <c r="B97" s="308">
        <v>670501</v>
      </c>
      <c r="C97" s="308">
        <v>850102</v>
      </c>
      <c r="D97" s="309" t="s">
        <v>469</v>
      </c>
      <c r="E97" s="197">
        <v>0</v>
      </c>
      <c r="F97" s="317">
        <v>-2380</v>
      </c>
      <c r="G97" s="307" t="e">
        <f t="shared" si="1"/>
        <v>#DIV/0!</v>
      </c>
    </row>
    <row r="98" spans="1:7" x14ac:dyDescent="0.3">
      <c r="A98" s="161">
        <v>93</v>
      </c>
      <c r="B98" s="162">
        <v>670600</v>
      </c>
      <c r="C98" s="162">
        <v>591200</v>
      </c>
      <c r="D98" s="162" t="s">
        <v>318</v>
      </c>
      <c r="E98" s="275">
        <v>50000</v>
      </c>
      <c r="F98" s="275">
        <v>12688.22</v>
      </c>
      <c r="G98" s="163">
        <f>F98/E98</f>
        <v>0.2537644</v>
      </c>
    </row>
    <row r="99" spans="1:7" x14ac:dyDescent="0.3">
      <c r="A99" s="164">
        <v>94</v>
      </c>
      <c r="B99" s="190">
        <v>670600</v>
      </c>
      <c r="C99" s="190">
        <v>710101</v>
      </c>
      <c r="D99" s="165" t="s">
        <v>178</v>
      </c>
      <c r="E99" s="192">
        <v>410000</v>
      </c>
      <c r="F99" s="192">
        <v>25055</v>
      </c>
      <c r="G99" s="163">
        <f t="shared" ref="G99:G101" si="2">F99/E99</f>
        <v>6.1109756097560974E-2</v>
      </c>
    </row>
    <row r="100" spans="1:7" x14ac:dyDescent="0.3">
      <c r="A100" s="161">
        <v>95</v>
      </c>
      <c r="B100" s="165">
        <v>670600</v>
      </c>
      <c r="C100" s="190">
        <v>710130</v>
      </c>
      <c r="D100" s="190" t="s">
        <v>184</v>
      </c>
      <c r="E100" s="192">
        <v>10000</v>
      </c>
      <c r="F100" s="192">
        <v>7140</v>
      </c>
      <c r="G100" s="163">
        <f t="shared" si="2"/>
        <v>0.71399999999999997</v>
      </c>
    </row>
    <row r="101" spans="1:7" ht="38.25" thickBot="1" x14ac:dyDescent="0.35">
      <c r="A101" s="161">
        <v>96</v>
      </c>
      <c r="B101" s="170">
        <v>670600</v>
      </c>
      <c r="C101" s="170">
        <v>850101</v>
      </c>
      <c r="D101" s="172" t="s">
        <v>122</v>
      </c>
      <c r="E101" s="280">
        <v>0</v>
      </c>
      <c r="F101" s="280">
        <v>0</v>
      </c>
      <c r="G101" s="163" t="e">
        <f t="shared" si="2"/>
        <v>#DIV/0!</v>
      </c>
    </row>
    <row r="102" spans="1:7" s="219" customFormat="1" ht="19.5" thickTop="1" x14ac:dyDescent="0.3">
      <c r="A102" s="161">
        <v>97</v>
      </c>
      <c r="B102" s="198" t="s">
        <v>319</v>
      </c>
      <c r="C102" s="198" t="s">
        <v>267</v>
      </c>
      <c r="D102" s="198" t="s">
        <v>268</v>
      </c>
      <c r="E102" s="281">
        <v>1328000</v>
      </c>
      <c r="F102" s="281">
        <v>1327987</v>
      </c>
      <c r="G102" s="199">
        <f t="shared" ref="G102:G127" si="3">F102/E102</f>
        <v>0.99999021084337347</v>
      </c>
    </row>
    <row r="103" spans="1:7" x14ac:dyDescent="0.3">
      <c r="A103" s="164">
        <v>98</v>
      </c>
      <c r="B103" s="162" t="s">
        <v>319</v>
      </c>
      <c r="C103" s="162" t="s">
        <v>271</v>
      </c>
      <c r="D103" s="162" t="s">
        <v>272</v>
      </c>
      <c r="E103" s="275">
        <v>139000</v>
      </c>
      <c r="F103" s="297">
        <v>130052</v>
      </c>
      <c r="G103" s="163">
        <f t="shared" si="3"/>
        <v>0.93562589928057549</v>
      </c>
    </row>
    <row r="104" spans="1:7" x14ac:dyDescent="0.3">
      <c r="A104" s="161">
        <v>99</v>
      </c>
      <c r="B104" s="165">
        <v>680502</v>
      </c>
      <c r="C104" s="165">
        <v>100206</v>
      </c>
      <c r="D104" s="165" t="s">
        <v>273</v>
      </c>
      <c r="E104" s="276">
        <v>80000</v>
      </c>
      <c r="F104" s="298">
        <v>67500</v>
      </c>
      <c r="G104" s="163">
        <f t="shared" si="3"/>
        <v>0.84375</v>
      </c>
    </row>
    <row r="105" spans="1:7" x14ac:dyDescent="0.3">
      <c r="A105" s="161">
        <v>100</v>
      </c>
      <c r="B105" s="165" t="s">
        <v>319</v>
      </c>
      <c r="C105" s="165">
        <v>100307</v>
      </c>
      <c r="D105" s="165" t="s">
        <v>275</v>
      </c>
      <c r="E105" s="276">
        <v>36000</v>
      </c>
      <c r="F105" s="298">
        <v>32287</v>
      </c>
      <c r="G105" s="163">
        <f t="shared" si="3"/>
        <v>0.89686111111111111</v>
      </c>
    </row>
    <row r="106" spans="1:7" ht="37.5" x14ac:dyDescent="0.3">
      <c r="A106" s="161">
        <v>101</v>
      </c>
      <c r="B106" s="190">
        <v>680502</v>
      </c>
      <c r="C106" s="190">
        <v>200109</v>
      </c>
      <c r="D106" s="162" t="s">
        <v>290</v>
      </c>
      <c r="E106" s="279">
        <v>30000</v>
      </c>
      <c r="F106" s="303">
        <v>19699.900000000001</v>
      </c>
      <c r="G106" s="181">
        <f t="shared" si="3"/>
        <v>0.65666333333333338</v>
      </c>
    </row>
    <row r="107" spans="1:7" ht="19.5" thickBot="1" x14ac:dyDescent="0.35">
      <c r="A107" s="164">
        <v>102</v>
      </c>
      <c r="B107" s="172" t="s">
        <v>319</v>
      </c>
      <c r="C107" s="172" t="s">
        <v>320</v>
      </c>
      <c r="D107" s="172" t="s">
        <v>321</v>
      </c>
      <c r="E107" s="278">
        <v>1810000</v>
      </c>
      <c r="F107" s="300">
        <v>1801441</v>
      </c>
      <c r="G107" s="173">
        <f t="shared" si="3"/>
        <v>0.99527127071823207</v>
      </c>
    </row>
    <row r="108" spans="1:7" ht="38.25" thickBot="1" x14ac:dyDescent="0.35">
      <c r="A108" s="161">
        <v>103</v>
      </c>
      <c r="B108" s="172">
        <v>680502</v>
      </c>
      <c r="C108" s="191">
        <v>850101</v>
      </c>
      <c r="D108" s="172" t="s">
        <v>122</v>
      </c>
      <c r="E108" s="282">
        <v>0</v>
      </c>
      <c r="F108" s="318">
        <v>-215</v>
      </c>
      <c r="G108" s="173" t="e">
        <f t="shared" si="3"/>
        <v>#DIV/0!</v>
      </c>
    </row>
    <row r="109" spans="1:7" s="220" customFormat="1" ht="19.5" thickBot="1" x14ac:dyDescent="0.35">
      <c r="A109" s="161">
        <v>104</v>
      </c>
      <c r="B109" s="200" t="s">
        <v>322</v>
      </c>
      <c r="C109" s="200" t="s">
        <v>320</v>
      </c>
      <c r="D109" s="200" t="s">
        <v>321</v>
      </c>
      <c r="E109" s="283">
        <v>62500</v>
      </c>
      <c r="F109" s="312">
        <v>56776</v>
      </c>
      <c r="G109" s="201">
        <f t="shared" si="3"/>
        <v>0.908416</v>
      </c>
    </row>
    <row r="110" spans="1:7" s="288" customFormat="1" ht="38.25" thickBot="1" x14ac:dyDescent="0.35">
      <c r="A110" s="285"/>
      <c r="B110" s="286">
        <v>685050</v>
      </c>
      <c r="C110" s="286">
        <v>200130</v>
      </c>
      <c r="D110" s="165" t="s">
        <v>292</v>
      </c>
      <c r="E110" s="284">
        <v>15000</v>
      </c>
      <c r="F110" s="311">
        <v>2900</v>
      </c>
      <c r="G110" s="287">
        <f t="shared" si="3"/>
        <v>0.19333333333333333</v>
      </c>
    </row>
    <row r="111" spans="1:7" ht="19.5" thickBot="1" x14ac:dyDescent="0.35">
      <c r="A111" s="161">
        <v>105</v>
      </c>
      <c r="B111" s="186" t="s">
        <v>323</v>
      </c>
      <c r="C111" s="186" t="s">
        <v>320</v>
      </c>
      <c r="D111" s="186" t="s">
        <v>321</v>
      </c>
      <c r="E111" s="277">
        <v>60000</v>
      </c>
      <c r="F111" s="277">
        <v>40400</v>
      </c>
      <c r="G111" s="187">
        <f t="shared" si="3"/>
        <v>0.67333333333333334</v>
      </c>
    </row>
    <row r="112" spans="1:7" ht="19.5" thickTop="1" x14ac:dyDescent="0.3">
      <c r="A112" s="164">
        <v>106</v>
      </c>
      <c r="B112" s="162" t="s">
        <v>324</v>
      </c>
      <c r="C112" s="162" t="s">
        <v>280</v>
      </c>
      <c r="D112" s="162" t="s">
        <v>281</v>
      </c>
      <c r="E112" s="275">
        <v>131300</v>
      </c>
      <c r="F112" s="313">
        <v>119901.14</v>
      </c>
      <c r="G112" s="163">
        <f t="shared" si="3"/>
        <v>0.91318461538461537</v>
      </c>
    </row>
    <row r="113" spans="1:7" ht="37.5" x14ac:dyDescent="0.3">
      <c r="A113" s="161">
        <v>107</v>
      </c>
      <c r="B113" s="162">
        <v>700600</v>
      </c>
      <c r="C113" s="162">
        <v>200130</v>
      </c>
      <c r="D113" s="165" t="s">
        <v>292</v>
      </c>
      <c r="E113" s="275">
        <v>0</v>
      </c>
      <c r="F113" s="313">
        <v>0</v>
      </c>
      <c r="G113" s="163" t="e">
        <f t="shared" si="3"/>
        <v>#DIV/0!</v>
      </c>
    </row>
    <row r="114" spans="1:7" x14ac:dyDescent="0.3">
      <c r="A114" s="161">
        <v>108</v>
      </c>
      <c r="B114" s="165">
        <v>700600</v>
      </c>
      <c r="C114" s="165">
        <v>2002</v>
      </c>
      <c r="D114" s="165" t="s">
        <v>293</v>
      </c>
      <c r="E114" s="276">
        <v>100000</v>
      </c>
      <c r="F114" s="298">
        <v>25583.96</v>
      </c>
      <c r="G114" s="163">
        <f t="shared" si="3"/>
        <v>0.2558396</v>
      </c>
    </row>
    <row r="115" spans="1:7" x14ac:dyDescent="0.3">
      <c r="A115" s="161">
        <v>109</v>
      </c>
      <c r="B115" s="165">
        <v>700600</v>
      </c>
      <c r="C115" s="165">
        <v>203030</v>
      </c>
      <c r="D115" s="165" t="s">
        <v>302</v>
      </c>
      <c r="E115" s="276">
        <v>8700</v>
      </c>
      <c r="F115" s="276">
        <v>8700</v>
      </c>
      <c r="G115" s="181">
        <f>F115/E115</f>
        <v>1</v>
      </c>
    </row>
    <row r="116" spans="1:7" ht="19.5" thickBot="1" x14ac:dyDescent="0.35">
      <c r="A116" s="164">
        <v>110</v>
      </c>
      <c r="B116" s="172">
        <v>700600</v>
      </c>
      <c r="C116" s="172">
        <v>710101</v>
      </c>
      <c r="D116" s="172" t="s">
        <v>178</v>
      </c>
      <c r="E116" s="197">
        <v>50000</v>
      </c>
      <c r="F116" s="197">
        <v>49980</v>
      </c>
      <c r="G116" s="188">
        <f>F116/E116</f>
        <v>0.99960000000000004</v>
      </c>
    </row>
    <row r="117" spans="1:7" x14ac:dyDescent="0.3">
      <c r="A117" s="161">
        <v>111</v>
      </c>
      <c r="B117" s="162" t="s">
        <v>325</v>
      </c>
      <c r="C117" s="162" t="s">
        <v>283</v>
      </c>
      <c r="D117" s="162" t="s">
        <v>284</v>
      </c>
      <c r="E117" s="275">
        <v>30000</v>
      </c>
      <c r="F117" s="297">
        <v>8244.67</v>
      </c>
      <c r="G117" s="163">
        <f t="shared" si="3"/>
        <v>0.27482233333333334</v>
      </c>
    </row>
    <row r="118" spans="1:7" x14ac:dyDescent="0.3">
      <c r="A118" s="161">
        <v>112</v>
      </c>
      <c r="B118" s="165" t="s">
        <v>325</v>
      </c>
      <c r="C118" s="165" t="s">
        <v>326</v>
      </c>
      <c r="D118" s="165" t="s">
        <v>285</v>
      </c>
      <c r="E118" s="276">
        <v>10000</v>
      </c>
      <c r="F118" s="298">
        <v>5657.31</v>
      </c>
      <c r="G118" s="163">
        <f t="shared" si="3"/>
        <v>0.56573100000000009</v>
      </c>
    </row>
    <row r="119" spans="1:7" ht="37.5" x14ac:dyDescent="0.3">
      <c r="A119" s="161">
        <v>113</v>
      </c>
      <c r="B119" s="165">
        <v>705000</v>
      </c>
      <c r="C119" s="165">
        <v>200109</v>
      </c>
      <c r="D119" s="165" t="s">
        <v>290</v>
      </c>
      <c r="E119" s="276">
        <v>84000</v>
      </c>
      <c r="F119" s="298">
        <v>48958.69</v>
      </c>
      <c r="G119" s="163">
        <f t="shared" si="3"/>
        <v>0.58284154761904761</v>
      </c>
    </row>
    <row r="120" spans="1:7" ht="37.5" x14ac:dyDescent="0.3">
      <c r="A120" s="164">
        <v>114</v>
      </c>
      <c r="B120" s="165">
        <v>705000</v>
      </c>
      <c r="C120" s="165">
        <v>200130</v>
      </c>
      <c r="D120" s="165" t="s">
        <v>292</v>
      </c>
      <c r="E120" s="276">
        <v>0</v>
      </c>
      <c r="F120" s="298">
        <v>0</v>
      </c>
      <c r="G120" s="163" t="e">
        <f t="shared" si="3"/>
        <v>#DIV/0!</v>
      </c>
    </row>
    <row r="121" spans="1:7" x14ac:dyDescent="0.3">
      <c r="A121" s="161">
        <v>115</v>
      </c>
      <c r="B121" s="165">
        <v>705000</v>
      </c>
      <c r="C121" s="165">
        <v>200200</v>
      </c>
      <c r="D121" s="165" t="s">
        <v>293</v>
      </c>
      <c r="E121" s="276">
        <v>30000</v>
      </c>
      <c r="F121" s="298">
        <v>28990.080000000002</v>
      </c>
      <c r="G121" s="163">
        <f t="shared" si="3"/>
        <v>0.96633600000000008</v>
      </c>
    </row>
    <row r="122" spans="1:7" x14ac:dyDescent="0.3">
      <c r="A122" s="161">
        <v>116</v>
      </c>
      <c r="B122" s="165" t="s">
        <v>325</v>
      </c>
      <c r="C122" s="165" t="s">
        <v>294</v>
      </c>
      <c r="D122" s="165" t="s">
        <v>295</v>
      </c>
      <c r="E122" s="276">
        <v>0</v>
      </c>
      <c r="F122" s="298">
        <v>0</v>
      </c>
      <c r="G122" s="163" t="e">
        <f t="shared" si="3"/>
        <v>#DIV/0!</v>
      </c>
    </row>
    <row r="123" spans="1:7" ht="17.25" customHeight="1" x14ac:dyDescent="0.3">
      <c r="A123" s="161">
        <v>117</v>
      </c>
      <c r="B123" s="165" t="s">
        <v>325</v>
      </c>
      <c r="C123" s="165" t="s">
        <v>301</v>
      </c>
      <c r="D123" s="165" t="s">
        <v>302</v>
      </c>
      <c r="E123" s="276">
        <v>61000</v>
      </c>
      <c r="F123" s="298">
        <v>60924.15</v>
      </c>
      <c r="G123" s="163">
        <f t="shared" si="3"/>
        <v>0.99875655737704916</v>
      </c>
    </row>
    <row r="124" spans="1:7" ht="17.25" customHeight="1" x14ac:dyDescent="0.3">
      <c r="A124" s="164">
        <v>118</v>
      </c>
      <c r="B124" s="165">
        <v>705000</v>
      </c>
      <c r="C124" s="165">
        <v>710101</v>
      </c>
      <c r="D124" s="162" t="s">
        <v>178</v>
      </c>
      <c r="E124" s="180">
        <v>468000</v>
      </c>
      <c r="F124" s="169">
        <v>69406.100000000006</v>
      </c>
      <c r="G124" s="163">
        <f t="shared" si="3"/>
        <v>0.14830363247863249</v>
      </c>
    </row>
    <row r="125" spans="1:7" x14ac:dyDescent="0.3">
      <c r="A125" s="161">
        <v>119</v>
      </c>
      <c r="B125" s="190">
        <v>705000</v>
      </c>
      <c r="C125" s="190">
        <v>710102</v>
      </c>
      <c r="D125" s="202" t="s">
        <v>180</v>
      </c>
      <c r="E125" s="203">
        <v>0</v>
      </c>
      <c r="F125" s="204">
        <v>0</v>
      </c>
      <c r="G125" s="189" t="e">
        <f t="shared" si="3"/>
        <v>#DIV/0!</v>
      </c>
    </row>
    <row r="126" spans="1:7" ht="17.25" customHeight="1" thickBot="1" x14ac:dyDescent="0.35">
      <c r="A126" s="161">
        <v>120</v>
      </c>
      <c r="B126" s="172">
        <v>705000</v>
      </c>
      <c r="C126" s="172">
        <v>710130</v>
      </c>
      <c r="D126" s="172" t="s">
        <v>184</v>
      </c>
      <c r="E126" s="194">
        <v>112000</v>
      </c>
      <c r="F126" s="195">
        <v>63000</v>
      </c>
      <c r="G126" s="173">
        <f t="shared" si="3"/>
        <v>0.5625</v>
      </c>
    </row>
    <row r="127" spans="1:7" ht="33.75" customHeight="1" thickBot="1" x14ac:dyDescent="0.35">
      <c r="A127" s="161">
        <v>121</v>
      </c>
      <c r="B127" s="174">
        <v>705000</v>
      </c>
      <c r="C127" s="174">
        <v>850101</v>
      </c>
      <c r="D127" s="174" t="s">
        <v>122</v>
      </c>
      <c r="E127" s="289">
        <v>0</v>
      </c>
      <c r="F127" s="314">
        <v>0</v>
      </c>
      <c r="G127" s="175" t="e">
        <f t="shared" si="3"/>
        <v>#DIV/0!</v>
      </c>
    </row>
    <row r="128" spans="1:7" ht="17.25" customHeight="1" thickTop="1" x14ac:dyDescent="0.3">
      <c r="A128" s="164">
        <v>122</v>
      </c>
      <c r="B128" s="162">
        <v>740501</v>
      </c>
      <c r="C128" s="162">
        <v>200109</v>
      </c>
      <c r="D128" s="162" t="s">
        <v>290</v>
      </c>
      <c r="E128" s="275">
        <v>12400</v>
      </c>
      <c r="F128" s="297">
        <v>0</v>
      </c>
      <c r="G128" s="163">
        <f t="shared" ref="G128:G141" si="4">F128/E128</f>
        <v>0</v>
      </c>
    </row>
    <row r="129" spans="1:7" ht="37.5" x14ac:dyDescent="0.3">
      <c r="A129" s="161">
        <v>123</v>
      </c>
      <c r="B129" s="162">
        <v>740501</v>
      </c>
      <c r="C129" s="162">
        <v>200130</v>
      </c>
      <c r="D129" s="165" t="s">
        <v>292</v>
      </c>
      <c r="E129" s="275">
        <v>0</v>
      </c>
      <c r="F129" s="297">
        <v>0</v>
      </c>
      <c r="G129" s="163" t="e">
        <f t="shared" si="4"/>
        <v>#DIV/0!</v>
      </c>
    </row>
    <row r="130" spans="1:7" x14ac:dyDescent="0.3">
      <c r="A130" s="161">
        <v>124</v>
      </c>
      <c r="B130" s="165">
        <v>740501</v>
      </c>
      <c r="C130" s="165">
        <v>203030</v>
      </c>
      <c r="D130" s="190" t="s">
        <v>302</v>
      </c>
      <c r="E130" s="276">
        <v>77600</v>
      </c>
      <c r="F130" s="298">
        <v>77599</v>
      </c>
      <c r="G130" s="163">
        <f t="shared" si="4"/>
        <v>0.99998711340206181</v>
      </c>
    </row>
    <row r="131" spans="1:7" ht="19.5" thickBot="1" x14ac:dyDescent="0.35">
      <c r="A131" s="161">
        <v>125</v>
      </c>
      <c r="B131" s="170" t="s">
        <v>327</v>
      </c>
      <c r="C131" s="205" t="s">
        <v>328</v>
      </c>
      <c r="D131" s="170" t="s">
        <v>151</v>
      </c>
      <c r="E131" s="290">
        <v>45000</v>
      </c>
      <c r="F131" s="301">
        <v>41490</v>
      </c>
      <c r="G131" s="171">
        <f t="shared" si="4"/>
        <v>0.92200000000000004</v>
      </c>
    </row>
    <row r="132" spans="1:7" ht="19.5" thickTop="1" x14ac:dyDescent="0.3">
      <c r="A132" s="164">
        <v>126</v>
      </c>
      <c r="B132" s="202">
        <v>740600</v>
      </c>
      <c r="C132" s="161">
        <v>580402</v>
      </c>
      <c r="D132" s="162" t="s">
        <v>329</v>
      </c>
      <c r="E132" s="291">
        <v>0</v>
      </c>
      <c r="F132" s="179">
        <v>0</v>
      </c>
      <c r="G132" s="163" t="e">
        <f t="shared" si="4"/>
        <v>#DIV/0!</v>
      </c>
    </row>
    <row r="133" spans="1:7" x14ac:dyDescent="0.3">
      <c r="A133" s="161">
        <v>127</v>
      </c>
      <c r="B133" s="165" t="s">
        <v>330</v>
      </c>
      <c r="C133" s="207" t="s">
        <v>331</v>
      </c>
      <c r="D133" s="162" t="s">
        <v>178</v>
      </c>
      <c r="E133" s="292">
        <v>3374900</v>
      </c>
      <c r="F133" s="169">
        <v>1273233.58</v>
      </c>
      <c r="G133" s="163">
        <f t="shared" si="4"/>
        <v>0.37726557231325375</v>
      </c>
    </row>
    <row r="134" spans="1:7" ht="37.5" x14ac:dyDescent="0.3">
      <c r="A134" s="161">
        <v>128</v>
      </c>
      <c r="B134" s="165">
        <v>740600</v>
      </c>
      <c r="C134" s="207">
        <v>710103</v>
      </c>
      <c r="D134" s="162" t="s">
        <v>303</v>
      </c>
      <c r="E134" s="292">
        <v>0</v>
      </c>
      <c r="F134" s="169">
        <v>0</v>
      </c>
      <c r="G134" s="163" t="e">
        <f t="shared" si="4"/>
        <v>#DIV/0!</v>
      </c>
    </row>
    <row r="135" spans="1:7" ht="18" customHeight="1" x14ac:dyDescent="0.3">
      <c r="A135" s="161">
        <v>129</v>
      </c>
      <c r="B135" s="165">
        <v>740600</v>
      </c>
      <c r="C135" s="207">
        <v>710130</v>
      </c>
      <c r="D135" s="165" t="s">
        <v>184</v>
      </c>
      <c r="E135" s="292">
        <v>328200</v>
      </c>
      <c r="F135" s="180">
        <v>115818.9</v>
      </c>
      <c r="G135" s="181">
        <f t="shared" si="4"/>
        <v>0.35289122486288849</v>
      </c>
    </row>
    <row r="136" spans="1:7" ht="57" thickBot="1" x14ac:dyDescent="0.35">
      <c r="A136" s="164">
        <v>130</v>
      </c>
      <c r="B136" s="170">
        <v>740600</v>
      </c>
      <c r="C136" s="208">
        <v>850102</v>
      </c>
      <c r="D136" s="170" t="s">
        <v>332</v>
      </c>
      <c r="E136" s="293">
        <v>0</v>
      </c>
      <c r="F136" s="319">
        <v>-4796.88</v>
      </c>
      <c r="G136" s="171" t="e">
        <f t="shared" si="4"/>
        <v>#DIV/0!</v>
      </c>
    </row>
    <row r="137" spans="1:7" ht="19.5" thickTop="1" x14ac:dyDescent="0.3">
      <c r="A137" s="161">
        <v>131</v>
      </c>
      <c r="B137" s="162" t="s">
        <v>333</v>
      </c>
      <c r="C137" s="209" t="s">
        <v>306</v>
      </c>
      <c r="D137" s="162" t="s">
        <v>293</v>
      </c>
      <c r="E137" s="275">
        <v>69900</v>
      </c>
      <c r="F137" s="297">
        <v>44458.400000000001</v>
      </c>
      <c r="G137" s="163">
        <f t="shared" si="4"/>
        <v>0.63602861230329044</v>
      </c>
    </row>
    <row r="138" spans="1:7" x14ac:dyDescent="0.3">
      <c r="A138" s="161">
        <v>132</v>
      </c>
      <c r="B138" s="190">
        <v>840303</v>
      </c>
      <c r="C138" s="207">
        <v>203030</v>
      </c>
      <c r="D138" s="165" t="s">
        <v>302</v>
      </c>
      <c r="E138" s="276">
        <v>13100</v>
      </c>
      <c r="F138" s="298">
        <v>13100</v>
      </c>
      <c r="G138" s="163">
        <f t="shared" si="4"/>
        <v>1</v>
      </c>
    </row>
    <row r="139" spans="1:7" x14ac:dyDescent="0.3">
      <c r="A139" s="161">
        <v>133</v>
      </c>
      <c r="B139" s="165">
        <v>840303</v>
      </c>
      <c r="C139" s="207" t="s">
        <v>331</v>
      </c>
      <c r="D139" s="162" t="s">
        <v>178</v>
      </c>
      <c r="E139" s="180">
        <v>4379300</v>
      </c>
      <c r="F139" s="169">
        <v>3819975.91</v>
      </c>
      <c r="G139" s="163">
        <f t="shared" si="4"/>
        <v>0.87228002420478157</v>
      </c>
    </row>
    <row r="140" spans="1:7" ht="19.5" thickBot="1" x14ac:dyDescent="0.35">
      <c r="A140" s="164">
        <v>134</v>
      </c>
      <c r="B140" s="172">
        <v>840303</v>
      </c>
      <c r="C140" s="210">
        <v>710130</v>
      </c>
      <c r="D140" s="172" t="s">
        <v>184</v>
      </c>
      <c r="E140" s="194">
        <v>448500</v>
      </c>
      <c r="F140" s="195">
        <v>207605.37</v>
      </c>
      <c r="G140" s="173">
        <f t="shared" si="4"/>
        <v>0.46288822742474917</v>
      </c>
    </row>
    <row r="141" spans="1:7" x14ac:dyDescent="0.3">
      <c r="A141" s="161"/>
      <c r="B141" s="162"/>
      <c r="C141" s="162"/>
      <c r="D141" s="162"/>
      <c r="E141" s="211">
        <f>SUM(E5:E140)</f>
        <v>20131200</v>
      </c>
      <c r="F141" s="212">
        <f>SUM(F5:F140)</f>
        <v>14270931.16</v>
      </c>
      <c r="G141" s="213">
        <f t="shared" si="4"/>
        <v>0.70889619893498645</v>
      </c>
    </row>
    <row r="142" spans="1:7" x14ac:dyDescent="0.3">
      <c r="A142" s="221"/>
    </row>
    <row r="143" spans="1:7" s="214" customFormat="1" x14ac:dyDescent="0.3">
      <c r="B143" s="215" t="s">
        <v>107</v>
      </c>
      <c r="E143" s="222" t="s">
        <v>108</v>
      </c>
    </row>
    <row r="144" spans="1:7" s="214" customFormat="1" x14ac:dyDescent="0.3">
      <c r="E144" s="215" t="s">
        <v>109</v>
      </c>
    </row>
    <row r="145" spans="1:9" s="214" customFormat="1" x14ac:dyDescent="0.3">
      <c r="B145" s="223" t="s">
        <v>110</v>
      </c>
      <c r="E145" s="214" t="s">
        <v>111</v>
      </c>
    </row>
    <row r="146" spans="1:9" x14ac:dyDescent="0.3">
      <c r="A146" s="214"/>
    </row>
    <row r="147" spans="1:9" x14ac:dyDescent="0.3">
      <c r="A147" s="214"/>
      <c r="D147" s="224">
        <f>'VENITURI TOTALE'!E46-'CHELTUIELI TOTALE'!F141</f>
        <v>3291328.9299999997</v>
      </c>
    </row>
    <row r="148" spans="1:9" x14ac:dyDescent="0.3">
      <c r="A148" s="214"/>
    </row>
    <row r="149" spans="1:9" x14ac:dyDescent="0.3">
      <c r="A149" s="214"/>
      <c r="C149" s="216" t="s">
        <v>334</v>
      </c>
      <c r="D149" s="224">
        <f>'venituri functionare'!E6-'cheltuieli functionare'!E6</f>
        <v>1341765.1399999997</v>
      </c>
      <c r="E149" s="216" t="s">
        <v>335</v>
      </c>
      <c r="G149" s="224"/>
    </row>
    <row r="150" spans="1:9" ht="19.5" thickBot="1" x14ac:dyDescent="0.35">
      <c r="C150" s="225" t="s">
        <v>336</v>
      </c>
      <c r="D150" s="226">
        <f>'venituri dezvoltare'!E6-'cheltuieli dezvoltare'!E6</f>
        <v>1949563.7899999991</v>
      </c>
      <c r="E150" s="225" t="s">
        <v>337</v>
      </c>
      <c r="G150" s="224"/>
      <c r="I150" s="224"/>
    </row>
    <row r="151" spans="1:9" x14ac:dyDescent="0.3">
      <c r="C151" s="216" t="s">
        <v>338</v>
      </c>
      <c r="D151" s="224">
        <f>D149+D150</f>
        <v>3291328.9299999988</v>
      </c>
      <c r="E151" s="216" t="s">
        <v>418</v>
      </c>
      <c r="G151" s="224"/>
    </row>
    <row r="153" spans="1:9" x14ac:dyDescent="0.3">
      <c r="C153" s="227" t="s">
        <v>419</v>
      </c>
      <c r="D153" s="228">
        <f>'VENITURI TOTALE'!E46</f>
        <v>17562260.09</v>
      </c>
      <c r="E153" s="228">
        <f>F141</f>
        <v>14270931.16</v>
      </c>
      <c r="F153" s="228">
        <f>D153-E153</f>
        <v>3291328.9299999997</v>
      </c>
    </row>
    <row r="155" spans="1:9" x14ac:dyDescent="0.3">
      <c r="D155" s="224"/>
    </row>
  </sheetData>
  <phoneticPr fontId="8" type="noConversion"/>
  <pageMargins left="0.7" right="0.7" top="0.75" bottom="0.75" header="0.511811023622047" footer="0.511811023622047"/>
  <pageSetup paperSize="9" scale="43" orientation="portrait" r:id="rId1"/>
  <rowBreaks count="2" manualBreakCount="2">
    <brk id="79" max="6" man="1"/>
    <brk id="146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abSelected="1" topLeftCell="A19" zoomScaleNormal="100" workbookViewId="0">
      <selection activeCell="D45" sqref="D45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339</v>
      </c>
      <c r="F1" t="s">
        <v>340</v>
      </c>
    </row>
    <row r="3" spans="1:6" x14ac:dyDescent="0.25">
      <c r="A3" s="39"/>
      <c r="B3" s="39"/>
      <c r="C3" s="39" t="s">
        <v>471</v>
      </c>
      <c r="D3" s="39"/>
      <c r="E3" s="39"/>
      <c r="F3" s="39"/>
    </row>
    <row r="4" spans="1:6" ht="18.75" x14ac:dyDescent="0.3">
      <c r="A4" s="40" t="s">
        <v>341</v>
      </c>
      <c r="B4" s="39"/>
      <c r="C4" s="39"/>
      <c r="D4" s="39"/>
      <c r="E4" s="39"/>
      <c r="F4" s="39"/>
    </row>
    <row r="5" spans="1:6" x14ac:dyDescent="0.25">
      <c r="A5" s="39" t="s">
        <v>342</v>
      </c>
      <c r="B5" s="39" t="s">
        <v>343</v>
      </c>
      <c r="C5" s="39" t="s">
        <v>344</v>
      </c>
      <c r="D5" s="39" t="s">
        <v>345</v>
      </c>
      <c r="E5" s="39" t="s">
        <v>346</v>
      </c>
      <c r="F5" s="39" t="s">
        <v>347</v>
      </c>
    </row>
    <row r="6" spans="1:6" x14ac:dyDescent="0.25">
      <c r="A6" s="41" t="s">
        <v>348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349</v>
      </c>
      <c r="C7" s="42" t="s">
        <v>350</v>
      </c>
      <c r="D7" s="43">
        <f>'VENITURI TOTALE'!E46-5539000.24</f>
        <v>12023259.85</v>
      </c>
      <c r="E7" s="44">
        <f>D7/D8*100</f>
        <v>101.77214848610534</v>
      </c>
      <c r="F7" s="42" t="s">
        <v>351</v>
      </c>
    </row>
    <row r="8" spans="1:6" x14ac:dyDescent="0.25">
      <c r="A8" s="41"/>
      <c r="B8" s="41"/>
      <c r="C8" s="41" t="s">
        <v>352</v>
      </c>
      <c r="D8" s="45">
        <f>'VENITURI TOTALE'!D46-4930300</f>
        <v>11813900</v>
      </c>
      <c r="E8" s="41"/>
      <c r="F8" s="41"/>
    </row>
    <row r="9" spans="1:6" x14ac:dyDescent="0.25">
      <c r="A9" s="42">
        <v>2</v>
      </c>
      <c r="B9" s="42" t="s">
        <v>353</v>
      </c>
      <c r="C9" s="42" t="s">
        <v>354</v>
      </c>
      <c r="D9" s="46">
        <f>'VENITURI TOTALE'!E46-'venituri functionare'!E28-'venituri functionare'!E61-'venituri dezvoltare'!E14-'venituri dezvoltare'!E19-'venituri functionare'!E58-2079194.52</f>
        <v>6939039.4800000004</v>
      </c>
      <c r="E9" s="44">
        <f>D9/D10*100</f>
        <v>134.50357588679978</v>
      </c>
      <c r="F9" s="42" t="s">
        <v>351</v>
      </c>
    </row>
    <row r="10" spans="1:6" x14ac:dyDescent="0.25">
      <c r="A10" s="41"/>
      <c r="B10" s="41"/>
      <c r="C10" s="41" t="s">
        <v>355</v>
      </c>
      <c r="D10" s="47">
        <f>'VENITURI TOTALE'!D46-'venituri functionare'!D28-'venituri functionare'!D61-'venituri dezvoltare'!D14-'venituri dezvoltare'!D19-'venituri dezvoltare'!D23-'venituri functionare'!D58-1475000</f>
        <v>5159000</v>
      </c>
      <c r="E10" s="41"/>
      <c r="F10" s="41"/>
    </row>
    <row r="11" spans="1:6" x14ac:dyDescent="0.25">
      <c r="A11" s="42">
        <v>3</v>
      </c>
      <c r="B11" s="42" t="s">
        <v>356</v>
      </c>
      <c r="C11" s="42" t="s">
        <v>354</v>
      </c>
      <c r="D11" s="46">
        <f>'VENITURI TOTALE'!E46-'venituri functionare'!E28-'venituri functionare'!E61-'venituri dezvoltare'!E14-'venituri dezvoltare'!E19-'venituri functionare'!E58-2079194.52</f>
        <v>6939039.4800000004</v>
      </c>
      <c r="E11" s="44">
        <f>D11/D12*100</f>
        <v>57.713461794639663</v>
      </c>
      <c r="F11" s="42" t="s">
        <v>351</v>
      </c>
    </row>
    <row r="12" spans="1:6" x14ac:dyDescent="0.25">
      <c r="A12" s="41"/>
      <c r="B12" s="41"/>
      <c r="C12" s="41" t="s">
        <v>350</v>
      </c>
      <c r="D12" s="45">
        <f>'VENITURI TOTALE'!E46-5539000.24</f>
        <v>12023259.85</v>
      </c>
      <c r="E12" s="41"/>
      <c r="F12" s="41"/>
    </row>
    <row r="13" spans="1:6" x14ac:dyDescent="0.25">
      <c r="A13" s="42">
        <v>4</v>
      </c>
      <c r="B13" s="42" t="s">
        <v>357</v>
      </c>
      <c r="C13" s="42" t="s">
        <v>358</v>
      </c>
      <c r="D13" s="43">
        <f>'VENITURI TOTALE'!E46-'venituri functionare'!E13-'venituri functionare'!E28-'venituri functionare'!E61-'venituri dezvoltare'!E14-'venituri dezvoltare'!E19-'venituri functionare'!E58-379212.72</f>
        <v>3773360.7499999991</v>
      </c>
      <c r="E13" s="44">
        <f>D13/D14*100</f>
        <v>31.383840963896318</v>
      </c>
      <c r="F13" s="42" t="s">
        <v>351</v>
      </c>
    </row>
    <row r="14" spans="1:6" x14ac:dyDescent="0.25">
      <c r="A14" s="41"/>
      <c r="B14" s="41"/>
      <c r="C14" s="41" t="s">
        <v>359</v>
      </c>
      <c r="D14" s="45">
        <f>'VENITURI TOTALE'!E46-5539000.24</f>
        <v>12023259.85</v>
      </c>
      <c r="E14" s="41"/>
      <c r="F14" s="41"/>
    </row>
    <row r="15" spans="1:6" x14ac:dyDescent="0.25">
      <c r="A15" s="42">
        <v>5</v>
      </c>
      <c r="B15" s="42" t="s">
        <v>360</v>
      </c>
      <c r="C15" s="42" t="s">
        <v>361</v>
      </c>
      <c r="D15" s="42"/>
      <c r="E15" s="42" t="e">
        <f>#DIV/0!</f>
        <v>#DIV/0!</v>
      </c>
      <c r="F15" s="42" t="s">
        <v>362</v>
      </c>
    </row>
    <row r="16" spans="1:6" x14ac:dyDescent="0.25">
      <c r="A16" s="48"/>
      <c r="B16" s="48"/>
      <c r="C16" s="48" t="s">
        <v>363</v>
      </c>
      <c r="D16" s="48"/>
      <c r="E16" s="48"/>
      <c r="F16" s="48"/>
    </row>
    <row r="17" spans="1:6" x14ac:dyDescent="0.25">
      <c r="A17" s="49">
        <v>6</v>
      </c>
      <c r="B17" s="50" t="s">
        <v>364</v>
      </c>
      <c r="C17" s="50" t="s">
        <v>365</v>
      </c>
      <c r="D17" s="50"/>
      <c r="E17" s="50" t="e">
        <f>#DIV/0!</f>
        <v>#DIV/0!</v>
      </c>
      <c r="F17" s="51" t="s">
        <v>362</v>
      </c>
    </row>
    <row r="18" spans="1:6" x14ac:dyDescent="0.25">
      <c r="A18" s="52"/>
      <c r="B18" s="39"/>
      <c r="C18" s="39" t="s">
        <v>366</v>
      </c>
      <c r="D18" s="39"/>
      <c r="E18" s="39"/>
      <c r="F18" s="53"/>
    </row>
    <row r="19" spans="1:6" x14ac:dyDescent="0.25">
      <c r="A19" s="54"/>
      <c r="B19" s="41"/>
      <c r="C19" s="41" t="s">
        <v>367</v>
      </c>
      <c r="D19" s="41"/>
      <c r="E19" s="41"/>
      <c r="F19" s="55"/>
    </row>
    <row r="20" spans="1:6" x14ac:dyDescent="0.25">
      <c r="A20" s="42">
        <v>7</v>
      </c>
      <c r="B20" s="42" t="s">
        <v>368</v>
      </c>
      <c r="C20" s="42" t="s">
        <v>369</v>
      </c>
      <c r="D20" s="42"/>
      <c r="E20" s="42" t="e">
        <f>#DIV/0!</f>
        <v>#DIV/0!</v>
      </c>
      <c r="F20" s="42" t="s">
        <v>362</v>
      </c>
    </row>
    <row r="21" spans="1:6" x14ac:dyDescent="0.25">
      <c r="A21" s="39"/>
      <c r="B21" s="39"/>
      <c r="C21" s="39" t="s">
        <v>370</v>
      </c>
      <c r="D21" s="39"/>
      <c r="E21" s="39"/>
      <c r="F21" s="39"/>
    </row>
    <row r="22" spans="1:6" x14ac:dyDescent="0.25">
      <c r="A22" s="48"/>
      <c r="B22" s="48"/>
      <c r="C22" s="48" t="s">
        <v>371</v>
      </c>
      <c r="D22" s="48"/>
      <c r="E22" s="48"/>
      <c r="F22" s="48"/>
    </row>
    <row r="23" spans="1:6" x14ac:dyDescent="0.25">
      <c r="A23" s="49">
        <v>8</v>
      </c>
      <c r="B23" s="50" t="s">
        <v>372</v>
      </c>
      <c r="C23" s="50" t="s">
        <v>373</v>
      </c>
      <c r="D23" s="56">
        <f>'VENITURI TOTALE'!E46-'venituri functionare'!E61-'venituri functionare'!E28-'venituri dezvoltare'!E14-'venituri dezvoltare'!E19-'venituri functionare'!E58-2079194.52</f>
        <v>6939039.4800000004</v>
      </c>
      <c r="E23" s="57">
        <f>D23/D24*100</f>
        <v>57.713461794639663</v>
      </c>
      <c r="F23" s="51" t="s">
        <v>351</v>
      </c>
    </row>
    <row r="24" spans="1:6" x14ac:dyDescent="0.25">
      <c r="A24" s="54"/>
      <c r="B24" s="41"/>
      <c r="C24" s="41" t="s">
        <v>371</v>
      </c>
      <c r="D24" s="45">
        <f>'VENITURI TOTALE'!E46-5539000.24</f>
        <v>12023259.85</v>
      </c>
      <c r="E24" s="41"/>
      <c r="F24" s="55"/>
    </row>
    <row r="25" spans="1:6" x14ac:dyDescent="0.25">
      <c r="A25" s="42">
        <v>9</v>
      </c>
      <c r="B25" s="42" t="s">
        <v>374</v>
      </c>
      <c r="C25" s="42"/>
      <c r="D25" s="58"/>
      <c r="E25" s="58"/>
      <c r="F25" s="58"/>
    </row>
    <row r="26" spans="1:6" x14ac:dyDescent="0.25">
      <c r="A26" s="39" t="s">
        <v>375</v>
      </c>
      <c r="B26" s="39" t="s">
        <v>376</v>
      </c>
      <c r="C26" s="59" t="s">
        <v>377</v>
      </c>
      <c r="D26" s="78">
        <v>825396.08</v>
      </c>
      <c r="E26" s="60">
        <f>D26/D27</f>
        <v>0.70516334604689479</v>
      </c>
      <c r="F26" s="61" t="s">
        <v>378</v>
      </c>
    </row>
    <row r="27" spans="1:6" x14ac:dyDescent="0.25">
      <c r="A27" s="41"/>
      <c r="B27" s="41"/>
      <c r="C27" s="62" t="s">
        <v>379</v>
      </c>
      <c r="D27" s="79">
        <v>1170503.3799999999</v>
      </c>
      <c r="E27" s="41"/>
      <c r="F27" s="63"/>
    </row>
    <row r="28" spans="1:6" x14ac:dyDescent="0.25">
      <c r="A28" s="42" t="s">
        <v>380</v>
      </c>
      <c r="B28" s="42" t="s">
        <v>374</v>
      </c>
      <c r="C28" s="64" t="s">
        <v>381</v>
      </c>
      <c r="D28" s="80">
        <v>1014237.98</v>
      </c>
      <c r="E28" s="81">
        <v>1428504.2</v>
      </c>
      <c r="F28" s="65" t="s">
        <v>382</v>
      </c>
    </row>
    <row r="29" spans="1:6" x14ac:dyDescent="0.25">
      <c r="A29" s="39"/>
      <c r="B29" s="39"/>
      <c r="C29" s="59" t="s">
        <v>383</v>
      </c>
      <c r="D29" s="66">
        <f>D28/E28</f>
        <v>0.70999999859993412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384</v>
      </c>
      <c r="B32" s="48"/>
      <c r="C32" s="48"/>
      <c r="D32" s="48"/>
      <c r="E32" s="48"/>
      <c r="F32" s="48"/>
    </row>
    <row r="33" spans="1:6" x14ac:dyDescent="0.25">
      <c r="A33" s="70" t="s">
        <v>385</v>
      </c>
      <c r="B33" s="71" t="s">
        <v>343</v>
      </c>
      <c r="C33" s="71" t="s">
        <v>344</v>
      </c>
      <c r="D33" s="71" t="s">
        <v>345</v>
      </c>
      <c r="E33" s="71" t="s">
        <v>346</v>
      </c>
      <c r="F33" s="72" t="s">
        <v>347</v>
      </c>
    </row>
    <row r="34" spans="1:6" x14ac:dyDescent="0.25">
      <c r="A34" s="42">
        <v>1</v>
      </c>
      <c r="B34" s="42" t="s">
        <v>386</v>
      </c>
      <c r="C34" s="42" t="s">
        <v>387</v>
      </c>
      <c r="D34" s="42"/>
      <c r="E34" s="42" t="e">
        <f>#DIV/0!</f>
        <v>#DIV/0!</v>
      </c>
      <c r="F34" s="42" t="s">
        <v>362</v>
      </c>
    </row>
    <row r="35" spans="1:6" x14ac:dyDescent="0.25">
      <c r="A35" s="39"/>
      <c r="B35" s="39"/>
      <c r="C35" s="39" t="s">
        <v>388</v>
      </c>
      <c r="D35" s="39"/>
      <c r="E35" s="39"/>
      <c r="F35" s="39"/>
    </row>
    <row r="36" spans="1:6" x14ac:dyDescent="0.25">
      <c r="A36" s="41"/>
      <c r="B36" s="41"/>
      <c r="C36" s="41" t="s">
        <v>389</v>
      </c>
      <c r="D36" s="41"/>
      <c r="E36" s="41"/>
      <c r="F36" s="41"/>
    </row>
    <row r="37" spans="1:6" x14ac:dyDescent="0.25">
      <c r="A37" s="42">
        <v>2</v>
      </c>
      <c r="B37" s="42" t="s">
        <v>390</v>
      </c>
      <c r="C37" s="42" t="s">
        <v>391</v>
      </c>
      <c r="D37" s="73">
        <f>'cheltuieli functionare'!E6-2931525.6</f>
        <v>5213574.6099999994</v>
      </c>
      <c r="E37" s="44">
        <f>D37/D38*100</f>
        <v>52.265222841074632</v>
      </c>
      <c r="F37" s="42" t="s">
        <v>392</v>
      </c>
    </row>
    <row r="38" spans="1:6" x14ac:dyDescent="0.25">
      <c r="A38" s="41"/>
      <c r="B38" s="41"/>
      <c r="C38" s="41" t="s">
        <v>389</v>
      </c>
      <c r="D38" s="74">
        <f>'CHELTUIELI TOTALE'!F141-4295704.18</f>
        <v>9975226.9800000004</v>
      </c>
      <c r="E38" s="41"/>
      <c r="F38" s="41"/>
    </row>
    <row r="39" spans="1:6" x14ac:dyDescent="0.25">
      <c r="A39" s="42">
        <v>3</v>
      </c>
      <c r="B39" s="42" t="s">
        <v>393</v>
      </c>
      <c r="C39" s="42" t="s">
        <v>394</v>
      </c>
      <c r="D39" s="77">
        <f>'cheltuieli dezvoltare'!E6-1364178.58</f>
        <v>4761652.37</v>
      </c>
      <c r="E39" s="44">
        <f>D39/D40*100</f>
        <v>47.734777158925354</v>
      </c>
      <c r="F39" s="42" t="s">
        <v>351</v>
      </c>
    </row>
    <row r="40" spans="1:6" x14ac:dyDescent="0.25">
      <c r="A40" s="41"/>
      <c r="B40" s="41"/>
      <c r="C40" s="41" t="s">
        <v>389</v>
      </c>
      <c r="D40" s="74">
        <f>'CHELTUIELI TOTALE'!F141-4295704.18</f>
        <v>9975226.9800000004</v>
      </c>
      <c r="E40" s="41"/>
      <c r="F40" s="41"/>
    </row>
    <row r="41" spans="1:6" x14ac:dyDescent="0.25">
      <c r="A41" s="42">
        <v>4</v>
      </c>
      <c r="B41" s="42" t="s">
        <v>395</v>
      </c>
      <c r="C41" s="42" t="s">
        <v>396</v>
      </c>
      <c r="D41" s="42">
        <v>0</v>
      </c>
      <c r="E41" s="42" t="e">
        <f>#DIV/0!</f>
        <v>#DIV/0!</v>
      </c>
      <c r="F41" s="42" t="s">
        <v>362</v>
      </c>
    </row>
    <row r="42" spans="1:6" x14ac:dyDescent="0.25">
      <c r="A42" s="41"/>
      <c r="B42" s="41"/>
      <c r="C42" s="41" t="s">
        <v>389</v>
      </c>
      <c r="D42" s="41"/>
      <c r="E42" s="41"/>
      <c r="F42" s="41"/>
    </row>
    <row r="43" spans="1:6" x14ac:dyDescent="0.25">
      <c r="A43" s="71">
        <v>5</v>
      </c>
      <c r="B43" s="71" t="s">
        <v>397</v>
      </c>
      <c r="C43" s="71" t="s">
        <v>398</v>
      </c>
      <c r="D43" s="75">
        <f>'venituri functionare'!E6-'cheltuieli functionare'!E6+60728.89</f>
        <v>1402494.0299999996</v>
      </c>
      <c r="E43" s="71"/>
      <c r="F43" s="71" t="s">
        <v>351</v>
      </c>
    </row>
    <row r="44" spans="1:6" x14ac:dyDescent="0.25">
      <c r="A44" s="71">
        <v>6</v>
      </c>
      <c r="B44" s="71" t="s">
        <v>399</v>
      </c>
      <c r="C44" s="71" t="s">
        <v>398</v>
      </c>
      <c r="D44" s="75">
        <f>'venituri dezvoltare'!E6-'cheltuieli dezvoltare'!E6-1304024.95</f>
        <v>645538.83999999915</v>
      </c>
      <c r="E44" s="71"/>
      <c r="F44" s="71" t="s">
        <v>351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420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2024-11-11T08:29:22Z</cp:lastPrinted>
  <dcterms:created xsi:type="dcterms:W3CDTF">2006-09-16T00:00:00Z</dcterms:created>
  <dcterms:modified xsi:type="dcterms:W3CDTF">2024-11-11T08:41:15Z</dcterms:modified>
  <dc:language>en-US</dc:language>
</cp:coreProperties>
</file>