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1600" windowHeight="9630"/>
  </bookViews>
  <sheets>
    <sheet name="Tulca - ghid actualizat" sheetId="3" r:id="rId1"/>
  </sheets>
  <definedNames>
    <definedName name="_xlnm.Print_Area" localSheetId="0">'Tulca - ghid actualizat'!$A$2:$K$63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F24" i="3" l="1"/>
  <c r="I24" i="3" s="1"/>
  <c r="D29" i="3"/>
  <c r="F26" i="3" l="1"/>
  <c r="F23" i="3"/>
  <c r="F22" i="3"/>
  <c r="I43" i="3" l="1"/>
  <c r="F31" i="3"/>
  <c r="F29" i="3"/>
  <c r="F28" i="3"/>
  <c r="F25" i="3"/>
  <c r="I25" i="3" s="1"/>
  <c r="I23" i="3"/>
  <c r="J23" i="3" s="1"/>
  <c r="I22" i="3"/>
  <c r="C50" i="3"/>
  <c r="F49" i="3"/>
  <c r="I49" i="3" s="1"/>
  <c r="J49" i="3" s="1"/>
  <c r="K49" i="3" s="1"/>
  <c r="D49" i="3"/>
  <c r="E49" i="3" s="1"/>
  <c r="F48" i="3"/>
  <c r="I48" i="3" s="1"/>
  <c r="D48" i="3"/>
  <c r="C46" i="3"/>
  <c r="F45" i="3"/>
  <c r="G45" i="3" s="1"/>
  <c r="D45" i="3"/>
  <c r="E45" i="3" s="1"/>
  <c r="F44" i="3"/>
  <c r="G44" i="3" s="1"/>
  <c r="H44" i="3" s="1"/>
  <c r="D44" i="3"/>
  <c r="E44" i="3" s="1"/>
  <c r="D43" i="3"/>
  <c r="E43" i="3" s="1"/>
  <c r="F42" i="3"/>
  <c r="I42" i="3" s="1"/>
  <c r="D42" i="3"/>
  <c r="C40" i="3"/>
  <c r="F30" i="3" s="1"/>
  <c r="F39" i="3"/>
  <c r="D39" i="3"/>
  <c r="E39" i="3" s="1"/>
  <c r="F38" i="3"/>
  <c r="D38" i="3"/>
  <c r="E38" i="3" s="1"/>
  <c r="F37" i="3"/>
  <c r="D37" i="3"/>
  <c r="E37" i="3" s="1"/>
  <c r="F36" i="3"/>
  <c r="I36" i="3" s="1"/>
  <c r="D36" i="3"/>
  <c r="E36" i="3" s="1"/>
  <c r="F35" i="3"/>
  <c r="D35" i="3"/>
  <c r="E35" i="3" s="1"/>
  <c r="F34" i="3"/>
  <c r="D34" i="3"/>
  <c r="E34" i="3" s="1"/>
  <c r="D31" i="3"/>
  <c r="D30" i="3"/>
  <c r="E30" i="3" s="1"/>
  <c r="E29" i="3"/>
  <c r="F27" i="3"/>
  <c r="G27" i="3" s="1"/>
  <c r="H27" i="3" s="1"/>
  <c r="D27" i="3"/>
  <c r="E27" i="3" s="1"/>
  <c r="I26" i="3"/>
  <c r="J26" i="3" s="1"/>
  <c r="D26" i="3"/>
  <c r="E26" i="3" s="1"/>
  <c r="D25" i="3"/>
  <c r="E25" i="3" s="1"/>
  <c r="J24" i="3"/>
  <c r="G24" i="3"/>
  <c r="H24" i="3" s="1"/>
  <c r="D24" i="3"/>
  <c r="E24" i="3" s="1"/>
  <c r="G23" i="3"/>
  <c r="H23" i="3" s="1"/>
  <c r="D23" i="3"/>
  <c r="E23" i="3" s="1"/>
  <c r="D22" i="3"/>
  <c r="E22" i="3" s="1"/>
  <c r="C20" i="3"/>
  <c r="F19" i="3"/>
  <c r="I19" i="3" s="1"/>
  <c r="I20" i="3" s="1"/>
  <c r="D19" i="3"/>
  <c r="E19" i="3" s="1"/>
  <c r="E20" i="3" s="1"/>
  <c r="C17" i="3"/>
  <c r="F16" i="3"/>
  <c r="D16" i="3"/>
  <c r="E16" i="3" s="1"/>
  <c r="F15" i="3"/>
  <c r="I15" i="3" s="1"/>
  <c r="J15" i="3" s="1"/>
  <c r="D15" i="3"/>
  <c r="E15" i="3" s="1"/>
  <c r="F14" i="3"/>
  <c r="I14" i="3" s="1"/>
  <c r="D14" i="3"/>
  <c r="E14" i="3" s="1"/>
  <c r="F13" i="3"/>
  <c r="D13" i="3"/>
  <c r="G14" i="3" l="1"/>
  <c r="H14" i="3" s="1"/>
  <c r="G25" i="3"/>
  <c r="H25" i="3" s="1"/>
  <c r="G49" i="3"/>
  <c r="H49" i="3" s="1"/>
  <c r="D17" i="3"/>
  <c r="I50" i="3"/>
  <c r="I27" i="3"/>
  <c r="J27" i="3" s="1"/>
  <c r="G48" i="3"/>
  <c r="H48" i="3" s="1"/>
  <c r="H50" i="3" s="1"/>
  <c r="F50" i="3"/>
  <c r="D20" i="3"/>
  <c r="I44" i="3"/>
  <c r="J44" i="3" s="1"/>
  <c r="K44" i="3" s="1"/>
  <c r="G31" i="3"/>
  <c r="H31" i="3" s="1"/>
  <c r="F32" i="3"/>
  <c r="E13" i="3"/>
  <c r="E17" i="3" s="1"/>
  <c r="H45" i="3"/>
  <c r="I45" i="3"/>
  <c r="J45" i="3" s="1"/>
  <c r="K45" i="3" s="1"/>
  <c r="G43" i="3"/>
  <c r="H43" i="3" s="1"/>
  <c r="F46" i="3"/>
  <c r="D40" i="3"/>
  <c r="E40" i="3"/>
  <c r="G26" i="3"/>
  <c r="H26" i="3" s="1"/>
  <c r="J22" i="3"/>
  <c r="K22" i="3" s="1"/>
  <c r="G22" i="3"/>
  <c r="H22" i="3" s="1"/>
  <c r="K26" i="3"/>
  <c r="I13" i="3"/>
  <c r="J25" i="3"/>
  <c r="K25" i="3" s="1"/>
  <c r="J36" i="3"/>
  <c r="K36" i="3" s="1"/>
  <c r="G13" i="3"/>
  <c r="H13" i="3" s="1"/>
  <c r="F17" i="3"/>
  <c r="I29" i="3"/>
  <c r="G29" i="3"/>
  <c r="H29" i="3" s="1"/>
  <c r="J19" i="3"/>
  <c r="J20" i="3" s="1"/>
  <c r="C32" i="3"/>
  <c r="C51" i="3" s="1"/>
  <c r="D28" i="3"/>
  <c r="D46" i="3"/>
  <c r="J14" i="3"/>
  <c r="K14" i="3" s="1"/>
  <c r="K15" i="3"/>
  <c r="I16" i="3"/>
  <c r="G16" i="3"/>
  <c r="H16" i="3" s="1"/>
  <c r="G37" i="3"/>
  <c r="H37" i="3" s="1"/>
  <c r="I37" i="3"/>
  <c r="G34" i="3"/>
  <c r="H34" i="3" s="1"/>
  <c r="G38" i="3"/>
  <c r="H38" i="3" s="1"/>
  <c r="K24" i="3"/>
  <c r="I30" i="3"/>
  <c r="I34" i="3"/>
  <c r="G35" i="3"/>
  <c r="H35" i="3" s="1"/>
  <c r="I38" i="3"/>
  <c r="F40" i="3"/>
  <c r="G39" i="3"/>
  <c r="H39" i="3" s="1"/>
  <c r="J42" i="3"/>
  <c r="K42" i="3" s="1"/>
  <c r="G15" i="3"/>
  <c r="H15" i="3" s="1"/>
  <c r="F20" i="3"/>
  <c r="G19" i="3"/>
  <c r="K23" i="3"/>
  <c r="G30" i="3"/>
  <c r="H30" i="3" s="1"/>
  <c r="I31" i="3"/>
  <c r="I35" i="3"/>
  <c r="G36" i="3"/>
  <c r="H36" i="3" s="1"/>
  <c r="I39" i="3"/>
  <c r="E42" i="3"/>
  <c r="E46" i="3" s="1"/>
  <c r="J43" i="3"/>
  <c r="K43" i="3" s="1"/>
  <c r="D50" i="3"/>
  <c r="E48" i="3"/>
  <c r="E50" i="3" s="1"/>
  <c r="E31" i="3"/>
  <c r="G42" i="3"/>
  <c r="J48" i="3"/>
  <c r="E28" i="3" l="1"/>
  <c r="D32" i="3"/>
  <c r="K27" i="3"/>
  <c r="G50" i="3"/>
  <c r="I46" i="3"/>
  <c r="D51" i="3"/>
  <c r="J50" i="3"/>
  <c r="K48" i="3"/>
  <c r="K50" i="3" s="1"/>
  <c r="I40" i="3"/>
  <c r="J39" i="3"/>
  <c r="K39" i="3" s="1"/>
  <c r="H40" i="3"/>
  <c r="J34" i="3"/>
  <c r="K34" i="3" s="1"/>
  <c r="H42" i="3"/>
  <c r="H46" i="3" s="1"/>
  <c r="G46" i="3"/>
  <c r="J31" i="3"/>
  <c r="K31" i="3" s="1"/>
  <c r="K46" i="3"/>
  <c r="J38" i="3"/>
  <c r="K38" i="3" s="1"/>
  <c r="K19" i="3"/>
  <c r="K20" i="3" s="1"/>
  <c r="I28" i="3"/>
  <c r="J29" i="3"/>
  <c r="K29" i="3" s="1"/>
  <c r="I17" i="3"/>
  <c r="J13" i="3"/>
  <c r="K13" i="3" s="1"/>
  <c r="E32" i="3"/>
  <c r="E51" i="3" s="1"/>
  <c r="G20" i="3"/>
  <c r="H19" i="3"/>
  <c r="H20" i="3" s="1"/>
  <c r="G40" i="3"/>
  <c r="H17" i="3"/>
  <c r="J35" i="3"/>
  <c r="K35" i="3" s="1"/>
  <c r="J46" i="3"/>
  <c r="J30" i="3"/>
  <c r="K30" i="3" s="1"/>
  <c r="J37" i="3"/>
  <c r="K37" i="3" s="1"/>
  <c r="J16" i="3"/>
  <c r="K16" i="3" s="1"/>
  <c r="G28" i="3"/>
  <c r="G32" i="3" s="1"/>
  <c r="F51" i="3"/>
  <c r="G17" i="3"/>
  <c r="K17" i="3" l="1"/>
  <c r="G51" i="3"/>
  <c r="J17" i="3"/>
  <c r="J28" i="3"/>
  <c r="K28" i="3" s="1"/>
  <c r="K32" i="3" s="1"/>
  <c r="K40" i="3"/>
  <c r="H28" i="3"/>
  <c r="H32" i="3" s="1"/>
  <c r="H51" i="3" s="1"/>
  <c r="I32" i="3"/>
  <c r="I51" i="3" s="1"/>
  <c r="J40" i="3"/>
  <c r="C59" i="3" l="1"/>
  <c r="C63" i="3"/>
  <c r="J32" i="3"/>
  <c r="J51" i="3" s="1"/>
  <c r="K51" i="3"/>
  <c r="C61" i="3" l="1"/>
  <c r="C62" i="3"/>
  <c r="C58" i="3"/>
  <c r="C60" i="3" l="1"/>
  <c r="C57" i="3"/>
</calcChain>
</file>

<file path=xl/sharedStrings.xml><?xml version="1.0" encoding="utf-8"?>
<sst xmlns="http://schemas.openxmlformats.org/spreadsheetml/2006/main" count="94" uniqueCount="88">
  <si>
    <t>Nr. 
crt.</t>
  </si>
  <si>
    <t>Denumire articole de cheltuieli</t>
  </si>
  <si>
    <t>Lei</t>
  </si>
  <si>
    <t>Cheltuieli eligibile</t>
  </si>
  <si>
    <t>Baza</t>
  </si>
  <si>
    <t>TOTAL GENERAL</t>
  </si>
  <si>
    <t>Total 
eligibil</t>
  </si>
  <si>
    <t>Total 
neeligibil</t>
  </si>
  <si>
    <t>Amenajarea terenului</t>
  </si>
  <si>
    <t>Total capitol 1</t>
  </si>
  <si>
    <t>2.1</t>
  </si>
  <si>
    <t>Cheltuieli pentru asigurarea utilitatilor necesare obiectivului</t>
  </si>
  <si>
    <t>3</t>
  </si>
  <si>
    <t>CAP. 3 - Cheltuieli pentru proiectare și asistență tehnică</t>
  </si>
  <si>
    <t>3.1</t>
  </si>
  <si>
    <t>Studii de teren  (geotehnice, geologice, topografice, hidrologice, hidrogeotehnice, fotogrammetrice, topografice şi de stabilitate a terenului)</t>
  </si>
  <si>
    <t>3.2</t>
  </si>
  <si>
    <t>3.3</t>
  </si>
  <si>
    <t>3.4</t>
  </si>
  <si>
    <t>Organizarea procedurilor de achizitie</t>
  </si>
  <si>
    <t xml:space="preserve">Consultanță </t>
  </si>
  <si>
    <t>3.5</t>
  </si>
  <si>
    <t>Asistență tehnică</t>
  </si>
  <si>
    <t>Total capitol 2</t>
  </si>
  <si>
    <t>Total capitol 3</t>
  </si>
  <si>
    <t>CAP. 4 - Cheltuieli pentru investiţia de bază</t>
  </si>
  <si>
    <t>Construcţii şi instalaţii</t>
  </si>
  <si>
    <t>Active necorporale</t>
  </si>
  <si>
    <t>Montaj utilaje, echipamente tehnologice si functionale</t>
  </si>
  <si>
    <t>Utilaje, echip. tehn. şi funcţionale care necesita montaj</t>
  </si>
  <si>
    <t>Utilaje, echipamente tehnologice si functionale care nu necesita montaj si echipamente de transport</t>
  </si>
  <si>
    <t>Total capitol 4</t>
  </si>
  <si>
    <t>5</t>
  </si>
  <si>
    <t>CAP. 5 - Alte cheltuieli</t>
  </si>
  <si>
    <t>Organizare de șantier</t>
  </si>
  <si>
    <t>Total capitol 5</t>
  </si>
  <si>
    <t>6</t>
  </si>
  <si>
    <t>Total capitol 6</t>
  </si>
  <si>
    <t>SURSE DE FINANŢARE</t>
  </si>
  <si>
    <t>I</t>
  </si>
  <si>
    <t>Valoarea totală a cererii de finantare, din care :</t>
  </si>
  <si>
    <t>a.</t>
  </si>
  <si>
    <t>Valoarea totala neeligibilă, inclusiv TVA aferent</t>
  </si>
  <si>
    <t>b.</t>
  </si>
  <si>
    <t>Valoarea totala eligibilă, inclusiv TVA aferent</t>
  </si>
  <si>
    <t>II</t>
  </si>
  <si>
    <t>Contribuţia proprie, din care :</t>
  </si>
  <si>
    <t>Contribuţia solicitantului la cheltuieli eligibile , inclusiv TVA aferent</t>
  </si>
  <si>
    <t>Contribuţia solicitantului la cheltuieli neeligibile, inclusiv TVA aferent</t>
  </si>
  <si>
    <t>III</t>
  </si>
  <si>
    <t>ASISTENŢĂ FINANCIARĂ NERAMBURSABILĂ SOLICITATĂ</t>
  </si>
  <si>
    <t>TVA</t>
  </si>
  <si>
    <t>1.1</t>
  </si>
  <si>
    <t>Obţinerea terenului</t>
  </si>
  <si>
    <t>1.2</t>
  </si>
  <si>
    <t>1.3</t>
  </si>
  <si>
    <t>Amenajării pentru protecţia mediului şi aducerea la starea iniţială</t>
  </si>
  <si>
    <t>Cheltuieli pentru relocarea/protectia utilitatilor</t>
  </si>
  <si>
    <t>CAP. 1 - Cheltuieli pentru obţinerea şi amenajarea terenului</t>
  </si>
  <si>
    <t>CAP. 2 - Cheltuieli pentru asigurarea utilităţilor necesare obiectivului de investitii</t>
  </si>
  <si>
    <t>Documentatii -suport si cheltuieli pentru obtinerea de avize, acorduri si autorizatii</t>
  </si>
  <si>
    <t>Expertizare tehnica</t>
  </si>
  <si>
    <t>Certificarea performantei energetice si auditul energetic al cladirilor</t>
  </si>
  <si>
    <t>Proiectare</t>
  </si>
  <si>
    <t>3.6</t>
  </si>
  <si>
    <t>Dotări</t>
  </si>
  <si>
    <t>Comisioane, cote, taxe, costul creditului</t>
  </si>
  <si>
    <t>Cheltuieli diverse şi neprevăzute</t>
  </si>
  <si>
    <t>Cheltuieli pentru informare şi publicitate</t>
  </si>
  <si>
    <t>Managementul de proiect pentru obiectivul de investitii</t>
  </si>
  <si>
    <t>Auditul financiar</t>
  </si>
  <si>
    <t>CAP. 6 - Cheltuieli pentru probe tehnologice şi teste</t>
  </si>
  <si>
    <t>Pregătirea personalului de exploatare</t>
  </si>
  <si>
    <t>Probe tehnologice şi teste</t>
  </si>
  <si>
    <t>Deviz general</t>
  </si>
  <si>
    <t xml:space="preserve">TVA </t>
  </si>
  <si>
    <t>Total 
cu TVA</t>
  </si>
  <si>
    <t>4=2+3</t>
  </si>
  <si>
    <t>7=5+6</t>
  </si>
  <si>
    <t>Cheltuieli neeligibile</t>
  </si>
  <si>
    <t>10=8+9</t>
  </si>
  <si>
    <t>8=2-5</t>
  </si>
  <si>
    <t>PLANUL FINANCIAR</t>
  </si>
  <si>
    <t xml:space="preserve">BUGETUL PROIECTULUI: </t>
  </si>
  <si>
    <t>Beneficiar: U.A.T. Comuna Tulca, județul Bihor</t>
  </si>
  <si>
    <t>Bugetul investiției propuse a fi realizată prin proiectul cu denumirea „REABILITARE ÎN VEDEREA EFICIENTIZĂRII ENERGETICE A ȘCOLII GIMNAZIALE “NESTOR PORUMB”, NR. 123-124, DIN LOCALITATEA TULCA, JUDEȚUL BIHOR”</t>
  </si>
  <si>
    <r>
      <t xml:space="preserve">SURSE DE FINANŢARE: </t>
    </r>
    <r>
      <rPr>
        <sz val="10"/>
        <rFont val="Times New Roman"/>
        <family val="1"/>
      </rPr>
      <t xml:space="preserve">Bugetul local și Fondul pentru Mediu prin Adminsitrația Fondului pentru Mediu în cadrul </t>
    </r>
    <r>
      <rPr>
        <b/>
        <i/>
        <sz val="10"/>
        <rFont val="Times New Roman"/>
        <family val="1"/>
      </rPr>
      <t>Programului privind creșterea eficienței energetice și gestionarea inteligentă a energiei în clădirile publice cu destinație de unități de învățământ</t>
    </r>
    <r>
      <rPr>
        <sz val="10"/>
        <rFont val="Times New Roman"/>
        <family val="1"/>
      </rPr>
      <t xml:space="preserve"> finanțat din Fondul pentru Mediu</t>
    </r>
  </si>
  <si>
    <t>Anexa nr. 2 la HCL nr. 71/29.07.2021.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</si>
</sst>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 wrapText="1"/>
    </xf>
    <xf numFmtId="0" fontId="3" fillId="6" borderId="3" xfId="1" applyFont="1" applyFill="1" applyBorder="1" applyAlignment="1" applyProtection="1">
      <alignment horizontal="right" vertical="center" wrapText="1"/>
    </xf>
    <xf numFmtId="0" fontId="3" fillId="5" borderId="3" xfId="1" applyFont="1" applyFill="1" applyBorder="1" applyAlignment="1" applyProtection="1">
      <alignment horizontal="right" vertical="center" wrapText="1"/>
    </xf>
    <xf numFmtId="0" fontId="3" fillId="0" borderId="3" xfId="1" applyFont="1" applyFill="1" applyBorder="1" applyAlignment="1" applyProtection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49" fontId="3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left" vertical="center" wrapText="1"/>
    </xf>
    <xf numFmtId="4" fontId="3" fillId="0" borderId="0" xfId="1" applyNumberFormat="1" applyFont="1" applyFill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vertical="center" wrapText="1"/>
    </xf>
    <xf numFmtId="0" fontId="3" fillId="6" borderId="3" xfId="1" applyFont="1" applyFill="1" applyBorder="1" applyAlignment="1" applyProtection="1">
      <alignment vertical="center" wrapText="1"/>
    </xf>
    <xf numFmtId="4" fontId="4" fillId="0" borderId="0" xfId="0" applyNumberFormat="1" applyFont="1" applyAlignment="1">
      <alignment vertical="center" wrapText="1"/>
    </xf>
    <xf numFmtId="0" fontId="3" fillId="5" borderId="3" xfId="1" applyFont="1" applyFill="1" applyBorder="1" applyAlignment="1" applyProtection="1">
      <alignment vertical="center" wrapText="1"/>
    </xf>
    <xf numFmtId="0" fontId="2" fillId="2" borderId="3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165" fontId="4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2" fillId="7" borderId="3" xfId="1" applyNumberFormat="1" applyFont="1" applyFill="1" applyBorder="1" applyAlignment="1" applyProtection="1">
      <alignment horizontal="right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4" fontId="2" fillId="4" borderId="3" xfId="1" applyNumberFormat="1" applyFont="1" applyFill="1" applyBorder="1" applyAlignment="1" applyProtection="1">
      <alignment horizontal="right" vertical="center" wrapText="1"/>
    </xf>
    <xf numFmtId="4" fontId="3" fillId="6" borderId="3" xfId="1" applyNumberFormat="1" applyFont="1" applyFill="1" applyBorder="1" applyAlignment="1" applyProtection="1">
      <alignment horizontal="right" vertical="center" wrapText="1"/>
    </xf>
    <xf numFmtId="4" fontId="3" fillId="5" borderId="3" xfId="1" applyNumberFormat="1" applyFont="1" applyFill="1" applyBorder="1" applyAlignment="1" applyProtection="1">
      <alignment horizontal="right" vertical="center" wrapText="1"/>
    </xf>
    <xf numFmtId="4" fontId="2" fillId="2" borderId="3" xfId="1" applyNumberFormat="1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="85" zoomScaleNormal="85" workbookViewId="0">
      <selection sqref="A1:K1"/>
    </sheetView>
  </sheetViews>
  <sheetFormatPr defaultColWidth="9.140625" defaultRowHeight="12.75" x14ac:dyDescent="0.25"/>
  <cols>
    <col min="1" max="1" width="5" style="24" customWidth="1"/>
    <col min="2" max="2" width="26.7109375" style="24" customWidth="1"/>
    <col min="3" max="11" width="12.28515625" style="24" customWidth="1"/>
    <col min="12" max="12" width="12.85546875" style="24" bestFit="1" customWidth="1"/>
    <col min="13" max="13" width="21.85546875" style="24" customWidth="1"/>
    <col min="14" max="14" width="12.5703125" style="24" bestFit="1" customWidth="1"/>
    <col min="15" max="15" width="13.7109375" style="24" bestFit="1" customWidth="1"/>
    <col min="16" max="16384" width="9.140625" style="24"/>
  </cols>
  <sheetData>
    <row r="1" spans="1:15" x14ac:dyDescent="0.25">
      <c r="A1" s="65" t="s">
        <v>87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5" s="26" customFormat="1" x14ac:dyDescent="0.25">
      <c r="A2" s="66" t="s">
        <v>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25"/>
      <c r="M2" s="25"/>
      <c r="N2" s="25"/>
      <c r="O2" s="25"/>
    </row>
    <row r="3" spans="1:15" s="26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5"/>
      <c r="M3" s="25"/>
      <c r="N3" s="25"/>
      <c r="O3" s="25"/>
    </row>
    <row r="4" spans="1:15" ht="13.5" x14ac:dyDescent="0.25">
      <c r="A4" s="57" t="s">
        <v>85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5" ht="13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ht="13.5" x14ac:dyDescent="0.25">
      <c r="A6" s="1"/>
      <c r="B6" s="58" t="s">
        <v>86</v>
      </c>
      <c r="C6" s="58"/>
      <c r="D6" s="58"/>
      <c r="E6" s="58"/>
      <c r="F6" s="58"/>
      <c r="G6" s="58"/>
      <c r="H6" s="58"/>
      <c r="I6" s="58"/>
      <c r="J6" s="58"/>
      <c r="K6" s="58"/>
    </row>
    <row r="7" spans="1:15" ht="13.5" x14ac:dyDescent="0.25">
      <c r="A7" s="1"/>
      <c r="B7" s="2"/>
      <c r="C7" s="27"/>
      <c r="D7" s="27"/>
      <c r="E7" s="27"/>
      <c r="F7" s="27"/>
      <c r="G7" s="27"/>
      <c r="H7" s="27"/>
      <c r="I7" s="27"/>
      <c r="J7" s="27"/>
      <c r="K7" s="27"/>
    </row>
    <row r="8" spans="1:15" s="26" customFormat="1" x14ac:dyDescent="0.25">
      <c r="B8" s="2" t="s">
        <v>83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5">
      <c r="A9" s="67" t="s">
        <v>0</v>
      </c>
      <c r="B9" s="68" t="s">
        <v>1</v>
      </c>
      <c r="C9" s="68" t="s">
        <v>74</v>
      </c>
      <c r="D9" s="68"/>
      <c r="E9" s="67" t="s">
        <v>76</v>
      </c>
      <c r="F9" s="68" t="s">
        <v>3</v>
      </c>
      <c r="G9" s="68"/>
      <c r="H9" s="67" t="s">
        <v>6</v>
      </c>
      <c r="I9" s="68" t="s">
        <v>79</v>
      </c>
      <c r="J9" s="68"/>
      <c r="K9" s="67" t="s">
        <v>7</v>
      </c>
    </row>
    <row r="10" spans="1:15" s="3" customFormat="1" x14ac:dyDescent="0.25">
      <c r="A10" s="67"/>
      <c r="B10" s="68"/>
      <c r="C10" s="4" t="s">
        <v>4</v>
      </c>
      <c r="D10" s="4" t="s">
        <v>75</v>
      </c>
      <c r="E10" s="67"/>
      <c r="F10" s="4" t="s">
        <v>4</v>
      </c>
      <c r="G10" s="4" t="s">
        <v>51</v>
      </c>
      <c r="H10" s="67"/>
      <c r="I10" s="4" t="s">
        <v>4</v>
      </c>
      <c r="J10" s="4" t="s">
        <v>51</v>
      </c>
      <c r="K10" s="67"/>
    </row>
    <row r="11" spans="1:15" s="6" customFormat="1" x14ac:dyDescent="0.25">
      <c r="A11" s="5">
        <v>0</v>
      </c>
      <c r="B11" s="4">
        <v>1</v>
      </c>
      <c r="C11" s="4">
        <v>2</v>
      </c>
      <c r="D11" s="4">
        <v>3</v>
      </c>
      <c r="E11" s="5" t="s">
        <v>77</v>
      </c>
      <c r="F11" s="4">
        <v>5</v>
      </c>
      <c r="G11" s="4">
        <v>6</v>
      </c>
      <c r="H11" s="5" t="s">
        <v>78</v>
      </c>
      <c r="I11" s="4" t="s">
        <v>81</v>
      </c>
      <c r="J11" s="4">
        <v>9</v>
      </c>
      <c r="K11" s="5" t="s">
        <v>80</v>
      </c>
    </row>
    <row r="12" spans="1:15" s="26" customFormat="1" x14ac:dyDescent="0.25">
      <c r="A12" s="5">
        <v>1</v>
      </c>
      <c r="B12" s="62" t="s">
        <v>58</v>
      </c>
      <c r="C12" s="63"/>
      <c r="D12" s="63"/>
      <c r="E12" s="63"/>
      <c r="F12" s="63"/>
      <c r="G12" s="63"/>
      <c r="H12" s="63"/>
      <c r="I12" s="63"/>
      <c r="J12" s="63"/>
      <c r="K12" s="64"/>
    </row>
    <row r="13" spans="1:15" s="26" customFormat="1" ht="13.5" x14ac:dyDescent="0.25">
      <c r="A13" s="7" t="s">
        <v>52</v>
      </c>
      <c r="B13" s="22" t="s">
        <v>53</v>
      </c>
      <c r="C13" s="8">
        <v>0</v>
      </c>
      <c r="D13" s="8">
        <f>ROUND(C13*0.19,4)</f>
        <v>0</v>
      </c>
      <c r="E13" s="9">
        <f>ROUND(C13+D13,2)</f>
        <v>0</v>
      </c>
      <c r="F13" s="8">
        <f t="shared" ref="F13:F15" si="0">C13*0</f>
        <v>0</v>
      </c>
      <c r="G13" s="8">
        <f>ROUND(F13*0.19,4)</f>
        <v>0</v>
      </c>
      <c r="H13" s="9">
        <f>ROUND(F13+G13,2)</f>
        <v>0</v>
      </c>
      <c r="I13" s="8">
        <f>C13-F13</f>
        <v>0</v>
      </c>
      <c r="J13" s="8">
        <f>ROUND(I13*0.19,4)</f>
        <v>0</v>
      </c>
      <c r="K13" s="9">
        <f>ROUND(I13+J13,2)</f>
        <v>0</v>
      </c>
    </row>
    <row r="14" spans="1:15" s="26" customFormat="1" ht="13.5" x14ac:dyDescent="0.25">
      <c r="A14" s="7" t="s">
        <v>54</v>
      </c>
      <c r="B14" s="22" t="s">
        <v>8</v>
      </c>
      <c r="C14" s="8">
        <v>0</v>
      </c>
      <c r="D14" s="8">
        <f t="shared" ref="D14:D16" si="1">ROUND(C14*0.19,4)</f>
        <v>0</v>
      </c>
      <c r="E14" s="9">
        <f t="shared" ref="E14:E16" si="2">ROUND(C14+D14,2)</f>
        <v>0</v>
      </c>
      <c r="F14" s="8">
        <f t="shared" si="0"/>
        <v>0</v>
      </c>
      <c r="G14" s="8">
        <f t="shared" ref="G14:G16" si="3">ROUND(F14*0.19,4)</f>
        <v>0</v>
      </c>
      <c r="H14" s="9">
        <f t="shared" ref="H14:H16" si="4">ROUND(F14+G14,2)</f>
        <v>0</v>
      </c>
      <c r="I14" s="8">
        <f t="shared" ref="I14:I16" si="5">C14-F14</f>
        <v>0</v>
      </c>
      <c r="J14" s="8">
        <f t="shared" ref="J14:J16" si="6">ROUND(I14*0.19,4)</f>
        <v>0</v>
      </c>
      <c r="K14" s="9">
        <f t="shared" ref="K14:K16" si="7">ROUND(I14+J14,2)</f>
        <v>0</v>
      </c>
    </row>
    <row r="15" spans="1:15" s="26" customFormat="1" ht="38.25" x14ac:dyDescent="0.25">
      <c r="A15" s="7" t="s">
        <v>55</v>
      </c>
      <c r="B15" s="22" t="s">
        <v>56</v>
      </c>
      <c r="C15" s="8">
        <v>0</v>
      </c>
      <c r="D15" s="8">
        <f t="shared" si="1"/>
        <v>0</v>
      </c>
      <c r="E15" s="9">
        <f t="shared" si="2"/>
        <v>0</v>
      </c>
      <c r="F15" s="8">
        <f t="shared" si="0"/>
        <v>0</v>
      </c>
      <c r="G15" s="8">
        <f t="shared" si="3"/>
        <v>0</v>
      </c>
      <c r="H15" s="9">
        <f t="shared" si="4"/>
        <v>0</v>
      </c>
      <c r="I15" s="8">
        <f t="shared" si="5"/>
        <v>0</v>
      </c>
      <c r="J15" s="8">
        <f t="shared" si="6"/>
        <v>0</v>
      </c>
      <c r="K15" s="9">
        <f t="shared" si="7"/>
        <v>0</v>
      </c>
    </row>
    <row r="16" spans="1:15" s="26" customFormat="1" ht="30" customHeight="1" x14ac:dyDescent="0.25">
      <c r="A16" s="7">
        <v>1.4</v>
      </c>
      <c r="B16" s="23" t="s">
        <v>57</v>
      </c>
      <c r="C16" s="8">
        <v>0</v>
      </c>
      <c r="D16" s="8">
        <f t="shared" si="1"/>
        <v>0</v>
      </c>
      <c r="E16" s="9">
        <f t="shared" si="2"/>
        <v>0</v>
      </c>
      <c r="F16" s="8">
        <f>C16*0</f>
        <v>0</v>
      </c>
      <c r="G16" s="8">
        <f t="shared" si="3"/>
        <v>0</v>
      </c>
      <c r="H16" s="9">
        <f t="shared" si="4"/>
        <v>0</v>
      </c>
      <c r="I16" s="8">
        <f t="shared" si="5"/>
        <v>0</v>
      </c>
      <c r="J16" s="8">
        <f t="shared" si="6"/>
        <v>0</v>
      </c>
      <c r="K16" s="9">
        <f t="shared" si="7"/>
        <v>0</v>
      </c>
    </row>
    <row r="17" spans="1:14" s="26" customFormat="1" x14ac:dyDescent="0.25">
      <c r="A17" s="53" t="s">
        <v>9</v>
      </c>
      <c r="B17" s="54"/>
      <c r="C17" s="10">
        <f>ROUND(SUM(C13:C16),2)</f>
        <v>0</v>
      </c>
      <c r="D17" s="10">
        <f t="shared" ref="D17:K17" si="8">ROUND(SUM(D13:D16),2)</f>
        <v>0</v>
      </c>
      <c r="E17" s="10">
        <f t="shared" si="8"/>
        <v>0</v>
      </c>
      <c r="F17" s="10">
        <f t="shared" si="8"/>
        <v>0</v>
      </c>
      <c r="G17" s="10">
        <f t="shared" si="8"/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si="8"/>
        <v>0</v>
      </c>
    </row>
    <row r="18" spans="1:14" s="26" customFormat="1" x14ac:dyDescent="0.25">
      <c r="A18" s="5">
        <v>2</v>
      </c>
      <c r="B18" s="62" t="s">
        <v>59</v>
      </c>
      <c r="C18" s="63"/>
      <c r="D18" s="63"/>
      <c r="E18" s="63"/>
      <c r="F18" s="63"/>
      <c r="G18" s="63"/>
      <c r="H18" s="63"/>
      <c r="I18" s="63"/>
      <c r="J18" s="63"/>
      <c r="K18" s="64"/>
    </row>
    <row r="19" spans="1:14" s="26" customFormat="1" ht="38.25" x14ac:dyDescent="0.25">
      <c r="A19" s="7" t="s">
        <v>10</v>
      </c>
      <c r="B19" s="22" t="s">
        <v>11</v>
      </c>
      <c r="C19" s="8">
        <v>0</v>
      </c>
      <c r="D19" s="8">
        <f>ROUND(C19*0.19,3)</f>
        <v>0</v>
      </c>
      <c r="E19" s="9">
        <f>ROUND(C19+D19,2)</f>
        <v>0</v>
      </c>
      <c r="F19" s="8">
        <f>C19*0</f>
        <v>0</v>
      </c>
      <c r="G19" s="11">
        <f t="shared" ref="G19" si="9">ROUND(F19*0.19,3)</f>
        <v>0</v>
      </c>
      <c r="H19" s="9">
        <f>ROUND(F19+G19,2)</f>
        <v>0</v>
      </c>
      <c r="I19" s="8">
        <f t="shared" ref="I19" si="10">C19-F19</f>
        <v>0</v>
      </c>
      <c r="J19" s="11">
        <f t="shared" ref="J19" si="11">ROUND(I19*0.19,3)</f>
        <v>0</v>
      </c>
      <c r="K19" s="9">
        <f>ROUND(I19+J19,2)</f>
        <v>0</v>
      </c>
    </row>
    <row r="20" spans="1:14" s="26" customFormat="1" x14ac:dyDescent="0.25">
      <c r="A20" s="53" t="s">
        <v>23</v>
      </c>
      <c r="B20" s="54"/>
      <c r="C20" s="10">
        <f>ROUND(SUM(C19),2)</f>
        <v>0</v>
      </c>
      <c r="D20" s="10">
        <f t="shared" ref="D20:K20" si="12">ROUND(SUM(D19),2)</f>
        <v>0</v>
      </c>
      <c r="E20" s="10">
        <f t="shared" si="12"/>
        <v>0</v>
      </c>
      <c r="F20" s="10">
        <f t="shared" si="12"/>
        <v>0</v>
      </c>
      <c r="G20" s="10">
        <f t="shared" si="12"/>
        <v>0</v>
      </c>
      <c r="H20" s="10">
        <f t="shared" si="12"/>
        <v>0</v>
      </c>
      <c r="I20" s="10">
        <f t="shared" si="12"/>
        <v>0</v>
      </c>
      <c r="J20" s="10">
        <f t="shared" si="12"/>
        <v>0</v>
      </c>
      <c r="K20" s="10">
        <f t="shared" si="12"/>
        <v>0</v>
      </c>
    </row>
    <row r="21" spans="1:14" s="26" customFormat="1" x14ac:dyDescent="0.25">
      <c r="A21" s="5" t="s">
        <v>12</v>
      </c>
      <c r="B21" s="62" t="s">
        <v>13</v>
      </c>
      <c r="C21" s="63"/>
      <c r="D21" s="63"/>
      <c r="E21" s="63"/>
      <c r="F21" s="63"/>
      <c r="G21" s="63"/>
      <c r="H21" s="63"/>
      <c r="I21" s="63"/>
      <c r="J21" s="63"/>
      <c r="K21" s="64"/>
    </row>
    <row r="22" spans="1:14" s="26" customFormat="1" ht="63.75" x14ac:dyDescent="0.25">
      <c r="A22" s="7" t="s">
        <v>14</v>
      </c>
      <c r="B22" s="22" t="s">
        <v>15</v>
      </c>
      <c r="C22" s="11">
        <v>800</v>
      </c>
      <c r="D22" s="11">
        <f>ROUND(C22*0.19,3)</f>
        <v>152</v>
      </c>
      <c r="E22" s="9">
        <f t="shared" ref="E22:E31" si="13">ROUND(C22+D22,2)</f>
        <v>952</v>
      </c>
      <c r="F22" s="11">
        <f>C22</f>
        <v>800</v>
      </c>
      <c r="G22" s="11">
        <f>ROUND(F22*0.19,3)</f>
        <v>152</v>
      </c>
      <c r="H22" s="9">
        <f t="shared" ref="H22:H31" si="14">ROUND(F22+G22,2)</f>
        <v>952</v>
      </c>
      <c r="I22" s="8">
        <f>C22-F22</f>
        <v>0</v>
      </c>
      <c r="J22" s="11">
        <f>ROUND(I22*0.19,3)</f>
        <v>0</v>
      </c>
      <c r="K22" s="9">
        <f t="shared" ref="K22:K31" si="15">ROUND(I22+J22,2)</f>
        <v>0</v>
      </c>
    </row>
    <row r="23" spans="1:14" s="26" customFormat="1" ht="38.25" x14ac:dyDescent="0.25">
      <c r="A23" s="7" t="s">
        <v>16</v>
      </c>
      <c r="B23" s="22" t="s">
        <v>60</v>
      </c>
      <c r="C23" s="11">
        <v>10000</v>
      </c>
      <c r="D23" s="11">
        <f t="shared" ref="D23:D30" si="16">ROUND(C23*0.19,3)</f>
        <v>1900</v>
      </c>
      <c r="E23" s="9">
        <f t="shared" si="13"/>
        <v>11900</v>
      </c>
      <c r="F23" s="8">
        <f>C23</f>
        <v>10000</v>
      </c>
      <c r="G23" s="11">
        <f t="shared" ref="G23:G30" si="17">ROUND(F23*0.19,3)</f>
        <v>1900</v>
      </c>
      <c r="H23" s="9">
        <f t="shared" si="14"/>
        <v>11900</v>
      </c>
      <c r="I23" s="8">
        <f>C23-F23</f>
        <v>0</v>
      </c>
      <c r="J23" s="11">
        <f t="shared" ref="J23:J30" si="18">ROUND(I23*0.19,3)</f>
        <v>0</v>
      </c>
      <c r="K23" s="9">
        <f t="shared" si="15"/>
        <v>0</v>
      </c>
    </row>
    <row r="24" spans="1:14" s="26" customFormat="1" ht="13.5" x14ac:dyDescent="0.25">
      <c r="A24" s="7" t="s">
        <v>17</v>
      </c>
      <c r="B24" s="22" t="s">
        <v>61</v>
      </c>
      <c r="C24" s="11">
        <v>8403.36</v>
      </c>
      <c r="D24" s="11">
        <f>ROUND(C24*0.19,3)</f>
        <v>1596.6379999999999</v>
      </c>
      <c r="E24" s="9">
        <f t="shared" si="13"/>
        <v>10000</v>
      </c>
      <c r="F24" s="11">
        <f>C24*0.7</f>
        <v>5882.3519999999999</v>
      </c>
      <c r="G24" s="11">
        <f t="shared" si="17"/>
        <v>1117.6469999999999</v>
      </c>
      <c r="H24" s="9">
        <f t="shared" si="14"/>
        <v>7000</v>
      </c>
      <c r="I24" s="8">
        <f>ROUND(C24-F24,3)</f>
        <v>2521.0079999999998</v>
      </c>
      <c r="J24" s="11">
        <f t="shared" si="18"/>
        <v>478.99200000000002</v>
      </c>
      <c r="K24" s="9">
        <f t="shared" si="15"/>
        <v>3000</v>
      </c>
    </row>
    <row r="25" spans="1:14" s="26" customFormat="1" ht="38.25" x14ac:dyDescent="0.25">
      <c r="A25" s="7" t="s">
        <v>18</v>
      </c>
      <c r="B25" s="22" t="s">
        <v>62</v>
      </c>
      <c r="C25" s="11">
        <v>3361.3440000000001</v>
      </c>
      <c r="D25" s="11">
        <f t="shared" si="16"/>
        <v>638.65499999999997</v>
      </c>
      <c r="E25" s="9">
        <f t="shared" si="13"/>
        <v>4000</v>
      </c>
      <c r="F25" s="11">
        <f>C25</f>
        <v>3361.3440000000001</v>
      </c>
      <c r="G25" s="11">
        <f t="shared" si="17"/>
        <v>638.65499999999997</v>
      </c>
      <c r="H25" s="9">
        <f t="shared" si="14"/>
        <v>4000</v>
      </c>
      <c r="I25" s="8">
        <f>C25-F25</f>
        <v>0</v>
      </c>
      <c r="J25" s="11">
        <f t="shared" si="18"/>
        <v>0</v>
      </c>
      <c r="K25" s="9">
        <f t="shared" si="15"/>
        <v>0</v>
      </c>
    </row>
    <row r="26" spans="1:14" s="26" customFormat="1" ht="13.5" x14ac:dyDescent="0.25">
      <c r="A26" s="7" t="s">
        <v>21</v>
      </c>
      <c r="B26" s="22" t="s">
        <v>63</v>
      </c>
      <c r="C26" s="11">
        <v>133424.14000000001</v>
      </c>
      <c r="D26" s="11">
        <f t="shared" si="16"/>
        <v>25350.587</v>
      </c>
      <c r="E26" s="9">
        <f t="shared" si="13"/>
        <v>158774.73000000001</v>
      </c>
      <c r="F26" s="11">
        <f>C26</f>
        <v>133424.14000000001</v>
      </c>
      <c r="G26" s="11">
        <f t="shared" si="17"/>
        <v>25350.587</v>
      </c>
      <c r="H26" s="9">
        <f t="shared" si="14"/>
        <v>158774.73000000001</v>
      </c>
      <c r="I26" s="8">
        <f t="shared" ref="I26:I27" si="19">C26-F26</f>
        <v>0</v>
      </c>
      <c r="J26" s="11">
        <f t="shared" si="18"/>
        <v>0</v>
      </c>
      <c r="K26" s="9">
        <f t="shared" si="15"/>
        <v>0</v>
      </c>
      <c r="M26" s="28"/>
      <c r="N26" s="29"/>
    </row>
    <row r="27" spans="1:14" s="26" customFormat="1" ht="25.5" x14ac:dyDescent="0.25">
      <c r="A27" s="7" t="s">
        <v>64</v>
      </c>
      <c r="B27" s="22" t="s">
        <v>19</v>
      </c>
      <c r="C27" s="11">
        <v>15000</v>
      </c>
      <c r="D27" s="11">
        <f t="shared" si="16"/>
        <v>2850</v>
      </c>
      <c r="E27" s="9">
        <f t="shared" si="13"/>
        <v>17850</v>
      </c>
      <c r="F27" s="8">
        <f>C27*0</f>
        <v>0</v>
      </c>
      <c r="G27" s="11">
        <f t="shared" si="17"/>
        <v>0</v>
      </c>
      <c r="H27" s="9">
        <f t="shared" si="14"/>
        <v>0</v>
      </c>
      <c r="I27" s="8">
        <f t="shared" si="19"/>
        <v>15000</v>
      </c>
      <c r="J27" s="11">
        <f t="shared" si="18"/>
        <v>2850</v>
      </c>
      <c r="K27" s="9">
        <f t="shared" si="15"/>
        <v>17850</v>
      </c>
      <c r="N27" s="29"/>
    </row>
    <row r="28" spans="1:14" s="26" customFormat="1" ht="13.5" x14ac:dyDescent="0.25">
      <c r="A28" s="59">
        <v>3.7</v>
      </c>
      <c r="B28" s="22" t="s">
        <v>20</v>
      </c>
      <c r="C28" s="11">
        <f>C29+C30</f>
        <v>75799.75</v>
      </c>
      <c r="D28" s="11">
        <f t="shared" si="16"/>
        <v>14401.953</v>
      </c>
      <c r="E28" s="9">
        <f t="shared" si="13"/>
        <v>90201.7</v>
      </c>
      <c r="F28" s="11">
        <f>C28</f>
        <v>75799.75</v>
      </c>
      <c r="G28" s="11">
        <f t="shared" si="17"/>
        <v>14401.953</v>
      </c>
      <c r="H28" s="9">
        <f t="shared" si="14"/>
        <v>90201.7</v>
      </c>
      <c r="I28" s="11">
        <f>I29+I30</f>
        <v>0</v>
      </c>
      <c r="J28" s="11">
        <f t="shared" si="18"/>
        <v>0</v>
      </c>
      <c r="K28" s="9">
        <f t="shared" si="15"/>
        <v>0</v>
      </c>
      <c r="N28" s="29"/>
    </row>
    <row r="29" spans="1:14" s="26" customFormat="1" ht="25.5" x14ac:dyDescent="0.25">
      <c r="A29" s="60"/>
      <c r="B29" s="22" t="s">
        <v>69</v>
      </c>
      <c r="C29" s="11">
        <v>75799.75</v>
      </c>
      <c r="D29" s="11">
        <f t="shared" si="16"/>
        <v>14401.953</v>
      </c>
      <c r="E29" s="12">
        <f t="shared" si="13"/>
        <v>90201.7</v>
      </c>
      <c r="F29" s="11">
        <f>C29</f>
        <v>75799.75</v>
      </c>
      <c r="G29" s="11">
        <f t="shared" si="17"/>
        <v>14401.953</v>
      </c>
      <c r="H29" s="12">
        <f t="shared" si="14"/>
        <v>90201.7</v>
      </c>
      <c r="I29" s="11">
        <f t="shared" ref="I29" si="20">C29-F29</f>
        <v>0</v>
      </c>
      <c r="J29" s="11">
        <f t="shared" si="18"/>
        <v>0</v>
      </c>
      <c r="K29" s="12">
        <f t="shared" si="15"/>
        <v>0</v>
      </c>
      <c r="N29" s="29"/>
    </row>
    <row r="30" spans="1:14" s="26" customFormat="1" ht="13.5" x14ac:dyDescent="0.25">
      <c r="A30" s="61"/>
      <c r="B30" s="22" t="s">
        <v>70</v>
      </c>
      <c r="C30" s="11">
        <v>0</v>
      </c>
      <c r="D30" s="11">
        <f t="shared" si="16"/>
        <v>0</v>
      </c>
      <c r="E30" s="12">
        <f t="shared" si="13"/>
        <v>0</v>
      </c>
      <c r="F30" s="11">
        <f>IF(C40*0.05&gt;C30, C30,(C41*0.05))</f>
        <v>0</v>
      </c>
      <c r="G30" s="11">
        <f t="shared" si="17"/>
        <v>0</v>
      </c>
      <c r="H30" s="12">
        <f t="shared" si="14"/>
        <v>0</v>
      </c>
      <c r="I30" s="11">
        <f>C30-F30</f>
        <v>0</v>
      </c>
      <c r="J30" s="11">
        <f t="shared" si="18"/>
        <v>0</v>
      </c>
      <c r="K30" s="12">
        <f t="shared" si="15"/>
        <v>0</v>
      </c>
    </row>
    <row r="31" spans="1:14" s="26" customFormat="1" ht="13.5" x14ac:dyDescent="0.25">
      <c r="A31" s="7">
        <v>3.8</v>
      </c>
      <c r="B31" s="22" t="s">
        <v>22</v>
      </c>
      <c r="C31" s="11">
        <v>42581.8</v>
      </c>
      <c r="D31" s="11">
        <f>ROUND(C31*0.19,3)</f>
        <v>8090.5420000000004</v>
      </c>
      <c r="E31" s="9">
        <f t="shared" si="13"/>
        <v>50672.34</v>
      </c>
      <c r="F31" s="11">
        <f>C31</f>
        <v>42581.8</v>
      </c>
      <c r="G31" s="11">
        <f>ROUND(F31*0.19,3)</f>
        <v>8090.5420000000004</v>
      </c>
      <c r="H31" s="9">
        <f t="shared" si="14"/>
        <v>50672.34</v>
      </c>
      <c r="I31" s="8">
        <f t="shared" ref="I31" si="21">C31-F31</f>
        <v>0</v>
      </c>
      <c r="J31" s="11">
        <f>ROUND(I31*0.19,3)</f>
        <v>0</v>
      </c>
      <c r="K31" s="9">
        <f t="shared" si="15"/>
        <v>0</v>
      </c>
    </row>
    <row r="32" spans="1:14" s="26" customFormat="1" x14ac:dyDescent="0.25">
      <c r="A32" s="53" t="s">
        <v>24</v>
      </c>
      <c r="B32" s="54"/>
      <c r="C32" s="13">
        <f>ROUND(SUM(C22:C28)+C31,2)</f>
        <v>289370.39</v>
      </c>
      <c r="D32" s="13">
        <f>ROUND(SUM(D22:D28)+D31,2)</f>
        <v>54980.38</v>
      </c>
      <c r="E32" s="13">
        <f t="shared" ref="E32" si="22">ROUND(SUM(E22:E28)+E31,2)</f>
        <v>344350.77</v>
      </c>
      <c r="F32" s="13">
        <f>ROUND(SUM(F22:F28)+F31,2)-0.01</f>
        <v>271849.38</v>
      </c>
      <c r="G32" s="13">
        <f>ROUND(SUM(G22:G28)+G31,2)+0.01</f>
        <v>51651.39</v>
      </c>
      <c r="H32" s="13">
        <f>ROUND(SUM(H22:H28)+H31,2)</f>
        <v>323500.77</v>
      </c>
      <c r="I32" s="13">
        <f t="shared" ref="I32" si="23">ROUND(SUM(I22:I28)+I31,2)</f>
        <v>17521.009999999998</v>
      </c>
      <c r="J32" s="13">
        <f t="shared" ref="J32:K32" si="24">ROUND(SUM(J22:J28)+J31,2)</f>
        <v>3328.99</v>
      </c>
      <c r="K32" s="13">
        <f t="shared" si="24"/>
        <v>20850</v>
      </c>
    </row>
    <row r="33" spans="1:11" s="26" customFormat="1" x14ac:dyDescent="0.25">
      <c r="A33" s="5">
        <v>4</v>
      </c>
      <c r="B33" s="62" t="s">
        <v>25</v>
      </c>
      <c r="C33" s="63"/>
      <c r="D33" s="63"/>
      <c r="E33" s="63"/>
      <c r="F33" s="63"/>
      <c r="G33" s="63"/>
      <c r="H33" s="63"/>
      <c r="I33" s="63"/>
      <c r="J33" s="63"/>
      <c r="K33" s="64"/>
    </row>
    <row r="34" spans="1:11" s="26" customFormat="1" ht="13.5" x14ac:dyDescent="0.25">
      <c r="A34" s="7">
        <v>4.0999999999999996</v>
      </c>
      <c r="B34" s="22" t="s">
        <v>26</v>
      </c>
      <c r="C34" s="8">
        <v>1929079</v>
      </c>
      <c r="D34" s="11">
        <f t="shared" ref="D34:D39" si="25">ROUND(C34*0.19,3)</f>
        <v>366525.01</v>
      </c>
      <c r="E34" s="9">
        <f t="shared" ref="E34:E39" si="26">ROUND(C34+D34,2)</f>
        <v>2295604.0099999998</v>
      </c>
      <c r="F34" s="8">
        <f>C34</f>
        <v>1929079</v>
      </c>
      <c r="G34" s="11">
        <f t="shared" ref="G34:G39" si="27">ROUND(F34*0.19,3)</f>
        <v>366525.01</v>
      </c>
      <c r="H34" s="9">
        <f t="shared" ref="H34:H39" si="28">ROUND(F34+G34,2)</f>
        <v>2295604.0099999998</v>
      </c>
      <c r="I34" s="8">
        <f t="shared" ref="I34:I39" si="29">C34-F34</f>
        <v>0</v>
      </c>
      <c r="J34" s="11">
        <f t="shared" ref="J34:J39" si="30">ROUND(I34*0.19,3)</f>
        <v>0</v>
      </c>
      <c r="K34" s="9">
        <f t="shared" ref="K34:K39" si="31">ROUND(I34+J34,2)</f>
        <v>0</v>
      </c>
    </row>
    <row r="35" spans="1:11" s="26" customFormat="1" ht="25.5" x14ac:dyDescent="0.25">
      <c r="A35" s="7">
        <v>4.2</v>
      </c>
      <c r="B35" s="22" t="s">
        <v>28</v>
      </c>
      <c r="C35" s="8">
        <v>100011.17</v>
      </c>
      <c r="D35" s="11">
        <f t="shared" si="25"/>
        <v>19002.121999999999</v>
      </c>
      <c r="E35" s="9">
        <f t="shared" si="26"/>
        <v>119013.29</v>
      </c>
      <c r="F35" s="8">
        <f t="shared" ref="F35:F39" si="32">C35</f>
        <v>100011.17</v>
      </c>
      <c r="G35" s="11">
        <f t="shared" si="27"/>
        <v>19002.121999999999</v>
      </c>
      <c r="H35" s="9">
        <f t="shared" si="28"/>
        <v>119013.29</v>
      </c>
      <c r="I35" s="8">
        <f t="shared" si="29"/>
        <v>0</v>
      </c>
      <c r="J35" s="11">
        <f t="shared" si="30"/>
        <v>0</v>
      </c>
      <c r="K35" s="9">
        <f t="shared" si="31"/>
        <v>0</v>
      </c>
    </row>
    <row r="36" spans="1:11" s="26" customFormat="1" ht="38.25" x14ac:dyDescent="0.25">
      <c r="A36" s="7">
        <v>4.3</v>
      </c>
      <c r="B36" s="22" t="s">
        <v>29</v>
      </c>
      <c r="C36" s="8">
        <v>497568</v>
      </c>
      <c r="D36" s="11">
        <f t="shared" si="25"/>
        <v>94537.919999999998</v>
      </c>
      <c r="E36" s="9">
        <f t="shared" si="26"/>
        <v>592105.92000000004</v>
      </c>
      <c r="F36" s="8">
        <f t="shared" si="32"/>
        <v>497568</v>
      </c>
      <c r="G36" s="11">
        <f t="shared" si="27"/>
        <v>94537.919999999998</v>
      </c>
      <c r="H36" s="9">
        <f t="shared" si="28"/>
        <v>592105.92000000004</v>
      </c>
      <c r="I36" s="8">
        <f t="shared" si="29"/>
        <v>0</v>
      </c>
      <c r="J36" s="11">
        <f t="shared" si="30"/>
        <v>0</v>
      </c>
      <c r="K36" s="9">
        <f t="shared" si="31"/>
        <v>0</v>
      </c>
    </row>
    <row r="37" spans="1:11" s="26" customFormat="1" ht="51" x14ac:dyDescent="0.25">
      <c r="A37" s="7">
        <v>4.4000000000000004</v>
      </c>
      <c r="B37" s="22" t="s">
        <v>30</v>
      </c>
      <c r="C37" s="8">
        <v>0</v>
      </c>
      <c r="D37" s="11">
        <f t="shared" si="25"/>
        <v>0</v>
      </c>
      <c r="E37" s="9">
        <f t="shared" si="26"/>
        <v>0</v>
      </c>
      <c r="F37" s="8">
        <f t="shared" si="32"/>
        <v>0</v>
      </c>
      <c r="G37" s="11">
        <f t="shared" si="27"/>
        <v>0</v>
      </c>
      <c r="H37" s="9">
        <f t="shared" si="28"/>
        <v>0</v>
      </c>
      <c r="I37" s="8">
        <f t="shared" si="29"/>
        <v>0</v>
      </c>
      <c r="J37" s="11">
        <f t="shared" si="30"/>
        <v>0</v>
      </c>
      <c r="K37" s="9">
        <f t="shared" si="31"/>
        <v>0</v>
      </c>
    </row>
    <row r="38" spans="1:11" s="26" customFormat="1" ht="13.5" x14ac:dyDescent="0.25">
      <c r="A38" s="7">
        <v>4.5</v>
      </c>
      <c r="B38" s="22" t="s">
        <v>65</v>
      </c>
      <c r="C38" s="8">
        <v>0</v>
      </c>
      <c r="D38" s="11">
        <f t="shared" si="25"/>
        <v>0</v>
      </c>
      <c r="E38" s="9">
        <f t="shared" si="26"/>
        <v>0</v>
      </c>
      <c r="F38" s="8">
        <f t="shared" si="32"/>
        <v>0</v>
      </c>
      <c r="G38" s="11">
        <f t="shared" si="27"/>
        <v>0</v>
      </c>
      <c r="H38" s="9">
        <f t="shared" si="28"/>
        <v>0</v>
      </c>
      <c r="I38" s="8">
        <f t="shared" si="29"/>
        <v>0</v>
      </c>
      <c r="J38" s="11">
        <f t="shared" si="30"/>
        <v>0</v>
      </c>
      <c r="K38" s="9">
        <f t="shared" si="31"/>
        <v>0</v>
      </c>
    </row>
    <row r="39" spans="1:11" s="26" customFormat="1" ht="13.5" x14ac:dyDescent="0.25">
      <c r="A39" s="7">
        <v>4.5999999999999996</v>
      </c>
      <c r="B39" s="22" t="s">
        <v>27</v>
      </c>
      <c r="C39" s="8">
        <v>0</v>
      </c>
      <c r="D39" s="11">
        <f t="shared" si="25"/>
        <v>0</v>
      </c>
      <c r="E39" s="9">
        <f t="shared" si="26"/>
        <v>0</v>
      </c>
      <c r="F39" s="8">
        <f t="shared" si="32"/>
        <v>0</v>
      </c>
      <c r="G39" s="11">
        <f t="shared" si="27"/>
        <v>0</v>
      </c>
      <c r="H39" s="9">
        <f t="shared" si="28"/>
        <v>0</v>
      </c>
      <c r="I39" s="8">
        <f t="shared" si="29"/>
        <v>0</v>
      </c>
      <c r="J39" s="11">
        <f t="shared" si="30"/>
        <v>0</v>
      </c>
      <c r="K39" s="9">
        <f t="shared" si="31"/>
        <v>0</v>
      </c>
    </row>
    <row r="40" spans="1:11" s="26" customFormat="1" x14ac:dyDescent="0.25">
      <c r="A40" s="53" t="s">
        <v>31</v>
      </c>
      <c r="B40" s="54"/>
      <c r="C40" s="10">
        <f>ROUND(SUM(C34:C38)+C39,2)</f>
        <v>2526658.17</v>
      </c>
      <c r="D40" s="10">
        <f t="shared" ref="D40:K40" si="33">ROUND(SUM(D34:D38)+D39,2)</f>
        <v>480065.05</v>
      </c>
      <c r="E40" s="10">
        <f t="shared" si="33"/>
        <v>3006723.22</v>
      </c>
      <c r="F40" s="10">
        <f t="shared" si="33"/>
        <v>2526658.17</v>
      </c>
      <c r="G40" s="10">
        <f t="shared" si="33"/>
        <v>480065.05</v>
      </c>
      <c r="H40" s="10">
        <f t="shared" si="33"/>
        <v>3006723.22</v>
      </c>
      <c r="I40" s="10">
        <f t="shared" si="33"/>
        <v>0</v>
      </c>
      <c r="J40" s="10">
        <f t="shared" si="33"/>
        <v>0</v>
      </c>
      <c r="K40" s="10">
        <f t="shared" si="33"/>
        <v>0</v>
      </c>
    </row>
    <row r="41" spans="1:11" s="26" customFormat="1" x14ac:dyDescent="0.25">
      <c r="A41" s="5" t="s">
        <v>32</v>
      </c>
      <c r="B41" s="62" t="s">
        <v>33</v>
      </c>
      <c r="C41" s="63"/>
      <c r="D41" s="63"/>
      <c r="E41" s="63"/>
      <c r="F41" s="63"/>
      <c r="G41" s="63"/>
      <c r="H41" s="63"/>
      <c r="I41" s="63"/>
      <c r="J41" s="63"/>
      <c r="K41" s="64"/>
    </row>
    <row r="42" spans="1:11" s="26" customFormat="1" ht="13.5" x14ac:dyDescent="0.25">
      <c r="A42" s="7">
        <v>5.0999999999999996</v>
      </c>
      <c r="B42" s="22" t="s">
        <v>34</v>
      </c>
      <c r="C42" s="8">
        <v>0</v>
      </c>
      <c r="D42" s="11">
        <f t="shared" ref="D42:D45" si="34">ROUND(C42*0.19,3)</f>
        <v>0</v>
      </c>
      <c r="E42" s="9">
        <f t="shared" ref="E42:E45" si="35">ROUND(C42+D42,2)</f>
        <v>0</v>
      </c>
      <c r="F42" s="8">
        <f t="shared" ref="F42:F44" si="36">C42*0</f>
        <v>0</v>
      </c>
      <c r="G42" s="11">
        <f t="shared" ref="G42:G45" si="37">ROUND(F42*0.19,3)</f>
        <v>0</v>
      </c>
      <c r="H42" s="9">
        <f t="shared" ref="H42:H45" si="38">ROUND(F42+G42,2)</f>
        <v>0</v>
      </c>
      <c r="I42" s="8">
        <f t="shared" ref="I42:I45" si="39">C42-F42</f>
        <v>0</v>
      </c>
      <c r="J42" s="11">
        <f t="shared" ref="J42:J45" si="40">ROUND(I42*0.19,3)</f>
        <v>0</v>
      </c>
      <c r="K42" s="9">
        <f t="shared" ref="K42:K45" si="41">ROUND(I42+J42,2)</f>
        <v>0</v>
      </c>
    </row>
    <row r="43" spans="1:11" s="26" customFormat="1" ht="25.5" x14ac:dyDescent="0.25">
      <c r="A43" s="7">
        <v>5.2</v>
      </c>
      <c r="B43" s="22" t="s">
        <v>66</v>
      </c>
      <c r="C43" s="8">
        <v>23319.87</v>
      </c>
      <c r="D43" s="11">
        <f>ROUND(C43*0.19,3)*0</f>
        <v>0</v>
      </c>
      <c r="E43" s="9">
        <f t="shared" si="35"/>
        <v>23319.87</v>
      </c>
      <c r="F43" s="8">
        <v>2100</v>
      </c>
      <c r="G43" s="11">
        <f>ROUND(F43*0.19,3)*0</f>
        <v>0</v>
      </c>
      <c r="H43" s="9">
        <f t="shared" si="38"/>
        <v>2100</v>
      </c>
      <c r="I43" s="8">
        <f t="shared" si="39"/>
        <v>21219.87</v>
      </c>
      <c r="J43" s="11">
        <f>ROUND(I43*0.19,3)*0</f>
        <v>0</v>
      </c>
      <c r="K43" s="9">
        <f t="shared" si="41"/>
        <v>21219.87</v>
      </c>
    </row>
    <row r="44" spans="1:11" s="26" customFormat="1" ht="25.5" x14ac:dyDescent="0.25">
      <c r="A44" s="7">
        <v>5.3</v>
      </c>
      <c r="B44" s="22" t="s">
        <v>67</v>
      </c>
      <c r="C44" s="8">
        <v>0</v>
      </c>
      <c r="D44" s="11">
        <f t="shared" si="34"/>
        <v>0</v>
      </c>
      <c r="E44" s="9">
        <f t="shared" si="35"/>
        <v>0</v>
      </c>
      <c r="F44" s="8">
        <f t="shared" si="36"/>
        <v>0</v>
      </c>
      <c r="G44" s="11">
        <f t="shared" si="37"/>
        <v>0</v>
      </c>
      <c r="H44" s="9">
        <f t="shared" si="38"/>
        <v>0</v>
      </c>
      <c r="I44" s="8">
        <f t="shared" si="39"/>
        <v>0</v>
      </c>
      <c r="J44" s="11">
        <f t="shared" si="40"/>
        <v>0</v>
      </c>
      <c r="K44" s="9">
        <f t="shared" si="41"/>
        <v>0</v>
      </c>
    </row>
    <row r="45" spans="1:11" s="26" customFormat="1" ht="25.5" x14ac:dyDescent="0.25">
      <c r="A45" s="7">
        <v>5.4</v>
      </c>
      <c r="B45" s="22" t="s">
        <v>68</v>
      </c>
      <c r="C45" s="8">
        <v>840.33500000000004</v>
      </c>
      <c r="D45" s="11">
        <f t="shared" si="34"/>
        <v>159.66399999999999</v>
      </c>
      <c r="E45" s="9">
        <f t="shared" si="35"/>
        <v>1000</v>
      </c>
      <c r="F45" s="8">
        <f>C45</f>
        <v>840.33500000000004</v>
      </c>
      <c r="G45" s="11">
        <f t="shared" si="37"/>
        <v>159.66399999999999</v>
      </c>
      <c r="H45" s="9">
        <f t="shared" si="38"/>
        <v>1000</v>
      </c>
      <c r="I45" s="8">
        <f t="shared" si="39"/>
        <v>0</v>
      </c>
      <c r="J45" s="11">
        <f t="shared" si="40"/>
        <v>0</v>
      </c>
      <c r="K45" s="9">
        <f t="shared" si="41"/>
        <v>0</v>
      </c>
    </row>
    <row r="46" spans="1:11" s="26" customFormat="1" x14ac:dyDescent="0.25">
      <c r="A46" s="53" t="s">
        <v>35</v>
      </c>
      <c r="B46" s="54"/>
      <c r="C46" s="10">
        <f>ROUND(SUM(C42:C45),2)</f>
        <v>24160.21</v>
      </c>
      <c r="D46" s="10">
        <f t="shared" ref="D46:K46" si="42">ROUND(SUM(D42:D45),2)</f>
        <v>159.66</v>
      </c>
      <c r="E46" s="10">
        <f t="shared" si="42"/>
        <v>24319.87</v>
      </c>
      <c r="F46" s="10">
        <f t="shared" si="42"/>
        <v>2940.34</v>
      </c>
      <c r="G46" s="10">
        <f t="shared" si="42"/>
        <v>159.66</v>
      </c>
      <c r="H46" s="10">
        <f t="shared" si="42"/>
        <v>3100</v>
      </c>
      <c r="I46" s="10">
        <f t="shared" si="42"/>
        <v>21219.87</v>
      </c>
      <c r="J46" s="10">
        <f t="shared" si="42"/>
        <v>0</v>
      </c>
      <c r="K46" s="10">
        <f t="shared" si="42"/>
        <v>21219.87</v>
      </c>
    </row>
    <row r="47" spans="1:11" s="26" customFormat="1" x14ac:dyDescent="0.25">
      <c r="A47" s="5" t="s">
        <v>36</v>
      </c>
      <c r="B47" s="62" t="s">
        <v>71</v>
      </c>
      <c r="C47" s="63"/>
      <c r="D47" s="63"/>
      <c r="E47" s="63"/>
      <c r="F47" s="63"/>
      <c r="G47" s="63"/>
      <c r="H47" s="63"/>
      <c r="I47" s="63"/>
      <c r="J47" s="63"/>
      <c r="K47" s="64"/>
    </row>
    <row r="48" spans="1:11" s="26" customFormat="1" ht="25.5" x14ac:dyDescent="0.25">
      <c r="A48" s="7">
        <v>6.1</v>
      </c>
      <c r="B48" s="22" t="s">
        <v>72</v>
      </c>
      <c r="C48" s="8">
        <v>0</v>
      </c>
      <c r="D48" s="11">
        <f t="shared" ref="D48:D49" si="43">ROUND(C48*0.19,3)</f>
        <v>0</v>
      </c>
      <c r="E48" s="9">
        <f t="shared" ref="E48:E49" si="44">ROUND(C48+D48,2)</f>
        <v>0</v>
      </c>
      <c r="F48" s="8">
        <f t="shared" ref="F48:F49" si="45">C48*0</f>
        <v>0</v>
      </c>
      <c r="G48" s="11">
        <f t="shared" ref="G48:G49" si="46">ROUND(F48*0.19,3)</f>
        <v>0</v>
      </c>
      <c r="H48" s="9">
        <f t="shared" ref="H48:H49" si="47">ROUND(F48+G48,2)</f>
        <v>0</v>
      </c>
      <c r="I48" s="8">
        <f t="shared" ref="I48:I49" si="48">C48-F48</f>
        <v>0</v>
      </c>
      <c r="J48" s="11">
        <f t="shared" ref="J48:J49" si="49">ROUND(I48*0.19,3)</f>
        <v>0</v>
      </c>
      <c r="K48" s="9">
        <f t="shared" ref="K48:K49" si="50">ROUND(I48+J48,2)</f>
        <v>0</v>
      </c>
    </row>
    <row r="49" spans="1:12" s="26" customFormat="1" ht="13.5" x14ac:dyDescent="0.25">
      <c r="A49" s="7">
        <v>6.2</v>
      </c>
      <c r="B49" s="22" t="s">
        <v>73</v>
      </c>
      <c r="C49" s="8">
        <v>0</v>
      </c>
      <c r="D49" s="11">
        <f t="shared" si="43"/>
        <v>0</v>
      </c>
      <c r="E49" s="9">
        <f t="shared" si="44"/>
        <v>0</v>
      </c>
      <c r="F49" s="8">
        <f t="shared" si="45"/>
        <v>0</v>
      </c>
      <c r="G49" s="11">
        <f t="shared" si="46"/>
        <v>0</v>
      </c>
      <c r="H49" s="9">
        <f t="shared" si="47"/>
        <v>0</v>
      </c>
      <c r="I49" s="8">
        <f t="shared" si="48"/>
        <v>0</v>
      </c>
      <c r="J49" s="11">
        <f t="shared" si="49"/>
        <v>0</v>
      </c>
      <c r="K49" s="9">
        <f t="shared" si="50"/>
        <v>0</v>
      </c>
    </row>
    <row r="50" spans="1:12" s="26" customFormat="1" x14ac:dyDescent="0.25">
      <c r="A50" s="53" t="s">
        <v>37</v>
      </c>
      <c r="B50" s="54"/>
      <c r="C50" s="10">
        <f>ROUND(SUM(C48:C49),2)</f>
        <v>0</v>
      </c>
      <c r="D50" s="10">
        <f t="shared" ref="D50:K50" si="51">ROUND(SUM(D48:D49),2)</f>
        <v>0</v>
      </c>
      <c r="E50" s="10">
        <f t="shared" si="51"/>
        <v>0</v>
      </c>
      <c r="F50" s="10">
        <f t="shared" si="51"/>
        <v>0</v>
      </c>
      <c r="G50" s="10">
        <f t="shared" si="51"/>
        <v>0</v>
      </c>
      <c r="H50" s="10">
        <f t="shared" si="51"/>
        <v>0</v>
      </c>
      <c r="I50" s="10">
        <f t="shared" si="51"/>
        <v>0</v>
      </c>
      <c r="J50" s="10">
        <f t="shared" si="51"/>
        <v>0</v>
      </c>
      <c r="K50" s="10">
        <f t="shared" si="51"/>
        <v>0</v>
      </c>
    </row>
    <row r="51" spans="1:12" s="26" customFormat="1" x14ac:dyDescent="0.25">
      <c r="A51" s="55" t="s">
        <v>5</v>
      </c>
      <c r="B51" s="56"/>
      <c r="C51" s="14">
        <f>C17+C20+C32+C40+C46+C50</f>
        <v>2840188.77</v>
      </c>
      <c r="D51" s="14">
        <f t="shared" ref="D51" si="52">D17+D20+D32+D40+D46+D50</f>
        <v>535205.09</v>
      </c>
      <c r="E51" s="14">
        <f>E17+E20+E32+E40+E46+E50</f>
        <v>3375393.8600000003</v>
      </c>
      <c r="F51" s="15">
        <f>F17+F20+F32+F40+F46+F50</f>
        <v>2801447.8899999997</v>
      </c>
      <c r="G51" s="15">
        <f t="shared" ref="G51:J51" si="53">G17+G20+G32+G40+G46+G50</f>
        <v>531876.1</v>
      </c>
      <c r="H51" s="15">
        <f t="shared" si="53"/>
        <v>3333323.99</v>
      </c>
      <c r="I51" s="16">
        <f t="shared" si="53"/>
        <v>38740.879999999997</v>
      </c>
      <c r="J51" s="16">
        <f t="shared" si="53"/>
        <v>3328.99</v>
      </c>
      <c r="K51" s="16">
        <f>K17+K20+K32+K40+K46+K50</f>
        <v>42069.869999999995</v>
      </c>
    </row>
    <row r="52" spans="1:12" s="26" customFormat="1" x14ac:dyDescent="0.25">
      <c r="A52" s="44"/>
      <c r="B52" s="44"/>
      <c r="C52" s="43"/>
      <c r="D52" s="43"/>
      <c r="E52" s="43"/>
      <c r="F52" s="43"/>
      <c r="G52" s="43"/>
      <c r="H52" s="43"/>
      <c r="I52" s="43"/>
      <c r="J52" s="43"/>
      <c r="K52" s="43"/>
    </row>
    <row r="53" spans="1:12" s="26" customFormat="1" x14ac:dyDescent="0.25">
      <c r="A53" s="44"/>
      <c r="B53" s="44"/>
      <c r="C53" s="43"/>
      <c r="D53" s="43"/>
      <c r="E53" s="43"/>
      <c r="F53" s="43"/>
      <c r="G53" s="43"/>
      <c r="H53" s="43"/>
      <c r="I53" s="43"/>
      <c r="J53" s="43"/>
      <c r="K53" s="43"/>
    </row>
    <row r="54" spans="1:12" s="26" customFormat="1" x14ac:dyDescent="0.25"/>
    <row r="55" spans="1:12" s="26" customFormat="1" x14ac:dyDescent="0.25">
      <c r="A55" s="30"/>
      <c r="B55" s="31" t="s">
        <v>82</v>
      </c>
      <c r="C55" s="32"/>
    </row>
    <row r="56" spans="1:12" s="26" customFormat="1" ht="25.5" x14ac:dyDescent="0.25">
      <c r="A56" s="17" t="s">
        <v>0</v>
      </c>
      <c r="B56" s="17" t="s">
        <v>38</v>
      </c>
      <c r="C56" s="48" t="s">
        <v>2</v>
      </c>
      <c r="D56" s="48"/>
    </row>
    <row r="57" spans="1:12" ht="25.5" x14ac:dyDescent="0.25">
      <c r="A57" s="18" t="s">
        <v>39</v>
      </c>
      <c r="B57" s="33" t="s">
        <v>40</v>
      </c>
      <c r="C57" s="49">
        <f>C58+C59</f>
        <v>3375393.8600000003</v>
      </c>
      <c r="D57" s="49"/>
    </row>
    <row r="58" spans="1:12" ht="25.5" x14ac:dyDescent="0.25">
      <c r="A58" s="19" t="s">
        <v>41</v>
      </c>
      <c r="B58" s="34" t="s">
        <v>42</v>
      </c>
      <c r="C58" s="50">
        <f>K51</f>
        <v>42069.869999999995</v>
      </c>
      <c r="D58" s="50"/>
      <c r="G58" s="35"/>
    </row>
    <row r="59" spans="1:12" ht="25.5" x14ac:dyDescent="0.25">
      <c r="A59" s="20" t="s">
        <v>43</v>
      </c>
      <c r="B59" s="36" t="s">
        <v>44</v>
      </c>
      <c r="C59" s="51">
        <f>H51</f>
        <v>3333323.99</v>
      </c>
      <c r="D59" s="51"/>
    </row>
    <row r="60" spans="1:12" s="26" customFormat="1" x14ac:dyDescent="0.25">
      <c r="A60" s="17" t="s">
        <v>45</v>
      </c>
      <c r="B60" s="37" t="s">
        <v>46</v>
      </c>
      <c r="C60" s="52">
        <f>SUM(C61:C62)</f>
        <v>375402.26899999997</v>
      </c>
      <c r="D60" s="52"/>
      <c r="E60" s="24"/>
      <c r="F60" s="24"/>
      <c r="G60" s="24"/>
      <c r="H60" s="24"/>
      <c r="I60" s="24"/>
      <c r="J60" s="24"/>
      <c r="K60" s="24"/>
    </row>
    <row r="61" spans="1:12" s="26" customFormat="1" ht="38.25" x14ac:dyDescent="0.25">
      <c r="A61" s="21" t="s">
        <v>41</v>
      </c>
      <c r="B61" s="38" t="s">
        <v>47</v>
      </c>
      <c r="C61" s="45">
        <f>ROUND(H51-C63,4)</f>
        <v>333332.39899999998</v>
      </c>
      <c r="D61" s="45"/>
      <c r="E61" s="39"/>
      <c r="F61" s="24"/>
      <c r="G61" s="24"/>
      <c r="H61" s="24"/>
      <c r="I61" s="24"/>
      <c r="J61" s="24"/>
      <c r="K61" s="24"/>
      <c r="L61" s="39"/>
    </row>
    <row r="62" spans="1:12" s="26" customFormat="1" ht="38.25" x14ac:dyDescent="0.25">
      <c r="A62" s="21" t="s">
        <v>43</v>
      </c>
      <c r="B62" s="38" t="s">
        <v>48</v>
      </c>
      <c r="C62" s="46">
        <f>K51</f>
        <v>42069.869999999995</v>
      </c>
      <c r="D62" s="46"/>
      <c r="E62" s="24"/>
      <c r="F62" s="24"/>
      <c r="G62" s="24"/>
      <c r="H62" s="24"/>
      <c r="I62" s="24"/>
      <c r="J62" s="24"/>
      <c r="K62" s="24"/>
      <c r="L62" s="24"/>
    </row>
    <row r="63" spans="1:12" s="26" customFormat="1" ht="38.25" x14ac:dyDescent="0.25">
      <c r="A63" s="17" t="s">
        <v>49</v>
      </c>
      <c r="B63" s="37" t="s">
        <v>50</v>
      </c>
      <c r="C63" s="47">
        <f>ROUND(H51*0.9,4)</f>
        <v>2999991.591</v>
      </c>
      <c r="D63" s="47"/>
      <c r="E63" s="28"/>
      <c r="F63" s="40"/>
      <c r="G63" s="24"/>
      <c r="H63" s="24"/>
      <c r="I63" s="24"/>
      <c r="J63" s="24"/>
      <c r="K63" s="24"/>
      <c r="L63" s="41"/>
    </row>
    <row r="64" spans="1:12" x14ac:dyDescent="0.25">
      <c r="A64" s="26"/>
      <c r="B64" s="26"/>
      <c r="D64" s="39"/>
      <c r="E64" s="28"/>
      <c r="F64" s="40"/>
    </row>
    <row r="65" spans="2:12" x14ac:dyDescent="0.25">
      <c r="E65" s="28"/>
      <c r="F65" s="26"/>
      <c r="L65" s="35"/>
    </row>
    <row r="66" spans="2:12" x14ac:dyDescent="0.25">
      <c r="C66" s="35"/>
      <c r="D66" s="35"/>
    </row>
    <row r="68" spans="2:12" x14ac:dyDescent="0.25">
      <c r="C68" s="35"/>
    </row>
    <row r="69" spans="2:12" x14ac:dyDescent="0.25">
      <c r="B69" s="42"/>
    </row>
    <row r="70" spans="2:12" x14ac:dyDescent="0.25">
      <c r="B70" s="42"/>
    </row>
  </sheetData>
  <mergeCells count="34">
    <mergeCell ref="A1:K1"/>
    <mergeCell ref="A2:K2"/>
    <mergeCell ref="A9:A10"/>
    <mergeCell ref="B9:B10"/>
    <mergeCell ref="C9:D9"/>
    <mergeCell ref="E9:E10"/>
    <mergeCell ref="F9:G9"/>
    <mergeCell ref="H9:H10"/>
    <mergeCell ref="I9:J9"/>
    <mergeCell ref="K9:K10"/>
    <mergeCell ref="A40:B40"/>
    <mergeCell ref="A46:B46"/>
    <mergeCell ref="A50:B50"/>
    <mergeCell ref="A51:B51"/>
    <mergeCell ref="A4:K4"/>
    <mergeCell ref="B6:K6"/>
    <mergeCell ref="A32:B32"/>
    <mergeCell ref="A17:B17"/>
    <mergeCell ref="A20:B20"/>
    <mergeCell ref="A28:A30"/>
    <mergeCell ref="B12:K12"/>
    <mergeCell ref="B18:K18"/>
    <mergeCell ref="B21:K21"/>
    <mergeCell ref="B33:K33"/>
    <mergeCell ref="B41:K41"/>
    <mergeCell ref="B47:K47"/>
    <mergeCell ref="C61:D61"/>
    <mergeCell ref="C62:D62"/>
    <mergeCell ref="C63:D63"/>
    <mergeCell ref="C56:D56"/>
    <mergeCell ref="C57:D57"/>
    <mergeCell ref="C58:D58"/>
    <mergeCell ref="C59:D59"/>
    <mergeCell ref="C60:D60"/>
  </mergeCells>
  <pageMargins left="0.25" right="0.25" top="0.75" bottom="0.75" header="0.3" footer="0.3"/>
  <pageSetup paperSize="9" orientation="landscape" r:id="rId1"/>
  <ignoredErrors>
    <ignoredError sqref="A13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Tulca - ghid actualizat</vt:lpstr>
      <vt:lpstr>'Tulca - ghid actualizat'!Print_Area</vt:lpstr>
    </vt:vector>
  </TitlesOfParts>
  <Company>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VladPC</dc:creator>
  <cp:lastModifiedBy>Admin4</cp:lastModifiedBy>
  <cp:lastPrinted>2021-08-04T08:19:12Z</cp:lastPrinted>
  <dcterms:created xsi:type="dcterms:W3CDTF">2020-09-12T14:37:51Z</dcterms:created>
  <dcterms:modified xsi:type="dcterms:W3CDTF">2021-08-26T10:36:40Z</dcterms:modified>
</cp:coreProperties>
</file>