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CONT EXECUTIE\CONT EXECUTIE ANUAL 2024\"/>
    </mc:Choice>
  </mc:AlternateContent>
  <xr:revisionPtr revIDLastSave="0" documentId="13_ncr:1_{2789A578-D57B-4D16-8E09-AB9935F92132}" xr6:coauthVersionLast="47" xr6:coauthVersionMax="47" xr10:uidLastSave="{00000000-0000-0000-0000-000000000000}"/>
  <bookViews>
    <workbookView xWindow="-120" yWindow="-120" windowWidth="29040" windowHeight="15720" tabRatio="678" activeTab="6" xr2:uid="{00000000-000D-0000-FFFF-FFFF00000000}"/>
  </bookViews>
  <sheets>
    <sheet name="venituri functionare" sheetId="1" r:id="rId1"/>
    <sheet name="cheltuieli functionare" sheetId="2" r:id="rId2"/>
    <sheet name="venituri dezvoltare" sheetId="3" r:id="rId3"/>
    <sheet name="cheltuieli dezvoltare" sheetId="4" r:id="rId4"/>
    <sheet name="VENITURI TOTALE" sheetId="5" r:id="rId5"/>
    <sheet name="CHELTUIELI TOTALE" sheetId="6" r:id="rId6"/>
    <sheet name="indicatori" sheetId="7" r:id="rId7"/>
  </sheets>
  <definedNames>
    <definedName name="_xlnm.Print_Area" localSheetId="3">'cheltuieli dezvoltare'!$A$1:$F$49</definedName>
    <definedName name="_xlnm.Print_Area" localSheetId="5">'CHELTUIELI TOTALE'!$A$1:$G$146</definedName>
    <definedName name="_xlnm.Print_Area" localSheetId="2">'venituri dezvoltare'!$A$1:$F$35</definedName>
    <definedName name="_xlnm.Print_Area" localSheetId="0">'venituri functionare'!$A$1:$F$69</definedName>
  </definedNames>
  <calcPr calcId="191029"/>
</workbook>
</file>

<file path=xl/calcChain.xml><?xml version="1.0" encoding="utf-8"?>
<calcChain xmlns="http://schemas.openxmlformats.org/spreadsheetml/2006/main">
  <c r="E17" i="7" l="1"/>
  <c r="E15" i="7"/>
  <c r="E20" i="7"/>
  <c r="D27" i="1"/>
  <c r="E28" i="7"/>
  <c r="D23" i="7"/>
  <c r="D20" i="7"/>
  <c r="E34" i="7"/>
  <c r="D34" i="7"/>
  <c r="D36" i="7"/>
  <c r="E41" i="7"/>
  <c r="E39" i="7"/>
  <c r="D42" i="7"/>
  <c r="D40" i="7"/>
  <c r="D39" i="7"/>
  <c r="D38" i="7"/>
  <c r="D37" i="7"/>
  <c r="D13" i="7"/>
  <c r="D11" i="7"/>
  <c r="D10" i="7"/>
  <c r="E27" i="1"/>
  <c r="D9" i="7"/>
  <c r="D8" i="7"/>
  <c r="E43" i="1"/>
  <c r="E39" i="1"/>
  <c r="G34" i="6"/>
  <c r="D15" i="3"/>
  <c r="E36" i="5"/>
  <c r="E10" i="3"/>
  <c r="F142" i="6" l="1"/>
  <c r="G111" i="6"/>
  <c r="G98" i="6"/>
  <c r="E35" i="4"/>
  <c r="E22" i="4"/>
  <c r="F25" i="4"/>
  <c r="G117" i="6"/>
  <c r="G42" i="6"/>
  <c r="G35" i="6"/>
  <c r="G8" i="6"/>
  <c r="F11" i="2"/>
  <c r="F13" i="2"/>
  <c r="E12" i="2"/>
  <c r="D12" i="2"/>
  <c r="E57" i="1"/>
  <c r="E54" i="1"/>
  <c r="F12" i="2" l="1"/>
  <c r="G128" i="6"/>
  <c r="G95" i="6"/>
  <c r="G71" i="6"/>
  <c r="E21" i="2"/>
  <c r="D21" i="2"/>
  <c r="F23" i="2"/>
  <c r="F10" i="2"/>
  <c r="G45" i="6"/>
  <c r="E41" i="4"/>
  <c r="E46" i="5"/>
  <c r="D46" i="5"/>
  <c r="E44" i="5"/>
  <c r="D44" i="5"/>
  <c r="E41" i="5"/>
  <c r="D41" i="5"/>
  <c r="F41" i="5" l="1"/>
  <c r="F44" i="5"/>
  <c r="F46" i="5"/>
  <c r="D27" i="5"/>
  <c r="E27" i="5"/>
  <c r="F27" i="5" l="1"/>
  <c r="F49" i="1"/>
  <c r="E47" i="1"/>
  <c r="D47" i="1"/>
  <c r="D17" i="3"/>
  <c r="D7" i="3"/>
  <c r="E25" i="3"/>
  <c r="E24" i="3" s="1"/>
  <c r="D25" i="3"/>
  <c r="D24" i="3" s="1"/>
  <c r="F26" i="3"/>
  <c r="F21" i="3"/>
  <c r="F16" i="3"/>
  <c r="F24" i="3" l="1"/>
  <c r="F25" i="3"/>
  <c r="G130" i="6"/>
  <c r="G121" i="6"/>
  <c r="G114" i="6"/>
  <c r="G107" i="6"/>
  <c r="G100" i="6"/>
  <c r="G101" i="6"/>
  <c r="G102" i="6"/>
  <c r="G85" i="6"/>
  <c r="G67" i="6"/>
  <c r="G66" i="6"/>
  <c r="G52" i="6"/>
  <c r="D27" i="4"/>
  <c r="E27" i="4"/>
  <c r="E29" i="2"/>
  <c r="D29" i="2"/>
  <c r="F31" i="2"/>
  <c r="E45" i="5"/>
  <c r="D45" i="5"/>
  <c r="D38" i="5"/>
  <c r="D37" i="5"/>
  <c r="D35" i="5"/>
  <c r="E35" i="5"/>
  <c r="E34" i="5"/>
  <c r="E32" i="5"/>
  <c r="D32" i="5"/>
  <c r="F11" i="3"/>
  <c r="F14" i="3"/>
  <c r="F18" i="3"/>
  <c r="F19" i="3"/>
  <c r="F23" i="3"/>
  <c r="F45" i="5" l="1"/>
  <c r="E22" i="3"/>
  <c r="E20" i="3" s="1"/>
  <c r="D22" i="3"/>
  <c r="D20" i="3" s="1"/>
  <c r="F58" i="1"/>
  <c r="D57" i="1"/>
  <c r="D40" i="2"/>
  <c r="D24" i="2"/>
  <c r="E7" i="2"/>
  <c r="D7" i="2"/>
  <c r="G135" i="6"/>
  <c r="G97" i="6"/>
  <c r="G96" i="6"/>
  <c r="G79" i="6"/>
  <c r="G59" i="6"/>
  <c r="G44" i="6"/>
  <c r="G43" i="6"/>
  <c r="G40" i="6"/>
  <c r="G28" i="6"/>
  <c r="D35" i="4"/>
  <c r="D8" i="4"/>
  <c r="E14" i="4"/>
  <c r="D14" i="4"/>
  <c r="F15" i="4"/>
  <c r="F16" i="4"/>
  <c r="E43" i="5"/>
  <c r="D43" i="5"/>
  <c r="E42" i="5"/>
  <c r="D42" i="5"/>
  <c r="E17" i="3"/>
  <c r="E15" i="3" s="1"/>
  <c r="F43" i="5" l="1"/>
  <c r="F42" i="5"/>
  <c r="F15" i="3"/>
  <c r="F17" i="3"/>
  <c r="F22" i="3"/>
  <c r="F20" i="3"/>
  <c r="F14" i="4"/>
  <c r="E26" i="7"/>
  <c r="F10" i="4"/>
  <c r="F11" i="4"/>
  <c r="F23" i="4"/>
  <c r="F24" i="4"/>
  <c r="D34" i="2"/>
  <c r="D14" i="2"/>
  <c r="E154" i="6"/>
  <c r="E142" i="6"/>
  <c r="G141" i="6"/>
  <c r="G140" i="6"/>
  <c r="G139" i="6"/>
  <c r="G138" i="6"/>
  <c r="G137" i="6"/>
  <c r="G136" i="6"/>
  <c r="G134" i="6"/>
  <c r="G133" i="6"/>
  <c r="G132" i="6"/>
  <c r="G131" i="6"/>
  <c r="G129" i="6"/>
  <c r="G127" i="6"/>
  <c r="G126" i="6"/>
  <c r="G125" i="6"/>
  <c r="G124" i="6"/>
  <c r="G123" i="6"/>
  <c r="G122" i="6"/>
  <c r="G120" i="6"/>
  <c r="G119" i="6"/>
  <c r="G118" i="6"/>
  <c r="G116" i="6"/>
  <c r="G115" i="6"/>
  <c r="G113" i="6"/>
  <c r="G112" i="6"/>
  <c r="G110" i="6"/>
  <c r="G109" i="6"/>
  <c r="G108" i="6"/>
  <c r="G106" i="6"/>
  <c r="G105" i="6"/>
  <c r="G104" i="6"/>
  <c r="G103" i="6"/>
  <c r="G99" i="6"/>
  <c r="G94" i="6"/>
  <c r="G93" i="6"/>
  <c r="G92" i="6"/>
  <c r="G91" i="6"/>
  <c r="G90" i="6"/>
  <c r="G89" i="6"/>
  <c r="G88" i="6"/>
  <c r="G87" i="6"/>
  <c r="G86" i="6"/>
  <c r="G84" i="6"/>
  <c r="G83" i="6"/>
  <c r="G82" i="6"/>
  <c r="G81" i="6"/>
  <c r="G80" i="6"/>
  <c r="G78" i="6"/>
  <c r="G77" i="6"/>
  <c r="G76" i="6"/>
  <c r="G75" i="6"/>
  <c r="G74" i="6"/>
  <c r="G73" i="6"/>
  <c r="G72" i="6"/>
  <c r="G70" i="6"/>
  <c r="G69" i="6"/>
  <c r="G68" i="6"/>
  <c r="G65" i="6"/>
  <c r="G64" i="6"/>
  <c r="G63" i="6"/>
  <c r="G62" i="6"/>
  <c r="G61" i="6"/>
  <c r="G60" i="6"/>
  <c r="G58" i="6"/>
  <c r="G57" i="6"/>
  <c r="G56" i="6"/>
  <c r="G55" i="6"/>
  <c r="G54" i="6"/>
  <c r="G53" i="6"/>
  <c r="G51" i="6"/>
  <c r="G50" i="6"/>
  <c r="G49" i="6"/>
  <c r="G48" i="6"/>
  <c r="G47" i="6"/>
  <c r="G46" i="6"/>
  <c r="G41" i="6"/>
  <c r="G39" i="6"/>
  <c r="G38" i="6"/>
  <c r="G37" i="6"/>
  <c r="G36" i="6"/>
  <c r="G33" i="6"/>
  <c r="G32" i="6"/>
  <c r="G31" i="6"/>
  <c r="G30" i="6"/>
  <c r="G29" i="6"/>
  <c r="G27" i="6"/>
  <c r="G26" i="6"/>
  <c r="G25" i="6"/>
  <c r="G24" i="6"/>
  <c r="G23" i="6"/>
  <c r="G22" i="6"/>
  <c r="G21" i="6"/>
  <c r="G20" i="6"/>
  <c r="G19" i="6"/>
  <c r="G18" i="6"/>
  <c r="G17" i="6"/>
  <c r="G16" i="6"/>
  <c r="G15" i="6"/>
  <c r="G14" i="6"/>
  <c r="G13" i="6"/>
  <c r="G12" i="6"/>
  <c r="G11" i="6"/>
  <c r="G10" i="6"/>
  <c r="G9" i="6"/>
  <c r="G7" i="6"/>
  <c r="G6" i="6"/>
  <c r="G5" i="6"/>
  <c r="E40" i="5"/>
  <c r="D40" i="5"/>
  <c r="E39" i="5"/>
  <c r="D39" i="5"/>
  <c r="E38" i="5"/>
  <c r="E37" i="5"/>
  <c r="F35" i="5"/>
  <c r="D34" i="5"/>
  <c r="E33" i="5"/>
  <c r="D33" i="5"/>
  <c r="E31" i="5"/>
  <c r="D31" i="5"/>
  <c r="E30" i="5"/>
  <c r="D30" i="5"/>
  <c r="E29" i="5"/>
  <c r="D29" i="5"/>
  <c r="E28" i="5"/>
  <c r="D28" i="5"/>
  <c r="E26" i="5"/>
  <c r="D26" i="5"/>
  <c r="E25" i="5"/>
  <c r="D25" i="5"/>
  <c r="E24" i="5"/>
  <c r="D24" i="5"/>
  <c r="E23" i="5"/>
  <c r="D23" i="5"/>
  <c r="E22" i="5"/>
  <c r="D22" i="5"/>
  <c r="E21" i="5"/>
  <c r="D21" i="5"/>
  <c r="E20" i="5"/>
  <c r="D20" i="5"/>
  <c r="E19" i="5"/>
  <c r="D19" i="5"/>
  <c r="E18" i="5"/>
  <c r="D18" i="5"/>
  <c r="E17" i="5"/>
  <c r="D17" i="5"/>
  <c r="E16" i="5"/>
  <c r="D16" i="5"/>
  <c r="E15" i="5"/>
  <c r="D15" i="5"/>
  <c r="E14" i="5"/>
  <c r="D14" i="5"/>
  <c r="E13" i="5"/>
  <c r="D13" i="5"/>
  <c r="E12" i="5"/>
  <c r="D12" i="5"/>
  <c r="E11" i="5"/>
  <c r="D11" i="5"/>
  <c r="E10" i="5"/>
  <c r="D10" i="5"/>
  <c r="E9" i="5"/>
  <c r="D9" i="5"/>
  <c r="E8" i="5"/>
  <c r="D8" i="5"/>
  <c r="E7" i="5"/>
  <c r="F7" i="5" s="1"/>
  <c r="D7" i="5"/>
  <c r="E6" i="5"/>
  <c r="D6" i="5"/>
  <c r="E5" i="5"/>
  <c r="D5" i="5"/>
  <c r="F43" i="4"/>
  <c r="F42" i="4"/>
  <c r="D41" i="4"/>
  <c r="D40" i="4" s="1"/>
  <c r="F39" i="4"/>
  <c r="F38" i="4"/>
  <c r="F36" i="4"/>
  <c r="F34" i="4"/>
  <c r="E33" i="4"/>
  <c r="D33" i="4"/>
  <c r="D32" i="4" s="1"/>
  <c r="D31" i="4" s="1"/>
  <c r="F30" i="4"/>
  <c r="F29" i="4"/>
  <c r="F28" i="4"/>
  <c r="E26" i="4"/>
  <c r="D26" i="4"/>
  <c r="D22" i="4"/>
  <c r="D21" i="4" s="1"/>
  <c r="F20" i="4"/>
  <c r="F19" i="4"/>
  <c r="F18" i="4"/>
  <c r="E17" i="4"/>
  <c r="E13" i="4" s="1"/>
  <c r="D17" i="4"/>
  <c r="D13" i="4" s="1"/>
  <c r="F12" i="4"/>
  <c r="F9" i="4"/>
  <c r="E8" i="4"/>
  <c r="E7" i="4" s="1"/>
  <c r="D7" i="4"/>
  <c r="E13" i="3"/>
  <c r="D13" i="3"/>
  <c r="E9" i="3"/>
  <c r="D10" i="3"/>
  <c r="F8" i="3"/>
  <c r="E7" i="3"/>
  <c r="F41" i="2"/>
  <c r="E40" i="2"/>
  <c r="F40" i="2" s="1"/>
  <c r="F39" i="2"/>
  <c r="F38" i="2"/>
  <c r="E37" i="2"/>
  <c r="D37" i="2"/>
  <c r="F36" i="2"/>
  <c r="F35" i="2"/>
  <c r="E34" i="2"/>
  <c r="F33" i="2"/>
  <c r="F32" i="2"/>
  <c r="F30" i="2"/>
  <c r="F28" i="2"/>
  <c r="F27" i="2"/>
  <c r="F26" i="2"/>
  <c r="F25" i="2"/>
  <c r="E24" i="2"/>
  <c r="F22" i="2"/>
  <c r="F20" i="2"/>
  <c r="F19" i="2"/>
  <c r="F18" i="2"/>
  <c r="E17" i="2"/>
  <c r="D17" i="2"/>
  <c r="F16" i="2"/>
  <c r="F15" i="2"/>
  <c r="E14" i="2"/>
  <c r="F9" i="2"/>
  <c r="F8" i="2"/>
  <c r="F63" i="1"/>
  <c r="F62" i="1"/>
  <c r="E61" i="1"/>
  <c r="D61" i="1"/>
  <c r="F59" i="1"/>
  <c r="F57" i="1"/>
  <c r="F56" i="1"/>
  <c r="F55" i="1"/>
  <c r="D54" i="1"/>
  <c r="F53" i="1"/>
  <c r="F52" i="1"/>
  <c r="E51" i="1"/>
  <c r="E50" i="1" s="1"/>
  <c r="D51" i="1"/>
  <c r="D50" i="1" s="1"/>
  <c r="F48" i="1"/>
  <c r="F46" i="1"/>
  <c r="F45" i="1"/>
  <c r="E44" i="1"/>
  <c r="D44" i="1"/>
  <c r="F42" i="1"/>
  <c r="E41" i="1"/>
  <c r="D41" i="1"/>
  <c r="D40" i="1" s="1"/>
  <c r="F38" i="1"/>
  <c r="E37" i="1"/>
  <c r="D37" i="1"/>
  <c r="F36" i="1"/>
  <c r="F35" i="1"/>
  <c r="F34" i="1"/>
  <c r="F33" i="1"/>
  <c r="E32" i="1"/>
  <c r="D32" i="1"/>
  <c r="D31" i="1" s="1"/>
  <c r="F30" i="1"/>
  <c r="F29" i="1"/>
  <c r="E28" i="1"/>
  <c r="D28" i="1"/>
  <c r="F26" i="1"/>
  <c r="F25" i="1"/>
  <c r="F24" i="1"/>
  <c r="F23" i="1"/>
  <c r="F22" i="1"/>
  <c r="E21" i="1"/>
  <c r="D21" i="1"/>
  <c r="F20" i="1"/>
  <c r="F19" i="1"/>
  <c r="E18" i="1"/>
  <c r="D18" i="1"/>
  <c r="F16" i="1"/>
  <c r="F15" i="1"/>
  <c r="F14" i="1"/>
  <c r="E13" i="1"/>
  <c r="D13" i="1"/>
  <c r="F12" i="1"/>
  <c r="E11" i="1"/>
  <c r="D11" i="1"/>
  <c r="F37" i="5" l="1"/>
  <c r="E47" i="5"/>
  <c r="E6" i="3"/>
  <c r="D43" i="1"/>
  <c r="D39" i="1" s="1"/>
  <c r="D47" i="5"/>
  <c r="D6" i="2"/>
  <c r="E6" i="2"/>
  <c r="D9" i="3"/>
  <c r="F9" i="3" s="1"/>
  <c r="D6" i="3"/>
  <c r="F33" i="4"/>
  <c r="D6" i="4"/>
  <c r="F33" i="5"/>
  <c r="F11" i="5"/>
  <c r="E10" i="1"/>
  <c r="E9" i="1" s="1"/>
  <c r="F13" i="3"/>
  <c r="F38" i="5"/>
  <c r="F10" i="3"/>
  <c r="F34" i="5"/>
  <c r="F7" i="3"/>
  <c r="F44" i="1"/>
  <c r="F28" i="5"/>
  <c r="F19" i="5"/>
  <c r="G142" i="6"/>
  <c r="F41" i="4"/>
  <c r="F26" i="4"/>
  <c r="F22" i="4"/>
  <c r="F35" i="4"/>
  <c r="E40" i="4"/>
  <c r="F40" i="4" s="1"/>
  <c r="F27" i="4"/>
  <c r="E21" i="4"/>
  <c r="F17" i="4"/>
  <c r="F13" i="4"/>
  <c r="F8" i="4"/>
  <c r="F7" i="4"/>
  <c r="F37" i="2"/>
  <c r="F34" i="2"/>
  <c r="F29" i="2"/>
  <c r="F24" i="2"/>
  <c r="F21" i="2"/>
  <c r="F17" i="2"/>
  <c r="F14" i="2"/>
  <c r="F7" i="2"/>
  <c r="F5" i="5"/>
  <c r="F13" i="5"/>
  <c r="F12" i="5"/>
  <c r="F21" i="5"/>
  <c r="F26" i="5"/>
  <c r="F39" i="5"/>
  <c r="F16" i="5"/>
  <c r="F10" i="5"/>
  <c r="F8" i="5"/>
  <c r="F20" i="5"/>
  <c r="F25" i="5"/>
  <c r="F24" i="5"/>
  <c r="F9" i="5"/>
  <c r="F17" i="5"/>
  <c r="F61" i="1"/>
  <c r="F40" i="5"/>
  <c r="F31" i="5"/>
  <c r="F30" i="5"/>
  <c r="F54" i="1"/>
  <c r="F29" i="5"/>
  <c r="F51" i="1"/>
  <c r="F50" i="1"/>
  <c r="F47" i="1"/>
  <c r="F23" i="5"/>
  <c r="F41" i="1"/>
  <c r="F37" i="1"/>
  <c r="F22" i="5"/>
  <c r="F18" i="5"/>
  <c r="F32" i="1"/>
  <c r="F28" i="1"/>
  <c r="F15" i="5"/>
  <c r="F14" i="5"/>
  <c r="D17" i="1"/>
  <c r="F21" i="1"/>
  <c r="F18" i="1"/>
  <c r="F13" i="1"/>
  <c r="F6" i="5"/>
  <c r="D10" i="1"/>
  <c r="D9" i="1" s="1"/>
  <c r="E17" i="1"/>
  <c r="E31" i="1"/>
  <c r="F31" i="1" s="1"/>
  <c r="E40" i="1"/>
  <c r="E32" i="4"/>
  <c r="F11" i="1"/>
  <c r="D7" i="7" l="1"/>
  <c r="D22" i="7"/>
  <c r="D14" i="7"/>
  <c r="D12" i="7"/>
  <c r="D24" i="7"/>
  <c r="E37" i="7"/>
  <c r="F39" i="1"/>
  <c r="D154" i="6"/>
  <c r="F154" i="6" s="1"/>
  <c r="F6" i="3"/>
  <c r="F47" i="5"/>
  <c r="F10" i="1"/>
  <c r="F21" i="4"/>
  <c r="F43" i="1"/>
  <c r="D8" i="1"/>
  <c r="D7" i="1" s="1"/>
  <c r="D6" i="1" s="1"/>
  <c r="F17" i="1"/>
  <c r="D148" i="6"/>
  <c r="F9" i="1"/>
  <c r="E31" i="4"/>
  <c r="E6" i="4" s="1"/>
  <c r="F32" i="4"/>
  <c r="F40" i="1"/>
  <c r="F6" i="2"/>
  <c r="F27" i="1"/>
  <c r="E13" i="7" l="1"/>
  <c r="E8" i="1"/>
  <c r="D151" i="6"/>
  <c r="E9" i="7"/>
  <c r="E23" i="7"/>
  <c r="E11" i="7"/>
  <c r="E7" i="7"/>
  <c r="F31" i="4"/>
  <c r="F8" i="1" l="1"/>
  <c r="E7" i="1"/>
  <c r="E6" i="1" s="1"/>
  <c r="A50" i="4"/>
  <c r="F6" i="4"/>
  <c r="E44" i="4"/>
  <c r="A36" i="3" l="1"/>
  <c r="F7" i="1"/>
  <c r="D150" i="6"/>
  <c r="D152" i="6" s="1"/>
  <c r="E42" i="2" l="1"/>
  <c r="A51" i="4" s="1"/>
  <c r="F6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  <author>PC</author>
  </authors>
  <commentList>
    <comment ref="C2" authorId="0" shapeId="0" xr:uid="{00000000-0006-0000-0000-000001000000}">
      <text>
        <r>
          <rPr>
            <sz val="11"/>
            <color rgb="FF000000"/>
            <rFont val="Calibri"/>
            <family val="2"/>
            <charset val="1"/>
          </rPr>
          <t xml:space="preserve">Author:
</t>
        </r>
        <r>
          <rPr>
            <sz val="9"/>
            <color rgb="FF000000"/>
            <rFont val="Tahoma"/>
            <family val="2"/>
          </rPr>
          <t>preluate din BUGET LOCAL PEANUL 2023 SECTIUNEA DE FUNCTIONARE</t>
        </r>
      </text>
    </comment>
    <comment ref="C19" authorId="0" shapeId="0" xr:uid="{00000000-0006-0000-0000-000002000000}">
      <text>
        <r>
          <rPr>
            <sz val="11"/>
            <color rgb="FF000000"/>
            <rFont val="Calibri"/>
            <family val="2"/>
            <charset val="1"/>
          </rPr>
          <t xml:space="preserve">Author:
</t>
        </r>
        <r>
          <rPr>
            <sz val="9"/>
            <color rgb="FF000000"/>
            <rFont val="Tahoma"/>
            <family val="2"/>
          </rPr>
          <t xml:space="preserve">anexa 1 la buget </t>
        </r>
      </text>
    </comment>
    <comment ref="C20" authorId="0" shapeId="0" xr:uid="{00000000-0006-0000-0000-000003000000}">
      <text>
        <r>
          <rPr>
            <sz val="11"/>
            <color rgb="FF000000"/>
            <rFont val="Calibri"/>
            <family val="2"/>
            <charset val="1"/>
          </rPr>
          <t xml:space="preserve">Author:
</t>
        </r>
        <r>
          <rPr>
            <sz val="9"/>
            <color rgb="FF000000"/>
            <rFont val="Tahoma"/>
            <family val="2"/>
          </rPr>
          <t xml:space="preserve">anexa 1 la buget </t>
        </r>
      </text>
    </comment>
    <comment ref="C22" authorId="0" shapeId="0" xr:uid="{00000000-0006-0000-0000-000004000000}">
      <text>
        <r>
          <rPr>
            <sz val="11"/>
            <color rgb="FF000000"/>
            <rFont val="Calibri"/>
            <family val="2"/>
            <charset val="1"/>
          </rPr>
          <t xml:space="preserve">Author:
</t>
        </r>
        <r>
          <rPr>
            <sz val="9"/>
            <color rgb="FF000000"/>
            <rFont val="Tahoma"/>
            <family val="2"/>
          </rPr>
          <t xml:space="preserve">anexa 1 la buget </t>
        </r>
      </text>
    </comment>
    <comment ref="C23" authorId="0" shapeId="0" xr:uid="{00000000-0006-0000-0000-000005000000}">
      <text>
        <r>
          <rPr>
            <sz val="11"/>
            <color rgb="FF000000"/>
            <rFont val="Calibri"/>
            <family val="2"/>
            <charset val="1"/>
          </rPr>
          <t xml:space="preserve">Author:
</t>
        </r>
        <r>
          <rPr>
            <sz val="9"/>
            <color rgb="FF000000"/>
            <rFont val="Tahoma"/>
            <family val="2"/>
          </rPr>
          <t xml:space="preserve">anexa 1 la buget </t>
        </r>
      </text>
    </comment>
    <comment ref="C24" authorId="0" shapeId="0" xr:uid="{00000000-0006-0000-0000-000006000000}">
      <text>
        <r>
          <rPr>
            <sz val="11"/>
            <color rgb="FF000000"/>
            <rFont val="Calibri"/>
            <family val="2"/>
            <charset val="1"/>
          </rPr>
          <t xml:space="preserve">Author:
</t>
        </r>
        <r>
          <rPr>
            <sz val="9"/>
            <color rgb="FF000000"/>
            <rFont val="Tahoma"/>
            <family val="2"/>
          </rPr>
          <t xml:space="preserve">anexa 1 la buget </t>
        </r>
      </text>
    </comment>
    <comment ref="C33" authorId="0" shapeId="0" xr:uid="{00000000-0006-0000-0000-000007000000}">
      <text>
        <r>
          <rPr>
            <sz val="11"/>
            <color rgb="FF000000"/>
            <rFont val="Calibri"/>
            <family val="2"/>
            <charset val="1"/>
          </rPr>
          <t xml:space="preserve">Author:
</t>
        </r>
        <r>
          <rPr>
            <sz val="9"/>
            <color rgb="FF000000"/>
            <rFont val="Tahoma"/>
            <family val="2"/>
          </rPr>
          <t xml:space="preserve">anexa 1 la buget </t>
        </r>
      </text>
    </comment>
    <comment ref="C34" authorId="0" shapeId="0" xr:uid="{00000000-0006-0000-0000-000008000000}">
      <text>
        <r>
          <rPr>
            <sz val="11"/>
            <color rgb="FF000000"/>
            <rFont val="Calibri"/>
            <family val="2"/>
            <charset val="1"/>
          </rPr>
          <t xml:space="preserve">Author:
</t>
        </r>
        <r>
          <rPr>
            <sz val="9"/>
            <color rgb="FF000000"/>
            <rFont val="Tahoma"/>
            <family val="2"/>
          </rPr>
          <t xml:space="preserve">anexa 1 la buget </t>
        </r>
      </text>
    </comment>
    <comment ref="E59" authorId="1" shapeId="0" xr:uid="{313B13F4-BC96-454F-90E4-C72F96C83ED1}">
      <text>
        <r>
          <rPr>
            <b/>
            <sz val="9"/>
            <color indexed="81"/>
            <rFont val="Tahoma"/>
            <charset val="1"/>
          </rPr>
          <t>PC:</t>
        </r>
        <r>
          <rPr>
            <sz val="9"/>
            <color indexed="81"/>
            <rFont val="Tahoma"/>
            <charset val="1"/>
          </rPr>
          <t xml:space="preserve">
in SF sunt cu minus pe 37.03 , iar in SD sunt cu plus pe 37.04</t>
        </r>
      </text>
    </comment>
    <comment ref="E60" authorId="1" shapeId="0" xr:uid="{A007280A-6DAC-46DD-A1F1-606D8EC2875E}">
      <text>
        <r>
          <rPr>
            <b/>
            <sz val="9"/>
            <color indexed="81"/>
            <rFont val="Tahoma"/>
            <family val="2"/>
          </rPr>
          <t>PC:</t>
        </r>
        <r>
          <rPr>
            <sz val="9"/>
            <color indexed="81"/>
            <rFont val="Tahoma"/>
            <family val="2"/>
          </rPr>
          <t xml:space="preserve">
pt anuala  se scot cei 200,000, pt tim 4 raman cei 200,000 pe 40.11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PC</author>
  </authors>
  <commentList>
    <comment ref="E6" authorId="0" shapeId="0" xr:uid="{38951202-C6B9-43F0-B467-0489D3F4042D}">
      <text>
        <r>
          <rPr>
            <b/>
            <sz val="9"/>
            <color indexed="81"/>
            <rFont val="Tahoma"/>
            <family val="2"/>
          </rPr>
          <t>PC:</t>
        </r>
        <r>
          <rPr>
            <sz val="9"/>
            <color indexed="81"/>
            <rFont val="Tahoma"/>
            <family val="2"/>
          </rPr>
          <t xml:space="preserve">
965.114,47(sc)+.
10.666.660,97(primarie)-85(-20934 )
=11.631.775,44
</t>
        </r>
      </text>
    </comment>
    <comment ref="E18" authorId="0" shapeId="0" xr:uid="{2BB36755-C96A-437B-8174-10CAE5095A0D}">
      <text>
        <r>
          <rPr>
            <b/>
            <sz val="9"/>
            <color indexed="81"/>
            <rFont val="Tahoma"/>
            <family val="2"/>
          </rPr>
          <t>PC:</t>
        </r>
        <r>
          <rPr>
            <sz val="9"/>
            <color indexed="81"/>
            <rFont val="Tahoma"/>
            <family val="2"/>
          </rPr>
          <t xml:space="preserve">
executie tl 20 scoala
</t>
        </r>
      </text>
    </comment>
    <comment ref="D19" authorId="0" shapeId="0" xr:uid="{FD247632-08A7-4668-8800-D70760DC8E7B}">
      <text>
        <r>
          <rPr>
            <b/>
            <sz val="9"/>
            <color indexed="81"/>
            <rFont val="Tahoma"/>
            <family val="2"/>
          </rPr>
          <t>PC:</t>
        </r>
        <r>
          <rPr>
            <sz val="9"/>
            <color indexed="81"/>
            <rFont val="Tahoma"/>
            <family val="2"/>
          </rPr>
          <t xml:space="preserve">
100.000 scoala +30.000 primarie=130.000</t>
        </r>
      </text>
    </comment>
    <comment ref="E19" authorId="0" shapeId="0" xr:uid="{DC504C5A-D45E-4244-AA1A-A670FA67946C}">
      <text>
        <r>
          <rPr>
            <b/>
            <sz val="9"/>
            <color indexed="81"/>
            <rFont val="Tahoma"/>
            <family val="2"/>
          </rPr>
          <t>PC:</t>
        </r>
        <r>
          <rPr>
            <sz val="9"/>
            <color indexed="81"/>
            <rFont val="Tahoma"/>
            <family val="2"/>
          </rPr>
          <t xml:space="preserve">
141.652(scoala CES)+43.200(primaria)=184.852 lei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PC</author>
  </authors>
  <commentList>
    <comment ref="E8" authorId="0" shapeId="0" xr:uid="{4CF6F8C2-D99F-4EC3-9E66-ABF0D2ED50E8}">
      <text>
        <r>
          <rPr>
            <b/>
            <sz val="9"/>
            <color indexed="81"/>
            <rFont val="Tahoma"/>
            <charset val="1"/>
          </rPr>
          <t>PC:</t>
        </r>
        <r>
          <rPr>
            <sz val="9"/>
            <color indexed="81"/>
            <rFont val="Tahoma"/>
            <charset val="1"/>
          </rPr>
          <t xml:space="preserve">
in SF sunt cu minus pe 37.03 , iar in SD sunt cu plus pe 37.04</t>
        </r>
      </text>
    </comment>
    <comment ref="D10" authorId="0" shapeId="0" xr:uid="{0E7F322B-575B-4D53-A2AA-484EDEF642EA}">
      <text>
        <r>
          <rPr>
            <b/>
            <sz val="9"/>
            <color indexed="81"/>
            <rFont val="Tahoma"/>
            <charset val="1"/>
          </rPr>
          <t>PC:</t>
        </r>
        <r>
          <rPr>
            <sz val="9"/>
            <color indexed="81"/>
            <rFont val="Tahoma"/>
            <charset val="1"/>
          </rPr>
          <t xml:space="preserve">
nu se face prevedere niciodata</t>
        </r>
      </text>
    </comment>
    <comment ref="D24" authorId="0" shapeId="0" xr:uid="{34C2B3EF-C0F5-4381-B6DF-C708735F34FA}">
      <text>
        <r>
          <rPr>
            <b/>
            <sz val="9"/>
            <color indexed="81"/>
            <rFont val="Tahoma"/>
            <charset val="1"/>
          </rPr>
          <t>PC:</t>
        </r>
        <r>
          <rPr>
            <sz val="9"/>
            <color indexed="81"/>
            <rFont val="Tahoma"/>
            <charset val="1"/>
          </rPr>
          <t xml:space="preserve">
se face prevedere in momentul cand vin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  <author>PC</author>
  </authors>
  <commentList>
    <comment ref="E5" authorId="0" shapeId="0" xr:uid="{00000000-0006-0000-0500-000001000000}">
      <text>
        <r>
          <rPr>
            <sz val="11"/>
            <color rgb="FF000000"/>
            <rFont val="Calibri"/>
            <family val="2"/>
            <charset val="1"/>
          </rPr>
          <t xml:space="preserve">Author:
</t>
        </r>
        <r>
          <rPr>
            <sz val="9"/>
            <color rgb="FF000000"/>
            <rFont val="Tahoma"/>
            <family val="2"/>
          </rPr>
          <t>cel mai bine le iei din prg ctb Verificare trimestrialitate plati</t>
        </r>
      </text>
    </comment>
    <comment ref="F108" authorId="1" shapeId="0" xr:uid="{F4EAE519-EDFA-4770-8AAC-B2E29D44FE8D}">
      <text>
        <r>
          <rPr>
            <b/>
            <sz val="9"/>
            <color indexed="81"/>
            <rFont val="Tahoma"/>
            <family val="2"/>
          </rPr>
          <t>PC:</t>
        </r>
        <r>
          <rPr>
            <sz val="9"/>
            <color indexed="81"/>
            <rFont val="Tahoma"/>
            <family val="2"/>
          </rPr>
          <t xml:space="preserve">
indemnizatii handicap</t>
        </r>
      </text>
    </comment>
    <comment ref="F110" authorId="1" shapeId="0" xr:uid="{8C751C09-1C7B-46F8-AD0F-1F562FCD1360}">
      <text>
        <r>
          <rPr>
            <b/>
            <sz val="9"/>
            <color indexed="81"/>
            <rFont val="Tahoma"/>
            <family val="2"/>
          </rPr>
          <t>PC:</t>
        </r>
        <r>
          <rPr>
            <sz val="9"/>
            <color indexed="81"/>
            <rFont val="Tahoma"/>
            <family val="2"/>
          </rPr>
          <t xml:space="preserve">
ajutoare incalzire lemne</t>
        </r>
      </text>
    </comment>
    <comment ref="F112" authorId="1" shapeId="0" xr:uid="{447F1846-F68F-4B1B-BF2E-2EB034972029}">
      <text>
        <r>
          <rPr>
            <b/>
            <sz val="9"/>
            <color indexed="81"/>
            <rFont val="Tahoma"/>
            <family val="2"/>
          </rPr>
          <t>PC:</t>
        </r>
        <r>
          <rPr>
            <sz val="9"/>
            <color indexed="81"/>
            <rFont val="Tahoma"/>
            <family val="2"/>
          </rPr>
          <t xml:space="preserve">
ajutoare de urgenta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PC</author>
    <author/>
  </authors>
  <commentList>
    <comment ref="D7" authorId="0" shapeId="0" xr:uid="{1AD7365D-7D0E-4F63-A0A9-2DCDD0AB521B}">
      <text>
        <r>
          <rPr>
            <b/>
            <sz val="9"/>
            <color indexed="81"/>
            <rFont val="Tahoma"/>
            <charset val="1"/>
          </rPr>
          <t>PC:</t>
        </r>
        <r>
          <rPr>
            <sz val="9"/>
            <color indexed="81"/>
            <rFont val="Tahoma"/>
            <charset val="1"/>
          </rPr>
          <t xml:space="preserve">
VENITURI TOTALE(E47)-VEN TOT(40.11=E37)- VEN TOT(40.14=E38)</t>
        </r>
      </text>
    </comment>
    <comment ref="D8" authorId="0" shapeId="0" xr:uid="{E2683926-3681-483A-BE6B-8164BCD5FD3A}">
      <text>
        <r>
          <rPr>
            <b/>
            <sz val="9"/>
            <color indexed="81"/>
            <rFont val="Tahoma"/>
            <charset val="1"/>
          </rPr>
          <t>PC:</t>
        </r>
        <r>
          <rPr>
            <sz val="9"/>
            <color indexed="81"/>
            <rFont val="Tahoma"/>
            <charset val="1"/>
          </rPr>
          <t xml:space="preserve">
VEN TOT=BUGETUL/PREVEDERE(D47)</t>
        </r>
      </text>
    </comment>
    <comment ref="D9" authorId="1" shapeId="0" xr:uid="{00000000-0006-0000-0600-000001000000}">
      <text>
        <r>
          <rPr>
            <sz val="11"/>
            <color rgb="FF000000"/>
            <rFont val="Calibri"/>
            <family val="2"/>
            <charset val="1"/>
          </rPr>
          <t xml:space="preserve">Author:
</t>
        </r>
        <r>
          <rPr>
            <sz val="9"/>
            <color rgb="FF000000"/>
            <rFont val="Tahoma"/>
            <family val="2"/>
          </rPr>
          <t>=ven totale E47-
(Venit funct) Sume defalcate din TVA E28- (Venit funct) Subventii E59-(Venit dezv) Subventii E14-(venit funt)Sponsorizare E58
=(Venit funct)03+04+07+16+18+30+33+34+35+36+(venit dezv)39+48</t>
        </r>
      </text>
    </comment>
    <comment ref="D10" authorId="1" shapeId="0" xr:uid="{00000000-0006-0000-0600-000002000000}">
      <text>
        <r>
          <rPr>
            <sz val="11"/>
            <color rgb="FF000000"/>
            <rFont val="Calibri"/>
            <family val="2"/>
            <charset val="1"/>
          </rPr>
          <t>Author:
=</t>
        </r>
        <r>
          <rPr>
            <sz val="9"/>
            <color rgb="FF000000"/>
            <rFont val="Tahoma"/>
            <family val="2"/>
            <charset val="1"/>
          </rPr>
          <t>BUGET VENITURI TOTALE D38-buget Sume defalcate din TVA D28- buget Subventii D59-buget Subventui (Venit dezv)-(Venit funct)SponsorizareD58
=(venit funct)buget/preved 03+04+07+16+18+30+33+34+35+36</t>
        </r>
      </text>
    </comment>
    <comment ref="D13" authorId="1" shapeId="0" xr:uid="{00000000-0006-0000-0600-000003000000}">
      <text>
        <r>
          <rPr>
            <sz val="11"/>
            <color rgb="FF000000"/>
            <rFont val="Calibri"/>
            <family val="2"/>
            <charset val="1"/>
          </rPr>
          <t xml:space="preserve">Author:
</t>
        </r>
        <r>
          <rPr>
            <sz val="9"/>
            <color rgb="FF000000"/>
            <rFont val="Tahoma"/>
            <family val="2"/>
          </rPr>
          <t xml:space="preserve">=ven totale E38 -
(Venit funct) Sume defalcate din TVA E28- (Venit funct) Subventii E59- (Venit dezv) Subventii - Cote si sume defalcate din imp pe venit E13 
=Vp-cote defalcate
=(venit functionale)03+07+16+18+30+33+34+35+36+(venit dezv) 39+48 (fara cote adica ven fct 04)
</t>
        </r>
      </text>
    </comment>
    <comment ref="D23" authorId="0" shapeId="0" xr:uid="{2F834374-926E-409F-89B2-8595BFD086D1}">
      <text>
        <r>
          <rPr>
            <b/>
            <sz val="9"/>
            <color indexed="81"/>
            <rFont val="Tahoma"/>
            <family val="2"/>
          </rPr>
          <t>03+04+07+16+18+30+33+34+35+36+ven dezv +39+48+110206(sume din tva pt echilibrare bugete)</t>
        </r>
      </text>
    </comment>
  </commentList>
</comments>
</file>

<file path=xl/sharedStrings.xml><?xml version="1.0" encoding="utf-8"?>
<sst xmlns="http://schemas.openxmlformats.org/spreadsheetml/2006/main" count="786" uniqueCount="476">
  <si>
    <t>ANEXA 3</t>
  </si>
  <si>
    <t>VENITURI ALE SECTIUNII DE FUNCTIONARE</t>
  </si>
  <si>
    <t>NR. CRT.</t>
  </si>
  <si>
    <t>DENUMIRE CONT</t>
  </si>
  <si>
    <t>COD INDICATOR</t>
  </si>
  <si>
    <t xml:space="preserve">Prevazut </t>
  </si>
  <si>
    <t xml:space="preserve">Realizat </t>
  </si>
  <si>
    <t>%</t>
  </si>
  <si>
    <t>TOTAL  VENITURI SECTIUNEA DE FUNCTIONARE</t>
  </si>
  <si>
    <t>I.</t>
  </si>
  <si>
    <t>VENITURI CURENTE</t>
  </si>
  <si>
    <t>A.</t>
  </si>
  <si>
    <t>VENITURI FISCALE</t>
  </si>
  <si>
    <t>A.1.</t>
  </si>
  <si>
    <t>IMPOZIT PE VENIT, PROFIT SI CASTIGURI DIN CAPITAL</t>
  </si>
  <si>
    <t>A.1.2</t>
  </si>
  <si>
    <t>IMPOZIT PE VENIT, PROFIT SI CASTIGURI DIN CAPITAL DE LA PERSOANE FIZICE</t>
  </si>
  <si>
    <t>03.00.02</t>
  </si>
  <si>
    <t>IMPOZIT PE VENIT</t>
  </si>
  <si>
    <t>03,02</t>
  </si>
  <si>
    <t>Impozitul pe veniturile din transferul proprietatilor imobiliare din patrimoniul personal</t>
  </si>
  <si>
    <t>03.02.18</t>
  </si>
  <si>
    <t>COTE SI SUME DEFALCATE DIN IMPOZITUL PE VENIT</t>
  </si>
  <si>
    <t>04,02</t>
  </si>
  <si>
    <t>Cote si sume defalcate din impozitul pe venit</t>
  </si>
  <si>
    <t>04.02.01</t>
  </si>
  <si>
    <t>Sume alocate din cotele defalcate din impozitul pe venit pentru echilibrarea bugetelor locale</t>
  </si>
  <si>
    <t>04.02.04</t>
  </si>
  <si>
    <t>Sume repartizate din Fondul la dispozitia Consiliului Judetean</t>
  </si>
  <si>
    <t>04 02 05</t>
  </si>
  <si>
    <t>A.3.</t>
  </si>
  <si>
    <t>IMPOZITE SI TAXE PE PROPRIETATE</t>
  </si>
  <si>
    <t>Impozit si taxa pe cladiri</t>
  </si>
  <si>
    <t>07.02.01</t>
  </si>
  <si>
    <t>Impozit pe cladiri de la persoane fizice</t>
  </si>
  <si>
    <t>07.02.01.01</t>
  </si>
  <si>
    <t>Impozit si taxa pe cladiri de la persoane juridice</t>
  </si>
  <si>
    <t>07.02.01.02</t>
  </si>
  <si>
    <t>Impozit si taxa pe teren</t>
  </si>
  <si>
    <t>07.02.02</t>
  </si>
  <si>
    <t>Impozit pe terenuri de la persoane fizice</t>
  </si>
  <si>
    <t>07.02.02.01</t>
  </si>
  <si>
    <t>Impozit si taxa pe teren de la persoane juridice</t>
  </si>
  <si>
    <t>07.02.02.02</t>
  </si>
  <si>
    <t>Impozitul pe terenul extravilan</t>
  </si>
  <si>
    <t>07.02.02.03</t>
  </si>
  <si>
    <t>Taxe judiciare de timbru si alte taxe de timbru</t>
  </si>
  <si>
    <t>Alte impozite si taxe pe proprietate</t>
  </si>
  <si>
    <t>A.4.</t>
  </si>
  <si>
    <t>IMPOZITE SI TAXE PE BUNURI SI SERVICII</t>
  </si>
  <si>
    <t>SUME DEFALCATE DIN TVA</t>
  </si>
  <si>
    <t>11.02.02</t>
  </si>
  <si>
    <t>Sume defalcate din TVA pt. echilibrarea bugetelor locale</t>
  </si>
  <si>
    <t>11.02.06</t>
  </si>
  <si>
    <t>TAXE PE UTILIZ. BUNURILOR, AUTORIZ.UTILIZ.BUNURILOR  SAU PE DESF.DE ACTIV.</t>
  </si>
  <si>
    <t>Impozit pe mijloacele de transport</t>
  </si>
  <si>
    <t>16.02.02</t>
  </si>
  <si>
    <t>Impozit pe mijloacele de transport detinute de persoane fizice</t>
  </si>
  <si>
    <t>16.02.02.01</t>
  </si>
  <si>
    <t>Impozit pe mijloacele de transport detinute de persoane juridice</t>
  </si>
  <si>
    <t>16.02.02.02</t>
  </si>
  <si>
    <t>Taxe si tarife pentru eliberarea de licente si autorizatii de functionare</t>
  </si>
  <si>
    <t>Alte taxe pe utiliz.bunurilor, autorizarea utiliz.bunurilor sau pe desfasurare de activitati</t>
  </si>
  <si>
    <t>A.6.</t>
  </si>
  <si>
    <t>ALTE IMPOZITE SI TAXE FISCALE</t>
  </si>
  <si>
    <t>Alte impozite si taxe</t>
  </si>
  <si>
    <t>18.02.50</t>
  </si>
  <si>
    <t>C.</t>
  </si>
  <si>
    <t>VENITURI NEFISCALE</t>
  </si>
  <si>
    <t>29.00.02</t>
  </si>
  <si>
    <t>C.1.</t>
  </si>
  <si>
    <t>VENITURI DIN PROPRIETATE</t>
  </si>
  <si>
    <t>Venituri din concesiuni si inchirieri</t>
  </si>
  <si>
    <t>30.02.05</t>
  </si>
  <si>
    <t>Alte venituri din concesiuni si inchirieri</t>
  </si>
  <si>
    <t>30.02.05.30</t>
  </si>
  <si>
    <t>C.2.</t>
  </si>
  <si>
    <t>VANZARI DE BUNURI SI SERVICII</t>
  </si>
  <si>
    <t>33.00.02</t>
  </si>
  <si>
    <t>Venituri din prestari de servicii</t>
  </si>
  <si>
    <t>Venituri din recuperarea chelt.de judecata, imputatii si despagubiri</t>
  </si>
  <si>
    <t>VENITURI DIN TAXE ADMINISTRATIVE, ELIBERARI PERMISE</t>
  </si>
  <si>
    <t>Taxe extrajudiciare de timbru</t>
  </si>
  <si>
    <t>34.02.02</t>
  </si>
  <si>
    <t>AMENZI, PENALITATI SI CONFISCARI</t>
  </si>
  <si>
    <t>Venituri din amenzi si alte sanctiuni</t>
  </si>
  <si>
    <t>35.02.01</t>
  </si>
  <si>
    <t>Venituri din amenzi si alte sanctiuni aplicate de catre institutii de specialitate</t>
  </si>
  <si>
    <t>35.02.01.02</t>
  </si>
  <si>
    <t>Alte amenzi, penalitati si confiscari</t>
  </si>
  <si>
    <t>DIVERSE VENITURI</t>
  </si>
  <si>
    <t>Taxe speciale</t>
  </si>
  <si>
    <t>36.02.06</t>
  </si>
  <si>
    <t>Alte venituri</t>
  </si>
  <si>
    <t>36.02.50</t>
  </si>
  <si>
    <t>TRANSFERURI VOLUNTARE, ALTELE DECAT SUBVENTIILE</t>
  </si>
  <si>
    <t>37.02</t>
  </si>
  <si>
    <t>Varsaminte din sectiunea de functionare pentru finantarea sectiunii de dezvoltare a bugetului local</t>
  </si>
  <si>
    <t>37.02.03</t>
  </si>
  <si>
    <t>Sume din excedentul anilor precedenti pentru acoperirea golurilor temporare de casa</t>
  </si>
  <si>
    <t>-</t>
  </si>
  <si>
    <t>IV</t>
  </si>
  <si>
    <t>SUBVENTII</t>
  </si>
  <si>
    <t>Subventii pentru acordarea ajutorului pentru incalzirea locuintei cu lemne, carbuni, combustibili petrolieri</t>
  </si>
  <si>
    <t>42.02.34</t>
  </si>
  <si>
    <t>Subventii de la bugetul de stat pentru finantarea sanatatii</t>
  </si>
  <si>
    <t>42.02.41</t>
  </si>
  <si>
    <t>PRIMAR,</t>
  </si>
  <si>
    <t xml:space="preserve">       CONSILIER SUPERIOR</t>
  </si>
  <si>
    <t>COMP.BUGET CONTABILITATE,</t>
  </si>
  <si>
    <t xml:space="preserve"> NASTASE ADRIAN</t>
  </si>
  <si>
    <t>TITA ANNE MARIE</t>
  </si>
  <si>
    <t>ANEXA 4</t>
  </si>
  <si>
    <t>CHELTUIELI ALE SECTIUNII DE FUNCTIONARE</t>
  </si>
  <si>
    <t>PREVAZUT LA</t>
  </si>
  <si>
    <t>REALIZAT LA</t>
  </si>
  <si>
    <t>TOTAL</t>
  </si>
  <si>
    <t>AUTORITATI PUBLICE SI ACTIUNI EXTERNE</t>
  </si>
  <si>
    <t>Cheltuieli de personal</t>
  </si>
  <si>
    <t>51.02.10</t>
  </si>
  <si>
    <t>Bunuri si servicii</t>
  </si>
  <si>
    <t>51.02.20</t>
  </si>
  <si>
    <t>Plati efectuate in anii precedenti si recuperate in anul curent</t>
  </si>
  <si>
    <t>51.02.85</t>
  </si>
  <si>
    <t>ORDINE PUBLICA SI SIGURANTA NATIONALA</t>
  </si>
  <si>
    <t>61.02.20</t>
  </si>
  <si>
    <t>61.02.85</t>
  </si>
  <si>
    <t>INVATAMANT</t>
  </si>
  <si>
    <t>65.02.20</t>
  </si>
  <si>
    <t>Asistenta sociala</t>
  </si>
  <si>
    <t>65.02.57</t>
  </si>
  <si>
    <t>Burse scolare</t>
  </si>
  <si>
    <t>65.02.59</t>
  </si>
  <si>
    <t>SANATATE</t>
  </si>
  <si>
    <t>66.02.10</t>
  </si>
  <si>
    <t>CULTURA, RECREERE SI RELIGIE</t>
  </si>
  <si>
    <t>67.02.10</t>
  </si>
  <si>
    <t>67.02.20</t>
  </si>
  <si>
    <t>Alte cheltuieli</t>
  </si>
  <si>
    <t>67.02.59</t>
  </si>
  <si>
    <t>67.02.85</t>
  </si>
  <si>
    <t>ASIGURARI SI ASISTENTA SOCIALA</t>
  </si>
  <si>
    <t>68.02.10</t>
  </si>
  <si>
    <t>Ajutoare sociale in numerar</t>
  </si>
  <si>
    <t>68.02.57</t>
  </si>
  <si>
    <t>68.02.85</t>
  </si>
  <si>
    <t>LOCUINTE, SERVICII SI DEZVOLTARE PUBLICA</t>
  </si>
  <si>
    <t>70.02.20</t>
  </si>
  <si>
    <t>70.02.85</t>
  </si>
  <si>
    <t>PROTECTIA MEDIULUI</t>
  </si>
  <si>
    <t>74.02.20</t>
  </si>
  <si>
    <t>Asociatii si fundatii</t>
  </si>
  <si>
    <t>74.02.59</t>
  </si>
  <si>
    <t>TRANSPORTURI</t>
  </si>
  <si>
    <t>84.02.20</t>
  </si>
  <si>
    <t>EXCEDENT / DEFICIT</t>
  </si>
  <si>
    <t xml:space="preserve"> </t>
  </si>
  <si>
    <t xml:space="preserve">       CONSILIER  SUPERIOR</t>
  </si>
  <si>
    <t>ANEXA 5</t>
  </si>
  <si>
    <t>VENITURI ALE SECTIUNII DE DEZVOLTARE</t>
  </si>
  <si>
    <t>Prevazut la</t>
  </si>
  <si>
    <t>I</t>
  </si>
  <si>
    <t>Varsaminte din sectiunea de functionare</t>
  </si>
  <si>
    <t>37.02.04</t>
  </si>
  <si>
    <t>II</t>
  </si>
  <si>
    <t>VENITURI DIN CAPITAL</t>
  </si>
  <si>
    <t>VENITURI DIN VALORIFICAREA UNOR BUNURI</t>
  </si>
  <si>
    <t>Venituri din vanzarea locuintelor construite din fondurile statului</t>
  </si>
  <si>
    <t>III</t>
  </si>
  <si>
    <t>OPERATIUNI FINANCIARE</t>
  </si>
  <si>
    <t>Sume din excedentul bugetului local utilizate pentru finantarea cheltuielilor sectiunii de dezvoltare</t>
  </si>
  <si>
    <t>ANEXA 6</t>
  </si>
  <si>
    <t>CHELTUIELI ALE SECTIUNII DE DEZVOLTARE</t>
  </si>
  <si>
    <t>Realizat la</t>
  </si>
  <si>
    <t>51.02</t>
  </si>
  <si>
    <t>ACTIVE FIXE</t>
  </si>
  <si>
    <t>51.02.71.01</t>
  </si>
  <si>
    <t>Constructii</t>
  </si>
  <si>
    <t>51.02.71.01.01</t>
  </si>
  <si>
    <t>Masini, echipamente si mijloace de transport</t>
  </si>
  <si>
    <t>51.02.71.01.02</t>
  </si>
  <si>
    <t>Mobilier, aparatura birotica si alte active corporale</t>
  </si>
  <si>
    <t>51.02.71.01.03</t>
  </si>
  <si>
    <t>Alte active fixe</t>
  </si>
  <si>
    <t>51.02.71.01.30</t>
  </si>
  <si>
    <t>65.02</t>
  </si>
  <si>
    <t>65.02.71</t>
  </si>
  <si>
    <t>65.02.71.01.01</t>
  </si>
  <si>
    <t>65.02.71.01.03</t>
  </si>
  <si>
    <t>65.02.71.01.30</t>
  </si>
  <si>
    <t>CULTURA, RECREERE, RELIGIE</t>
  </si>
  <si>
    <t>67.02</t>
  </si>
  <si>
    <t>67.02.71</t>
  </si>
  <si>
    <t>67.02.71.01.01</t>
  </si>
  <si>
    <t>67.02.71.01.30</t>
  </si>
  <si>
    <t>LOCUINTE, SERVICII SI DEZVOLTARE</t>
  </si>
  <si>
    <t>70.02</t>
  </si>
  <si>
    <t>70.02.71</t>
  </si>
  <si>
    <t>70.02  71.01.01</t>
  </si>
  <si>
    <t>70.02  71.01.02</t>
  </si>
  <si>
    <t>70.02.71.01.30</t>
  </si>
  <si>
    <t>74.02</t>
  </si>
  <si>
    <t>PROIECTE CU FINANTARE DIN FONDURI EXTERNE NERAMBURSABILE CADRULUI FINANCIAR 2014-2020</t>
  </si>
  <si>
    <t>74.02.58</t>
  </si>
  <si>
    <t>Programe din Fondul European Agricol de Dezvoltare Rurala (FEADR)</t>
  </si>
  <si>
    <t>74.02.58.04</t>
  </si>
  <si>
    <t>Finantarea externa nerambursabila</t>
  </si>
  <si>
    <t>74.05.58.04.02</t>
  </si>
  <si>
    <t>74.02.71.01</t>
  </si>
  <si>
    <t>74.02.71.01.01</t>
  </si>
  <si>
    <t>74.02.71.01.30</t>
  </si>
  <si>
    <t>Plati efectuate in anul precedent si recuperate in anul curent</t>
  </si>
  <si>
    <t>74.02.85.01.02</t>
  </si>
  <si>
    <t>84.02</t>
  </si>
  <si>
    <t>84.02.71.01</t>
  </si>
  <si>
    <t>84.02.71.01.01</t>
  </si>
  <si>
    <t>84.02.71.01.30</t>
  </si>
  <si>
    <t>ANEXA 1</t>
  </si>
  <si>
    <t>CLASIFICATIE BUGETARA</t>
  </si>
  <si>
    <t>DENUMIRE</t>
  </si>
  <si>
    <t>PREVEDERE BUGETARA</t>
  </si>
  <si>
    <t>EXECUTIE</t>
  </si>
  <si>
    <t>031800</t>
  </si>
  <si>
    <t>040100</t>
  </si>
  <si>
    <t>Cote defalcate din impozitul pe venit(se scad)</t>
  </si>
  <si>
    <t>040400</t>
  </si>
  <si>
    <t>04 05 00</t>
  </si>
  <si>
    <t>070101</t>
  </si>
  <si>
    <t>070102</t>
  </si>
  <si>
    <t>070201</t>
  </si>
  <si>
    <t>070202</t>
  </si>
  <si>
    <t>070203</t>
  </si>
  <si>
    <t>Impozit pe terenul din extravilan</t>
  </si>
  <si>
    <t>070300</t>
  </si>
  <si>
    <t xml:space="preserve">Taxe judiciare de timbru si alte taxe de timbru  </t>
  </si>
  <si>
    <t>075000</t>
  </si>
  <si>
    <t xml:space="preserve">Alte impozite si taxe  pe proprietate </t>
  </si>
  <si>
    <t>110200</t>
  </si>
  <si>
    <t xml:space="preserve">Sume defalcate din taxa pe valoarea adaugata pentru finantarea cheltuielilor descentralizate la nivelul comunelor, oraselor, municipiilor, sectoarelor si Municipiului Bucuresti </t>
  </si>
  <si>
    <t>110600</t>
  </si>
  <si>
    <t>Sume defalcate din taxa pe valoarea adaugata  pentru  echilibrarea bugetelor locale</t>
  </si>
  <si>
    <t>160201</t>
  </si>
  <si>
    <t>160202</t>
  </si>
  <si>
    <t>160300</t>
  </si>
  <si>
    <t>165000</t>
  </si>
  <si>
    <t>Alte taxe pe utilizarea bunurilor, autorizarea utilizarii bunurilor sau pe desfasurare de activitati</t>
  </si>
  <si>
    <t>185000</t>
  </si>
  <si>
    <t>300530</t>
  </si>
  <si>
    <t>Alte venituri din concesiuni si inchirieri de catre institutiile publice</t>
  </si>
  <si>
    <t>330800</t>
  </si>
  <si>
    <t>332800</t>
  </si>
  <si>
    <t>Venituri din recuperarea cheltuielilor de judecata, imputatii si despagubiri</t>
  </si>
  <si>
    <t>340200</t>
  </si>
  <si>
    <t>350102</t>
  </si>
  <si>
    <t>Venituri din amenzi si alte sanctiuni aplicate de catre alte institutii de specialitate</t>
  </si>
  <si>
    <t>355000</t>
  </si>
  <si>
    <t>365000</t>
  </si>
  <si>
    <t>390300</t>
  </si>
  <si>
    <t>401100</t>
  </si>
  <si>
    <t>Sume din excedentul anului precedent pentru acoperirea golurilor temporare de casa ale sectiunii de functionare</t>
  </si>
  <si>
    <t>401400</t>
  </si>
  <si>
    <t>423400</t>
  </si>
  <si>
    <t>424100</t>
  </si>
  <si>
    <t>Subventii din bugetul de stat pentru finantarea sanatatii</t>
  </si>
  <si>
    <t>ANEXA 2</t>
  </si>
  <si>
    <t>510103</t>
  </si>
  <si>
    <t>100101</t>
  </si>
  <si>
    <t>Salarii de baza</t>
  </si>
  <si>
    <t>100112</t>
  </si>
  <si>
    <t>Indemnizatii platite unor persoane din afara unitatii</t>
  </si>
  <si>
    <t>100117</t>
  </si>
  <si>
    <t>Indemnizatii de hrana</t>
  </si>
  <si>
    <t>Vouchere de vacanta</t>
  </si>
  <si>
    <t>100307</t>
  </si>
  <si>
    <t>Contributia asiguratorie pentru munca</t>
  </si>
  <si>
    <t>200101</t>
  </si>
  <si>
    <t>Furnituri de birou</t>
  </si>
  <si>
    <t>200102</t>
  </si>
  <si>
    <t>Materiale pentru curatenie</t>
  </si>
  <si>
    <t>200103</t>
  </si>
  <si>
    <t>Incalzit, Iluminat si forta motrica</t>
  </si>
  <si>
    <t>Apa, canal si salubritate</t>
  </si>
  <si>
    <t>200105</t>
  </si>
  <si>
    <t>Carburanti si lubrifianti</t>
  </si>
  <si>
    <t>Piese de schimb</t>
  </si>
  <si>
    <t>Transport</t>
  </si>
  <si>
    <t>200108</t>
  </si>
  <si>
    <t xml:space="preserve">Posta, telecomunicatii, radio, tv, internet </t>
  </si>
  <si>
    <t>200109</t>
  </si>
  <si>
    <t xml:space="preserve">Materiale si prestari de servicii cu caracter functional </t>
  </si>
  <si>
    <t>200130</t>
  </si>
  <si>
    <t>Alte bunuri si servicii pentru intretinere si functionare</t>
  </si>
  <si>
    <t xml:space="preserve">Reparatii curente </t>
  </si>
  <si>
    <t>200530</t>
  </si>
  <si>
    <t>Alte obiecte de inventar</t>
  </si>
  <si>
    <t>Deplasari interne,detasari,transferari</t>
  </si>
  <si>
    <t>Prgatire profesionala</t>
  </si>
  <si>
    <t>203001</t>
  </si>
  <si>
    <t>Reclama si publicitate</t>
  </si>
  <si>
    <t>Protocol si reprezentare</t>
  </si>
  <si>
    <t>203030</t>
  </si>
  <si>
    <t>Alte cheltuieli cu bunuri si servicii</t>
  </si>
  <si>
    <t>Mobilier aparatura birotica si alte active corporale</t>
  </si>
  <si>
    <t>615000</t>
  </si>
  <si>
    <t>650401</t>
  </si>
  <si>
    <t>200200</t>
  </si>
  <si>
    <t>201300</t>
  </si>
  <si>
    <t>Pregatire profesionala</t>
  </si>
  <si>
    <t>Burse</t>
  </si>
  <si>
    <t>655000</t>
  </si>
  <si>
    <t>570203</t>
  </si>
  <si>
    <t>Tichete de cresa si tichete sociale pentru gradinita</t>
  </si>
  <si>
    <t>660800</t>
  </si>
  <si>
    <t>670302</t>
  </si>
  <si>
    <t>670303</t>
  </si>
  <si>
    <t>670307</t>
  </si>
  <si>
    <t>670501</t>
  </si>
  <si>
    <t>Sustinerea cultelor</t>
  </si>
  <si>
    <t>680502</t>
  </si>
  <si>
    <t>570201</t>
  </si>
  <si>
    <t xml:space="preserve"> Ajutoare sociale in numerar</t>
  </si>
  <si>
    <t>681501</t>
  </si>
  <si>
    <t>685050</t>
  </si>
  <si>
    <t>700600</t>
  </si>
  <si>
    <t>705000</t>
  </si>
  <si>
    <t>200106</t>
  </si>
  <si>
    <t>740501</t>
  </si>
  <si>
    <t>591100</t>
  </si>
  <si>
    <t>Finantare externa nerambursabila</t>
  </si>
  <si>
    <t>740600</t>
  </si>
  <si>
    <t>710101</t>
  </si>
  <si>
    <t>Canalizare si tratarea apelor reziduale-Plati efectuate in anii precedenti si recuperate in anul curent in SD</t>
  </si>
  <si>
    <t>840303</t>
  </si>
  <si>
    <t xml:space="preserve">EXCEDENT SF </t>
  </si>
  <si>
    <t>EX SF=Ven SF- Chelt SF</t>
  </si>
  <si>
    <t>EXCEDENT SD</t>
  </si>
  <si>
    <t>EX SD=Ven SD- Chelt SD</t>
  </si>
  <si>
    <t>EXCEDENT TOTAL(SF+SD)</t>
  </si>
  <si>
    <t>PRIMARIA COMUNEI I.L.CARAGIALE</t>
  </si>
  <si>
    <t>ANEXA 7</t>
  </si>
  <si>
    <t>VENITURI</t>
  </si>
  <si>
    <t>Nr.</t>
  </si>
  <si>
    <t>Indicatori sinteza</t>
  </si>
  <si>
    <t>Formula de calcul</t>
  </si>
  <si>
    <t xml:space="preserve">Sume </t>
  </si>
  <si>
    <t xml:space="preserve">Procent </t>
  </si>
  <si>
    <t>Perioada</t>
  </si>
  <si>
    <t>crt.</t>
  </si>
  <si>
    <t>Gradul de realizare a veniturilor</t>
  </si>
  <si>
    <t>Venituri total incasate (t21)</t>
  </si>
  <si>
    <t>Trimestrial</t>
  </si>
  <si>
    <t>Gradul de realizare a veniturilor proprii</t>
  </si>
  <si>
    <t>Venituri proprii incasate (Vp= t21-alte venituri (TVA, subventii)</t>
  </si>
  <si>
    <t>Venituri proprii programate</t>
  </si>
  <si>
    <t xml:space="preserve">Gradul de finantare din venituri proprii </t>
  </si>
  <si>
    <t>Gradul de autofinantare</t>
  </si>
  <si>
    <t>Venituri proprii incasate (exclusiv cote) (Vpec=Vp-cote defalcate)</t>
  </si>
  <si>
    <t>Venituri totale incasate (t21)</t>
  </si>
  <si>
    <t>Venituri proprii incasate per capita</t>
  </si>
  <si>
    <t>Venituri proprii incasate(Vp= t21-alte venituri (TVA, subventii)</t>
  </si>
  <si>
    <t>Anual</t>
  </si>
  <si>
    <t>Numar de locuitori</t>
  </si>
  <si>
    <t>Gradul de realizare a impozitelor pe proprietate</t>
  </si>
  <si>
    <t>Venituri din impozite pe proprietate incasate</t>
  </si>
  <si>
    <t xml:space="preserve"> (Vip = 070201+070202+160202)</t>
  </si>
  <si>
    <t>Venituri din impozite pe proprietate programate</t>
  </si>
  <si>
    <t>Gradul de dependenta al bugetului local fata de bugetul de stat</t>
  </si>
  <si>
    <t xml:space="preserve">Incasari din surse primite de la bugetul de stat </t>
  </si>
  <si>
    <t>(Sbs = 0402+1102+4202+4302)</t>
  </si>
  <si>
    <t>Venituri totale incasate(t21)</t>
  </si>
  <si>
    <t>Gradul de autonomie decizionala</t>
  </si>
  <si>
    <t>Venituri depersonalizate incasate (Vp+110206)</t>
  </si>
  <si>
    <t>Estimatul anual din venituri fiscale</t>
  </si>
  <si>
    <t>a)</t>
  </si>
  <si>
    <t>Coeficient de realizare a veniturilor fiscale in anul anterior (se calculeaza trimestrial)</t>
  </si>
  <si>
    <t>Venituri fiscale cumulate an anterior (trim.I,II,III)</t>
  </si>
  <si>
    <t>An anterior 2010</t>
  </si>
  <si>
    <t>Total venituri fiscale an anterior</t>
  </si>
  <si>
    <t>b)</t>
  </si>
  <si>
    <t>Venituri fiscale cumulate an de calcul (trim.I,II,III)</t>
  </si>
  <si>
    <t>An curent (2011)</t>
  </si>
  <si>
    <t xml:space="preserve">Coeficient </t>
  </si>
  <si>
    <t>CHELTUIELI</t>
  </si>
  <si>
    <t>Nr.crt.</t>
  </si>
  <si>
    <t>Rigiditatea cheltuielilor</t>
  </si>
  <si>
    <t xml:space="preserve">Plati aferente cheltuielilor de personal </t>
  </si>
  <si>
    <t>(total titlul 10)</t>
  </si>
  <si>
    <t>Total plati (t24)</t>
  </si>
  <si>
    <t>Ponderea sectiunii de functionare</t>
  </si>
  <si>
    <t>Plati aferente sectiunii de functionare (t24f)</t>
  </si>
  <si>
    <t xml:space="preserve">Trimestrial </t>
  </si>
  <si>
    <t>Ponderea sectiunii de dezvoltare</t>
  </si>
  <si>
    <t>Plati aferente sectiunii de dezvoltare (t24d)</t>
  </si>
  <si>
    <t>Ponderea serviciului datoriei publice</t>
  </si>
  <si>
    <t xml:space="preserve">Serviciul datoriei publice locale </t>
  </si>
  <si>
    <t>Excedent /Deficit –sectiune functionare</t>
  </si>
  <si>
    <t>Venituri incasate-(plati efectuate+plati restante)</t>
  </si>
  <si>
    <t>Excedent /Deficit –sectiune dezvoltare</t>
  </si>
  <si>
    <t>42.2A.89</t>
  </si>
  <si>
    <t>42.2A</t>
  </si>
  <si>
    <t>42.2A.89.01</t>
  </si>
  <si>
    <t>42.2A.89.03</t>
  </si>
  <si>
    <t>Sume aferente TVA</t>
  </si>
  <si>
    <t>Fonduri din imprumut rambursabil</t>
  </si>
  <si>
    <t>Alocari de sume din PNRR aferente componentei imprumutui</t>
  </si>
  <si>
    <t>SUBVENTII DE LA BUGETUL DE STAT</t>
  </si>
  <si>
    <t>65.02.61</t>
  </si>
  <si>
    <t>65.02.61.01.00</t>
  </si>
  <si>
    <t>65.02.61.03.00</t>
  </si>
  <si>
    <t>PROIECTE CU FINANTARE DIN SUMELE AFERENTE COMPONENTEI DE IMPRUMUT PNRR</t>
  </si>
  <si>
    <t>74.02.71.01.03</t>
  </si>
  <si>
    <t xml:space="preserve">total plati </t>
  </si>
  <si>
    <t>excedent/deficit</t>
  </si>
  <si>
    <t>Deplasari, detasari, transferari</t>
  </si>
  <si>
    <t>Carti, publicatii si materiale documntare</t>
  </si>
  <si>
    <t>51.02.59</t>
  </si>
  <si>
    <t>Ven Tot-Ch Tot</t>
  </si>
  <si>
    <t>Ven Tot-Ch Tot= EX</t>
  </si>
  <si>
    <t>TITA ANNE-MARIE</t>
  </si>
  <si>
    <t>37.02.01</t>
  </si>
  <si>
    <t>Donatii si sponsorizari</t>
  </si>
  <si>
    <t>Subventii acordate in baza contractelor de parteneriat sau asociere</t>
  </si>
  <si>
    <t>Subventii acordate in baza contractelor de parteneriat sau asocier, pentru sectiunea de dezvoltare</t>
  </si>
  <si>
    <t>SUBVENTII DE LA ALTE ADMINISTRATII</t>
  </si>
  <si>
    <t>68.02.20</t>
  </si>
  <si>
    <t>650402</t>
  </si>
  <si>
    <t>Sporuri pentru conditiide munca</t>
  </si>
  <si>
    <t xml:space="preserve">Alte sporuri </t>
  </si>
  <si>
    <t>42.2A.87</t>
  </si>
  <si>
    <t>Subventii de la bugetul de stat catre bugetele locale pentru Programul national de investitii "Anghel saligny"</t>
  </si>
  <si>
    <t>43.2A.31</t>
  </si>
  <si>
    <t>Sume alocate din bugetul AFIR, pentru sustinerea proiectelor din PNDR 2014-2020</t>
  </si>
  <si>
    <t>43.2A</t>
  </si>
  <si>
    <t>48.2A</t>
  </si>
  <si>
    <t>Sume primite de la UE/alti donatori in contul platilor efectuate si prefinantari aferente cadrului financiar 2014-2020</t>
  </si>
  <si>
    <t>48.2A.04.01</t>
  </si>
  <si>
    <t>48.2A.04</t>
  </si>
  <si>
    <t>Fondul European Agricol de Dezvoltare (FEADR)</t>
  </si>
  <si>
    <t>40.02</t>
  </si>
  <si>
    <t>39.02</t>
  </si>
  <si>
    <t>43.2A.39</t>
  </si>
  <si>
    <t>43.2A.39.02</t>
  </si>
  <si>
    <t>07.2A</t>
  </si>
  <si>
    <t>30.2A</t>
  </si>
  <si>
    <t>Alte venituri din taxe administrative, eliberare de permise</t>
  </si>
  <si>
    <t>16.02.03.00</t>
  </si>
  <si>
    <t>07.02.03.00</t>
  </si>
  <si>
    <t>07.02.50.00</t>
  </si>
  <si>
    <t>16.02.50.00</t>
  </si>
  <si>
    <t>33.02.08.00</t>
  </si>
  <si>
    <t>33.02.28.00</t>
  </si>
  <si>
    <t>34.2A.50.00</t>
  </si>
  <si>
    <t>35.02.50.00</t>
  </si>
  <si>
    <t>Sume primite in contul platilor efectuate in anul curent (FEADR)</t>
  </si>
  <si>
    <t>66.02.20</t>
  </si>
  <si>
    <t>Materiale sanitare</t>
  </si>
  <si>
    <t>ALTE SERVICII PUBLICE GENERALE</t>
  </si>
  <si>
    <t>54.02</t>
  </si>
  <si>
    <t>54.02.20</t>
  </si>
  <si>
    <t>Alte drepturi salariale in bani</t>
  </si>
  <si>
    <t>40.14.00</t>
  </si>
  <si>
    <t>Sume defalcate din TVA pt. finantarea cheltuielilor descentralizate la nivelul comunelor</t>
  </si>
  <si>
    <t>67.02.85.01.02</t>
  </si>
  <si>
    <t>Sport-Plati efectuate in anii precedenti si recuperate in anul curent in SD</t>
  </si>
  <si>
    <t>Venituri din vanzarea unor bunuri</t>
  </si>
  <si>
    <t>39.02.07.00</t>
  </si>
  <si>
    <t>39.02.03.00</t>
  </si>
  <si>
    <t>Realizat la 31.12.2024</t>
  </si>
  <si>
    <t>VENITURI TOTALE LA 31.12.2024</t>
  </si>
  <si>
    <t>La 31.12.2024</t>
  </si>
  <si>
    <t>la 31.12.2024</t>
  </si>
  <si>
    <t>CHELTUIELI TOTALE LA 31.12.2024</t>
  </si>
  <si>
    <t xml:space="preserve">                   Indicatorii executiei bugetului local pe trim.IV 2024</t>
  </si>
  <si>
    <t>Venituri total incasate (t21)(venituri totale -40.11-40.14)</t>
  </si>
  <si>
    <t>Venituri totale programate(venituri totale buget/prevedere)</t>
  </si>
  <si>
    <t>Venituri totale incasate(t21)(venit totale -40.11-40.14)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</si>
</sst>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"/>
  </numFmts>
  <fonts count="28" x14ac:knownFonts="1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38"/>
      <scheme val="minor"/>
    </font>
    <font>
      <sz val="12"/>
      <color rgb="FF000000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sz val="9"/>
      <color rgb="FF000000"/>
      <name val="Tahoma"/>
      <family val="2"/>
    </font>
    <font>
      <sz val="11"/>
      <color rgb="FF000000"/>
      <name val="Times New Roman"/>
      <family val="1"/>
      <charset val="238"/>
    </font>
    <font>
      <b/>
      <sz val="14"/>
      <color rgb="FF000000"/>
      <name val="Calibri"/>
      <family val="2"/>
      <charset val="1"/>
    </font>
    <font>
      <sz val="9"/>
      <color rgb="FF000000"/>
      <name val="Tahoma"/>
      <family val="2"/>
      <charset val="1"/>
    </font>
    <font>
      <sz val="8"/>
      <name val="Calibri"/>
      <family val="2"/>
      <charset val="1"/>
    </font>
    <font>
      <sz val="10"/>
      <color rgb="FF000000"/>
      <name val="Times New Roman"/>
      <family val="1"/>
      <charset val="238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2"/>
      <color rgb="FF000000"/>
      <name val="Times New Roman"/>
      <family val="1"/>
    </font>
    <font>
      <sz val="10"/>
      <color rgb="FF000000"/>
      <name val="Arial"/>
      <family val="2"/>
    </font>
    <font>
      <b/>
      <sz val="14"/>
      <color rgb="FF000000"/>
      <name val="Arial"/>
      <family val="2"/>
    </font>
    <font>
      <b/>
      <sz val="10"/>
      <color rgb="FF000000"/>
      <name val="Arial"/>
      <family val="2"/>
    </font>
    <font>
      <b/>
      <i/>
      <sz val="11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14"/>
      <color rgb="FF000000"/>
      <name val="Times New Roman"/>
      <family val="1"/>
      <charset val="238"/>
    </font>
    <font>
      <b/>
      <sz val="14"/>
      <color rgb="FF000000"/>
      <name val="Times New Roman"/>
      <family val="1"/>
      <charset val="238"/>
    </font>
    <font>
      <sz val="14"/>
      <name val="Times New Roman"/>
      <family val="1"/>
      <charset val="238"/>
    </font>
    <font>
      <sz val="14"/>
      <color rgb="FF000000"/>
      <name val="Calibri"/>
      <family val="2"/>
      <charset val="238"/>
    </font>
    <font>
      <b/>
      <sz val="14"/>
      <color rgb="FF000000"/>
      <name val="Calibri"/>
      <family val="2"/>
      <charset val="238"/>
    </font>
    <font>
      <sz val="14"/>
      <name val="Calibri"/>
      <family val="2"/>
      <charset val="238"/>
    </font>
    <font>
      <sz val="14"/>
      <color rgb="FFFF0000"/>
      <name val="Calibri"/>
      <family val="2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30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CCFF"/>
        <bgColor rgb="FFFCD5B5"/>
      </patternFill>
    </fill>
    <fill>
      <patternFill patternType="solid">
        <fgColor rgb="FF00B0F0"/>
        <bgColor rgb="FF33CCCC"/>
      </patternFill>
    </fill>
    <fill>
      <patternFill patternType="solid">
        <fgColor rgb="FFB7DEE8"/>
        <bgColor rgb="FF99CCFF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FF9900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EFCCF"/>
        <bgColor indexed="64"/>
      </patternFill>
    </fill>
    <fill>
      <patternFill patternType="solid">
        <fgColor rgb="FFFFFF00"/>
        <bgColor rgb="FFFFFF99"/>
      </patternFill>
    </fill>
    <fill>
      <patternFill patternType="solid">
        <fgColor rgb="FFFFFF00"/>
        <bgColor rgb="FFFCD5B5"/>
      </patternFill>
    </fill>
    <fill>
      <patternFill patternType="solid">
        <fgColor rgb="FFF0F0F0"/>
        <bgColor indexed="64"/>
      </patternFill>
    </fill>
    <fill>
      <patternFill patternType="solid">
        <fgColor rgb="FFDCFFFF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00FFFF"/>
        <bgColor rgb="FFFCD5B5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FFFF"/>
        <bgColor rgb="FFFFCCFF"/>
      </patternFill>
    </fill>
    <fill>
      <patternFill patternType="solid">
        <fgColor rgb="FFFFC000"/>
        <bgColor indexed="64"/>
      </patternFill>
    </fill>
    <fill>
      <patternFill patternType="solid">
        <fgColor rgb="FFFFC000"/>
        <bgColor rgb="FFFFCCFF"/>
      </patternFill>
    </fill>
    <fill>
      <patternFill patternType="solid">
        <fgColor rgb="FF66FFFF"/>
        <bgColor rgb="FFFCD5B5"/>
      </patternFill>
    </fill>
    <fill>
      <patternFill patternType="solid">
        <fgColor rgb="FF66FFFF"/>
        <bgColor rgb="FFFFFF99"/>
      </patternFill>
    </fill>
    <fill>
      <patternFill patternType="solid">
        <fgColor rgb="FF00B0F0"/>
        <bgColor rgb="FFFFFF00"/>
      </patternFill>
    </fill>
    <fill>
      <patternFill patternType="solid">
        <fgColor rgb="FFFFFF00"/>
        <bgColor rgb="FF33CCCC"/>
      </patternFill>
    </fill>
    <fill>
      <patternFill patternType="solid">
        <fgColor rgb="FFF9D1F0"/>
        <bgColor rgb="FFFFFF00"/>
      </patternFill>
    </fill>
    <fill>
      <patternFill patternType="solid">
        <fgColor rgb="FF66FF99"/>
        <bgColor rgb="FFFFFF00"/>
      </patternFill>
    </fill>
  </fills>
  <borders count="6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double">
        <color rgb="FFFF0000"/>
      </left>
      <right style="thin">
        <color auto="1"/>
      </right>
      <top style="double">
        <color rgb="FFFF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rgb="FFFF0000"/>
      </top>
      <bottom style="thin">
        <color auto="1"/>
      </bottom>
      <diagonal/>
    </border>
    <border>
      <left style="thin">
        <color auto="1"/>
      </left>
      <right style="double">
        <color rgb="FFFF0000"/>
      </right>
      <top style="double">
        <color rgb="FFFF0000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 style="double">
        <color rgb="FFFF0000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double">
        <color rgb="FFFF0000"/>
      </right>
      <top style="thin">
        <color auto="1"/>
      </top>
      <bottom style="thick">
        <color auto="1"/>
      </bottom>
      <diagonal/>
    </border>
    <border>
      <left style="double">
        <color rgb="FFFF0000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rgb="FFFF0000"/>
      </right>
      <top/>
      <bottom style="thin">
        <color auto="1"/>
      </bottom>
      <diagonal/>
    </border>
    <border>
      <left style="double">
        <color rgb="FFFF0000"/>
      </left>
      <right style="thin">
        <color auto="1"/>
      </right>
      <top style="thin">
        <color auto="1"/>
      </top>
      <bottom style="double">
        <color rgb="FFFF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rgb="FFFF0000"/>
      </bottom>
      <diagonal/>
    </border>
    <border>
      <left style="thin">
        <color auto="1"/>
      </left>
      <right style="double">
        <color rgb="FFFF0000"/>
      </right>
      <top style="thin">
        <color auto="1"/>
      </top>
      <bottom style="double">
        <color rgb="FFFF0000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ck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ck">
        <color indexed="64"/>
      </bottom>
      <diagonal/>
    </border>
    <border>
      <left style="thin">
        <color auto="1"/>
      </left>
      <right/>
      <top style="medium">
        <color auto="1"/>
      </top>
      <bottom style="thick">
        <color indexed="64"/>
      </bottom>
      <diagonal/>
    </border>
    <border>
      <left style="thin">
        <color auto="1"/>
      </left>
      <right/>
      <top/>
      <bottom style="thick">
        <color indexed="64"/>
      </bottom>
      <diagonal/>
    </border>
    <border>
      <left/>
      <right style="thin">
        <color auto="1"/>
      </right>
      <top style="thin">
        <color auto="1"/>
      </top>
      <bottom style="thick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/>
      <diagonal/>
    </border>
    <border>
      <left style="double">
        <color rgb="FFFF0000"/>
      </left>
      <right style="double">
        <color rgb="FFFF0000"/>
      </right>
      <top style="double">
        <color rgb="FFFF0000"/>
      </top>
      <bottom style="double">
        <color rgb="FFFF0000"/>
      </bottom>
      <diagonal/>
    </border>
    <border>
      <left style="double">
        <color rgb="FFFF0000"/>
      </left>
      <right style="double">
        <color rgb="FFFF0000"/>
      </right>
      <top style="medium">
        <color auto="1"/>
      </top>
      <bottom style="medium">
        <color auto="1"/>
      </bottom>
      <diagonal/>
    </border>
  </borders>
  <cellStyleXfs count="14">
    <xf numFmtId="0" fontId="0" fillId="0" borderId="0"/>
    <xf numFmtId="0" fontId="1" fillId="0" borderId="0"/>
    <xf numFmtId="0" fontId="13" fillId="0" borderId="0">
      <alignment horizontal="left" vertical="top"/>
    </xf>
    <xf numFmtId="0" fontId="14" fillId="0" borderId="0">
      <alignment horizontal="center" vertical="top"/>
    </xf>
    <xf numFmtId="0" fontId="13" fillId="13" borderId="0">
      <alignment horizontal="center" vertical="top"/>
    </xf>
    <xf numFmtId="0" fontId="15" fillId="13" borderId="0">
      <alignment horizontal="center" vertical="center"/>
    </xf>
    <xf numFmtId="0" fontId="13" fillId="13" borderId="0">
      <alignment horizontal="center" vertical="center"/>
    </xf>
    <xf numFmtId="0" fontId="16" fillId="14" borderId="0">
      <alignment horizontal="left" vertical="center"/>
    </xf>
    <xf numFmtId="0" fontId="15" fillId="13" borderId="0">
      <alignment horizontal="left" vertical="center"/>
    </xf>
    <xf numFmtId="0" fontId="17" fillId="0" borderId="0">
      <alignment horizontal="right" vertical="center"/>
    </xf>
    <xf numFmtId="0" fontId="18" fillId="13" borderId="0">
      <alignment horizontal="right" vertical="center"/>
    </xf>
    <xf numFmtId="0" fontId="13" fillId="0" borderId="0">
      <alignment horizontal="left" vertical="center"/>
    </xf>
    <xf numFmtId="0" fontId="17" fillId="13" borderId="0">
      <alignment horizontal="right" vertical="center"/>
    </xf>
    <xf numFmtId="0" fontId="17" fillId="0" borderId="0">
      <alignment horizontal="right" vertical="center"/>
    </xf>
  </cellStyleXfs>
  <cellXfs count="355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justify" vertical="center" wrapText="1"/>
    </xf>
    <xf numFmtId="10" fontId="3" fillId="2" borderId="3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justify" vertical="center" wrapText="1"/>
    </xf>
    <xf numFmtId="0" fontId="2" fillId="2" borderId="3" xfId="0" applyFont="1" applyFill="1" applyBorder="1" applyAlignment="1">
      <alignment horizontal="justify" vertical="center" wrapText="1"/>
    </xf>
    <xf numFmtId="49" fontId="2" fillId="2" borderId="3" xfId="0" applyNumberFormat="1" applyFont="1" applyFill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justify" vertical="center" wrapText="1"/>
    </xf>
    <xf numFmtId="10" fontId="3" fillId="0" borderId="3" xfId="0" applyNumberFormat="1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justify" vertical="center" wrapText="1"/>
    </xf>
    <xf numFmtId="0" fontId="2" fillId="0" borderId="3" xfId="0" applyFont="1" applyBorder="1" applyAlignment="1">
      <alignment vertical="center" wrapText="1"/>
    </xf>
    <xf numFmtId="0" fontId="2" fillId="0" borderId="0" xfId="0" applyFont="1" applyAlignment="1">
      <alignment horizontal="justify" vertical="center"/>
    </xf>
    <xf numFmtId="0" fontId="3" fillId="0" borderId="0" xfId="0" applyFont="1" applyAlignment="1">
      <alignment horizontal="justify"/>
    </xf>
    <xf numFmtId="0" fontId="3" fillId="0" borderId="0" xfId="0" applyFont="1" applyAlignment="1">
      <alignment horizontal="center" vertical="top"/>
    </xf>
    <xf numFmtId="0" fontId="2" fillId="0" borderId="0" xfId="0" applyFont="1" applyAlignment="1">
      <alignment horizontal="center"/>
    </xf>
    <xf numFmtId="0" fontId="3" fillId="0" borderId="3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justify" vertical="center" wrapText="1"/>
    </xf>
    <xf numFmtId="0" fontId="3" fillId="0" borderId="11" xfId="0" applyFont="1" applyBorder="1" applyAlignment="1">
      <alignment horizontal="justify" vertical="center" wrapText="1"/>
    </xf>
    <xf numFmtId="0" fontId="2" fillId="2" borderId="12" xfId="0" applyFont="1" applyFill="1" applyBorder="1" applyAlignment="1">
      <alignment horizontal="justify" vertical="center" wrapText="1"/>
    </xf>
    <xf numFmtId="0" fontId="2" fillId="2" borderId="5" xfId="0" applyFont="1" applyFill="1" applyBorder="1" applyAlignment="1">
      <alignment horizontal="justify" vertical="center" wrapText="1"/>
    </xf>
    <xf numFmtId="2" fontId="0" fillId="0" borderId="0" xfId="0" applyNumberFormat="1"/>
    <xf numFmtId="0" fontId="3" fillId="0" borderId="0" xfId="0" applyFont="1" applyAlignment="1">
      <alignment vertical="center"/>
    </xf>
    <xf numFmtId="0" fontId="0" fillId="0" borderId="0" xfId="0" applyAlignment="1">
      <alignment horizontal="center"/>
    </xf>
    <xf numFmtId="0" fontId="3" fillId="0" borderId="0" xfId="0" applyFont="1"/>
    <xf numFmtId="0" fontId="3" fillId="0" borderId="7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left" vertical="top" wrapText="1"/>
    </xf>
    <xf numFmtId="10" fontId="2" fillId="0" borderId="7" xfId="0" applyNumberFormat="1" applyFont="1" applyBorder="1" applyAlignment="1">
      <alignment vertical="top"/>
    </xf>
    <xf numFmtId="0" fontId="2" fillId="0" borderId="8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justify" vertical="top" wrapText="1"/>
    </xf>
    <xf numFmtId="0" fontId="0" fillId="0" borderId="7" xfId="0" applyBorder="1"/>
    <xf numFmtId="0" fontId="6" fillId="0" borderId="7" xfId="0" applyFont="1" applyBorder="1"/>
    <xf numFmtId="0" fontId="0" fillId="0" borderId="25" xfId="0" applyBorder="1"/>
    <xf numFmtId="0" fontId="0" fillId="0" borderId="13" xfId="0" applyBorder="1"/>
    <xf numFmtId="4" fontId="0" fillId="2" borderId="13" xfId="0" applyNumberFormat="1" applyFill="1" applyBorder="1"/>
    <xf numFmtId="2" fontId="0" fillId="0" borderId="13" xfId="0" applyNumberFormat="1" applyBorder="1"/>
    <xf numFmtId="4" fontId="0" fillId="2" borderId="25" xfId="0" applyNumberFormat="1" applyFill="1" applyBorder="1"/>
    <xf numFmtId="4" fontId="0" fillId="4" borderId="13" xfId="0" applyNumberFormat="1" applyFill="1" applyBorder="1"/>
    <xf numFmtId="4" fontId="0" fillId="3" borderId="25" xfId="0" applyNumberFormat="1" applyFill="1" applyBorder="1"/>
    <xf numFmtId="0" fontId="0" fillId="0" borderId="21" xfId="0" applyBorder="1"/>
    <xf numFmtId="0" fontId="0" fillId="0" borderId="26" xfId="0" applyBorder="1"/>
    <xf numFmtId="0" fontId="0" fillId="0" borderId="27" xfId="0" applyBorder="1"/>
    <xf numFmtId="0" fontId="0" fillId="0" borderId="28" xfId="0" applyBorder="1"/>
    <xf numFmtId="0" fontId="0" fillId="0" borderId="29" xfId="0" applyBorder="1"/>
    <xf numFmtId="0" fontId="0" fillId="0" borderId="30" xfId="0" applyBorder="1"/>
    <xf numFmtId="0" fontId="0" fillId="0" borderId="31" xfId="0" applyBorder="1"/>
    <xf numFmtId="0" fontId="0" fillId="0" borderId="32" xfId="0" applyBorder="1"/>
    <xf numFmtId="4" fontId="0" fillId="2" borderId="27" xfId="0" applyNumberFormat="1" applyFill="1" applyBorder="1"/>
    <xf numFmtId="2" fontId="0" fillId="0" borderId="27" xfId="0" applyNumberFormat="1" applyBorder="1"/>
    <xf numFmtId="0" fontId="0" fillId="0" borderId="18" xfId="0" applyBorder="1"/>
    <xf numFmtId="0" fontId="0" fillId="0" borderId="8" xfId="0" applyBorder="1"/>
    <xf numFmtId="2" fontId="0" fillId="0" borderId="34" xfId="0" applyNumberFormat="1" applyBorder="1"/>
    <xf numFmtId="0" fontId="0" fillId="0" borderId="35" xfId="0" applyBorder="1"/>
    <xf numFmtId="0" fontId="0" fillId="0" borderId="36" xfId="0" applyBorder="1"/>
    <xf numFmtId="0" fontId="0" fillId="0" borderId="38" xfId="0" applyBorder="1"/>
    <xf numFmtId="0" fontId="0" fillId="0" borderId="6" xfId="0" applyBorder="1"/>
    <xf numFmtId="0" fontId="0" fillId="0" borderId="40" xfId="0" applyBorder="1"/>
    <xf numFmtId="2" fontId="0" fillId="0" borderId="41" xfId="0" applyNumberFormat="1" applyBorder="1"/>
    <xf numFmtId="0" fontId="0" fillId="0" borderId="42" xfId="0" applyBorder="1"/>
    <xf numFmtId="0" fontId="0" fillId="0" borderId="43" xfId="0" applyBorder="1"/>
    <xf numFmtId="0" fontId="6" fillId="0" borderId="21" xfId="0" applyFont="1" applyBorder="1"/>
    <xf numFmtId="0" fontId="0" fillId="0" borderId="44" xfId="0" applyBorder="1"/>
    <xf numFmtId="0" fontId="0" fillId="0" borderId="45" xfId="0" applyBorder="1"/>
    <xf numFmtId="0" fontId="0" fillId="0" borderId="46" xfId="0" applyBorder="1"/>
    <xf numFmtId="4" fontId="0" fillId="5" borderId="13" xfId="0" applyNumberFormat="1" applyFill="1" applyBorder="1"/>
    <xf numFmtId="4" fontId="0" fillId="7" borderId="25" xfId="0" applyNumberFormat="1" applyFill="1" applyBorder="1"/>
    <xf numFmtId="4" fontId="0" fillId="2" borderId="45" xfId="0" applyNumberFormat="1" applyFill="1" applyBorder="1"/>
    <xf numFmtId="14" fontId="3" fillId="0" borderId="3" xfId="0" applyNumberFormat="1" applyFont="1" applyBorder="1" applyAlignment="1">
      <alignment horizontal="center" vertical="center" wrapText="1"/>
    </xf>
    <xf numFmtId="4" fontId="0" fillId="6" borderId="13" xfId="0" applyNumberFormat="1" applyFill="1" applyBorder="1"/>
    <xf numFmtId="4" fontId="0" fillId="0" borderId="33" xfId="0" applyNumberFormat="1" applyBorder="1"/>
    <xf numFmtId="4" fontId="0" fillId="0" borderId="37" xfId="0" applyNumberFormat="1" applyBorder="1"/>
    <xf numFmtId="4" fontId="0" fillId="0" borderId="39" xfId="0" applyNumberFormat="1" applyBorder="1"/>
    <xf numFmtId="4" fontId="0" fillId="0" borderId="13" xfId="0" applyNumberFormat="1" applyBorder="1"/>
    <xf numFmtId="0" fontId="2" fillId="0" borderId="47" xfId="0" applyFont="1" applyBorder="1" applyAlignment="1">
      <alignment horizontal="justify" vertical="center" wrapText="1"/>
    </xf>
    <xf numFmtId="0" fontId="2" fillId="0" borderId="7" xfId="0" applyFont="1" applyBorder="1" applyAlignment="1">
      <alignment wrapText="1"/>
    </xf>
    <xf numFmtId="0" fontId="2" fillId="0" borderId="7" xfId="0" applyFont="1" applyBorder="1" applyAlignment="1">
      <alignment horizontal="left" vertical="center"/>
    </xf>
    <xf numFmtId="0" fontId="3" fillId="9" borderId="48" xfId="0" applyFont="1" applyFill="1" applyBorder="1" applyAlignment="1">
      <alignment horizontal="center" vertical="center"/>
    </xf>
    <xf numFmtId="0" fontId="3" fillId="0" borderId="49" xfId="0" applyFont="1" applyBorder="1" applyAlignment="1">
      <alignment horizontal="center" vertical="center"/>
    </xf>
    <xf numFmtId="0" fontId="2" fillId="0" borderId="21" xfId="0" applyFont="1" applyBorder="1" applyAlignment="1">
      <alignment wrapText="1"/>
    </xf>
    <xf numFmtId="0" fontId="2" fillId="0" borderId="48" xfId="0" applyFont="1" applyBorder="1" applyAlignment="1">
      <alignment horizontal="center" vertical="top" wrapText="1"/>
    </xf>
    <xf numFmtId="0" fontId="9" fillId="2" borderId="3" xfId="0" applyFont="1" applyFill="1" applyBorder="1" applyAlignment="1">
      <alignment horizontal="left" vertical="top" wrapText="1"/>
    </xf>
    <xf numFmtId="0" fontId="2" fillId="8" borderId="0" xfId="0" applyFont="1" applyFill="1"/>
    <xf numFmtId="0" fontId="3" fillId="0" borderId="55" xfId="0" applyFont="1" applyBorder="1" applyAlignment="1">
      <alignment horizontal="center" vertical="center"/>
    </xf>
    <xf numFmtId="0" fontId="2" fillId="0" borderId="21" xfId="0" applyFont="1" applyBorder="1" applyAlignment="1">
      <alignment horizontal="left" vertical="center"/>
    </xf>
    <xf numFmtId="0" fontId="3" fillId="0" borderId="7" xfId="0" applyFont="1" applyBorder="1" applyAlignment="1">
      <alignment horizontal="center" vertical="center"/>
    </xf>
    <xf numFmtId="0" fontId="3" fillId="9" borderId="7" xfId="0" applyFont="1" applyFill="1" applyBorder="1" applyAlignment="1">
      <alignment horizontal="center" vertical="center"/>
    </xf>
    <xf numFmtId="0" fontId="2" fillId="9" borderId="7" xfId="0" applyFont="1" applyFill="1" applyBorder="1" applyAlignment="1">
      <alignment wrapText="1"/>
    </xf>
    <xf numFmtId="0" fontId="2" fillId="9" borderId="7" xfId="0" applyFont="1" applyFill="1" applyBorder="1" applyAlignment="1">
      <alignment horizontal="left" vertical="center"/>
    </xf>
    <xf numFmtId="4" fontId="3" fillId="2" borderId="3" xfId="0" applyNumberFormat="1" applyFont="1" applyFill="1" applyBorder="1" applyAlignment="1">
      <alignment horizontal="right" vertical="center" wrapText="1"/>
    </xf>
    <xf numFmtId="4" fontId="2" fillId="2" borderId="3" xfId="0" applyNumberFormat="1" applyFont="1" applyFill="1" applyBorder="1" applyAlignment="1">
      <alignment horizontal="center" vertical="center" wrapText="1"/>
    </xf>
    <xf numFmtId="4" fontId="3" fillId="2" borderId="3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Border="1" applyAlignment="1">
      <alignment horizontal="center" vertical="center" wrapText="1"/>
    </xf>
    <xf numFmtId="4" fontId="2" fillId="2" borderId="3" xfId="0" applyNumberFormat="1" applyFont="1" applyFill="1" applyBorder="1" applyAlignment="1">
      <alignment horizontal="right" vertical="center" wrapText="1"/>
    </xf>
    <xf numFmtId="4" fontId="2" fillId="2" borderId="9" xfId="0" applyNumberFormat="1" applyFont="1" applyFill="1" applyBorder="1" applyAlignment="1">
      <alignment horizontal="right" vertical="center" wrapText="1"/>
    </xf>
    <xf numFmtId="4" fontId="2" fillId="2" borderId="7" xfId="0" applyNumberFormat="1" applyFont="1" applyFill="1" applyBorder="1" applyAlignment="1">
      <alignment horizontal="right" vertical="center" wrapText="1"/>
    </xf>
    <xf numFmtId="4" fontId="3" fillId="5" borderId="3" xfId="0" applyNumberFormat="1" applyFont="1" applyFill="1" applyBorder="1" applyAlignment="1">
      <alignment horizontal="right" vertical="center" wrapText="1"/>
    </xf>
    <xf numFmtId="4" fontId="3" fillId="6" borderId="3" xfId="0" applyNumberFormat="1" applyFont="1" applyFill="1" applyBorder="1" applyAlignment="1">
      <alignment horizontal="center" vertical="center" wrapText="1"/>
    </xf>
    <xf numFmtId="0" fontId="2" fillId="9" borderId="13" xfId="0" applyFont="1" applyFill="1" applyBorder="1" applyAlignment="1">
      <alignment wrapText="1"/>
    </xf>
    <xf numFmtId="10" fontId="3" fillId="0" borderId="5" xfId="0" applyNumberFormat="1" applyFont="1" applyBorder="1" applyAlignment="1">
      <alignment horizontal="center" vertical="center" wrapText="1"/>
    </xf>
    <xf numFmtId="0" fontId="2" fillId="9" borderId="13" xfId="0" applyFont="1" applyFill="1" applyBorder="1" applyAlignment="1">
      <alignment horizontal="left" vertical="center"/>
    </xf>
    <xf numFmtId="4" fontId="2" fillId="9" borderId="13" xfId="0" applyNumberFormat="1" applyFont="1" applyFill="1" applyBorder="1"/>
    <xf numFmtId="10" fontId="3" fillId="0" borderId="7" xfId="0" applyNumberFormat="1" applyFont="1" applyBorder="1" applyAlignment="1">
      <alignment horizontal="center" vertical="center" wrapText="1"/>
    </xf>
    <xf numFmtId="0" fontId="3" fillId="0" borderId="56" xfId="0" applyFont="1" applyBorder="1" applyAlignment="1">
      <alignment horizontal="center" vertical="center"/>
    </xf>
    <xf numFmtId="0" fontId="2" fillId="2" borderId="13" xfId="0" applyFont="1" applyFill="1" applyBorder="1" applyAlignment="1">
      <alignment horizontal="justify" vertical="center" wrapText="1"/>
    </xf>
    <xf numFmtId="0" fontId="12" fillId="2" borderId="3" xfId="0" applyFont="1" applyFill="1" applyBorder="1" applyAlignment="1">
      <alignment horizontal="justify" vertical="center" wrapText="1"/>
    </xf>
    <xf numFmtId="0" fontId="12" fillId="2" borderId="5" xfId="0" applyFont="1" applyFill="1" applyBorder="1" applyAlignment="1">
      <alignment horizontal="justify" vertical="center" wrapText="1"/>
    </xf>
    <xf numFmtId="10" fontId="3" fillId="0" borderId="14" xfId="0" applyNumberFormat="1" applyFont="1" applyBorder="1" applyAlignment="1">
      <alignment horizontal="center" vertical="center" wrapText="1"/>
    </xf>
    <xf numFmtId="4" fontId="12" fillId="9" borderId="48" xfId="0" applyNumberFormat="1" applyFont="1" applyFill="1" applyBorder="1"/>
    <xf numFmtId="4" fontId="12" fillId="9" borderId="57" xfId="0" applyNumberFormat="1" applyFont="1" applyFill="1" applyBorder="1"/>
    <xf numFmtId="0" fontId="2" fillId="0" borderId="13" xfId="0" applyFont="1" applyBorder="1" applyAlignment="1">
      <alignment horizontal="left" vertical="center"/>
    </xf>
    <xf numFmtId="0" fontId="12" fillId="9" borderId="1" xfId="0" applyFont="1" applyFill="1" applyBorder="1" applyAlignment="1">
      <alignment horizontal="left" vertical="center"/>
    </xf>
    <xf numFmtId="0" fontId="2" fillId="0" borderId="13" xfId="0" applyFont="1" applyBorder="1" applyAlignment="1">
      <alignment wrapText="1"/>
    </xf>
    <xf numFmtId="0" fontId="3" fillId="9" borderId="58" xfId="0" applyFont="1" applyFill="1" applyBorder="1" applyAlignment="1">
      <alignment horizontal="center" vertical="center"/>
    </xf>
    <xf numFmtId="0" fontId="2" fillId="0" borderId="18" xfId="0" applyFont="1" applyBorder="1" applyAlignment="1">
      <alignment wrapText="1"/>
    </xf>
    <xf numFmtId="0" fontId="2" fillId="0" borderId="18" xfId="0" applyFont="1" applyBorder="1" applyAlignment="1">
      <alignment horizontal="left" vertical="center"/>
    </xf>
    <xf numFmtId="0" fontId="3" fillId="0" borderId="13" xfId="0" applyFont="1" applyBorder="1" applyAlignment="1">
      <alignment horizontal="center" vertical="center"/>
    </xf>
    <xf numFmtId="0" fontId="3" fillId="9" borderId="1" xfId="0" applyFont="1" applyFill="1" applyBorder="1" applyAlignment="1">
      <alignment horizontal="center" vertical="center"/>
    </xf>
    <xf numFmtId="0" fontId="2" fillId="0" borderId="13" xfId="0" applyFont="1" applyBorder="1" applyAlignment="1">
      <alignment vertical="center" wrapText="1"/>
    </xf>
    <xf numFmtId="10" fontId="3" fillId="0" borderId="21" xfId="0" applyNumberFormat="1" applyFont="1" applyBorder="1" applyAlignment="1">
      <alignment horizontal="center" vertical="center" wrapText="1"/>
    </xf>
    <xf numFmtId="10" fontId="3" fillId="0" borderId="13" xfId="0" applyNumberFormat="1" applyFont="1" applyBorder="1" applyAlignment="1">
      <alignment horizontal="center" vertical="center" wrapText="1"/>
    </xf>
    <xf numFmtId="10" fontId="3" fillId="0" borderId="1" xfId="0" applyNumberFormat="1" applyFont="1" applyBorder="1" applyAlignment="1">
      <alignment horizontal="center" vertical="center" wrapText="1"/>
    </xf>
    <xf numFmtId="0" fontId="5" fillId="9" borderId="7" xfId="0" applyFont="1" applyFill="1" applyBorder="1" applyAlignment="1">
      <alignment wrapText="1"/>
    </xf>
    <xf numFmtId="0" fontId="12" fillId="9" borderId="1" xfId="0" applyFont="1" applyFill="1" applyBorder="1" applyAlignment="1">
      <alignment wrapText="1"/>
    </xf>
    <xf numFmtId="0" fontId="3" fillId="0" borderId="21" xfId="0" applyFont="1" applyBorder="1" applyAlignment="1">
      <alignment horizontal="center" vertical="center"/>
    </xf>
    <xf numFmtId="0" fontId="3" fillId="9" borderId="13" xfId="0" applyFont="1" applyFill="1" applyBorder="1" applyAlignment="1">
      <alignment horizontal="center" vertical="center"/>
    </xf>
    <xf numFmtId="4" fontId="12" fillId="2" borderId="3" xfId="0" applyNumberFormat="1" applyFont="1" applyFill="1" applyBorder="1" applyAlignment="1">
      <alignment horizontal="right" vertical="center" wrapText="1"/>
    </xf>
    <xf numFmtId="4" fontId="12" fillId="2" borderId="5" xfId="0" applyNumberFormat="1" applyFont="1" applyFill="1" applyBorder="1" applyAlignment="1">
      <alignment horizontal="right" vertical="center" wrapText="1"/>
    </xf>
    <xf numFmtId="49" fontId="12" fillId="2" borderId="3" xfId="0" applyNumberFormat="1" applyFont="1" applyFill="1" applyBorder="1" applyAlignment="1">
      <alignment horizontal="justify" vertical="center" wrapText="1"/>
    </xf>
    <xf numFmtId="10" fontId="12" fillId="2" borderId="3" xfId="0" applyNumberFormat="1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left" vertical="center" wrapText="1"/>
    </xf>
    <xf numFmtId="0" fontId="12" fillId="2" borderId="4" xfId="0" applyFont="1" applyFill="1" applyBorder="1" applyAlignment="1">
      <alignment horizontal="justify" vertical="center" wrapText="1"/>
    </xf>
    <xf numFmtId="0" fontId="2" fillId="0" borderId="9" xfId="0" applyFont="1" applyBorder="1" applyAlignment="1">
      <alignment horizontal="justify" vertical="center" wrapText="1"/>
    </xf>
    <xf numFmtId="49" fontId="2" fillId="0" borderId="3" xfId="0" applyNumberFormat="1" applyFont="1" applyBorder="1" applyAlignment="1">
      <alignment horizontal="justify" vertical="center" wrapText="1"/>
    </xf>
    <xf numFmtId="0" fontId="2" fillId="10" borderId="7" xfId="0" applyFont="1" applyFill="1" applyBorder="1" applyAlignment="1">
      <alignment horizontal="left" vertical="top" wrapText="1"/>
    </xf>
    <xf numFmtId="10" fontId="2" fillId="10" borderId="7" xfId="0" applyNumberFormat="1" applyFont="1" applyFill="1" applyBorder="1" applyAlignment="1">
      <alignment vertical="top"/>
    </xf>
    <xf numFmtId="0" fontId="0" fillId="10" borderId="0" xfId="0" applyFill="1"/>
    <xf numFmtId="0" fontId="3" fillId="0" borderId="1" xfId="0" applyFont="1" applyBorder="1" applyAlignment="1">
      <alignment horizontal="left" vertical="top" wrapText="1"/>
    </xf>
    <xf numFmtId="0" fontId="2" fillId="0" borderId="59" xfId="0" applyFont="1" applyBorder="1" applyAlignment="1">
      <alignment horizontal="left" vertical="top" wrapText="1"/>
    </xf>
    <xf numFmtId="4" fontId="3" fillId="0" borderId="1" xfId="0" applyNumberFormat="1" applyFont="1" applyBorder="1" applyAlignment="1">
      <alignment horizontal="right" vertical="top" wrapText="1"/>
    </xf>
    <xf numFmtId="10" fontId="3" fillId="0" borderId="1" xfId="0" applyNumberFormat="1" applyFont="1" applyBorder="1" applyAlignment="1">
      <alignment vertical="top"/>
    </xf>
    <xf numFmtId="0" fontId="2" fillId="10" borderId="18" xfId="0" applyFont="1" applyFill="1" applyBorder="1" applyAlignment="1">
      <alignment horizontal="left" vertical="top" wrapText="1"/>
    </xf>
    <xf numFmtId="0" fontId="2" fillId="10" borderId="7" xfId="0" applyFont="1" applyFill="1" applyBorder="1" applyAlignment="1">
      <alignment wrapText="1"/>
    </xf>
    <xf numFmtId="10" fontId="2" fillId="10" borderId="21" xfId="0" applyNumberFormat="1" applyFont="1" applyFill="1" applyBorder="1" applyAlignment="1">
      <alignment vertical="top"/>
    </xf>
    <xf numFmtId="0" fontId="2" fillId="10" borderId="18" xfId="0" applyFont="1" applyFill="1" applyBorder="1" applyAlignment="1">
      <alignment wrapText="1"/>
    </xf>
    <xf numFmtId="0" fontId="2" fillId="10" borderId="7" xfId="0" applyFont="1" applyFill="1" applyBorder="1" applyAlignment="1">
      <alignment vertical="center" wrapText="1"/>
    </xf>
    <xf numFmtId="0" fontId="2" fillId="10" borderId="7" xfId="0" applyFont="1" applyFill="1" applyBorder="1" applyAlignment="1">
      <alignment horizontal="justify" vertical="center" wrapText="1"/>
    </xf>
    <xf numFmtId="4" fontId="2" fillId="2" borderId="1" xfId="0" applyNumberFormat="1" applyFont="1" applyFill="1" applyBorder="1" applyAlignment="1">
      <alignment horizontal="right" vertical="center" wrapText="1"/>
    </xf>
    <xf numFmtId="0" fontId="19" fillId="0" borderId="6" xfId="0" applyFont="1" applyBorder="1" applyAlignment="1">
      <alignment horizontal="left" vertical="top" wrapText="1"/>
    </xf>
    <xf numFmtId="0" fontId="19" fillId="0" borderId="13" xfId="0" applyFont="1" applyBorder="1" applyAlignment="1">
      <alignment horizontal="left" vertical="top" wrapText="1"/>
    </xf>
    <xf numFmtId="10" fontId="19" fillId="0" borderId="13" xfId="0" applyNumberFormat="1" applyFont="1" applyBorder="1" applyAlignment="1">
      <alignment horizontal="right" vertical="top" wrapText="1"/>
    </xf>
    <xf numFmtId="0" fontId="19" fillId="0" borderId="8" xfId="0" applyFont="1" applyBorder="1" applyAlignment="1">
      <alignment horizontal="left" vertical="top" wrapText="1"/>
    </xf>
    <xf numFmtId="0" fontId="19" fillId="0" borderId="7" xfId="0" applyFont="1" applyBorder="1" applyAlignment="1">
      <alignment horizontal="left" vertical="top" wrapText="1"/>
    </xf>
    <xf numFmtId="0" fontId="20" fillId="0" borderId="7" xfId="0" applyFont="1" applyBorder="1" applyAlignment="1">
      <alignment horizontal="center" vertical="top" wrapText="1"/>
    </xf>
    <xf numFmtId="0" fontId="20" fillId="0" borderId="7" xfId="0" applyFont="1" applyBorder="1" applyAlignment="1">
      <alignment vertical="top"/>
    </xf>
    <xf numFmtId="0" fontId="20" fillId="0" borderId="7" xfId="0" applyFont="1" applyBorder="1" applyAlignment="1">
      <alignment horizontal="center" vertical="top"/>
    </xf>
    <xf numFmtId="4" fontId="19" fillId="11" borderId="8" xfId="0" applyNumberFormat="1" applyFont="1" applyFill="1" applyBorder="1" applyAlignment="1">
      <alignment horizontal="right" vertical="top" wrapText="1"/>
    </xf>
    <xf numFmtId="0" fontId="19" fillId="0" borderId="25" xfId="0" applyFont="1" applyBorder="1" applyAlignment="1">
      <alignment horizontal="left" vertical="top" wrapText="1"/>
    </xf>
    <xf numFmtId="10" fontId="19" fillId="0" borderId="25" xfId="0" applyNumberFormat="1" applyFont="1" applyBorder="1" applyAlignment="1">
      <alignment horizontal="right" vertical="top" wrapText="1"/>
    </xf>
    <xf numFmtId="0" fontId="19" fillId="0" borderId="15" xfId="0" applyFont="1" applyBorder="1" applyAlignment="1">
      <alignment horizontal="left" vertical="top" wrapText="1"/>
    </xf>
    <xf numFmtId="10" fontId="19" fillId="0" borderId="17" xfId="0" applyNumberFormat="1" applyFont="1" applyBorder="1" applyAlignment="1">
      <alignment horizontal="right" vertical="top" wrapText="1"/>
    </xf>
    <xf numFmtId="0" fontId="19" fillId="0" borderId="50" xfId="0" applyFont="1" applyBorder="1" applyAlignment="1">
      <alignment horizontal="left" vertical="top" wrapText="1"/>
    </xf>
    <xf numFmtId="10" fontId="19" fillId="0" borderId="50" xfId="0" applyNumberFormat="1" applyFont="1" applyBorder="1" applyAlignment="1">
      <alignment horizontal="right" vertical="top" wrapText="1"/>
    </xf>
    <xf numFmtId="4" fontId="19" fillId="11" borderId="13" xfId="0" applyNumberFormat="1" applyFont="1" applyFill="1" applyBorder="1" applyAlignment="1">
      <alignment horizontal="right" vertical="top" wrapText="1"/>
    </xf>
    <xf numFmtId="0" fontId="19" fillId="0" borderId="7" xfId="0" applyFont="1" applyBorder="1" applyAlignment="1">
      <alignment horizontal="justify" vertical="center" wrapText="1"/>
    </xf>
    <xf numFmtId="4" fontId="19" fillId="9" borderId="6" xfId="0" applyNumberFormat="1" applyFont="1" applyFill="1" applyBorder="1" applyAlignment="1">
      <alignment horizontal="right" vertical="top" wrapText="1"/>
    </xf>
    <xf numFmtId="4" fontId="19" fillId="11" borderId="6" xfId="0" applyNumberFormat="1" applyFont="1" applyFill="1" applyBorder="1" applyAlignment="1">
      <alignment horizontal="right" vertical="top" wrapText="1"/>
    </xf>
    <xf numFmtId="4" fontId="19" fillId="11" borderId="7" xfId="0" applyNumberFormat="1" applyFont="1" applyFill="1" applyBorder="1" applyAlignment="1">
      <alignment horizontal="right" vertical="top" wrapText="1"/>
    </xf>
    <xf numFmtId="10" fontId="19" fillId="0" borderId="7" xfId="0" applyNumberFormat="1" applyFont="1" applyBorder="1" applyAlignment="1">
      <alignment horizontal="right" vertical="top" wrapText="1"/>
    </xf>
    <xf numFmtId="0" fontId="19" fillId="0" borderId="19" xfId="0" applyFont="1" applyBorder="1" applyAlignment="1">
      <alignment horizontal="left" vertical="top" wrapText="1"/>
    </xf>
    <xf numFmtId="4" fontId="19" fillId="9" borderId="19" xfId="0" applyNumberFormat="1" applyFont="1" applyFill="1" applyBorder="1" applyAlignment="1">
      <alignment horizontal="right" vertical="top" wrapText="1"/>
    </xf>
    <xf numFmtId="4" fontId="19" fillId="9" borderId="20" xfId="0" applyNumberFormat="1" applyFont="1" applyFill="1" applyBorder="1" applyAlignment="1">
      <alignment horizontal="right" vertical="top" wrapText="1"/>
    </xf>
    <xf numFmtId="10" fontId="19" fillId="0" borderId="19" xfId="0" applyNumberFormat="1" applyFont="1" applyBorder="1" applyAlignment="1">
      <alignment horizontal="right" vertical="top" wrapText="1"/>
    </xf>
    <xf numFmtId="0" fontId="19" fillId="0" borderId="51" xfId="0" applyFont="1" applyBorder="1" applyAlignment="1">
      <alignment horizontal="left" vertical="top" wrapText="1"/>
    </xf>
    <xf numFmtId="10" fontId="19" fillId="0" borderId="51" xfId="0" applyNumberFormat="1" applyFont="1" applyBorder="1" applyAlignment="1">
      <alignment horizontal="right" vertical="top" wrapText="1"/>
    </xf>
    <xf numFmtId="10" fontId="19" fillId="0" borderId="15" xfId="0" applyNumberFormat="1" applyFont="1" applyBorder="1" applyAlignment="1">
      <alignment horizontal="right" vertical="top" wrapText="1"/>
    </xf>
    <xf numFmtId="10" fontId="19" fillId="0" borderId="18" xfId="0" applyNumberFormat="1" applyFont="1" applyBorder="1" applyAlignment="1">
      <alignment horizontal="right" vertical="top" wrapText="1"/>
    </xf>
    <xf numFmtId="0" fontId="19" fillId="0" borderId="21" xfId="0" applyFont="1" applyBorder="1" applyAlignment="1">
      <alignment horizontal="left" vertical="top" wrapText="1"/>
    </xf>
    <xf numFmtId="0" fontId="19" fillId="0" borderId="17" xfId="0" applyFont="1" applyBorder="1" applyAlignment="1">
      <alignment horizontal="left" vertical="top" wrapText="1"/>
    </xf>
    <xf numFmtId="4" fontId="19" fillId="12" borderId="21" xfId="0" applyNumberFormat="1" applyFont="1" applyFill="1" applyBorder="1" applyAlignment="1">
      <alignment horizontal="right" vertical="top" wrapText="1"/>
    </xf>
    <xf numFmtId="4" fontId="19" fillId="12" borderId="10" xfId="0" applyNumberFormat="1" applyFont="1" applyFill="1" applyBorder="1" applyAlignment="1">
      <alignment horizontal="right" vertical="top" wrapText="1"/>
    </xf>
    <xf numFmtId="4" fontId="19" fillId="11" borderId="15" xfId="0" applyNumberFormat="1" applyFont="1" applyFill="1" applyBorder="1" applyAlignment="1">
      <alignment horizontal="right" vertical="top" wrapText="1"/>
    </xf>
    <xf numFmtId="4" fontId="19" fillId="11" borderId="16" xfId="0" applyNumberFormat="1" applyFont="1" applyFill="1" applyBorder="1" applyAlignment="1">
      <alignment horizontal="right" vertical="top" wrapText="1"/>
    </xf>
    <xf numFmtId="4" fontId="19" fillId="12" borderId="7" xfId="0" applyNumberFormat="1" applyFont="1" applyFill="1" applyBorder="1" applyAlignment="1">
      <alignment horizontal="right" vertical="top" wrapText="1"/>
    </xf>
    <xf numFmtId="4" fontId="19" fillId="12" borderId="15" xfId="0" applyNumberFormat="1" applyFont="1" applyFill="1" applyBorder="1" applyAlignment="1">
      <alignment horizontal="right" vertical="top" wrapText="1"/>
    </xf>
    <xf numFmtId="0" fontId="21" fillId="0" borderId="13" xfId="0" applyFont="1" applyBorder="1" applyAlignment="1">
      <alignment horizontal="left" vertical="top" wrapText="1"/>
    </xf>
    <xf numFmtId="10" fontId="21" fillId="0" borderId="13" xfId="0" applyNumberFormat="1" applyFont="1" applyBorder="1" applyAlignment="1">
      <alignment horizontal="right" vertical="top" wrapText="1"/>
    </xf>
    <xf numFmtId="0" fontId="21" fillId="0" borderId="19" xfId="0" applyFont="1" applyBorder="1" applyAlignment="1">
      <alignment horizontal="left" vertical="top" wrapText="1"/>
    </xf>
    <xf numFmtId="10" fontId="21" fillId="0" borderId="19" xfId="0" applyNumberFormat="1" applyFont="1" applyBorder="1" applyAlignment="1">
      <alignment horizontal="right" vertical="top" wrapText="1"/>
    </xf>
    <xf numFmtId="0" fontId="19" fillId="0" borderId="18" xfId="0" applyFont="1" applyBorder="1" applyAlignment="1">
      <alignment horizontal="left" vertical="top" wrapText="1"/>
    </xf>
    <xf numFmtId="4" fontId="19" fillId="11" borderId="21" xfId="0" applyNumberFormat="1" applyFont="1" applyFill="1" applyBorder="1" applyAlignment="1">
      <alignment horizontal="right" vertical="top" wrapText="1"/>
    </xf>
    <xf numFmtId="4" fontId="19" fillId="11" borderId="10" xfId="0" applyNumberFormat="1" applyFont="1" applyFill="1" applyBorder="1" applyAlignment="1">
      <alignment horizontal="right" vertical="top" wrapText="1"/>
    </xf>
    <xf numFmtId="0" fontId="19" fillId="0" borderId="36" xfId="0" applyFont="1" applyBorder="1" applyAlignment="1">
      <alignment horizontal="left" vertical="top" wrapText="1"/>
    </xf>
    <xf numFmtId="4" fontId="19" fillId="11" borderId="24" xfId="0" applyNumberFormat="1" applyFont="1" applyFill="1" applyBorder="1" applyAlignment="1">
      <alignment horizontal="right" vertical="top" wrapText="1"/>
    </xf>
    <xf numFmtId="0" fontId="19" fillId="0" borderId="14" xfId="0" applyFont="1" applyBorder="1" applyAlignment="1">
      <alignment horizontal="left" vertical="top" wrapText="1"/>
    </xf>
    <xf numFmtId="0" fontId="19" fillId="0" borderId="54" xfId="0" applyFont="1" applyBorder="1" applyAlignment="1">
      <alignment horizontal="left" vertical="top" wrapText="1"/>
    </xf>
    <xf numFmtId="0" fontId="19" fillId="0" borderId="24" xfId="0" applyFont="1" applyBorder="1" applyAlignment="1">
      <alignment horizontal="left" vertical="top" wrapText="1"/>
    </xf>
    <xf numFmtId="0" fontId="19" fillId="0" borderId="23" xfId="0" applyFont="1" applyBorder="1" applyAlignment="1">
      <alignment horizontal="left" vertical="top" wrapText="1"/>
    </xf>
    <xf numFmtId="4" fontId="20" fillId="0" borderId="13" xfId="0" applyNumberFormat="1" applyFont="1" applyBorder="1" applyAlignment="1">
      <alignment horizontal="right" vertical="top" wrapText="1"/>
    </xf>
    <xf numFmtId="4" fontId="20" fillId="7" borderId="13" xfId="0" applyNumberFormat="1" applyFont="1" applyFill="1" applyBorder="1" applyAlignment="1">
      <alignment horizontal="right" vertical="top" wrapText="1"/>
    </xf>
    <xf numFmtId="10" fontId="20" fillId="0" borderId="13" xfId="0" applyNumberFormat="1" applyFont="1" applyBorder="1" applyAlignment="1">
      <alignment horizontal="right" vertical="top" wrapText="1"/>
    </xf>
    <xf numFmtId="0" fontId="19" fillId="0" borderId="0" xfId="0" applyFont="1"/>
    <xf numFmtId="0" fontId="20" fillId="0" borderId="0" xfId="0" applyFont="1" applyAlignment="1">
      <alignment horizontal="center"/>
    </xf>
    <xf numFmtId="0" fontId="22" fillId="0" borderId="0" xfId="0" applyFont="1"/>
    <xf numFmtId="0" fontId="20" fillId="0" borderId="0" xfId="0" applyFont="1"/>
    <xf numFmtId="0" fontId="23" fillId="0" borderId="0" xfId="0" applyFont="1" applyAlignment="1">
      <alignment vertical="top"/>
    </xf>
    <xf numFmtId="0" fontId="24" fillId="0" borderId="0" xfId="0" applyFont="1"/>
    <xf numFmtId="0" fontId="25" fillId="0" borderId="0" xfId="0" applyFont="1"/>
    <xf numFmtId="0" fontId="19" fillId="0" borderId="0" xfId="0" applyFont="1" applyAlignment="1">
      <alignment horizontal="left" vertical="top" wrapText="1"/>
    </xf>
    <xf numFmtId="0" fontId="20" fillId="0" borderId="0" xfId="0" applyFont="1" applyAlignment="1">
      <alignment horizontal="center" vertical="top"/>
    </xf>
    <xf numFmtId="0" fontId="19" fillId="0" borderId="0" xfId="0" applyFont="1" applyAlignment="1">
      <alignment horizontal="center"/>
    </xf>
    <xf numFmtId="4" fontId="22" fillId="0" borderId="0" xfId="0" applyNumberFormat="1" applyFont="1"/>
    <xf numFmtId="0" fontId="22" fillId="0" borderId="9" xfId="0" applyFont="1" applyBorder="1"/>
    <xf numFmtId="4" fontId="22" fillId="0" borderId="9" xfId="0" applyNumberFormat="1" applyFont="1" applyBorder="1"/>
    <xf numFmtId="0" fontId="22" fillId="0" borderId="7" xfId="0" applyFont="1" applyBorder="1"/>
    <xf numFmtId="4" fontId="22" fillId="0" borderId="7" xfId="0" applyNumberFormat="1" applyFont="1" applyBorder="1"/>
    <xf numFmtId="4" fontId="12" fillId="15" borderId="1" xfId="0" applyNumberFormat="1" applyFont="1" applyFill="1" applyBorder="1"/>
    <xf numFmtId="0" fontId="2" fillId="9" borderId="3" xfId="0" applyFont="1" applyFill="1" applyBorder="1" applyAlignment="1">
      <alignment horizontal="justify" vertical="center" wrapText="1"/>
    </xf>
    <xf numFmtId="0" fontId="19" fillId="16" borderId="6" xfId="0" applyFont="1" applyFill="1" applyBorder="1" applyAlignment="1">
      <alignment horizontal="left" vertical="top" wrapText="1"/>
    </xf>
    <xf numFmtId="0" fontId="2" fillId="16" borderId="4" xfId="0" applyFont="1" applyFill="1" applyBorder="1" applyAlignment="1">
      <alignment horizontal="justify" vertical="center" wrapText="1"/>
    </xf>
    <xf numFmtId="4" fontId="2" fillId="17" borderId="1" xfId="0" applyNumberFormat="1" applyFont="1" applyFill="1" applyBorder="1" applyAlignment="1">
      <alignment horizontal="right" vertical="top" wrapText="1"/>
    </xf>
    <xf numFmtId="4" fontId="12" fillId="2" borderId="9" xfId="0" applyNumberFormat="1" applyFont="1" applyFill="1" applyBorder="1" applyAlignment="1">
      <alignment horizontal="right" vertical="center" wrapText="1"/>
    </xf>
    <xf numFmtId="4" fontId="12" fillId="2" borderId="7" xfId="0" applyNumberFormat="1" applyFont="1" applyFill="1" applyBorder="1" applyAlignment="1">
      <alignment horizontal="right" vertical="center" wrapText="1"/>
    </xf>
    <xf numFmtId="4" fontId="12" fillId="3" borderId="3" xfId="0" applyNumberFormat="1" applyFont="1" applyFill="1" applyBorder="1" applyAlignment="1">
      <alignment horizontal="right" vertical="center" wrapText="1"/>
    </xf>
    <xf numFmtId="4" fontId="12" fillId="2" borderId="3" xfId="0" applyNumberFormat="1" applyFont="1" applyFill="1" applyBorder="1" applyAlignment="1">
      <alignment horizontal="center" vertical="center" wrapText="1"/>
    </xf>
    <xf numFmtId="4" fontId="12" fillId="9" borderId="24" xfId="0" applyNumberFormat="1" applyFont="1" applyFill="1" applyBorder="1"/>
    <xf numFmtId="4" fontId="12" fillId="9" borderId="7" xfId="0" applyNumberFormat="1" applyFont="1" applyFill="1" applyBorder="1"/>
    <xf numFmtId="4" fontId="12" fillId="9" borderId="3" xfId="0" applyNumberFormat="1" applyFont="1" applyFill="1" applyBorder="1" applyAlignment="1">
      <alignment horizontal="right" vertical="center" wrapText="1"/>
    </xf>
    <xf numFmtId="0" fontId="12" fillId="9" borderId="3" xfId="0" applyFont="1" applyFill="1" applyBorder="1" applyAlignment="1">
      <alignment horizontal="justify" vertical="center" wrapText="1"/>
    </xf>
    <xf numFmtId="0" fontId="2" fillId="18" borderId="4" xfId="0" applyFont="1" applyFill="1" applyBorder="1" applyAlignment="1">
      <alignment horizontal="justify" vertical="center" wrapText="1"/>
    </xf>
    <xf numFmtId="0" fontId="2" fillId="18" borderId="3" xfId="0" applyFont="1" applyFill="1" applyBorder="1" applyAlignment="1">
      <alignment horizontal="justify" vertical="center" wrapText="1"/>
    </xf>
    <xf numFmtId="10" fontId="3" fillId="18" borderId="3" xfId="0" applyNumberFormat="1" applyFont="1" applyFill="1" applyBorder="1" applyAlignment="1">
      <alignment horizontal="center" vertical="center" wrapText="1"/>
    </xf>
    <xf numFmtId="0" fontId="2" fillId="18" borderId="0" xfId="0" applyFont="1" applyFill="1"/>
    <xf numFmtId="4" fontId="0" fillId="0" borderId="0" xfId="0" applyNumberFormat="1"/>
    <xf numFmtId="0" fontId="19" fillId="18" borderId="6" xfId="0" applyFont="1" applyFill="1" applyBorder="1" applyAlignment="1">
      <alignment horizontal="left" vertical="top" wrapText="1"/>
    </xf>
    <xf numFmtId="0" fontId="21" fillId="18" borderId="60" xfId="0" applyFont="1" applyFill="1" applyBorder="1" applyAlignment="1">
      <alignment horizontal="left" vertical="top" wrapText="1"/>
    </xf>
    <xf numFmtId="10" fontId="21" fillId="18" borderId="60" xfId="0" applyNumberFormat="1" applyFont="1" applyFill="1" applyBorder="1" applyAlignment="1">
      <alignment horizontal="right" vertical="top" wrapText="1"/>
    </xf>
    <xf numFmtId="0" fontId="25" fillId="18" borderId="0" xfId="0" applyFont="1" applyFill="1"/>
    <xf numFmtId="4" fontId="19" fillId="9" borderId="24" xfId="0" applyNumberFormat="1" applyFont="1" applyFill="1" applyBorder="1" applyAlignment="1">
      <alignment horizontal="right" vertical="top" wrapText="1"/>
    </xf>
    <xf numFmtId="4" fontId="19" fillId="9" borderId="13" xfId="0" applyNumberFormat="1" applyFont="1" applyFill="1" applyBorder="1" applyAlignment="1">
      <alignment horizontal="right" vertical="top" wrapText="1"/>
    </xf>
    <xf numFmtId="0" fontId="19" fillId="0" borderId="16" xfId="0" applyFont="1" applyBorder="1" applyAlignment="1">
      <alignment horizontal="left" vertical="top" wrapText="1"/>
    </xf>
    <xf numFmtId="0" fontId="22" fillId="9" borderId="0" xfId="0" applyFont="1" applyFill="1"/>
    <xf numFmtId="0" fontId="19" fillId="0" borderId="62" xfId="0" applyFont="1" applyBorder="1" applyAlignment="1">
      <alignment horizontal="left" vertical="top" wrapText="1"/>
    </xf>
    <xf numFmtId="10" fontId="19" fillId="0" borderId="21" xfId="0" applyNumberFormat="1" applyFont="1" applyBorder="1" applyAlignment="1">
      <alignment horizontal="right" vertical="top" wrapText="1"/>
    </xf>
    <xf numFmtId="10" fontId="19" fillId="9" borderId="7" xfId="0" applyNumberFormat="1" applyFont="1" applyFill="1" applyBorder="1" applyAlignment="1">
      <alignment horizontal="right" vertical="top" wrapText="1"/>
    </xf>
    <xf numFmtId="0" fontId="19" fillId="9" borderId="15" xfId="0" applyFont="1" applyFill="1" applyBorder="1" applyAlignment="1">
      <alignment horizontal="left" vertical="top" wrapText="1"/>
    </xf>
    <xf numFmtId="0" fontId="19" fillId="9" borderId="25" xfId="0" applyFont="1" applyFill="1" applyBorder="1" applyAlignment="1">
      <alignment horizontal="left" vertical="top" wrapText="1"/>
    </xf>
    <xf numFmtId="0" fontId="3" fillId="0" borderId="7" xfId="0" applyFont="1" applyBorder="1" applyAlignment="1">
      <alignment vertical="top"/>
    </xf>
    <xf numFmtId="4" fontId="19" fillId="19" borderId="36" xfId="0" applyNumberFormat="1" applyFont="1" applyFill="1" applyBorder="1" applyAlignment="1">
      <alignment horizontal="right" vertical="top" wrapText="1"/>
    </xf>
    <xf numFmtId="4" fontId="19" fillId="19" borderId="22" xfId="0" applyNumberFormat="1" applyFont="1" applyFill="1" applyBorder="1" applyAlignment="1">
      <alignment horizontal="right" vertical="top" wrapText="1"/>
    </xf>
    <xf numFmtId="4" fontId="2" fillId="17" borderId="3" xfId="0" applyNumberFormat="1" applyFont="1" applyFill="1" applyBorder="1" applyAlignment="1">
      <alignment horizontal="right" vertical="center" wrapText="1"/>
    </xf>
    <xf numFmtId="10" fontId="3" fillId="9" borderId="3" xfId="0" applyNumberFormat="1" applyFont="1" applyFill="1" applyBorder="1" applyAlignment="1">
      <alignment horizontal="center" vertical="center" wrapText="1"/>
    </xf>
    <xf numFmtId="4" fontId="2" fillId="16" borderId="3" xfId="0" applyNumberFormat="1" applyFont="1" applyFill="1" applyBorder="1" applyAlignment="1">
      <alignment horizontal="right" vertical="center" wrapText="1"/>
    </xf>
    <xf numFmtId="4" fontId="2" fillId="16" borderId="15" xfId="0" applyNumberFormat="1" applyFont="1" applyFill="1" applyBorder="1" applyAlignment="1">
      <alignment horizontal="right" vertical="top" wrapText="1"/>
    </xf>
    <xf numFmtId="4" fontId="2" fillId="16" borderId="13" xfId="0" applyNumberFormat="1" applyFont="1" applyFill="1" applyBorder="1" applyAlignment="1">
      <alignment horizontal="right" vertical="top" wrapText="1"/>
    </xf>
    <xf numFmtId="4" fontId="2" fillId="16" borderId="7" xfId="0" applyNumberFormat="1" applyFont="1" applyFill="1" applyBorder="1" applyAlignment="1">
      <alignment horizontal="center" vertical="center" wrapText="1"/>
    </xf>
    <xf numFmtId="4" fontId="2" fillId="16" borderId="7" xfId="0" applyNumberFormat="1" applyFont="1" applyFill="1" applyBorder="1" applyAlignment="1">
      <alignment horizontal="right" vertical="top" wrapText="1"/>
    </xf>
    <xf numFmtId="4" fontId="2" fillId="16" borderId="21" xfId="0" applyNumberFormat="1" applyFont="1" applyFill="1" applyBorder="1" applyAlignment="1">
      <alignment horizontal="right" vertical="top" wrapText="1"/>
    </xf>
    <xf numFmtId="4" fontId="2" fillId="16" borderId="8" xfId="0" applyNumberFormat="1" applyFont="1" applyFill="1" applyBorder="1" applyAlignment="1">
      <alignment horizontal="right" vertical="top" wrapText="1"/>
    </xf>
    <xf numFmtId="4" fontId="2" fillId="16" borderId="10" xfId="0" applyNumberFormat="1" applyFont="1" applyFill="1" applyBorder="1" applyAlignment="1">
      <alignment horizontal="right" vertical="top" wrapText="1"/>
    </xf>
    <xf numFmtId="4" fontId="2" fillId="16" borderId="13" xfId="0" applyNumberFormat="1" applyFont="1" applyFill="1" applyBorder="1" applyAlignment="1">
      <alignment horizontal="right" vertical="center" wrapText="1"/>
    </xf>
    <xf numFmtId="4" fontId="2" fillId="17" borderId="3" xfId="0" applyNumberFormat="1" applyFont="1" applyFill="1" applyBorder="1" applyAlignment="1">
      <alignment horizontal="center" vertical="center" wrapText="1"/>
    </xf>
    <xf numFmtId="4" fontId="2" fillId="20" borderId="18" xfId="0" applyNumberFormat="1" applyFont="1" applyFill="1" applyBorder="1" applyAlignment="1">
      <alignment horizontal="center" vertical="center" wrapText="1"/>
    </xf>
    <xf numFmtId="0" fontId="2" fillId="20" borderId="4" xfId="0" applyFont="1" applyFill="1" applyBorder="1" applyAlignment="1">
      <alignment horizontal="justify" vertical="center" wrapText="1"/>
    </xf>
    <xf numFmtId="0" fontId="2" fillId="20" borderId="3" xfId="0" applyFont="1" applyFill="1" applyBorder="1" applyAlignment="1">
      <alignment horizontal="justify" vertical="center" wrapText="1"/>
    </xf>
    <xf numFmtId="0" fontId="12" fillId="20" borderId="3" xfId="0" applyFont="1" applyFill="1" applyBorder="1" applyAlignment="1">
      <alignment horizontal="justify" vertical="center" wrapText="1"/>
    </xf>
    <xf numFmtId="4" fontId="12" fillId="20" borderId="3" xfId="0" applyNumberFormat="1" applyFont="1" applyFill="1" applyBorder="1" applyAlignment="1">
      <alignment horizontal="right" vertical="center" wrapText="1"/>
    </xf>
    <xf numFmtId="10" fontId="3" fillId="20" borderId="3" xfId="0" applyNumberFormat="1" applyFont="1" applyFill="1" applyBorder="1" applyAlignment="1">
      <alignment horizontal="center" vertical="center" wrapText="1"/>
    </xf>
    <xf numFmtId="0" fontId="2" fillId="20" borderId="2" xfId="0" applyFont="1" applyFill="1" applyBorder="1" applyAlignment="1">
      <alignment horizontal="justify" vertical="center" wrapText="1"/>
    </xf>
    <xf numFmtId="0" fontId="2" fillId="0" borderId="12" xfId="0" applyFont="1" applyBorder="1" applyAlignment="1">
      <alignment horizontal="justify" vertical="center" wrapText="1"/>
    </xf>
    <xf numFmtId="0" fontId="2" fillId="0" borderId="5" xfId="0" applyFont="1" applyBorder="1" applyAlignment="1">
      <alignment horizontal="justify" vertical="center" wrapText="1"/>
    </xf>
    <xf numFmtId="4" fontId="12" fillId="2" borderId="4" xfId="0" applyNumberFormat="1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justify" vertical="center" wrapText="1"/>
    </xf>
    <xf numFmtId="4" fontId="2" fillId="16" borderId="5" xfId="0" applyNumberFormat="1" applyFont="1" applyFill="1" applyBorder="1" applyAlignment="1">
      <alignment horizontal="center" vertical="center" wrapText="1"/>
    </xf>
    <xf numFmtId="4" fontId="2" fillId="16" borderId="13" xfId="0" applyNumberFormat="1" applyFont="1" applyFill="1" applyBorder="1"/>
    <xf numFmtId="4" fontId="2" fillId="16" borderId="7" xfId="0" applyNumberFormat="1" applyFont="1" applyFill="1" applyBorder="1"/>
    <xf numFmtId="4" fontId="2" fillId="16" borderId="21" xfId="0" applyNumberFormat="1" applyFont="1" applyFill="1" applyBorder="1"/>
    <xf numFmtId="4" fontId="2" fillId="16" borderId="14" xfId="0" applyNumberFormat="1" applyFont="1" applyFill="1" applyBorder="1" applyAlignment="1">
      <alignment horizontal="right" vertical="top" wrapText="1"/>
    </xf>
    <xf numFmtId="4" fontId="2" fillId="21" borderId="8" xfId="0" applyNumberFormat="1" applyFont="1" applyFill="1" applyBorder="1" applyAlignment="1">
      <alignment horizontal="right" vertical="top" wrapText="1"/>
    </xf>
    <xf numFmtId="4" fontId="2" fillId="22" borderId="8" xfId="0" applyNumberFormat="1" applyFont="1" applyFill="1" applyBorder="1" applyAlignment="1">
      <alignment horizontal="right" vertical="top" wrapText="1"/>
    </xf>
    <xf numFmtId="4" fontId="2" fillId="23" borderId="8" xfId="0" applyNumberFormat="1" applyFont="1" applyFill="1" applyBorder="1" applyAlignment="1">
      <alignment horizontal="right" vertical="top" wrapText="1"/>
    </xf>
    <xf numFmtId="0" fontId="2" fillId="22" borderId="7" xfId="0" applyFont="1" applyFill="1" applyBorder="1" applyAlignment="1">
      <alignment horizontal="left" vertical="top" wrapText="1"/>
    </xf>
    <xf numFmtId="4" fontId="2" fillId="16" borderId="18" xfId="0" applyNumberFormat="1" applyFont="1" applyFill="1" applyBorder="1" applyAlignment="1">
      <alignment horizontal="right" vertical="top" wrapText="1"/>
    </xf>
    <xf numFmtId="4" fontId="2" fillId="16" borderId="11" xfId="0" applyNumberFormat="1" applyFont="1" applyFill="1" applyBorder="1" applyAlignment="1">
      <alignment horizontal="right" vertical="top" wrapText="1"/>
    </xf>
    <xf numFmtId="4" fontId="2" fillId="16" borderId="8" xfId="0" applyNumberFormat="1" applyFont="1" applyFill="1" applyBorder="1" applyAlignment="1">
      <alignment horizontal="right" vertical="center" wrapText="1"/>
    </xf>
    <xf numFmtId="4" fontId="2" fillId="16" borderId="1" xfId="0" applyNumberFormat="1" applyFont="1" applyFill="1" applyBorder="1" applyAlignment="1">
      <alignment horizontal="right" vertical="top" wrapText="1"/>
    </xf>
    <xf numFmtId="4" fontId="2" fillId="16" borderId="3" xfId="0" applyNumberFormat="1" applyFont="1" applyFill="1" applyBorder="1" applyAlignment="1">
      <alignment horizontal="center" vertical="center" wrapText="1"/>
    </xf>
    <xf numFmtId="4" fontId="2" fillId="16" borderId="0" xfId="0" applyNumberFormat="1" applyFont="1" applyFill="1" applyAlignment="1">
      <alignment horizontal="center" vertical="center" wrapText="1"/>
    </xf>
    <xf numFmtId="4" fontId="2" fillId="22" borderId="7" xfId="0" applyNumberFormat="1" applyFont="1" applyFill="1" applyBorder="1" applyAlignment="1">
      <alignment horizontal="right" vertical="top" wrapText="1"/>
    </xf>
    <xf numFmtId="4" fontId="19" fillId="24" borderId="13" xfId="0" applyNumberFormat="1" applyFont="1" applyFill="1" applyBorder="1" applyAlignment="1">
      <alignment horizontal="right" vertical="top" wrapText="1"/>
    </xf>
    <xf numFmtId="4" fontId="19" fillId="24" borderId="7" xfId="0" applyNumberFormat="1" applyFont="1" applyFill="1" applyBorder="1" applyAlignment="1">
      <alignment horizontal="right" vertical="top" wrapText="1"/>
    </xf>
    <xf numFmtId="4" fontId="19" fillId="24" borderId="15" xfId="0" applyNumberFormat="1" applyFont="1" applyFill="1" applyBorder="1" applyAlignment="1">
      <alignment horizontal="right" vertical="top" wrapText="1"/>
    </xf>
    <xf numFmtId="4" fontId="19" fillId="24" borderId="6" xfId="0" applyNumberFormat="1" applyFont="1" applyFill="1" applyBorder="1" applyAlignment="1">
      <alignment horizontal="right" vertical="top" wrapText="1"/>
    </xf>
    <xf numFmtId="4" fontId="19" fillId="24" borderId="8" xfId="0" applyNumberFormat="1" applyFont="1" applyFill="1" applyBorder="1" applyAlignment="1">
      <alignment horizontal="right" vertical="top" wrapText="1"/>
    </xf>
    <xf numFmtId="4" fontId="19" fillId="24" borderId="16" xfId="0" applyNumberFormat="1" applyFont="1" applyFill="1" applyBorder="1" applyAlignment="1">
      <alignment horizontal="right" vertical="top" wrapText="1"/>
    </xf>
    <xf numFmtId="4" fontId="19" fillId="24" borderId="25" xfId="0" applyNumberFormat="1" applyFont="1" applyFill="1" applyBorder="1" applyAlignment="1">
      <alignment horizontal="right" vertical="top" wrapText="1"/>
    </xf>
    <xf numFmtId="4" fontId="19" fillId="24" borderId="50" xfId="0" applyNumberFormat="1" applyFont="1" applyFill="1" applyBorder="1" applyAlignment="1">
      <alignment horizontal="right" vertical="top" wrapText="1"/>
    </xf>
    <xf numFmtId="0" fontId="19" fillId="0" borderId="27" xfId="0" applyFont="1" applyBorder="1" applyAlignment="1">
      <alignment horizontal="left" vertical="top" wrapText="1"/>
    </xf>
    <xf numFmtId="4" fontId="19" fillId="24" borderId="27" xfId="0" applyNumberFormat="1" applyFont="1" applyFill="1" applyBorder="1" applyAlignment="1">
      <alignment horizontal="right" vertical="top" wrapText="1"/>
    </xf>
    <xf numFmtId="4" fontId="19" fillId="19" borderId="27" xfId="0" applyNumberFormat="1" applyFont="1" applyFill="1" applyBorder="1" applyAlignment="1">
      <alignment horizontal="right" vertical="top" wrapText="1"/>
    </xf>
    <xf numFmtId="10" fontId="19" fillId="0" borderId="27" xfId="0" applyNumberFormat="1" applyFont="1" applyBorder="1" applyAlignment="1">
      <alignment horizontal="right" vertical="top" wrapText="1"/>
    </xf>
    <xf numFmtId="4" fontId="19" fillId="24" borderId="53" xfId="0" applyNumberFormat="1" applyFont="1" applyFill="1" applyBorder="1" applyAlignment="1">
      <alignment horizontal="right" vertical="top" wrapText="1"/>
    </xf>
    <xf numFmtId="4" fontId="19" fillId="24" borderId="21" xfId="0" applyNumberFormat="1" applyFont="1" applyFill="1" applyBorder="1" applyAlignment="1">
      <alignment horizontal="right" vertical="top" wrapText="1"/>
    </xf>
    <xf numFmtId="4" fontId="19" fillId="24" borderId="10" xfId="0" applyNumberFormat="1" applyFont="1" applyFill="1" applyBorder="1" applyAlignment="1">
      <alignment horizontal="right" vertical="top" wrapText="1"/>
    </xf>
    <xf numFmtId="4" fontId="19" fillId="24" borderId="52" xfId="0" applyNumberFormat="1" applyFont="1" applyFill="1" applyBorder="1" applyAlignment="1">
      <alignment horizontal="right" vertical="top" wrapText="1"/>
    </xf>
    <xf numFmtId="4" fontId="19" fillId="24" borderId="51" xfId="0" applyNumberFormat="1" applyFont="1" applyFill="1" applyBorder="1" applyAlignment="1">
      <alignment horizontal="right" vertical="top" wrapText="1"/>
    </xf>
    <xf numFmtId="4" fontId="21" fillId="24" borderId="13" xfId="0" applyNumberFormat="1" applyFont="1" applyFill="1" applyBorder="1" applyAlignment="1">
      <alignment horizontal="right" vertical="top" wrapText="1"/>
    </xf>
    <xf numFmtId="4" fontId="19" fillId="24" borderId="17" xfId="0" applyNumberFormat="1" applyFont="1" applyFill="1" applyBorder="1" applyAlignment="1">
      <alignment horizontal="right" vertical="top" wrapText="1"/>
    </xf>
    <xf numFmtId="4" fontId="21" fillId="24" borderId="19" xfId="0" applyNumberFormat="1" applyFont="1" applyFill="1" applyBorder="1" applyAlignment="1">
      <alignment horizontal="right" vertical="top" wrapText="1"/>
    </xf>
    <xf numFmtId="4" fontId="21" fillId="24" borderId="20" xfId="0" applyNumberFormat="1" applyFont="1" applyFill="1" applyBorder="1" applyAlignment="1">
      <alignment horizontal="right" vertical="top" wrapText="1"/>
    </xf>
    <xf numFmtId="4" fontId="21" fillId="24" borderId="60" xfId="0" applyNumberFormat="1" applyFont="1" applyFill="1" applyBorder="1" applyAlignment="1">
      <alignment horizontal="right" vertical="top" wrapText="1"/>
    </xf>
    <xf numFmtId="4" fontId="21" fillId="24" borderId="61" xfId="0" applyNumberFormat="1" applyFont="1" applyFill="1" applyBorder="1" applyAlignment="1">
      <alignment horizontal="right" vertical="top" wrapText="1"/>
    </xf>
    <xf numFmtId="4" fontId="21" fillId="24" borderId="6" xfId="0" applyNumberFormat="1" applyFont="1" applyFill="1" applyBorder="1" applyAlignment="1">
      <alignment horizontal="right" vertical="top" wrapText="1"/>
    </xf>
    <xf numFmtId="4" fontId="19" fillId="25" borderId="50" xfId="0" applyNumberFormat="1" applyFont="1" applyFill="1" applyBorder="1" applyAlignment="1">
      <alignment horizontal="right" vertical="top" wrapText="1"/>
    </xf>
    <xf numFmtId="4" fontId="19" fillId="25" borderId="53" xfId="0" applyNumberFormat="1" applyFont="1" applyFill="1" applyBorder="1" applyAlignment="1">
      <alignment horizontal="right" vertical="top" wrapText="1"/>
    </xf>
    <xf numFmtId="4" fontId="19" fillId="24" borderId="54" xfId="0" applyNumberFormat="1" applyFont="1" applyFill="1" applyBorder="1" applyAlignment="1">
      <alignment horizontal="right" vertical="top" wrapText="1"/>
    </xf>
    <xf numFmtId="4" fontId="19" fillId="24" borderId="36" xfId="0" applyNumberFormat="1" applyFont="1" applyFill="1" applyBorder="1" applyAlignment="1">
      <alignment horizontal="right" vertical="top" wrapText="1"/>
    </xf>
    <xf numFmtId="4" fontId="19" fillId="25" borderId="25" xfId="0" applyNumberFormat="1" applyFont="1" applyFill="1" applyBorder="1" applyAlignment="1">
      <alignment horizontal="right" vertical="top" wrapText="1"/>
    </xf>
    <xf numFmtId="4" fontId="19" fillId="25" borderId="36" xfId="0" applyNumberFormat="1" applyFont="1" applyFill="1" applyBorder="1" applyAlignment="1">
      <alignment horizontal="right" vertical="top" wrapText="1"/>
    </xf>
    <xf numFmtId="4" fontId="12" fillId="26" borderId="5" xfId="0" applyNumberFormat="1" applyFont="1" applyFill="1" applyBorder="1" applyAlignment="1">
      <alignment horizontal="right" vertical="center" wrapText="1"/>
    </xf>
    <xf numFmtId="4" fontId="12" fillId="26" borderId="4" xfId="0" applyNumberFormat="1" applyFont="1" applyFill="1" applyBorder="1" applyAlignment="1">
      <alignment horizontal="right" vertical="center" wrapText="1"/>
    </xf>
    <xf numFmtId="4" fontId="12" fillId="26" borderId="3" xfId="0" applyNumberFormat="1" applyFont="1" applyFill="1" applyBorder="1" applyAlignment="1">
      <alignment horizontal="right" vertical="center" wrapText="1"/>
    </xf>
    <xf numFmtId="4" fontId="12" fillId="27" borderId="7" xfId="0" applyNumberFormat="1" applyFont="1" applyFill="1" applyBorder="1" applyAlignment="1">
      <alignment horizontal="right" vertical="center" wrapText="1"/>
    </xf>
    <xf numFmtId="4" fontId="12" fillId="26" borderId="1" xfId="0" applyNumberFormat="1" applyFont="1" applyFill="1" applyBorder="1" applyAlignment="1">
      <alignment horizontal="right" vertical="center" wrapText="1"/>
    </xf>
    <xf numFmtId="4" fontId="12" fillId="27" borderId="5" xfId="0" applyNumberFormat="1" applyFont="1" applyFill="1" applyBorder="1" applyAlignment="1">
      <alignment horizontal="right" vertical="center" wrapText="1"/>
    </xf>
    <xf numFmtId="4" fontId="12" fillId="9" borderId="1" xfId="0" applyNumberFormat="1" applyFont="1" applyFill="1" applyBorder="1"/>
    <xf numFmtId="4" fontId="2" fillId="26" borderId="3" xfId="0" applyNumberFormat="1" applyFont="1" applyFill="1" applyBorder="1" applyAlignment="1">
      <alignment horizontal="center" vertical="center" wrapText="1"/>
    </xf>
    <xf numFmtId="4" fontId="12" fillId="28" borderId="3" xfId="0" applyNumberFormat="1" applyFont="1" applyFill="1" applyBorder="1" applyAlignment="1">
      <alignment horizontal="right" vertical="center" wrapText="1"/>
    </xf>
    <xf numFmtId="4" fontId="12" fillId="12" borderId="9" xfId="0" applyNumberFormat="1" applyFont="1" applyFill="1" applyBorder="1" applyAlignment="1">
      <alignment horizontal="right" vertical="center" wrapText="1"/>
    </xf>
    <xf numFmtId="4" fontId="12" fillId="28" borderId="1" xfId="0" applyNumberFormat="1" applyFont="1" applyFill="1" applyBorder="1" applyAlignment="1">
      <alignment horizontal="right" vertical="center" wrapText="1"/>
    </xf>
    <xf numFmtId="4" fontId="0" fillId="29" borderId="13" xfId="0" applyNumberFormat="1" applyFill="1" applyBorder="1"/>
    <xf numFmtId="4" fontId="0" fillId="0" borderId="25" xfId="0" applyNumberFormat="1" applyBorder="1"/>
    <xf numFmtId="4" fontId="0" fillId="0" borderId="21" xfId="0" applyNumberFormat="1" applyBorder="1"/>
    <xf numFmtId="4" fontId="2" fillId="16" borderId="5" xfId="0" applyNumberFormat="1" applyFont="1" applyFill="1" applyBorder="1" applyAlignment="1">
      <alignment horizontal="right" vertical="center" wrapText="1"/>
    </xf>
    <xf numFmtId="4" fontId="2" fillId="16" borderId="63" xfId="0" applyNumberFormat="1" applyFont="1" applyFill="1" applyBorder="1" applyAlignment="1">
      <alignment horizontal="right" vertical="center" wrapText="1"/>
    </xf>
    <xf numFmtId="4" fontId="12" fillId="2" borderId="5" xfId="0" applyNumberFormat="1" applyFont="1" applyFill="1" applyBorder="1" applyAlignment="1">
      <alignment horizontal="center" vertical="center" wrapText="1"/>
    </xf>
    <xf numFmtId="4" fontId="2" fillId="16" borderId="9" xfId="0" applyNumberFormat="1" applyFont="1" applyFill="1" applyBorder="1" applyAlignment="1">
      <alignment horizontal="center" vertical="center" wrapText="1"/>
    </xf>
    <xf numFmtId="4" fontId="2" fillId="17" borderId="63" xfId="0" applyNumberFormat="1" applyFont="1" applyFill="1" applyBorder="1" applyAlignment="1">
      <alignment horizontal="center" vertical="center" wrapText="1"/>
    </xf>
    <xf numFmtId="0" fontId="2" fillId="0" borderId="22" xfId="0" applyFont="1" applyBorder="1" applyAlignment="1">
      <alignment horizontal="justify" vertical="center" wrapText="1"/>
    </xf>
    <xf numFmtId="0" fontId="3" fillId="2" borderId="5" xfId="0" applyFont="1" applyFill="1" applyBorder="1" applyAlignment="1">
      <alignment horizontal="justify" vertical="center" wrapText="1"/>
    </xf>
    <xf numFmtId="0" fontId="2" fillId="0" borderId="63" xfId="0" applyFont="1" applyBorder="1" applyAlignment="1">
      <alignment horizontal="justify" vertical="center" wrapText="1"/>
    </xf>
    <xf numFmtId="4" fontId="2" fillId="16" borderId="64" xfId="0" applyNumberFormat="1" applyFont="1" applyFill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justify" vertical="center" wrapText="1"/>
    </xf>
    <xf numFmtId="0" fontId="3" fillId="0" borderId="1" xfId="0" applyFont="1" applyBorder="1" applyAlignment="1">
      <alignment horizontal="justify" vertical="center" wrapText="1"/>
    </xf>
    <xf numFmtId="4" fontId="0" fillId="0" borderId="27" xfId="0" applyNumberFormat="1" applyBorder="1"/>
    <xf numFmtId="4" fontId="0" fillId="0" borderId="7" xfId="0" applyNumberFormat="1" applyBorder="1"/>
  </cellXfs>
  <cellStyles count="14">
    <cellStyle name="Normal" xfId="0" builtinId="0"/>
    <cellStyle name="Normal 2" xfId="1" xr:uid="{85E19167-0C70-4430-925A-EFB5A5E6B629}"/>
    <cellStyle name="S0" xfId="2" xr:uid="{2AC03489-A776-4159-A4E6-9D9A0AF79325}"/>
    <cellStyle name="S1" xfId="3" xr:uid="{AA2F072E-A1B3-40AC-AB91-C7027B1D211E}"/>
    <cellStyle name="S10" xfId="12" xr:uid="{F8AD010A-7A76-4434-861C-12CC7246C8D3}"/>
    <cellStyle name="S11" xfId="13" xr:uid="{6F5ACBAA-4029-4D5F-8187-C08FA07D87BF}"/>
    <cellStyle name="S2" xfId="4" xr:uid="{3A473E47-6CFF-4797-BD2D-6D529A51D665}"/>
    <cellStyle name="S3" xfId="5" xr:uid="{CA2E5073-6CAC-4B21-AFFD-7D551C3C1E1B}"/>
    <cellStyle name="S4" xfId="6" xr:uid="{C4C353EF-3448-4455-949E-4D359BDE0FBB}"/>
    <cellStyle name="S5" xfId="7" xr:uid="{ACBF3D0D-9DB5-46A7-BBB7-A9E9E36A0DF5}"/>
    <cellStyle name="S6" xfId="8" xr:uid="{FDAB540A-FBF9-49A5-9BBF-95A63C33C86E}"/>
    <cellStyle name="S7" xfId="9" xr:uid="{38FF34EC-B77D-4737-BD5F-62B9C42723B1}"/>
    <cellStyle name="S8" xfId="10" xr:uid="{408A5E45-4785-4F93-BF62-0D2C6FB1E9F7}"/>
    <cellStyle name="S9" xfId="11" xr:uid="{408A39E0-85B6-44B9-A0FA-287AE9F9F91D}"/>
  </cellStyles>
  <dxfs count="0"/>
  <tableStyles count="0" defaultTableStyle="TableStyleMedium2" defaultPivotStyle="PivotStyleLight16"/>
  <colors>
    <indexedColors>
      <rgbColor rgb="FF000000"/>
      <rgbColor rgb="FFFFCC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B7DEE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FCD5B5"/>
      <rgbColor rgb="FF3366FF"/>
      <rgbColor rgb="FF33CCCC"/>
      <rgbColor rgb="FF92D050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66FF99"/>
      <color rgb="FFF9D1F0"/>
      <color rgb="FF66FFFF"/>
      <color rgb="FF00FFFF"/>
      <color rgb="FF00FF00"/>
      <color rgb="FFCCFFFF"/>
      <color rgb="FFFF99FF"/>
      <color rgb="FFCEFCCF"/>
      <color rgb="FFFFFFCC"/>
      <color rgb="FFD6CDF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0"/>
  <sheetViews>
    <sheetView topLeftCell="A28" zoomScale="80" zoomScaleNormal="80" workbookViewId="0">
      <selection activeCell="K62" sqref="K62"/>
    </sheetView>
  </sheetViews>
  <sheetFormatPr defaultColWidth="8.42578125" defaultRowHeight="15" x14ac:dyDescent="0.25"/>
  <cols>
    <col min="1" max="1" width="8.7109375" customWidth="1"/>
    <col min="2" max="2" width="56.7109375" customWidth="1"/>
    <col min="3" max="3" width="15" customWidth="1"/>
    <col min="4" max="4" width="15.140625" customWidth="1"/>
    <col min="5" max="5" width="15.85546875" customWidth="1"/>
    <col min="6" max="6" width="13.28515625" customWidth="1"/>
  </cols>
  <sheetData>
    <row r="1" spans="1:6" s="1" customFormat="1" ht="15.75" x14ac:dyDescent="0.25">
      <c r="F1" s="2" t="s">
        <v>0</v>
      </c>
    </row>
    <row r="2" spans="1:6" s="1" customFormat="1" ht="15.75" x14ac:dyDescent="0.25">
      <c r="C2" s="3" t="s">
        <v>1</v>
      </c>
      <c r="F2" s="2"/>
    </row>
    <row r="3" spans="1:6" s="1" customFormat="1" ht="15.75" x14ac:dyDescent="0.25"/>
    <row r="4" spans="1:6" s="1" customFormat="1" ht="15.75" customHeight="1" x14ac:dyDescent="0.25">
      <c r="A4" s="350" t="s">
        <v>2</v>
      </c>
      <c r="B4" s="350" t="s">
        <v>3</v>
      </c>
      <c r="C4" s="350" t="s">
        <v>4</v>
      </c>
      <c r="D4" s="4" t="s">
        <v>5</v>
      </c>
      <c r="E4" s="4" t="s">
        <v>6</v>
      </c>
      <c r="F4" s="350" t="s">
        <v>7</v>
      </c>
    </row>
    <row r="5" spans="1:6" s="1" customFormat="1" ht="15.75" x14ac:dyDescent="0.25">
      <c r="A5" s="350"/>
      <c r="B5" s="350"/>
      <c r="C5" s="350"/>
      <c r="D5" s="5" t="s">
        <v>470</v>
      </c>
      <c r="E5" s="5" t="s">
        <v>469</v>
      </c>
      <c r="F5" s="350"/>
    </row>
    <row r="6" spans="1:6" s="1" customFormat="1" ht="16.5" customHeight="1" x14ac:dyDescent="0.25">
      <c r="A6" s="351" t="s">
        <v>8</v>
      </c>
      <c r="B6" s="351"/>
      <c r="C6" s="6">
        <v>0.01</v>
      </c>
      <c r="D6" s="97">
        <f>D7+D61</f>
        <v>13829500</v>
      </c>
      <c r="E6" s="97">
        <f>E7+E61+E60</f>
        <v>14648000.549999999</v>
      </c>
      <c r="F6" s="7">
        <f t="shared" ref="F6:F37" si="0">E6/D6</f>
        <v>1.0591851151523914</v>
      </c>
    </row>
    <row r="7" spans="1:6" s="1" customFormat="1" ht="15.75" x14ac:dyDescent="0.25">
      <c r="A7" s="8" t="s">
        <v>9</v>
      </c>
      <c r="B7" s="9" t="s">
        <v>10</v>
      </c>
      <c r="C7" s="9">
        <v>0.02</v>
      </c>
      <c r="D7" s="101">
        <f>D8+D39</f>
        <v>13257800</v>
      </c>
      <c r="E7" s="101">
        <f>E8+E39</f>
        <v>14078163.549999999</v>
      </c>
      <c r="F7" s="7">
        <f t="shared" si="0"/>
        <v>1.061877804009715</v>
      </c>
    </row>
    <row r="8" spans="1:6" s="1" customFormat="1" ht="15.75" x14ac:dyDescent="0.25">
      <c r="A8" s="8" t="s">
        <v>11</v>
      </c>
      <c r="B8" s="9" t="s">
        <v>12</v>
      </c>
      <c r="C8" s="9">
        <v>0.03</v>
      </c>
      <c r="D8" s="101">
        <f>D9+D17+D27+D37</f>
        <v>13346400</v>
      </c>
      <c r="E8" s="101">
        <f>E9+E17+E27+E37</f>
        <v>13511581.02</v>
      </c>
      <c r="F8" s="7">
        <f t="shared" si="0"/>
        <v>1.0123764475813701</v>
      </c>
    </row>
    <row r="9" spans="1:6" s="1" customFormat="1" ht="31.5" x14ac:dyDescent="0.25">
      <c r="A9" s="8" t="s">
        <v>13</v>
      </c>
      <c r="B9" s="9" t="s">
        <v>14</v>
      </c>
      <c r="C9" s="9">
        <v>0.04</v>
      </c>
      <c r="D9" s="101">
        <f>D10</f>
        <v>6699400</v>
      </c>
      <c r="E9" s="101">
        <f>E10</f>
        <v>6704400.3899999997</v>
      </c>
      <c r="F9" s="7">
        <f t="shared" si="0"/>
        <v>1.000746393706899</v>
      </c>
    </row>
    <row r="10" spans="1:6" s="1" customFormat="1" ht="31.5" x14ac:dyDescent="0.25">
      <c r="A10" s="8" t="s">
        <v>15</v>
      </c>
      <c r="B10" s="9" t="s">
        <v>16</v>
      </c>
      <c r="C10" s="9" t="s">
        <v>17</v>
      </c>
      <c r="D10" s="101">
        <f>D11+D13</f>
        <v>6699400</v>
      </c>
      <c r="E10" s="101">
        <f>E11+E13</f>
        <v>6704400.3899999997</v>
      </c>
      <c r="F10" s="7">
        <f t="shared" si="0"/>
        <v>1.000746393706899</v>
      </c>
    </row>
    <row r="11" spans="1:6" s="1" customFormat="1" ht="16.5" thickBot="1" x14ac:dyDescent="0.3">
      <c r="A11" s="8"/>
      <c r="B11" s="9" t="s">
        <v>18</v>
      </c>
      <c r="C11" s="10" t="s">
        <v>19</v>
      </c>
      <c r="D11" s="335">
        <f>D12</f>
        <v>26000</v>
      </c>
      <c r="E11" s="327">
        <f>E12</f>
        <v>31057</v>
      </c>
      <c r="F11" s="7">
        <f t="shared" si="0"/>
        <v>1.1944999999999999</v>
      </c>
    </row>
    <row r="12" spans="1:6" s="1" customFormat="1" ht="32.25" thickBot="1" x14ac:dyDescent="0.3">
      <c r="A12" s="11"/>
      <c r="B12" s="12" t="s">
        <v>20</v>
      </c>
      <c r="C12" s="12" t="s">
        <v>21</v>
      </c>
      <c r="D12" s="291">
        <v>26000</v>
      </c>
      <c r="E12" s="261">
        <v>31057</v>
      </c>
      <c r="F12" s="13">
        <f t="shared" si="0"/>
        <v>1.1944999999999999</v>
      </c>
    </row>
    <row r="13" spans="1:6" s="1" customFormat="1" ht="32.25" thickBot="1" x14ac:dyDescent="0.3">
      <c r="A13" s="8"/>
      <c r="B13" s="113" t="s">
        <v>22</v>
      </c>
      <c r="C13" s="136" t="s">
        <v>23</v>
      </c>
      <c r="D13" s="335">
        <f>D14+D15+D16</f>
        <v>6673400</v>
      </c>
      <c r="E13" s="328">
        <f>E14+E15+E16</f>
        <v>6673343.3899999997</v>
      </c>
      <c r="F13" s="7">
        <f t="shared" si="0"/>
        <v>0.99999151706776146</v>
      </c>
    </row>
    <row r="14" spans="1:6" s="1" customFormat="1" ht="16.5" thickBot="1" x14ac:dyDescent="0.3">
      <c r="A14" s="11"/>
      <c r="B14" s="12" t="s">
        <v>24</v>
      </c>
      <c r="C14" s="12" t="s">
        <v>25</v>
      </c>
      <c r="D14" s="264">
        <v>6197400</v>
      </c>
      <c r="E14" s="262">
        <v>6197343.3899999997</v>
      </c>
      <c r="F14" s="13">
        <f t="shared" si="0"/>
        <v>0.99999086552425209</v>
      </c>
    </row>
    <row r="15" spans="1:6" s="1" customFormat="1" ht="32.25" thickBot="1" x14ac:dyDescent="0.3">
      <c r="A15" s="11"/>
      <c r="B15" s="12" t="s">
        <v>26</v>
      </c>
      <c r="C15" s="141" t="s">
        <v>27</v>
      </c>
      <c r="D15" s="263">
        <v>0</v>
      </c>
      <c r="E15" s="263">
        <v>0</v>
      </c>
      <c r="F15" s="13" t="e">
        <f t="shared" si="0"/>
        <v>#DIV/0!</v>
      </c>
    </row>
    <row r="16" spans="1:6" s="1" customFormat="1" ht="30.75" customHeight="1" thickBot="1" x14ac:dyDescent="0.3">
      <c r="A16" s="11"/>
      <c r="B16" s="12" t="s">
        <v>28</v>
      </c>
      <c r="C16" s="14" t="s">
        <v>29</v>
      </c>
      <c r="D16" s="264">
        <v>476000</v>
      </c>
      <c r="E16" s="264">
        <v>476000</v>
      </c>
      <c r="F16" s="13">
        <f t="shared" si="0"/>
        <v>1</v>
      </c>
    </row>
    <row r="17" spans="1:6" s="1" customFormat="1" ht="15.75" x14ac:dyDescent="0.25">
      <c r="A17" s="8" t="s">
        <v>30</v>
      </c>
      <c r="B17" s="113" t="s">
        <v>31</v>
      </c>
      <c r="C17" s="136" t="s">
        <v>442</v>
      </c>
      <c r="D17" s="335">
        <f>D18+D21+D25+D26</f>
        <v>729000</v>
      </c>
      <c r="E17" s="329">
        <f>E18+E21+E25+E26</f>
        <v>782068.21999999986</v>
      </c>
      <c r="F17" s="137">
        <f t="shared" si="0"/>
        <v>1.0727959122085047</v>
      </c>
    </row>
    <row r="18" spans="1:6" s="1" customFormat="1" ht="15.75" x14ac:dyDescent="0.25">
      <c r="A18" s="8"/>
      <c r="B18" s="9" t="s">
        <v>32</v>
      </c>
      <c r="C18" s="9" t="s">
        <v>33</v>
      </c>
      <c r="D18" s="134">
        <f>D19+D20</f>
        <v>366000</v>
      </c>
      <c r="E18" s="135">
        <f>E19+E20</f>
        <v>361454.73</v>
      </c>
      <c r="F18" s="7">
        <f t="shared" si="0"/>
        <v>0.98758122950819671</v>
      </c>
    </row>
    <row r="19" spans="1:6" s="1" customFormat="1" ht="15.75" x14ac:dyDescent="0.25">
      <c r="A19" s="11"/>
      <c r="B19" s="12" t="s">
        <v>34</v>
      </c>
      <c r="C19" s="12" t="s">
        <v>35</v>
      </c>
      <c r="D19" s="266">
        <v>149000</v>
      </c>
      <c r="E19" s="264">
        <v>185853.73</v>
      </c>
      <c r="F19" s="13">
        <f t="shared" si="0"/>
        <v>1.2473404697986579</v>
      </c>
    </row>
    <row r="20" spans="1:6" s="1" customFormat="1" ht="15.75" x14ac:dyDescent="0.25">
      <c r="A20" s="11"/>
      <c r="B20" s="12" t="s">
        <v>36</v>
      </c>
      <c r="C20" s="12" t="s">
        <v>37</v>
      </c>
      <c r="D20" s="266">
        <v>217000</v>
      </c>
      <c r="E20" s="264">
        <v>175601</v>
      </c>
      <c r="F20" s="13">
        <f t="shared" si="0"/>
        <v>0.80922119815668203</v>
      </c>
    </row>
    <row r="21" spans="1:6" s="1" customFormat="1" ht="15.75" x14ac:dyDescent="0.25">
      <c r="A21" s="8"/>
      <c r="B21" s="9" t="s">
        <v>38</v>
      </c>
      <c r="C21" s="9" t="s">
        <v>39</v>
      </c>
      <c r="D21" s="229">
        <f>D22+D23+D24</f>
        <v>279000</v>
      </c>
      <c r="E21" s="230">
        <f>E22+E23+E24</f>
        <v>323238.45</v>
      </c>
      <c r="F21" s="7">
        <f t="shared" si="0"/>
        <v>1.158560752688172</v>
      </c>
    </row>
    <row r="22" spans="1:6" s="1" customFormat="1" ht="15.75" x14ac:dyDescent="0.25">
      <c r="A22" s="11"/>
      <c r="B22" s="12" t="s">
        <v>40</v>
      </c>
      <c r="C22" s="12" t="s">
        <v>41</v>
      </c>
      <c r="D22" s="266">
        <v>124000</v>
      </c>
      <c r="E22" s="264">
        <v>143747.45000000001</v>
      </c>
      <c r="F22" s="13">
        <f t="shared" si="0"/>
        <v>1.1592536290322581</v>
      </c>
    </row>
    <row r="23" spans="1:6" s="1" customFormat="1" ht="15.75" x14ac:dyDescent="0.25">
      <c r="A23" s="11"/>
      <c r="B23" s="12" t="s">
        <v>42</v>
      </c>
      <c r="C23" s="12" t="s">
        <v>43</v>
      </c>
      <c r="D23" s="266">
        <v>65000</v>
      </c>
      <c r="E23" s="264">
        <v>73240</v>
      </c>
      <c r="F23" s="13">
        <f t="shared" si="0"/>
        <v>1.1267692307692307</v>
      </c>
    </row>
    <row r="24" spans="1:6" s="1" customFormat="1" ht="15.75" x14ac:dyDescent="0.25">
      <c r="A24" s="11"/>
      <c r="B24" s="12" t="s">
        <v>44</v>
      </c>
      <c r="C24" s="12" t="s">
        <v>45</v>
      </c>
      <c r="D24" s="266">
        <v>90000</v>
      </c>
      <c r="E24" s="264">
        <v>106251</v>
      </c>
      <c r="F24" s="13">
        <f t="shared" si="0"/>
        <v>1.1805666666666668</v>
      </c>
    </row>
    <row r="25" spans="1:6" s="1" customFormat="1" ht="15.75" x14ac:dyDescent="0.25">
      <c r="A25" s="11"/>
      <c r="B25" s="12" t="s">
        <v>46</v>
      </c>
      <c r="C25" s="12" t="s">
        <v>446</v>
      </c>
      <c r="D25" s="266">
        <v>60000</v>
      </c>
      <c r="E25" s="264">
        <v>13250.84</v>
      </c>
      <c r="F25" s="13">
        <f t="shared" si="0"/>
        <v>0.22084733333333334</v>
      </c>
    </row>
    <row r="26" spans="1:6" s="1" customFormat="1" ht="15.75" x14ac:dyDescent="0.25">
      <c r="A26" s="11"/>
      <c r="B26" s="12" t="s">
        <v>47</v>
      </c>
      <c r="C26" s="12" t="s">
        <v>447</v>
      </c>
      <c r="D26" s="266">
        <v>24000</v>
      </c>
      <c r="E26" s="264">
        <v>84124.2</v>
      </c>
      <c r="F26" s="13">
        <f t="shared" si="0"/>
        <v>3.5051749999999999</v>
      </c>
    </row>
    <row r="27" spans="1:6" s="1" customFormat="1" ht="15.75" x14ac:dyDescent="0.25">
      <c r="A27" s="8" t="s">
        <v>48</v>
      </c>
      <c r="B27" s="9" t="s">
        <v>49</v>
      </c>
      <c r="C27" s="9">
        <v>10.02</v>
      </c>
      <c r="D27" s="102">
        <f>D28+D31</f>
        <v>5915000</v>
      </c>
      <c r="E27" s="103">
        <f>E28+E31</f>
        <v>6020544.4100000001</v>
      </c>
      <c r="F27" s="7">
        <f t="shared" si="0"/>
        <v>1.0178435181741337</v>
      </c>
    </row>
    <row r="28" spans="1:6" s="1" customFormat="1" ht="15.75" x14ac:dyDescent="0.25">
      <c r="A28" s="8"/>
      <c r="B28" s="113" t="s">
        <v>50</v>
      </c>
      <c r="C28" s="113">
        <v>11.02</v>
      </c>
      <c r="D28" s="336">
        <f>D29+D30</f>
        <v>5507000</v>
      </c>
      <c r="E28" s="330">
        <f>E29+E30</f>
        <v>5506652</v>
      </c>
      <c r="F28" s="7">
        <f t="shared" si="0"/>
        <v>0.99993680769929183</v>
      </c>
    </row>
    <row r="29" spans="1:6" s="1" customFormat="1" ht="31.5" x14ac:dyDescent="0.25">
      <c r="A29" s="11"/>
      <c r="B29" s="12" t="s">
        <v>461</v>
      </c>
      <c r="C29" s="12" t="s">
        <v>51</v>
      </c>
      <c r="D29" s="266">
        <v>4757000</v>
      </c>
      <c r="E29" s="264">
        <v>4756652</v>
      </c>
      <c r="F29" s="13">
        <f t="shared" si="0"/>
        <v>0.99992684464998949</v>
      </c>
    </row>
    <row r="30" spans="1:6" s="1" customFormat="1" ht="16.5" thickBot="1" x14ac:dyDescent="0.3">
      <c r="A30" s="11"/>
      <c r="B30" s="12" t="s">
        <v>52</v>
      </c>
      <c r="C30" s="12" t="s">
        <v>53</v>
      </c>
      <c r="D30" s="267">
        <v>750000</v>
      </c>
      <c r="E30" s="265">
        <v>750000</v>
      </c>
      <c r="F30" s="13">
        <f t="shared" si="0"/>
        <v>1</v>
      </c>
    </row>
    <row r="31" spans="1:6" s="1" customFormat="1" ht="48" thickBot="1" x14ac:dyDescent="0.3">
      <c r="A31" s="8"/>
      <c r="B31" s="138" t="s">
        <v>54</v>
      </c>
      <c r="C31" s="113">
        <v>16.02</v>
      </c>
      <c r="D31" s="337">
        <f>D32+D35+D36</f>
        <v>408000</v>
      </c>
      <c r="E31" s="331">
        <f>E32+E35+E36</f>
        <v>513892.41</v>
      </c>
      <c r="F31" s="7">
        <f t="shared" si="0"/>
        <v>1.2595402205882353</v>
      </c>
    </row>
    <row r="32" spans="1:6" s="1" customFormat="1" ht="16.5" thickBot="1" x14ac:dyDescent="0.3">
      <c r="A32" s="8"/>
      <c r="B32" s="9" t="s">
        <v>55</v>
      </c>
      <c r="C32" s="9" t="s">
        <v>56</v>
      </c>
      <c r="D32" s="134">
        <f>D33+D34</f>
        <v>403000</v>
      </c>
      <c r="E32" s="135">
        <f>E33+E34</f>
        <v>512057.41</v>
      </c>
      <c r="F32" s="7">
        <f t="shared" si="0"/>
        <v>1.2706139205955334</v>
      </c>
    </row>
    <row r="33" spans="1:6" s="1" customFormat="1" ht="27.75" customHeight="1" thickBot="1" x14ac:dyDescent="0.3">
      <c r="A33" s="11"/>
      <c r="B33" s="12" t="s">
        <v>57</v>
      </c>
      <c r="C33" s="12" t="s">
        <v>58</v>
      </c>
      <c r="D33" s="264">
        <v>342000</v>
      </c>
      <c r="E33" s="264">
        <v>428459.41</v>
      </c>
      <c r="F33" s="13">
        <f t="shared" si="0"/>
        <v>1.2528052923976607</v>
      </c>
    </row>
    <row r="34" spans="1:6" s="1" customFormat="1" ht="31.5" x14ac:dyDescent="0.25">
      <c r="A34" s="11"/>
      <c r="B34" s="12" t="s">
        <v>59</v>
      </c>
      <c r="C34" s="12" t="s">
        <v>60</v>
      </c>
      <c r="D34" s="266">
        <v>61000</v>
      </c>
      <c r="E34" s="264">
        <v>83598</v>
      </c>
      <c r="F34" s="13">
        <f t="shared" si="0"/>
        <v>1.3704590163934427</v>
      </c>
    </row>
    <row r="35" spans="1:6" s="1" customFormat="1" ht="31.5" x14ac:dyDescent="0.25">
      <c r="A35" s="11"/>
      <c r="B35" s="12" t="s">
        <v>61</v>
      </c>
      <c r="C35" s="12" t="s">
        <v>445</v>
      </c>
      <c r="D35" s="266">
        <v>1000</v>
      </c>
      <c r="E35" s="264">
        <v>160</v>
      </c>
      <c r="F35" s="13">
        <f t="shared" si="0"/>
        <v>0.16</v>
      </c>
    </row>
    <row r="36" spans="1:6" s="1" customFormat="1" ht="31.5" x14ac:dyDescent="0.25">
      <c r="A36" s="11"/>
      <c r="B36" s="12" t="s">
        <v>62</v>
      </c>
      <c r="C36" s="12" t="s">
        <v>448</v>
      </c>
      <c r="D36" s="266">
        <v>4000</v>
      </c>
      <c r="E36" s="264">
        <v>1675</v>
      </c>
      <c r="F36" s="13">
        <f t="shared" si="0"/>
        <v>0.41875000000000001</v>
      </c>
    </row>
    <row r="37" spans="1:6" s="1" customFormat="1" ht="15.75" x14ac:dyDescent="0.25">
      <c r="A37" s="139" t="s">
        <v>63</v>
      </c>
      <c r="B37" s="113" t="s">
        <v>64</v>
      </c>
      <c r="C37" s="113">
        <v>18.02</v>
      </c>
      <c r="D37" s="335">
        <f>D38</f>
        <v>3000</v>
      </c>
      <c r="E37" s="329">
        <f>E38</f>
        <v>4568</v>
      </c>
      <c r="F37" s="137">
        <f t="shared" si="0"/>
        <v>1.5226666666666666</v>
      </c>
    </row>
    <row r="38" spans="1:6" s="1" customFormat="1" ht="15.75" x14ac:dyDescent="0.25">
      <c r="A38" s="11"/>
      <c r="B38" s="12" t="s">
        <v>65</v>
      </c>
      <c r="C38" s="12" t="s">
        <v>66</v>
      </c>
      <c r="D38" s="264">
        <v>3000</v>
      </c>
      <c r="E38" s="266">
        <v>4568</v>
      </c>
      <c r="F38" s="13">
        <f t="shared" ref="F38:F59" si="1">E38/D38</f>
        <v>1.5226666666666666</v>
      </c>
    </row>
    <row r="39" spans="1:6" s="1" customFormat="1" ht="15.75" x14ac:dyDescent="0.25">
      <c r="A39" s="8" t="s">
        <v>67</v>
      </c>
      <c r="B39" s="9" t="s">
        <v>68</v>
      </c>
      <c r="C39" s="9" t="s">
        <v>69</v>
      </c>
      <c r="D39" s="101">
        <f>D40+D43</f>
        <v>-88600</v>
      </c>
      <c r="E39" s="101">
        <f>E40+E43</f>
        <v>566582.53</v>
      </c>
      <c r="F39" s="7">
        <f t="shared" si="1"/>
        <v>-6.3948366817155762</v>
      </c>
    </row>
    <row r="40" spans="1:6" s="1" customFormat="1" ht="15.75" x14ac:dyDescent="0.25">
      <c r="A40" s="8" t="s">
        <v>70</v>
      </c>
      <c r="B40" s="9" t="s">
        <v>71</v>
      </c>
      <c r="C40" s="113" t="s">
        <v>443</v>
      </c>
      <c r="D40" s="335">
        <f>D41</f>
        <v>51000</v>
      </c>
      <c r="E40" s="329">
        <f>E41</f>
        <v>78962.929999999993</v>
      </c>
      <c r="F40" s="7">
        <f t="shared" si="1"/>
        <v>1.548292745098039</v>
      </c>
    </row>
    <row r="41" spans="1:6" s="1" customFormat="1" ht="15.75" x14ac:dyDescent="0.25">
      <c r="A41" s="8"/>
      <c r="B41" s="9" t="s">
        <v>72</v>
      </c>
      <c r="C41" s="9" t="s">
        <v>73</v>
      </c>
      <c r="D41" s="134">
        <f>D42</f>
        <v>51000</v>
      </c>
      <c r="E41" s="135">
        <f>E42</f>
        <v>78962.929999999993</v>
      </c>
      <c r="F41" s="7">
        <f t="shared" si="1"/>
        <v>1.548292745098039</v>
      </c>
    </row>
    <row r="42" spans="1:6" s="1" customFormat="1" ht="15.75" x14ac:dyDescent="0.25">
      <c r="A42" s="11"/>
      <c r="B42" s="12" t="s">
        <v>74</v>
      </c>
      <c r="C42" s="12" t="s">
        <v>75</v>
      </c>
      <c r="D42" s="266">
        <v>51000</v>
      </c>
      <c r="E42" s="264">
        <v>78962.929999999993</v>
      </c>
      <c r="F42" s="13">
        <f t="shared" si="1"/>
        <v>1.548292745098039</v>
      </c>
    </row>
    <row r="43" spans="1:6" s="1" customFormat="1" ht="15.75" x14ac:dyDescent="0.25">
      <c r="A43" s="8" t="s">
        <v>76</v>
      </c>
      <c r="B43" s="9" t="s">
        <v>77</v>
      </c>
      <c r="C43" s="9" t="s">
        <v>78</v>
      </c>
      <c r="D43" s="101">
        <f>D44+D47+D50+D54+D57</f>
        <v>-139600</v>
      </c>
      <c r="E43" s="101">
        <f>E44+E47+E50+E54+E57</f>
        <v>487619.6</v>
      </c>
      <c r="F43" s="7">
        <f t="shared" si="1"/>
        <v>-3.4929770773638968</v>
      </c>
    </row>
    <row r="44" spans="1:6" s="1" customFormat="1" ht="15.75" x14ac:dyDescent="0.25">
      <c r="A44" s="8"/>
      <c r="B44" s="113" t="s">
        <v>79</v>
      </c>
      <c r="C44" s="113">
        <v>33.020000000000003</v>
      </c>
      <c r="D44" s="335">
        <f>D45+D46</f>
        <v>7000</v>
      </c>
      <c r="E44" s="329">
        <f>E45+E46</f>
        <v>77738.67</v>
      </c>
      <c r="F44" s="7">
        <f t="shared" si="1"/>
        <v>11.105524285714285</v>
      </c>
    </row>
    <row r="45" spans="1:6" s="1" customFormat="1" ht="15.75" x14ac:dyDescent="0.25">
      <c r="A45" s="11"/>
      <c r="B45" s="12" t="s">
        <v>79</v>
      </c>
      <c r="C45" s="12" t="s">
        <v>449</v>
      </c>
      <c r="D45" s="264">
        <v>5000</v>
      </c>
      <c r="E45" s="267">
        <v>76924.77</v>
      </c>
      <c r="F45" s="13">
        <f t="shared" si="1"/>
        <v>15.384954</v>
      </c>
    </row>
    <row r="46" spans="1:6" s="1" customFormat="1" ht="31.5" x14ac:dyDescent="0.25">
      <c r="A46" s="11"/>
      <c r="B46" s="12" t="s">
        <v>80</v>
      </c>
      <c r="C46" s="12" t="s">
        <v>450</v>
      </c>
      <c r="D46" s="266">
        <v>2000</v>
      </c>
      <c r="E46" s="264">
        <v>813.9</v>
      </c>
      <c r="F46" s="13">
        <f t="shared" si="1"/>
        <v>0.40694999999999998</v>
      </c>
    </row>
    <row r="47" spans="1:6" s="1" customFormat="1" ht="31.5" x14ac:dyDescent="0.25">
      <c r="A47" s="8"/>
      <c r="B47" s="113" t="s">
        <v>81</v>
      </c>
      <c r="C47" s="113">
        <v>34.020000000000003</v>
      </c>
      <c r="D47" s="335">
        <f>D48+D49</f>
        <v>12000</v>
      </c>
      <c r="E47" s="329">
        <f>E48+E49</f>
        <v>15140.56</v>
      </c>
      <c r="F47" s="137">
        <f t="shared" si="1"/>
        <v>1.2617133333333332</v>
      </c>
    </row>
    <row r="48" spans="1:6" s="1" customFormat="1" ht="16.5" thickBot="1" x14ac:dyDescent="0.3">
      <c r="A48" s="11"/>
      <c r="B48" s="12" t="s">
        <v>82</v>
      </c>
      <c r="C48" s="12" t="s">
        <v>83</v>
      </c>
      <c r="D48" s="264">
        <v>0</v>
      </c>
      <c r="E48" s="266">
        <v>0</v>
      </c>
      <c r="F48" s="13" t="e">
        <f t="shared" si="1"/>
        <v>#DIV/0!</v>
      </c>
    </row>
    <row r="49" spans="1:6" s="1" customFormat="1" ht="16.5" thickBot="1" x14ac:dyDescent="0.3">
      <c r="A49" s="11"/>
      <c r="B49" s="12" t="s">
        <v>444</v>
      </c>
      <c r="C49" s="140" t="s">
        <v>451</v>
      </c>
      <c r="D49" s="264">
        <v>12000</v>
      </c>
      <c r="E49" s="264">
        <v>15140.56</v>
      </c>
      <c r="F49" s="13">
        <f t="shared" si="1"/>
        <v>1.2617133333333332</v>
      </c>
    </row>
    <row r="50" spans="1:6" s="1" customFormat="1" ht="16.5" thickBot="1" x14ac:dyDescent="0.3">
      <c r="A50" s="8"/>
      <c r="B50" s="113" t="s">
        <v>84</v>
      </c>
      <c r="C50" s="113">
        <v>35.020000000000003</v>
      </c>
      <c r="D50" s="335">
        <f>D51+D53</f>
        <v>194000</v>
      </c>
      <c r="E50" s="329">
        <f>E51+E53</f>
        <v>258582.38</v>
      </c>
      <c r="F50" s="7">
        <f t="shared" si="1"/>
        <v>1.3328988659793815</v>
      </c>
    </row>
    <row r="51" spans="1:6" s="1" customFormat="1" ht="16.5" thickBot="1" x14ac:dyDescent="0.3">
      <c r="A51" s="8"/>
      <c r="B51" s="9" t="s">
        <v>85</v>
      </c>
      <c r="C51" s="9" t="s">
        <v>86</v>
      </c>
      <c r="D51" s="101">
        <f>D52</f>
        <v>163000</v>
      </c>
      <c r="E51" s="155">
        <f>E52</f>
        <v>207547.26</v>
      </c>
      <c r="F51" s="7">
        <f t="shared" si="1"/>
        <v>1.2732960736196319</v>
      </c>
    </row>
    <row r="52" spans="1:6" s="1" customFormat="1" ht="32.25" thickBot="1" x14ac:dyDescent="0.3">
      <c r="A52" s="11"/>
      <c r="B52" s="12" t="s">
        <v>87</v>
      </c>
      <c r="C52" s="12" t="s">
        <v>88</v>
      </c>
      <c r="D52" s="292">
        <v>163000</v>
      </c>
      <c r="E52" s="268">
        <v>207547.26</v>
      </c>
      <c r="F52" s="13">
        <f t="shared" si="1"/>
        <v>1.2732960736196319</v>
      </c>
    </row>
    <row r="53" spans="1:6" s="1" customFormat="1" ht="16.5" thickBot="1" x14ac:dyDescent="0.3">
      <c r="A53" s="11"/>
      <c r="B53" s="12" t="s">
        <v>89</v>
      </c>
      <c r="C53" s="12" t="s">
        <v>452</v>
      </c>
      <c r="D53" s="267">
        <v>31000</v>
      </c>
      <c r="E53" s="265">
        <v>51035.12</v>
      </c>
      <c r="F53" s="13">
        <f t="shared" si="1"/>
        <v>1.6462941935483872</v>
      </c>
    </row>
    <row r="54" spans="1:6" s="1" customFormat="1" ht="16.5" thickBot="1" x14ac:dyDescent="0.3">
      <c r="A54" s="8"/>
      <c r="B54" s="113" t="s">
        <v>90</v>
      </c>
      <c r="C54" s="113">
        <v>36.020000000000003</v>
      </c>
      <c r="D54" s="337">
        <f>D55+D56</f>
        <v>110000</v>
      </c>
      <c r="E54" s="331">
        <f>E55+E56</f>
        <v>138282.99</v>
      </c>
      <c r="F54" s="7">
        <f t="shared" si="1"/>
        <v>1.2571180909090909</v>
      </c>
    </row>
    <row r="55" spans="1:6" s="1" customFormat="1" ht="16.5" thickBot="1" x14ac:dyDescent="0.3">
      <c r="A55" s="11"/>
      <c r="B55" s="12" t="s">
        <v>91</v>
      </c>
      <c r="C55" s="12" t="s">
        <v>92</v>
      </c>
      <c r="D55" s="266">
        <v>80000</v>
      </c>
      <c r="E55" s="262">
        <v>113887.99</v>
      </c>
      <c r="F55" s="7">
        <f t="shared" si="1"/>
        <v>1.4235998750000001</v>
      </c>
    </row>
    <row r="56" spans="1:6" s="1" customFormat="1" ht="15.75" x14ac:dyDescent="0.25">
      <c r="A56" s="11"/>
      <c r="B56" s="12" t="s">
        <v>93</v>
      </c>
      <c r="C56" s="12" t="s">
        <v>94</v>
      </c>
      <c r="D56" s="266">
        <v>30000</v>
      </c>
      <c r="E56" s="264">
        <v>24395</v>
      </c>
      <c r="F56" s="13">
        <f t="shared" si="1"/>
        <v>0.8131666666666667</v>
      </c>
    </row>
    <row r="57" spans="1:6" s="1" customFormat="1" ht="32.25" thickBot="1" x14ac:dyDescent="0.3">
      <c r="A57" s="8"/>
      <c r="B57" s="113" t="s">
        <v>95</v>
      </c>
      <c r="C57" s="113" t="s">
        <v>96</v>
      </c>
      <c r="D57" s="134">
        <f>D58+D59</f>
        <v>-462600</v>
      </c>
      <c r="E57" s="134">
        <f>E58+E59</f>
        <v>-2125</v>
      </c>
      <c r="F57" s="7">
        <f t="shared" si="1"/>
        <v>4.5936013834846521E-3</v>
      </c>
    </row>
    <row r="58" spans="1:6" s="1" customFormat="1" ht="16.5" thickBot="1" x14ac:dyDescent="0.3">
      <c r="A58" s="11"/>
      <c r="B58" s="12" t="s">
        <v>420</v>
      </c>
      <c r="C58" s="278" t="s">
        <v>419</v>
      </c>
      <c r="D58" s="260">
        <v>7400</v>
      </c>
      <c r="E58" s="341">
        <v>7395</v>
      </c>
      <c r="F58" s="13">
        <f t="shared" si="1"/>
        <v>0.99932432432432428</v>
      </c>
    </row>
    <row r="59" spans="1:6" s="1" customFormat="1" ht="33" thickTop="1" thickBot="1" x14ac:dyDescent="0.3">
      <c r="A59" s="11"/>
      <c r="B59" s="140" t="s">
        <v>97</v>
      </c>
      <c r="C59" s="348" t="s">
        <v>98</v>
      </c>
      <c r="D59" s="349">
        <v>-470000</v>
      </c>
      <c r="E59" s="342">
        <v>-9520</v>
      </c>
      <c r="F59" s="13">
        <f t="shared" si="1"/>
        <v>2.025531914893617E-2</v>
      </c>
    </row>
    <row r="60" spans="1:6" s="1" customFormat="1" ht="32.25" thickBot="1" x14ac:dyDescent="0.3">
      <c r="A60" s="271"/>
      <c r="B60" s="272" t="s">
        <v>99</v>
      </c>
      <c r="C60" s="273">
        <v>40.11</v>
      </c>
      <c r="D60" s="274">
        <v>0</v>
      </c>
      <c r="E60" s="274">
        <v>0</v>
      </c>
      <c r="F60" s="275" t="s">
        <v>100</v>
      </c>
    </row>
    <row r="61" spans="1:6" s="1" customFormat="1" ht="16.5" thickBot="1" x14ac:dyDescent="0.3">
      <c r="A61" s="8" t="s">
        <v>101</v>
      </c>
      <c r="B61" s="9" t="s">
        <v>102</v>
      </c>
      <c r="C61" s="9">
        <v>42</v>
      </c>
      <c r="D61" s="231">
        <f>D62+D63</f>
        <v>571700</v>
      </c>
      <c r="E61" s="332">
        <f>E62+E63</f>
        <v>569837</v>
      </c>
      <c r="F61" s="7">
        <f>E61/D61</f>
        <v>0.9967412978835053</v>
      </c>
    </row>
    <row r="62" spans="1:6" s="1" customFormat="1" ht="32.25" thickBot="1" x14ac:dyDescent="0.3">
      <c r="A62" s="11"/>
      <c r="B62" s="12" t="s">
        <v>103</v>
      </c>
      <c r="C62" s="15" t="s">
        <v>104</v>
      </c>
      <c r="D62" s="265">
        <v>491300</v>
      </c>
      <c r="E62" s="265">
        <v>489516</v>
      </c>
      <c r="F62" s="13">
        <f>E62/D62</f>
        <v>0.99636881742316308</v>
      </c>
    </row>
    <row r="63" spans="1:6" s="1" customFormat="1" ht="16.5" thickBot="1" x14ac:dyDescent="0.3">
      <c r="A63" s="11"/>
      <c r="B63" s="12" t="s">
        <v>105</v>
      </c>
      <c r="C63" s="12" t="s">
        <v>106</v>
      </c>
      <c r="D63" s="293">
        <v>80400</v>
      </c>
      <c r="E63" s="228">
        <v>80321</v>
      </c>
      <c r="F63" s="13">
        <f>E63/D63</f>
        <v>0.99901741293532342</v>
      </c>
    </row>
    <row r="64" spans="1:6" s="1" customFormat="1" ht="15.75" x14ac:dyDescent="0.25">
      <c r="A64" s="16"/>
    </row>
    <row r="65" spans="2:5" s="1" customFormat="1" ht="15.75" x14ac:dyDescent="0.25"/>
    <row r="66" spans="2:5" s="1" customFormat="1" ht="15.75" x14ac:dyDescent="0.25">
      <c r="B66" s="17"/>
    </row>
    <row r="67" spans="2:5" s="1" customFormat="1" ht="15.75" x14ac:dyDescent="0.25">
      <c r="B67" s="2" t="s">
        <v>107</v>
      </c>
      <c r="E67" s="18" t="s">
        <v>108</v>
      </c>
    </row>
    <row r="68" spans="2:5" s="1" customFormat="1" ht="15.75" x14ac:dyDescent="0.25">
      <c r="E68" s="2" t="s">
        <v>109</v>
      </c>
    </row>
    <row r="69" spans="2:5" s="1" customFormat="1" ht="15.75" x14ac:dyDescent="0.25">
      <c r="B69" s="19" t="s">
        <v>110</v>
      </c>
      <c r="E69" s="1" t="s">
        <v>111</v>
      </c>
    </row>
    <row r="70" spans="2:5" s="1" customFormat="1" ht="15.75" x14ac:dyDescent="0.25"/>
  </sheetData>
  <mergeCells count="5">
    <mergeCell ref="A4:A5"/>
    <mergeCell ref="B4:B5"/>
    <mergeCell ref="C4:C5"/>
    <mergeCell ref="F4:F5"/>
    <mergeCell ref="A6:B6"/>
  </mergeCells>
  <phoneticPr fontId="8" type="noConversion"/>
  <pageMargins left="0.7" right="0.7" top="0.75" bottom="0.75" header="0.511811023622047" footer="0.511811023622047"/>
  <pageSetup scale="71" orientation="portrait" r:id="rId1"/>
  <rowBreaks count="1" manualBreakCount="1">
    <brk id="46" max="16383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7"/>
  <sheetViews>
    <sheetView zoomScaleNormal="100" workbookViewId="0">
      <selection activeCell="E30" activeCellId="3" sqref="E8 E22 E25 E30"/>
    </sheetView>
  </sheetViews>
  <sheetFormatPr defaultColWidth="8.42578125" defaultRowHeight="15" x14ac:dyDescent="0.25"/>
  <cols>
    <col min="2" max="2" width="32.85546875" customWidth="1"/>
    <col min="3" max="3" width="17" customWidth="1"/>
    <col min="4" max="4" width="15.5703125" customWidth="1"/>
    <col min="5" max="5" width="15.42578125" customWidth="1"/>
    <col min="6" max="6" width="13.28515625" customWidth="1"/>
  </cols>
  <sheetData>
    <row r="1" spans="1:6" s="1" customFormat="1" ht="15.75" x14ac:dyDescent="0.25">
      <c r="F1" s="2" t="s">
        <v>112</v>
      </c>
    </row>
    <row r="2" spans="1:6" s="1" customFormat="1" ht="15.75" x14ac:dyDescent="0.25">
      <c r="C2" s="2" t="s">
        <v>113</v>
      </c>
      <c r="F2" s="2"/>
    </row>
    <row r="3" spans="1:6" s="1" customFormat="1" ht="15.75" x14ac:dyDescent="0.25"/>
    <row r="4" spans="1:6" s="1" customFormat="1" ht="31.5" customHeight="1" x14ac:dyDescent="0.25">
      <c r="A4" s="350" t="s">
        <v>2</v>
      </c>
      <c r="B4" s="350" t="s">
        <v>3</v>
      </c>
      <c r="C4" s="350" t="s">
        <v>4</v>
      </c>
      <c r="D4" s="4" t="s">
        <v>114</v>
      </c>
      <c r="E4" s="4" t="s">
        <v>115</v>
      </c>
      <c r="F4" s="350" t="s">
        <v>7</v>
      </c>
    </row>
    <row r="5" spans="1:6" s="1" customFormat="1" ht="15.75" x14ac:dyDescent="0.25">
      <c r="A5" s="350"/>
      <c r="B5" s="350"/>
      <c r="C5" s="350"/>
      <c r="D5" s="76">
        <v>45657</v>
      </c>
      <c r="E5" s="76">
        <v>45657</v>
      </c>
      <c r="F5" s="350"/>
    </row>
    <row r="6" spans="1:6" s="1" customFormat="1" ht="16.5" customHeight="1" x14ac:dyDescent="0.25">
      <c r="A6" s="351" t="s">
        <v>116</v>
      </c>
      <c r="B6" s="351"/>
      <c r="C6" s="6">
        <v>50.02</v>
      </c>
      <c r="D6" s="97">
        <f>D7+D14+D17+D21+D24+D29+D34+D37+D40+D12</f>
        <v>13829500</v>
      </c>
      <c r="E6" s="104">
        <f>E7+E14+E17+E21+E24+E29+E34+E37+E40+E12</f>
        <v>11631775.439999999</v>
      </c>
      <c r="F6" s="7">
        <f>E6/D6</f>
        <v>0.84108430818178526</v>
      </c>
    </row>
    <row r="7" spans="1:6" s="1" customFormat="1" ht="31.5" x14ac:dyDescent="0.25">
      <c r="A7" s="8">
        <v>1</v>
      </c>
      <c r="B7" s="9" t="s">
        <v>117</v>
      </c>
      <c r="C7" s="9">
        <v>51.02</v>
      </c>
      <c r="D7" s="134">
        <f>D8+D9+D11+D10</f>
        <v>5178000</v>
      </c>
      <c r="E7" s="134">
        <f>E8+E9+E11+E10</f>
        <v>4472914.76</v>
      </c>
      <c r="F7" s="7">
        <f>E7/D7</f>
        <v>0.86383058323677087</v>
      </c>
    </row>
    <row r="8" spans="1:6" s="1" customFormat="1" ht="15.75" x14ac:dyDescent="0.25">
      <c r="A8" s="11"/>
      <c r="B8" s="12" t="s">
        <v>118</v>
      </c>
      <c r="C8" s="12" t="s">
        <v>119</v>
      </c>
      <c r="D8" s="258">
        <v>4076000</v>
      </c>
      <c r="E8" s="258">
        <v>3660149</v>
      </c>
      <c r="F8" s="13">
        <f>E8/D8</f>
        <v>0.89797571148184496</v>
      </c>
    </row>
    <row r="9" spans="1:6" s="1" customFormat="1" ht="16.5" thickBot="1" x14ac:dyDescent="0.3">
      <c r="A9" s="11"/>
      <c r="B9" s="12" t="s">
        <v>120</v>
      </c>
      <c r="C9" s="12" t="s">
        <v>121</v>
      </c>
      <c r="D9" s="258">
        <v>1052000</v>
      </c>
      <c r="E9" s="258">
        <v>833484.76</v>
      </c>
      <c r="F9" s="13">
        <f>E9/D9</f>
        <v>0.79228589353612167</v>
      </c>
    </row>
    <row r="10" spans="1:6" s="1" customFormat="1" ht="16.5" thickBot="1" x14ac:dyDescent="0.3">
      <c r="A10" s="11"/>
      <c r="B10" s="12" t="s">
        <v>138</v>
      </c>
      <c r="C10" s="12" t="s">
        <v>415</v>
      </c>
      <c r="D10" s="258">
        <v>50000</v>
      </c>
      <c r="E10" s="258">
        <v>0</v>
      </c>
      <c r="F10" s="13">
        <f>E10/D10</f>
        <v>0</v>
      </c>
    </row>
    <row r="11" spans="1:6" s="1" customFormat="1" ht="32.25" thickBot="1" x14ac:dyDescent="0.3">
      <c r="A11" s="11"/>
      <c r="B11" s="12" t="s">
        <v>122</v>
      </c>
      <c r="C11" s="12" t="s">
        <v>123</v>
      </c>
      <c r="D11" s="258">
        <v>0</v>
      </c>
      <c r="E11" s="258">
        <v>-20719</v>
      </c>
      <c r="F11" s="13" t="e">
        <f t="shared" ref="F11:F13" si="0">E11/D11</f>
        <v>#DIV/0!</v>
      </c>
    </row>
    <row r="12" spans="1:6" s="1" customFormat="1" ht="32.25" thickBot="1" x14ac:dyDescent="0.3">
      <c r="A12" s="227">
        <v>2</v>
      </c>
      <c r="B12" s="225" t="s">
        <v>456</v>
      </c>
      <c r="C12" s="236" t="s">
        <v>457</v>
      </c>
      <c r="D12" s="235">
        <f>D13</f>
        <v>70000</v>
      </c>
      <c r="E12" s="235">
        <f>E13</f>
        <v>41250.06</v>
      </c>
      <c r="F12" s="259">
        <f t="shared" si="0"/>
        <v>0.58928657142857144</v>
      </c>
    </row>
    <row r="13" spans="1:6" s="1" customFormat="1" ht="16.5" thickBot="1" x14ac:dyDescent="0.3">
      <c r="A13" s="227"/>
      <c r="B13" s="12" t="s">
        <v>120</v>
      </c>
      <c r="C13" s="12" t="s">
        <v>458</v>
      </c>
      <c r="D13" s="258">
        <v>70000</v>
      </c>
      <c r="E13" s="258">
        <v>41250.06</v>
      </c>
      <c r="F13" s="13">
        <f t="shared" si="0"/>
        <v>0.58928657142857144</v>
      </c>
    </row>
    <row r="14" spans="1:6" s="1" customFormat="1" ht="32.25" thickBot="1" x14ac:dyDescent="0.3">
      <c r="A14" s="8">
        <v>3</v>
      </c>
      <c r="B14" s="9" t="s">
        <v>124</v>
      </c>
      <c r="C14" s="113">
        <v>61.02</v>
      </c>
      <c r="D14" s="134">
        <f>D15</f>
        <v>33000</v>
      </c>
      <c r="E14" s="134">
        <f>E15+E16</f>
        <v>8012.72</v>
      </c>
      <c r="F14" s="7">
        <f t="shared" ref="F14:F41" si="1">E14/D14</f>
        <v>0.24280969696969698</v>
      </c>
    </row>
    <row r="15" spans="1:6" s="1" customFormat="1" ht="15.75" x14ac:dyDescent="0.25">
      <c r="A15" s="11"/>
      <c r="B15" s="12" t="s">
        <v>120</v>
      </c>
      <c r="C15" s="12" t="s">
        <v>125</v>
      </c>
      <c r="D15" s="258">
        <v>33000</v>
      </c>
      <c r="E15" s="258">
        <v>8012.72</v>
      </c>
      <c r="F15" s="13">
        <f t="shared" si="1"/>
        <v>0.24280969696969698</v>
      </c>
    </row>
    <row r="16" spans="1:6" s="1" customFormat="1" ht="31.5" x14ac:dyDescent="0.25">
      <c r="A16" s="11"/>
      <c r="B16" s="12" t="s">
        <v>122</v>
      </c>
      <c r="C16" s="12" t="s">
        <v>126</v>
      </c>
      <c r="D16" s="258">
        <v>0</v>
      </c>
      <c r="E16" s="258">
        <v>0</v>
      </c>
      <c r="F16" s="13" t="e">
        <f t="shared" si="1"/>
        <v>#DIV/0!</v>
      </c>
    </row>
    <row r="17" spans="1:6" s="1" customFormat="1" ht="15.75" x14ac:dyDescent="0.25">
      <c r="A17" s="8">
        <v>4</v>
      </c>
      <c r="B17" s="9" t="s">
        <v>127</v>
      </c>
      <c r="C17" s="113">
        <v>65.02</v>
      </c>
      <c r="D17" s="134">
        <f>D18+D19+D20</f>
        <v>1111400</v>
      </c>
      <c r="E17" s="134">
        <f>E18+E19+E20</f>
        <v>1008314.47</v>
      </c>
      <c r="F17" s="7">
        <f t="shared" si="1"/>
        <v>0.9072471387439266</v>
      </c>
    </row>
    <row r="18" spans="1:6" s="1" customFormat="1" ht="15.75" x14ac:dyDescent="0.25">
      <c r="A18" s="11"/>
      <c r="B18" s="12" t="s">
        <v>120</v>
      </c>
      <c r="C18" s="12" t="s">
        <v>128</v>
      </c>
      <c r="D18" s="258">
        <v>915400</v>
      </c>
      <c r="E18" s="258">
        <v>823462.47</v>
      </c>
      <c r="F18" s="13">
        <f t="shared" si="1"/>
        <v>0.89956573082805324</v>
      </c>
    </row>
    <row r="19" spans="1:6" s="1" customFormat="1" ht="15.75" x14ac:dyDescent="0.25">
      <c r="A19" s="11"/>
      <c r="B19" s="12" t="s">
        <v>129</v>
      </c>
      <c r="C19" s="12" t="s">
        <v>130</v>
      </c>
      <c r="D19" s="258">
        <v>196000</v>
      </c>
      <c r="E19" s="258">
        <v>184852</v>
      </c>
      <c r="F19" s="13">
        <f t="shared" si="1"/>
        <v>0.94312244897959185</v>
      </c>
    </row>
    <row r="20" spans="1:6" s="1" customFormat="1" ht="15.75" x14ac:dyDescent="0.25">
      <c r="A20" s="11"/>
      <c r="B20" s="12" t="s">
        <v>131</v>
      </c>
      <c r="C20" s="12" t="s">
        <v>132</v>
      </c>
      <c r="D20" s="258">
        <v>0</v>
      </c>
      <c r="E20" s="258">
        <v>0</v>
      </c>
      <c r="F20" s="13" t="e">
        <f t="shared" si="1"/>
        <v>#DIV/0!</v>
      </c>
    </row>
    <row r="21" spans="1:6" s="1" customFormat="1" ht="15.75" x14ac:dyDescent="0.25">
      <c r="A21" s="8">
        <v>5</v>
      </c>
      <c r="B21" s="9" t="s">
        <v>133</v>
      </c>
      <c r="C21" s="113">
        <v>66.02</v>
      </c>
      <c r="D21" s="134">
        <f>D22+D23</f>
        <v>135400</v>
      </c>
      <c r="E21" s="134">
        <f>E22+E23</f>
        <v>81921</v>
      </c>
      <c r="F21" s="7">
        <f t="shared" si="1"/>
        <v>0.60502954209748894</v>
      </c>
    </row>
    <row r="22" spans="1:6" s="1" customFormat="1" ht="16.5" thickBot="1" x14ac:dyDescent="0.3">
      <c r="A22" s="11"/>
      <c r="B22" s="12" t="s">
        <v>118</v>
      </c>
      <c r="C22" s="12" t="s">
        <v>134</v>
      </c>
      <c r="D22" s="258">
        <v>134400</v>
      </c>
      <c r="E22" s="258">
        <v>81921</v>
      </c>
      <c r="F22" s="13">
        <f t="shared" si="1"/>
        <v>0.60953124999999997</v>
      </c>
    </row>
    <row r="23" spans="1:6" s="1" customFormat="1" ht="16.5" thickBot="1" x14ac:dyDescent="0.3">
      <c r="A23" s="11"/>
      <c r="B23" s="12" t="s">
        <v>120</v>
      </c>
      <c r="C23" s="12" t="s">
        <v>454</v>
      </c>
      <c r="D23" s="258">
        <v>1000</v>
      </c>
      <c r="E23" s="258">
        <v>0</v>
      </c>
      <c r="F23" s="13">
        <f t="shared" si="1"/>
        <v>0</v>
      </c>
    </row>
    <row r="24" spans="1:6" s="1" customFormat="1" ht="32.25" thickBot="1" x14ac:dyDescent="0.3">
      <c r="A24" s="8">
        <v>6</v>
      </c>
      <c r="B24" s="9" t="s">
        <v>135</v>
      </c>
      <c r="C24" s="113">
        <v>67.02</v>
      </c>
      <c r="D24" s="134">
        <f>D25+D26+D28+D27</f>
        <v>323000</v>
      </c>
      <c r="E24" s="134">
        <f>E25+E26+E27+E28</f>
        <v>167286.54999999999</v>
      </c>
      <c r="F24" s="7">
        <f t="shared" si="1"/>
        <v>0.51791501547987617</v>
      </c>
    </row>
    <row r="25" spans="1:6" s="1" customFormat="1" ht="15.75" x14ac:dyDescent="0.25">
      <c r="A25" s="11"/>
      <c r="B25" s="12" t="s">
        <v>118</v>
      </c>
      <c r="C25" s="12" t="s">
        <v>136</v>
      </c>
      <c r="D25" s="258">
        <v>23000</v>
      </c>
      <c r="E25" s="260">
        <v>0</v>
      </c>
      <c r="F25" s="13">
        <f t="shared" si="1"/>
        <v>0</v>
      </c>
    </row>
    <row r="26" spans="1:6" s="1" customFormat="1" ht="15.75" x14ac:dyDescent="0.25">
      <c r="A26" s="11"/>
      <c r="B26" s="12" t="s">
        <v>120</v>
      </c>
      <c r="C26" s="12" t="s">
        <v>137</v>
      </c>
      <c r="D26" s="258">
        <v>250000</v>
      </c>
      <c r="E26" s="260">
        <v>147598.32999999999</v>
      </c>
      <c r="F26" s="13">
        <f t="shared" si="1"/>
        <v>0.59039332</v>
      </c>
    </row>
    <row r="27" spans="1:6" s="1" customFormat="1" ht="15.75" x14ac:dyDescent="0.25">
      <c r="A27" s="11"/>
      <c r="B27" s="12" t="s">
        <v>138</v>
      </c>
      <c r="C27" s="12" t="s">
        <v>139</v>
      </c>
      <c r="D27" s="258">
        <v>50000</v>
      </c>
      <c r="E27" s="260">
        <v>19688.22</v>
      </c>
      <c r="F27" s="13">
        <f t="shared" si="1"/>
        <v>0.39376440000000001</v>
      </c>
    </row>
    <row r="28" spans="1:6" s="1" customFormat="1" ht="31.5" x14ac:dyDescent="0.25">
      <c r="A28" s="11"/>
      <c r="B28" s="12" t="s">
        <v>122</v>
      </c>
      <c r="C28" s="12" t="s">
        <v>140</v>
      </c>
      <c r="D28" s="258">
        <v>0</v>
      </c>
      <c r="E28" s="260">
        <v>0</v>
      </c>
      <c r="F28" s="13" t="e">
        <f t="shared" si="1"/>
        <v>#DIV/0!</v>
      </c>
    </row>
    <row r="29" spans="1:6" s="1" customFormat="1" ht="31.5" x14ac:dyDescent="0.25">
      <c r="A29" s="8">
        <v>7</v>
      </c>
      <c r="B29" s="9" t="s">
        <v>141</v>
      </c>
      <c r="C29" s="113">
        <v>68.02</v>
      </c>
      <c r="D29" s="134">
        <f>D30+D32+D31</f>
        <v>5503300</v>
      </c>
      <c r="E29" s="134">
        <f>E30+E32+E33+E31</f>
        <v>5222524.9000000004</v>
      </c>
      <c r="F29" s="7">
        <f t="shared" si="1"/>
        <v>0.94898059346210462</v>
      </c>
    </row>
    <row r="30" spans="1:6" s="1" customFormat="1" ht="16.5" thickBot="1" x14ac:dyDescent="0.3">
      <c r="A30" s="11"/>
      <c r="B30" s="12" t="s">
        <v>118</v>
      </c>
      <c r="C30" s="12" t="s">
        <v>142</v>
      </c>
      <c r="D30" s="258">
        <v>2163000</v>
      </c>
      <c r="E30" s="260">
        <v>2094006</v>
      </c>
      <c r="F30" s="13">
        <f t="shared" si="1"/>
        <v>0.96810263522884887</v>
      </c>
    </row>
    <row r="31" spans="1:6" s="1" customFormat="1" ht="16.5" thickBot="1" x14ac:dyDescent="0.3">
      <c r="A31" s="11"/>
      <c r="B31" s="12" t="s">
        <v>120</v>
      </c>
      <c r="C31" s="12" t="s">
        <v>424</v>
      </c>
      <c r="D31" s="258">
        <v>60000</v>
      </c>
      <c r="E31" s="260">
        <v>28999.9</v>
      </c>
      <c r="F31" s="13">
        <f t="shared" si="1"/>
        <v>0.48333166666666671</v>
      </c>
    </row>
    <row r="32" spans="1:6" s="1" customFormat="1" ht="16.5" thickBot="1" x14ac:dyDescent="0.3">
      <c r="A32" s="11"/>
      <c r="B32" s="12" t="s">
        <v>143</v>
      </c>
      <c r="C32" s="12" t="s">
        <v>144</v>
      </c>
      <c r="D32" s="258">
        <v>3280300</v>
      </c>
      <c r="E32" s="260">
        <v>3099734</v>
      </c>
      <c r="F32" s="13">
        <f t="shared" si="1"/>
        <v>0.94495442490016157</v>
      </c>
    </row>
    <row r="33" spans="1:6" s="1" customFormat="1" ht="31.5" x14ac:dyDescent="0.25">
      <c r="A33" s="11"/>
      <c r="B33" s="12" t="s">
        <v>122</v>
      </c>
      <c r="C33" s="12" t="s">
        <v>145</v>
      </c>
      <c r="D33" s="258">
        <v>0</v>
      </c>
      <c r="E33" s="260">
        <v>-215</v>
      </c>
      <c r="F33" s="13" t="e">
        <f t="shared" si="1"/>
        <v>#DIV/0!</v>
      </c>
    </row>
    <row r="34" spans="1:6" s="1" customFormat="1" ht="31.5" x14ac:dyDescent="0.25">
      <c r="A34" s="8">
        <v>8</v>
      </c>
      <c r="B34" s="9" t="s">
        <v>146</v>
      </c>
      <c r="C34" s="113">
        <v>70.02</v>
      </c>
      <c r="D34" s="134">
        <f>D35</f>
        <v>767400</v>
      </c>
      <c r="E34" s="134">
        <f>E35+E36</f>
        <v>431773.58</v>
      </c>
      <c r="F34" s="7">
        <f t="shared" si="1"/>
        <v>0.56264474850143342</v>
      </c>
    </row>
    <row r="35" spans="1:6" s="1" customFormat="1" ht="15.75" x14ac:dyDescent="0.25">
      <c r="A35" s="11"/>
      <c r="B35" s="12" t="s">
        <v>120</v>
      </c>
      <c r="C35" s="12" t="s">
        <v>147</v>
      </c>
      <c r="D35" s="258">
        <v>767400</v>
      </c>
      <c r="E35" s="260">
        <v>431773.58</v>
      </c>
      <c r="F35" s="13">
        <f t="shared" si="1"/>
        <v>0.56264474850143342</v>
      </c>
    </row>
    <row r="36" spans="1:6" s="1" customFormat="1" ht="31.5" x14ac:dyDescent="0.25">
      <c r="A36" s="11"/>
      <c r="B36" s="12" t="s">
        <v>122</v>
      </c>
      <c r="C36" s="12" t="s">
        <v>148</v>
      </c>
      <c r="D36" s="258">
        <v>0</v>
      </c>
      <c r="E36" s="260">
        <v>0</v>
      </c>
      <c r="F36" s="13" t="e">
        <f t="shared" si="1"/>
        <v>#DIV/0!</v>
      </c>
    </row>
    <row r="37" spans="1:6" s="1" customFormat="1" ht="15.75" x14ac:dyDescent="0.25">
      <c r="A37" s="8">
        <v>9</v>
      </c>
      <c r="B37" s="9" t="s">
        <v>149</v>
      </c>
      <c r="C37" s="113">
        <v>74.02</v>
      </c>
      <c r="D37" s="134">
        <f>D38+D39</f>
        <v>550000</v>
      </c>
      <c r="E37" s="134">
        <f>E38+E39</f>
        <v>132919</v>
      </c>
      <c r="F37" s="7">
        <f t="shared" si="1"/>
        <v>0.2416709090909091</v>
      </c>
    </row>
    <row r="38" spans="1:6" s="1" customFormat="1" ht="15.75" x14ac:dyDescent="0.25">
      <c r="A38" s="11"/>
      <c r="B38" s="12" t="s">
        <v>120</v>
      </c>
      <c r="C38" s="12" t="s">
        <v>150</v>
      </c>
      <c r="D38" s="258">
        <v>490000</v>
      </c>
      <c r="E38" s="260">
        <v>77599</v>
      </c>
      <c r="F38" s="13">
        <f t="shared" si="1"/>
        <v>0.15836530612244898</v>
      </c>
    </row>
    <row r="39" spans="1:6" s="1" customFormat="1" ht="15.75" x14ac:dyDescent="0.25">
      <c r="A39" s="11"/>
      <c r="B39" s="12" t="s">
        <v>151</v>
      </c>
      <c r="C39" s="12" t="s">
        <v>152</v>
      </c>
      <c r="D39" s="258">
        <v>60000</v>
      </c>
      <c r="E39" s="260">
        <v>55320</v>
      </c>
      <c r="F39" s="13">
        <f t="shared" si="1"/>
        <v>0.92200000000000004</v>
      </c>
    </row>
    <row r="40" spans="1:6" s="1" customFormat="1" ht="15.75" x14ac:dyDescent="0.25">
      <c r="A40" s="8">
        <v>10</v>
      </c>
      <c r="B40" s="9" t="s">
        <v>153</v>
      </c>
      <c r="C40" s="113">
        <v>84.02</v>
      </c>
      <c r="D40" s="134">
        <f>D41</f>
        <v>158000</v>
      </c>
      <c r="E40" s="134">
        <f>E41</f>
        <v>64858.400000000001</v>
      </c>
      <c r="F40" s="7">
        <f t="shared" si="1"/>
        <v>0.41049620253164559</v>
      </c>
    </row>
    <row r="41" spans="1:6" s="1" customFormat="1" ht="15.75" x14ac:dyDescent="0.25">
      <c r="A41" s="11"/>
      <c r="B41" s="12" t="s">
        <v>120</v>
      </c>
      <c r="C41" s="12" t="s">
        <v>154</v>
      </c>
      <c r="D41" s="258">
        <v>158000</v>
      </c>
      <c r="E41" s="260">
        <v>64858.400000000001</v>
      </c>
      <c r="F41" s="13">
        <f t="shared" si="1"/>
        <v>0.41049620253164559</v>
      </c>
    </row>
    <row r="42" spans="1:6" s="1" customFormat="1" ht="15.75" x14ac:dyDescent="0.25">
      <c r="A42" s="11"/>
      <c r="B42" s="20" t="s">
        <v>155</v>
      </c>
      <c r="C42" s="21" t="s">
        <v>100</v>
      </c>
      <c r="D42" s="21" t="s">
        <v>156</v>
      </c>
      <c r="E42" s="100">
        <f>'venituri functionare'!E6-'cheltuieli functionare'!E6</f>
        <v>3016225.1099999994</v>
      </c>
      <c r="F42" s="21"/>
    </row>
    <row r="43" spans="1:6" s="1" customFormat="1" ht="15.75" x14ac:dyDescent="0.25"/>
    <row r="44" spans="1:6" s="1" customFormat="1" ht="15.75" x14ac:dyDescent="0.25">
      <c r="B44" s="2" t="s">
        <v>107</v>
      </c>
      <c r="D44" s="18" t="s">
        <v>157</v>
      </c>
    </row>
    <row r="45" spans="1:6" s="1" customFormat="1" ht="15.75" x14ac:dyDescent="0.25">
      <c r="B45" s="19" t="s">
        <v>110</v>
      </c>
      <c r="D45" s="2" t="s">
        <v>109</v>
      </c>
    </row>
    <row r="46" spans="1:6" s="1" customFormat="1" ht="15.75" x14ac:dyDescent="0.25">
      <c r="D46" s="1" t="s">
        <v>111</v>
      </c>
      <c r="E46" s="19"/>
    </row>
    <row r="47" spans="1:6" s="1" customFormat="1" ht="15.75" x14ac:dyDescent="0.25"/>
  </sheetData>
  <mergeCells count="5">
    <mergeCell ref="A4:A5"/>
    <mergeCell ref="B4:B5"/>
    <mergeCell ref="C4:C5"/>
    <mergeCell ref="F4:F5"/>
    <mergeCell ref="A6:B6"/>
  </mergeCells>
  <phoneticPr fontId="8" type="noConversion"/>
  <pageMargins left="0.7" right="0.7" top="0.75" bottom="0.75" header="0.511811023622047" footer="0.511811023622047"/>
  <pageSetup scale="76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6"/>
  <sheetViews>
    <sheetView zoomScale="80" zoomScaleNormal="80" workbookViewId="0">
      <selection activeCell="N21" sqref="N21"/>
    </sheetView>
  </sheetViews>
  <sheetFormatPr defaultColWidth="8.42578125" defaultRowHeight="15" x14ac:dyDescent="0.25"/>
  <cols>
    <col min="1" max="1" width="11.42578125" customWidth="1"/>
    <col min="2" max="2" width="40" customWidth="1"/>
    <col min="3" max="3" width="20.85546875" customWidth="1"/>
    <col min="4" max="4" width="15.42578125" customWidth="1"/>
    <col min="5" max="5" width="14.42578125" customWidth="1"/>
    <col min="6" max="6" width="13.140625" customWidth="1"/>
  </cols>
  <sheetData>
    <row r="1" spans="1:6" s="1" customFormat="1" ht="15.75" x14ac:dyDescent="0.25">
      <c r="F1" s="2" t="s">
        <v>158</v>
      </c>
    </row>
    <row r="2" spans="1:6" s="1" customFormat="1" ht="15.75" x14ac:dyDescent="0.25">
      <c r="C2" s="2" t="s">
        <v>159</v>
      </c>
      <c r="F2" s="2"/>
    </row>
    <row r="3" spans="1:6" s="1" customFormat="1" ht="15.75" x14ac:dyDescent="0.25"/>
    <row r="4" spans="1:6" s="1" customFormat="1" ht="15.75" customHeight="1" x14ac:dyDescent="0.25">
      <c r="A4" s="350" t="s">
        <v>2</v>
      </c>
      <c r="B4" s="350" t="s">
        <v>3</v>
      </c>
      <c r="C4" s="350" t="s">
        <v>4</v>
      </c>
      <c r="D4" s="4" t="s">
        <v>160</v>
      </c>
      <c r="E4" s="350" t="s">
        <v>467</v>
      </c>
      <c r="F4" s="350" t="s">
        <v>7</v>
      </c>
    </row>
    <row r="5" spans="1:6" s="1" customFormat="1" ht="16.5" thickBot="1" x14ac:dyDescent="0.3">
      <c r="A5" s="350"/>
      <c r="B5" s="350"/>
      <c r="C5" s="350"/>
      <c r="D5" s="76">
        <v>45657</v>
      </c>
      <c r="E5" s="350"/>
      <c r="F5" s="350"/>
    </row>
    <row r="6" spans="1:6" s="1" customFormat="1" ht="16.5" customHeight="1" thickBot="1" x14ac:dyDescent="0.3">
      <c r="A6" s="352" t="s">
        <v>116</v>
      </c>
      <c r="B6" s="352"/>
      <c r="C6" s="20"/>
      <c r="D6" s="100">
        <f>D7+D10+D13+D15+D20+D24</f>
        <v>7290300</v>
      </c>
      <c r="E6" s="100">
        <f>E9+E13+E15+E20+E7+E24</f>
        <v>6832935.79</v>
      </c>
      <c r="F6" s="13">
        <f>E6/D6</f>
        <v>0.93726400696816314</v>
      </c>
    </row>
    <row r="7" spans="1:6" s="1" customFormat="1" ht="32.25" thickBot="1" x14ac:dyDescent="0.3">
      <c r="A7" s="22" t="s">
        <v>161</v>
      </c>
      <c r="B7" s="112" t="s">
        <v>95</v>
      </c>
      <c r="C7" s="347" t="s">
        <v>96</v>
      </c>
      <c r="D7" s="232">
        <f>D8</f>
        <v>470000</v>
      </c>
      <c r="E7" s="343">
        <f>E8</f>
        <v>9520</v>
      </c>
      <c r="F7" s="7">
        <f>E7/D7</f>
        <v>2.025531914893617E-2</v>
      </c>
    </row>
    <row r="8" spans="1:6" s="1" customFormat="1" ht="30.75" customHeight="1" thickTop="1" thickBot="1" x14ac:dyDescent="0.3">
      <c r="A8" s="23"/>
      <c r="B8" s="346" t="s">
        <v>162</v>
      </c>
      <c r="C8" s="348" t="s">
        <v>163</v>
      </c>
      <c r="D8" s="344">
        <v>470000</v>
      </c>
      <c r="E8" s="345">
        <v>9520</v>
      </c>
      <c r="F8" s="13">
        <f>E8/D8</f>
        <v>2.025531914893617E-2</v>
      </c>
    </row>
    <row r="9" spans="1:6" s="1" customFormat="1" ht="16.5" thickBot="1" x14ac:dyDescent="0.3">
      <c r="A9" s="22" t="s">
        <v>164</v>
      </c>
      <c r="B9" s="9" t="s">
        <v>165</v>
      </c>
      <c r="C9" s="6"/>
      <c r="D9" s="99">
        <f>D10</f>
        <v>0</v>
      </c>
      <c r="E9" s="99">
        <f>E10</f>
        <v>3462</v>
      </c>
      <c r="F9" s="13" t="e">
        <f>E9/D9</f>
        <v>#DIV/0!</v>
      </c>
    </row>
    <row r="10" spans="1:6" s="1" customFormat="1" ht="31.5" customHeight="1" thickBot="1" x14ac:dyDescent="0.3">
      <c r="A10" s="8"/>
      <c r="B10" s="9" t="s">
        <v>166</v>
      </c>
      <c r="C10" s="113" t="s">
        <v>439</v>
      </c>
      <c r="D10" s="98">
        <f>D11</f>
        <v>0</v>
      </c>
      <c r="E10" s="334">
        <f>E11+E12</f>
        <v>3462</v>
      </c>
      <c r="F10" s="13" t="e">
        <f t="shared" ref="F10:F26" si="0">E10/D10</f>
        <v>#DIV/0!</v>
      </c>
    </row>
    <row r="11" spans="1:6" s="1" customFormat="1" ht="31.5" x14ac:dyDescent="0.25">
      <c r="A11" s="277"/>
      <c r="B11" s="278" t="s">
        <v>167</v>
      </c>
      <c r="C11" s="278" t="s">
        <v>466</v>
      </c>
      <c r="D11" s="281">
        <v>0</v>
      </c>
      <c r="E11" s="281">
        <v>2342</v>
      </c>
      <c r="F11" s="107" t="e">
        <f t="shared" si="0"/>
        <v>#DIV/0!</v>
      </c>
    </row>
    <row r="12" spans="1:6" s="1" customFormat="1" ht="15.75" x14ac:dyDescent="0.25">
      <c r="A12" s="280"/>
      <c r="B12" s="280" t="s">
        <v>464</v>
      </c>
      <c r="C12" s="280" t="s">
        <v>465</v>
      </c>
      <c r="D12" s="263">
        <v>0</v>
      </c>
      <c r="E12" s="263">
        <v>1120</v>
      </c>
      <c r="F12" s="110"/>
    </row>
    <row r="13" spans="1:6" s="1" customFormat="1" ht="16.5" thickBot="1" x14ac:dyDescent="0.3">
      <c r="A13" s="24" t="s">
        <v>168</v>
      </c>
      <c r="B13" s="25" t="s">
        <v>169</v>
      </c>
      <c r="C13" s="114" t="s">
        <v>438</v>
      </c>
      <c r="D13" s="279">
        <f>D14</f>
        <v>0</v>
      </c>
      <c r="E13" s="232">
        <f>E14</f>
        <v>0</v>
      </c>
      <c r="F13" s="107" t="e">
        <f t="shared" si="0"/>
        <v>#DIV/0!</v>
      </c>
    </row>
    <row r="14" spans="1:6" s="1" customFormat="1" ht="48" thickBot="1" x14ac:dyDescent="0.3">
      <c r="A14" s="82"/>
      <c r="B14" s="276" t="s">
        <v>170</v>
      </c>
      <c r="C14" s="276" t="s">
        <v>460</v>
      </c>
      <c r="D14" s="295">
        <v>0</v>
      </c>
      <c r="E14" s="270">
        <v>0</v>
      </c>
      <c r="F14" s="110" t="e">
        <f t="shared" si="0"/>
        <v>#DIV/0!</v>
      </c>
    </row>
    <row r="15" spans="1:6" s="1" customFormat="1" ht="32.25" thickBot="1" x14ac:dyDescent="0.3">
      <c r="A15" s="85"/>
      <c r="B15" s="131" t="s">
        <v>405</v>
      </c>
      <c r="C15" s="119" t="s">
        <v>399</v>
      </c>
      <c r="D15" s="116">
        <f>D17+D16</f>
        <v>4407900</v>
      </c>
      <c r="E15" s="117">
        <f>E17+E16</f>
        <v>4407732.54</v>
      </c>
      <c r="F15" s="115">
        <f t="shared" si="0"/>
        <v>0.99996200911998911</v>
      </c>
    </row>
    <row r="16" spans="1:6" s="1" customFormat="1" ht="48" thickBot="1" x14ac:dyDescent="0.3">
      <c r="A16" s="111"/>
      <c r="B16" s="122" t="s">
        <v>429</v>
      </c>
      <c r="C16" s="123" t="s">
        <v>428</v>
      </c>
      <c r="D16" s="282">
        <v>4341900</v>
      </c>
      <c r="E16" s="282">
        <v>4341822.54</v>
      </c>
      <c r="F16" s="110">
        <f t="shared" si="0"/>
        <v>0.99998215988392181</v>
      </c>
    </row>
    <row r="17" spans="1:6" s="1" customFormat="1" ht="29.25" customHeight="1" x14ac:dyDescent="0.25">
      <c r="A17" s="121"/>
      <c r="B17" s="130" t="s">
        <v>404</v>
      </c>
      <c r="C17" s="96" t="s">
        <v>398</v>
      </c>
      <c r="D17" s="233">
        <f>D18+D19</f>
        <v>66000</v>
      </c>
      <c r="E17" s="234">
        <f t="shared" ref="E17" si="1">E18+E19</f>
        <v>65910</v>
      </c>
      <c r="F17" s="110">
        <f t="shared" si="0"/>
        <v>0.99863636363636366</v>
      </c>
    </row>
    <row r="18" spans="1:6" s="1" customFormat="1" ht="15.75" x14ac:dyDescent="0.25">
      <c r="A18" s="86"/>
      <c r="B18" s="120" t="s">
        <v>403</v>
      </c>
      <c r="C18" s="118" t="s">
        <v>400</v>
      </c>
      <c r="D18" s="283">
        <v>58500</v>
      </c>
      <c r="E18" s="283">
        <v>58500</v>
      </c>
      <c r="F18" s="110">
        <f t="shared" si="0"/>
        <v>1</v>
      </c>
    </row>
    <row r="19" spans="1:6" s="1" customFormat="1" ht="16.5" thickBot="1" x14ac:dyDescent="0.3">
      <c r="A19" s="91"/>
      <c r="B19" s="87" t="s">
        <v>402</v>
      </c>
      <c r="C19" s="92" t="s">
        <v>401</v>
      </c>
      <c r="D19" s="284">
        <v>7500</v>
      </c>
      <c r="E19" s="284">
        <v>7410</v>
      </c>
      <c r="F19" s="127">
        <f t="shared" si="0"/>
        <v>0.98799999999999999</v>
      </c>
    </row>
    <row r="20" spans="1:6" s="1" customFormat="1" ht="32.25" thickBot="1" x14ac:dyDescent="0.3">
      <c r="A20" s="125"/>
      <c r="B20" s="131" t="s">
        <v>423</v>
      </c>
      <c r="C20" s="119" t="s">
        <v>432</v>
      </c>
      <c r="D20" s="333">
        <f>D22+D21</f>
        <v>1427800</v>
      </c>
      <c r="E20" s="333">
        <f>E22+E21</f>
        <v>1427665.3599999999</v>
      </c>
      <c r="F20" s="129">
        <f t="shared" si="0"/>
        <v>0.99990570107858234</v>
      </c>
    </row>
    <row r="21" spans="1:6" s="1" customFormat="1" ht="33" customHeight="1" x14ac:dyDescent="0.25">
      <c r="A21" s="124"/>
      <c r="B21" s="126" t="s">
        <v>431</v>
      </c>
      <c r="C21" s="118" t="s">
        <v>430</v>
      </c>
      <c r="D21" s="282">
        <v>838400</v>
      </c>
      <c r="E21" s="282">
        <v>838338.94</v>
      </c>
      <c r="F21" s="128">
        <f t="shared" si="0"/>
        <v>0.9999271708015266</v>
      </c>
    </row>
    <row r="22" spans="1:6" s="1" customFormat="1" ht="31.5" x14ac:dyDescent="0.25">
      <c r="A22" s="94"/>
      <c r="B22" s="95" t="s">
        <v>421</v>
      </c>
      <c r="C22" s="96" t="s">
        <v>440</v>
      </c>
      <c r="D22" s="234">
        <f>D23</f>
        <v>589400</v>
      </c>
      <c r="E22" s="234">
        <f>E23</f>
        <v>589326.42000000004</v>
      </c>
      <c r="F22" s="110">
        <f t="shared" si="0"/>
        <v>0.99987516118086195</v>
      </c>
    </row>
    <row r="23" spans="1:6" s="1" customFormat="1" ht="48" thickBot="1" x14ac:dyDescent="0.3">
      <c r="A23" s="132"/>
      <c r="B23" s="87" t="s">
        <v>422</v>
      </c>
      <c r="C23" s="92" t="s">
        <v>441</v>
      </c>
      <c r="D23" s="284">
        <v>589400</v>
      </c>
      <c r="E23" s="284">
        <v>589326.42000000004</v>
      </c>
      <c r="F23" s="127">
        <f t="shared" si="0"/>
        <v>0.99987516118086195</v>
      </c>
    </row>
    <row r="24" spans="1:6" s="1" customFormat="1" ht="48" thickBot="1" x14ac:dyDescent="0.3">
      <c r="A24" s="125"/>
      <c r="B24" s="131" t="s">
        <v>434</v>
      </c>
      <c r="C24" s="119" t="s">
        <v>433</v>
      </c>
      <c r="D24" s="333">
        <f>D25</f>
        <v>984600</v>
      </c>
      <c r="E24" s="224">
        <f>E25</f>
        <v>984555.89</v>
      </c>
      <c r="F24" s="129">
        <f t="shared" si="0"/>
        <v>0.99995520008125127</v>
      </c>
    </row>
    <row r="25" spans="1:6" s="1" customFormat="1" ht="31.5" x14ac:dyDescent="0.25">
      <c r="A25" s="133"/>
      <c r="B25" s="106" t="s">
        <v>437</v>
      </c>
      <c r="C25" s="108" t="s">
        <v>436</v>
      </c>
      <c r="D25" s="109">
        <f>D26</f>
        <v>984600</v>
      </c>
      <c r="E25" s="109">
        <f>E26</f>
        <v>984555.89</v>
      </c>
      <c r="F25" s="128">
        <f t="shared" si="0"/>
        <v>0.99995520008125127</v>
      </c>
    </row>
    <row r="26" spans="1:6" s="1" customFormat="1" ht="31.5" x14ac:dyDescent="0.25">
      <c r="A26" s="93"/>
      <c r="B26" s="83" t="s">
        <v>453</v>
      </c>
      <c r="C26" s="84" t="s">
        <v>435</v>
      </c>
      <c r="D26" s="283">
        <v>984600</v>
      </c>
      <c r="E26" s="283">
        <v>984555.89</v>
      </c>
      <c r="F26" s="110">
        <f t="shared" si="0"/>
        <v>0.99995520008125127</v>
      </c>
    </row>
    <row r="27" spans="1:6" s="1" customFormat="1" ht="15.75" x14ac:dyDescent="0.25"/>
    <row r="28" spans="1:6" s="1" customFormat="1" ht="15.75" x14ac:dyDescent="0.25">
      <c r="B28" s="2" t="s">
        <v>107</v>
      </c>
      <c r="E28" s="18" t="s">
        <v>157</v>
      </c>
    </row>
    <row r="29" spans="1:6" s="1" customFormat="1" ht="15.75" x14ac:dyDescent="0.25">
      <c r="E29" s="2" t="s">
        <v>109</v>
      </c>
    </row>
    <row r="30" spans="1:6" s="1" customFormat="1" ht="15.75" x14ac:dyDescent="0.25">
      <c r="B30" s="19" t="s">
        <v>110</v>
      </c>
      <c r="E30" s="1" t="s">
        <v>111</v>
      </c>
    </row>
    <row r="36" spans="1:1" x14ac:dyDescent="0.25">
      <c r="A36" s="26">
        <f>'venituri functionare'!E6+'venituri dezvoltare'!E6</f>
        <v>21480936.34</v>
      </c>
    </row>
  </sheetData>
  <mergeCells count="6">
    <mergeCell ref="F4:F5"/>
    <mergeCell ref="A6:B6"/>
    <mergeCell ref="A4:A5"/>
    <mergeCell ref="B4:B5"/>
    <mergeCell ref="C4:C5"/>
    <mergeCell ref="E4:E5"/>
  </mergeCells>
  <phoneticPr fontId="8" type="noConversion"/>
  <pageMargins left="0.7" right="0.7" top="0.75" bottom="0.75" header="0.511811023622047" footer="0.511811023622047"/>
  <pageSetup scale="78"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51"/>
  <sheetViews>
    <sheetView zoomScaleNormal="100" workbookViewId="0">
      <selection activeCell="J29" sqref="J29"/>
    </sheetView>
  </sheetViews>
  <sheetFormatPr defaultColWidth="8.42578125" defaultRowHeight="15" x14ac:dyDescent="0.25"/>
  <cols>
    <col min="1" max="1" width="12.85546875" customWidth="1"/>
    <col min="2" max="2" width="35.85546875" customWidth="1"/>
    <col min="3" max="3" width="16.28515625" customWidth="1"/>
    <col min="4" max="4" width="14" customWidth="1"/>
    <col min="5" max="5" width="14.140625" customWidth="1"/>
    <col min="6" max="6" width="12" customWidth="1"/>
  </cols>
  <sheetData>
    <row r="1" spans="1:7" s="1" customFormat="1" ht="15.75" x14ac:dyDescent="0.25">
      <c r="F1" s="2" t="s">
        <v>171</v>
      </c>
    </row>
    <row r="2" spans="1:7" s="1" customFormat="1" ht="15.75" x14ac:dyDescent="0.25">
      <c r="C2" s="2" t="s">
        <v>172</v>
      </c>
      <c r="F2" s="2"/>
    </row>
    <row r="3" spans="1:7" s="1" customFormat="1" ht="15.75" x14ac:dyDescent="0.25"/>
    <row r="4" spans="1:7" s="1" customFormat="1" ht="15.75" customHeight="1" x14ac:dyDescent="0.25">
      <c r="A4" s="350" t="s">
        <v>2</v>
      </c>
      <c r="B4" s="350" t="s">
        <v>3</v>
      </c>
      <c r="C4" s="350" t="s">
        <v>4</v>
      </c>
      <c r="D4" s="4" t="s">
        <v>160</v>
      </c>
      <c r="E4" s="4" t="s">
        <v>173</v>
      </c>
      <c r="F4" s="350" t="s">
        <v>7</v>
      </c>
    </row>
    <row r="5" spans="1:7" s="1" customFormat="1" ht="15.75" x14ac:dyDescent="0.25">
      <c r="A5" s="350"/>
      <c r="B5" s="350"/>
      <c r="C5" s="350"/>
      <c r="D5" s="76">
        <v>45657</v>
      </c>
      <c r="E5" s="76">
        <v>45657</v>
      </c>
      <c r="F5" s="350"/>
    </row>
    <row r="6" spans="1:7" s="1" customFormat="1" ht="16.5" customHeight="1" x14ac:dyDescent="0.25">
      <c r="A6" s="351" t="s">
        <v>116</v>
      </c>
      <c r="B6" s="351"/>
      <c r="C6" s="6"/>
      <c r="D6" s="99">
        <f>D7+D13+D21+D26+D31+D40</f>
        <v>10677300</v>
      </c>
      <c r="E6" s="105">
        <f>E7+E13+E21+E26+E31+E40+E25+E39</f>
        <v>6602580.8400000008</v>
      </c>
      <c r="F6" s="7">
        <f>E6/D6</f>
        <v>0.61837551066280805</v>
      </c>
    </row>
    <row r="7" spans="1:7" s="1" customFormat="1" ht="31.5" x14ac:dyDescent="0.25">
      <c r="A7" s="8">
        <v>1</v>
      </c>
      <c r="B7" s="9" t="s">
        <v>117</v>
      </c>
      <c r="C7" s="9" t="s">
        <v>174</v>
      </c>
      <c r="D7" s="98">
        <f>D8</f>
        <v>250000</v>
      </c>
      <c r="E7" s="98">
        <f>E8</f>
        <v>102975</v>
      </c>
      <c r="F7" s="7">
        <f>E7/D7</f>
        <v>0.41189999999999999</v>
      </c>
    </row>
    <row r="8" spans="1:7" s="1" customFormat="1" ht="15.75" x14ac:dyDescent="0.25">
      <c r="A8" s="8"/>
      <c r="B8" s="9" t="s">
        <v>175</v>
      </c>
      <c r="C8" s="113" t="s">
        <v>176</v>
      </c>
      <c r="D8" s="232">
        <f>D9+D12+D10+D11</f>
        <v>250000</v>
      </c>
      <c r="E8" s="232">
        <f>E9+E12</f>
        <v>102975</v>
      </c>
      <c r="F8" s="7">
        <f>E8/D8</f>
        <v>0.41189999999999999</v>
      </c>
    </row>
    <row r="9" spans="1:7" s="1" customFormat="1" ht="15.75" x14ac:dyDescent="0.25">
      <c r="A9" s="11"/>
      <c r="B9" s="12" t="s">
        <v>177</v>
      </c>
      <c r="C9" s="12" t="s">
        <v>178</v>
      </c>
      <c r="D9" s="269">
        <v>200000</v>
      </c>
      <c r="E9" s="294">
        <v>100000</v>
      </c>
      <c r="F9" s="13">
        <f>E9/D9</f>
        <v>0.5</v>
      </c>
    </row>
    <row r="10" spans="1:7" s="1" customFormat="1" ht="31.5" x14ac:dyDescent="0.25">
      <c r="A10" s="11"/>
      <c r="B10" s="12" t="s">
        <v>179</v>
      </c>
      <c r="C10" s="12" t="s">
        <v>180</v>
      </c>
      <c r="D10" s="269">
        <v>0</v>
      </c>
      <c r="E10" s="294">
        <v>0</v>
      </c>
      <c r="F10" s="13" t="e">
        <f t="shared" ref="F10:F11" si="0">E10/D10</f>
        <v>#DIV/0!</v>
      </c>
    </row>
    <row r="11" spans="1:7" s="1" customFormat="1" ht="31.5" x14ac:dyDescent="0.25">
      <c r="A11" s="11"/>
      <c r="B11" s="12" t="s">
        <v>181</v>
      </c>
      <c r="C11" s="12" t="s">
        <v>182</v>
      </c>
      <c r="D11" s="269">
        <v>0</v>
      </c>
      <c r="E11" s="294">
        <v>0</v>
      </c>
      <c r="F11" s="13" t="e">
        <f t="shared" si="0"/>
        <v>#DIV/0!</v>
      </c>
    </row>
    <row r="12" spans="1:7" s="1" customFormat="1" ht="15.75" x14ac:dyDescent="0.25">
      <c r="A12" s="11"/>
      <c r="B12" s="12" t="s">
        <v>183</v>
      </c>
      <c r="C12" s="12" t="s">
        <v>184</v>
      </c>
      <c r="D12" s="269">
        <v>50000</v>
      </c>
      <c r="E12" s="294">
        <v>2975</v>
      </c>
      <c r="F12" s="13">
        <f t="shared" ref="F12:F23" si="1">E12/D12</f>
        <v>5.9499999999999997E-2</v>
      </c>
    </row>
    <row r="13" spans="1:7" s="1" customFormat="1" ht="15.75" x14ac:dyDescent="0.25">
      <c r="A13" s="8">
        <v>2</v>
      </c>
      <c r="B13" s="9" t="s">
        <v>127</v>
      </c>
      <c r="C13" s="113" t="s">
        <v>185</v>
      </c>
      <c r="D13" s="232">
        <f>D14+D17</f>
        <v>387000</v>
      </c>
      <c r="E13" s="232">
        <f>E14+E17</f>
        <v>168406.36</v>
      </c>
      <c r="F13" s="7">
        <f t="shared" si="1"/>
        <v>0.43515855297157618</v>
      </c>
    </row>
    <row r="14" spans="1:7" s="1" customFormat="1" ht="38.25" x14ac:dyDescent="0.25">
      <c r="A14" s="8"/>
      <c r="B14" s="89" t="s">
        <v>409</v>
      </c>
      <c r="C14" s="113" t="s">
        <v>406</v>
      </c>
      <c r="D14" s="232">
        <f>D15+D16</f>
        <v>66000</v>
      </c>
      <c r="E14" s="232">
        <f>E15+E16</f>
        <v>65910</v>
      </c>
      <c r="F14" s="7">
        <f t="shared" si="1"/>
        <v>0.99863636363636366</v>
      </c>
      <c r="G14" s="90"/>
    </row>
    <row r="15" spans="1:7" s="1" customFormat="1" ht="15.75" x14ac:dyDescent="0.25">
      <c r="A15" s="11"/>
      <c r="B15" s="12" t="s">
        <v>403</v>
      </c>
      <c r="C15" s="12" t="s">
        <v>407</v>
      </c>
      <c r="D15" s="269">
        <v>58500</v>
      </c>
      <c r="E15" s="294">
        <v>58500</v>
      </c>
      <c r="F15" s="13">
        <f t="shared" si="1"/>
        <v>1</v>
      </c>
      <c r="G15" s="90"/>
    </row>
    <row r="16" spans="1:7" s="1" customFormat="1" ht="15.75" x14ac:dyDescent="0.25">
      <c r="A16" s="11"/>
      <c r="B16" s="12" t="s">
        <v>402</v>
      </c>
      <c r="C16" s="12" t="s">
        <v>408</v>
      </c>
      <c r="D16" s="269">
        <v>7500</v>
      </c>
      <c r="E16" s="294">
        <v>7410</v>
      </c>
      <c r="F16" s="13">
        <f t="shared" si="1"/>
        <v>0.98799999999999999</v>
      </c>
      <c r="G16" s="90"/>
    </row>
    <row r="17" spans="1:6" s="1" customFormat="1" ht="15.75" x14ac:dyDescent="0.25">
      <c r="A17" s="8"/>
      <c r="B17" s="9" t="s">
        <v>175</v>
      </c>
      <c r="C17" s="113" t="s">
        <v>186</v>
      </c>
      <c r="D17" s="232">
        <f>D18+D20+D19</f>
        <v>321000</v>
      </c>
      <c r="E17" s="232">
        <f>E18+E20</f>
        <v>102496.36</v>
      </c>
      <c r="F17" s="7">
        <f t="shared" si="1"/>
        <v>0.31930330218068537</v>
      </c>
    </row>
    <row r="18" spans="1:6" s="1" customFormat="1" ht="15.75" x14ac:dyDescent="0.25">
      <c r="A18" s="11"/>
      <c r="B18" s="12" t="s">
        <v>177</v>
      </c>
      <c r="C18" s="12" t="s">
        <v>187</v>
      </c>
      <c r="D18" s="269">
        <v>231000</v>
      </c>
      <c r="E18" s="294">
        <v>50000</v>
      </c>
      <c r="F18" s="13">
        <f t="shared" si="1"/>
        <v>0.21645021645021645</v>
      </c>
    </row>
    <row r="19" spans="1:6" s="1" customFormat="1" ht="31.5" x14ac:dyDescent="0.25">
      <c r="A19" s="11"/>
      <c r="B19" s="12" t="s">
        <v>181</v>
      </c>
      <c r="C19" s="12" t="s">
        <v>188</v>
      </c>
      <c r="D19" s="269">
        <v>0</v>
      </c>
      <c r="E19" s="294">
        <v>0</v>
      </c>
      <c r="F19" s="13" t="e">
        <f t="shared" si="1"/>
        <v>#DIV/0!</v>
      </c>
    </row>
    <row r="20" spans="1:6" s="1" customFormat="1" ht="15.75" x14ac:dyDescent="0.25">
      <c r="A20" s="11"/>
      <c r="B20" s="12" t="s">
        <v>183</v>
      </c>
      <c r="C20" s="12" t="s">
        <v>189</v>
      </c>
      <c r="D20" s="269">
        <v>90000</v>
      </c>
      <c r="E20" s="294">
        <v>52496.36</v>
      </c>
      <c r="F20" s="13">
        <f t="shared" si="1"/>
        <v>0.58329288888888886</v>
      </c>
    </row>
    <row r="21" spans="1:6" s="1" customFormat="1" ht="15.75" x14ac:dyDescent="0.25">
      <c r="A21" s="8">
        <v>3</v>
      </c>
      <c r="B21" s="9" t="s">
        <v>190</v>
      </c>
      <c r="C21" s="113" t="s">
        <v>191</v>
      </c>
      <c r="D21" s="232">
        <f>D22</f>
        <v>700000</v>
      </c>
      <c r="E21" s="232">
        <f>E22</f>
        <v>294420.34000000003</v>
      </c>
      <c r="F21" s="7">
        <f t="shared" si="1"/>
        <v>0.42060048571428577</v>
      </c>
    </row>
    <row r="22" spans="1:6" s="1" customFormat="1" ht="15.75" x14ac:dyDescent="0.25">
      <c r="A22" s="8"/>
      <c r="B22" s="9" t="s">
        <v>175</v>
      </c>
      <c r="C22" s="113" t="s">
        <v>192</v>
      </c>
      <c r="D22" s="232">
        <f>D24+D23</f>
        <v>700000</v>
      </c>
      <c r="E22" s="232">
        <f>E23+E24</f>
        <v>294420.34000000003</v>
      </c>
      <c r="F22" s="7">
        <f t="shared" si="1"/>
        <v>0.42060048571428577</v>
      </c>
    </row>
    <row r="23" spans="1:6" s="1" customFormat="1" ht="15.75" x14ac:dyDescent="0.25">
      <c r="A23" s="11"/>
      <c r="B23" s="12" t="s">
        <v>177</v>
      </c>
      <c r="C23" s="12" t="s">
        <v>193</v>
      </c>
      <c r="D23" s="269">
        <v>660000</v>
      </c>
      <c r="E23" s="294">
        <v>271298.53000000003</v>
      </c>
      <c r="F23" s="13">
        <f t="shared" si="1"/>
        <v>0.41105837878787882</v>
      </c>
    </row>
    <row r="24" spans="1:6" s="1" customFormat="1" ht="16.5" thickBot="1" x14ac:dyDescent="0.3">
      <c r="A24" s="11"/>
      <c r="B24" s="12" t="s">
        <v>183</v>
      </c>
      <c r="C24" s="12" t="s">
        <v>194</v>
      </c>
      <c r="D24" s="269">
        <v>40000</v>
      </c>
      <c r="E24" s="294">
        <v>23121.81</v>
      </c>
      <c r="F24" s="13">
        <f>E24/D24</f>
        <v>0.57804525000000007</v>
      </c>
    </row>
    <row r="25" spans="1:6" s="240" customFormat="1" ht="32.25" thickBot="1" x14ac:dyDescent="0.3">
      <c r="A25" s="237"/>
      <c r="B25" s="238" t="s">
        <v>211</v>
      </c>
      <c r="C25" s="238" t="s">
        <v>462</v>
      </c>
      <c r="D25" s="269">
        <v>0</v>
      </c>
      <c r="E25" s="294">
        <v>-2380</v>
      </c>
      <c r="F25" s="239" t="e">
        <f>E25/D25</f>
        <v>#DIV/0!</v>
      </c>
    </row>
    <row r="26" spans="1:6" s="1" customFormat="1" ht="32.25" thickBot="1" x14ac:dyDescent="0.3">
      <c r="A26" s="8">
        <v>4</v>
      </c>
      <c r="B26" s="9" t="s">
        <v>195</v>
      </c>
      <c r="C26" s="113" t="s">
        <v>196</v>
      </c>
      <c r="D26" s="232">
        <f>D27</f>
        <v>630000</v>
      </c>
      <c r="E26" s="232">
        <f>E27</f>
        <v>202105.58000000002</v>
      </c>
      <c r="F26" s="7">
        <f t="shared" ref="F26:F43" si="2">E26/D26</f>
        <v>0.32080250793650794</v>
      </c>
    </row>
    <row r="27" spans="1:6" s="1" customFormat="1" ht="15.75" x14ac:dyDescent="0.25">
      <c r="A27" s="8"/>
      <c r="B27" s="9" t="s">
        <v>175</v>
      </c>
      <c r="C27" s="113" t="s">
        <v>197</v>
      </c>
      <c r="D27" s="232">
        <f>D30+D28+D29</f>
        <v>630000</v>
      </c>
      <c r="E27" s="232">
        <f>E30+E28+E29</f>
        <v>202105.58000000002</v>
      </c>
      <c r="F27" s="7">
        <f t="shared" si="2"/>
        <v>0.32080250793650794</v>
      </c>
    </row>
    <row r="28" spans="1:6" s="1" customFormat="1" ht="15.75" x14ac:dyDescent="0.25">
      <c r="A28" s="11"/>
      <c r="B28" s="12" t="s">
        <v>177</v>
      </c>
      <c r="C28" s="12" t="s">
        <v>198</v>
      </c>
      <c r="D28" s="269">
        <v>518000</v>
      </c>
      <c r="E28" s="294">
        <v>119386.1</v>
      </c>
      <c r="F28" s="13">
        <f t="shared" si="2"/>
        <v>0.23047509652509654</v>
      </c>
    </row>
    <row r="29" spans="1:6" s="1" customFormat="1" ht="31.5" x14ac:dyDescent="0.25">
      <c r="A29" s="11"/>
      <c r="B29" s="12" t="s">
        <v>179</v>
      </c>
      <c r="C29" s="12" t="s">
        <v>199</v>
      </c>
      <c r="D29" s="269">
        <v>0</v>
      </c>
      <c r="E29" s="294">
        <v>0</v>
      </c>
      <c r="F29" s="13" t="e">
        <f t="shared" si="2"/>
        <v>#DIV/0!</v>
      </c>
    </row>
    <row r="30" spans="1:6" s="1" customFormat="1" ht="15.75" x14ac:dyDescent="0.25">
      <c r="A30" s="11"/>
      <c r="B30" s="12" t="s">
        <v>183</v>
      </c>
      <c r="C30" s="12" t="s">
        <v>200</v>
      </c>
      <c r="D30" s="269">
        <v>112000</v>
      </c>
      <c r="E30" s="294">
        <v>82719.48</v>
      </c>
      <c r="F30" s="13">
        <f t="shared" si="2"/>
        <v>0.73856678571428569</v>
      </c>
    </row>
    <row r="31" spans="1:6" s="1" customFormat="1" ht="15.75" x14ac:dyDescent="0.25">
      <c r="A31" s="8">
        <v>5</v>
      </c>
      <c r="B31" s="9" t="s">
        <v>149</v>
      </c>
      <c r="C31" s="113" t="s">
        <v>201</v>
      </c>
      <c r="D31" s="232">
        <f>D32+D35</f>
        <v>3703100</v>
      </c>
      <c r="E31" s="232">
        <f>E32+E35</f>
        <v>1434561.6500000001</v>
      </c>
      <c r="F31" s="7">
        <f t="shared" si="2"/>
        <v>0.38739479085090872</v>
      </c>
    </row>
    <row r="32" spans="1:6" s="1" customFormat="1" ht="63" x14ac:dyDescent="0.25">
      <c r="A32" s="8"/>
      <c r="B32" s="9" t="s">
        <v>202</v>
      </c>
      <c r="C32" s="113" t="s">
        <v>203</v>
      </c>
      <c r="D32" s="232">
        <f>D33</f>
        <v>0</v>
      </c>
      <c r="E32" s="232">
        <f>E33</f>
        <v>0</v>
      </c>
      <c r="F32" s="7" t="e">
        <f t="shared" si="2"/>
        <v>#DIV/0!</v>
      </c>
    </row>
    <row r="33" spans="1:10" s="1" customFormat="1" ht="31.5" x14ac:dyDescent="0.25">
      <c r="A33" s="8"/>
      <c r="B33" s="9" t="s">
        <v>204</v>
      </c>
      <c r="C33" s="113" t="s">
        <v>205</v>
      </c>
      <c r="D33" s="232">
        <f>D34</f>
        <v>0</v>
      </c>
      <c r="E33" s="232">
        <f>E34</f>
        <v>0</v>
      </c>
      <c r="F33" s="7" t="e">
        <f t="shared" si="2"/>
        <v>#DIV/0!</v>
      </c>
      <c r="J33" s="1" t="s">
        <v>156</v>
      </c>
    </row>
    <row r="34" spans="1:10" s="1" customFormat="1" ht="15.75" x14ac:dyDescent="0.25">
      <c r="A34" s="11"/>
      <c r="B34" s="12" t="s">
        <v>206</v>
      </c>
      <c r="C34" s="12" t="s">
        <v>207</v>
      </c>
      <c r="D34" s="269">
        <v>0</v>
      </c>
      <c r="E34" s="294">
        <v>0</v>
      </c>
      <c r="F34" s="13" t="e">
        <f t="shared" si="2"/>
        <v>#DIV/0!</v>
      </c>
    </row>
    <row r="35" spans="1:10" s="1" customFormat="1" ht="15.75" x14ac:dyDescent="0.25">
      <c r="A35" s="8"/>
      <c r="B35" s="9" t="s">
        <v>175</v>
      </c>
      <c r="C35" s="113" t="s">
        <v>208</v>
      </c>
      <c r="D35" s="232">
        <f>D36+D38+D37+D39</f>
        <v>3703100</v>
      </c>
      <c r="E35" s="232">
        <f>E36+E38+E37</f>
        <v>1434561.6500000001</v>
      </c>
      <c r="F35" s="7">
        <f t="shared" si="2"/>
        <v>0.38739479085090872</v>
      </c>
    </row>
    <row r="36" spans="1:10" s="1" customFormat="1" ht="16.5" thickBot="1" x14ac:dyDescent="0.3">
      <c r="A36" s="11"/>
      <c r="B36" s="12" t="s">
        <v>177</v>
      </c>
      <c r="C36" s="12" t="s">
        <v>209</v>
      </c>
      <c r="D36" s="269">
        <v>3374900</v>
      </c>
      <c r="E36" s="294">
        <v>1273233.58</v>
      </c>
      <c r="F36" s="13">
        <f t="shared" si="2"/>
        <v>0.37726557231325375</v>
      </c>
    </row>
    <row r="37" spans="1:10" s="1" customFormat="1" ht="32.25" thickBot="1" x14ac:dyDescent="0.3">
      <c r="A37" s="11"/>
      <c r="B37" s="12" t="s">
        <v>181</v>
      </c>
      <c r="C37" s="12" t="s">
        <v>410</v>
      </c>
      <c r="D37" s="269">
        <v>0</v>
      </c>
      <c r="E37" s="294">
        <v>0</v>
      </c>
      <c r="F37" s="13"/>
    </row>
    <row r="38" spans="1:10" s="1" customFormat="1" ht="16.5" thickBot="1" x14ac:dyDescent="0.3">
      <c r="A38" s="11"/>
      <c r="B38" s="12" t="s">
        <v>183</v>
      </c>
      <c r="C38" s="12" t="s">
        <v>210</v>
      </c>
      <c r="D38" s="269">
        <v>328200</v>
      </c>
      <c r="E38" s="294">
        <v>161328.07</v>
      </c>
      <c r="F38" s="13">
        <f t="shared" si="2"/>
        <v>0.4915541438147471</v>
      </c>
    </row>
    <row r="39" spans="1:10" s="1" customFormat="1" ht="31.5" x14ac:dyDescent="0.25">
      <c r="A39" s="11"/>
      <c r="B39" s="12" t="s">
        <v>211</v>
      </c>
      <c r="C39" s="12" t="s">
        <v>212</v>
      </c>
      <c r="D39" s="269">
        <v>0</v>
      </c>
      <c r="E39" s="294">
        <v>-4796.88</v>
      </c>
      <c r="F39" s="13" t="e">
        <f t="shared" si="2"/>
        <v>#DIV/0!</v>
      </c>
    </row>
    <row r="40" spans="1:10" s="1" customFormat="1" ht="15.75" x14ac:dyDescent="0.25">
      <c r="A40" s="8">
        <v>6</v>
      </c>
      <c r="B40" s="9" t="s">
        <v>153</v>
      </c>
      <c r="C40" s="113" t="s">
        <v>213</v>
      </c>
      <c r="D40" s="232">
        <f>D41</f>
        <v>5007200</v>
      </c>
      <c r="E40" s="232">
        <f>E41</f>
        <v>4407288.79</v>
      </c>
      <c r="F40" s="7">
        <f t="shared" si="2"/>
        <v>0.88019028399105292</v>
      </c>
    </row>
    <row r="41" spans="1:10" s="1" customFormat="1" ht="15.75" x14ac:dyDescent="0.25">
      <c r="A41" s="8"/>
      <c r="B41" s="9" t="s">
        <v>175</v>
      </c>
      <c r="C41" s="113" t="s">
        <v>214</v>
      </c>
      <c r="D41" s="232">
        <f>D42+D43</f>
        <v>5007200</v>
      </c>
      <c r="E41" s="232">
        <f>E42+E43</f>
        <v>4407288.79</v>
      </c>
      <c r="F41" s="7">
        <f t="shared" si="2"/>
        <v>0.88019028399105292</v>
      </c>
    </row>
    <row r="42" spans="1:10" s="1" customFormat="1" ht="15.75" x14ac:dyDescent="0.25">
      <c r="A42" s="11"/>
      <c r="B42" s="12" t="s">
        <v>177</v>
      </c>
      <c r="C42" s="12" t="s">
        <v>215</v>
      </c>
      <c r="D42" s="269">
        <v>4558700</v>
      </c>
      <c r="E42" s="294">
        <v>4199683.42</v>
      </c>
      <c r="F42" s="13">
        <f t="shared" si="2"/>
        <v>0.92124584201636428</v>
      </c>
    </row>
    <row r="43" spans="1:10" s="1" customFormat="1" ht="15.75" x14ac:dyDescent="0.25">
      <c r="A43" s="11"/>
      <c r="B43" s="12" t="s">
        <v>183</v>
      </c>
      <c r="C43" s="12" t="s">
        <v>216</v>
      </c>
      <c r="D43" s="269">
        <v>448500</v>
      </c>
      <c r="E43" s="294">
        <v>207605.37</v>
      </c>
      <c r="F43" s="13">
        <f t="shared" si="2"/>
        <v>0.46288822742474917</v>
      </c>
    </row>
    <row r="44" spans="1:10" s="1" customFormat="1" ht="15.75" x14ac:dyDescent="0.25">
      <c r="A44" s="11"/>
      <c r="B44" s="20" t="s">
        <v>155</v>
      </c>
      <c r="C44" s="12"/>
      <c r="D44" s="21"/>
      <c r="E44" s="100">
        <f>'venituri dezvoltare'!E6-'cheltuieli dezvoltare'!E6</f>
        <v>230354.94999999925</v>
      </c>
      <c r="F44" s="21"/>
    </row>
    <row r="45" spans="1:10" s="1" customFormat="1" ht="15.75" x14ac:dyDescent="0.25">
      <c r="A45" s="27"/>
    </row>
    <row r="46" spans="1:10" s="1" customFormat="1" ht="15.75" x14ac:dyDescent="0.25"/>
    <row r="47" spans="1:10" s="1" customFormat="1" ht="15.75" x14ac:dyDescent="0.25">
      <c r="B47" s="2" t="s">
        <v>107</v>
      </c>
      <c r="D47" s="18" t="s">
        <v>157</v>
      </c>
    </row>
    <row r="48" spans="1:10" s="1" customFormat="1" ht="15.75" x14ac:dyDescent="0.25">
      <c r="D48" s="2" t="s">
        <v>109</v>
      </c>
    </row>
    <row r="49" spans="1:4" s="1" customFormat="1" ht="15.75" x14ac:dyDescent="0.25">
      <c r="B49" s="19" t="s">
        <v>110</v>
      </c>
      <c r="D49" s="1" t="s">
        <v>111</v>
      </c>
    </row>
    <row r="50" spans="1:4" x14ac:dyDescent="0.25">
      <c r="A50" s="241">
        <f>E6+'cheltuieli functionare'!E6</f>
        <v>18234356.280000001</v>
      </c>
      <c r="B50" t="s">
        <v>411</v>
      </c>
    </row>
    <row r="51" spans="1:4" x14ac:dyDescent="0.25">
      <c r="A51" s="241">
        <f>E44+'cheltuieli functionare'!E42</f>
        <v>3246580.0599999987</v>
      </c>
      <c r="B51" t="s">
        <v>412</v>
      </c>
    </row>
  </sheetData>
  <mergeCells count="5">
    <mergeCell ref="A4:A5"/>
    <mergeCell ref="B4:B5"/>
    <mergeCell ref="C4:C5"/>
    <mergeCell ref="F4:F5"/>
    <mergeCell ref="A6:B6"/>
  </mergeCells>
  <phoneticPr fontId="8" type="noConversion"/>
  <pageMargins left="0.7" right="0.7" top="0.75" bottom="0.75" header="0.511811023622047" footer="0.511811023622047"/>
  <pageSetup scale="6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52"/>
  <sheetViews>
    <sheetView topLeftCell="A31" zoomScale="85" zoomScaleNormal="85" workbookViewId="0">
      <selection activeCell="K16" sqref="K16"/>
    </sheetView>
  </sheetViews>
  <sheetFormatPr defaultColWidth="8.42578125" defaultRowHeight="15" x14ac:dyDescent="0.25"/>
  <cols>
    <col min="1" max="1" width="7.5703125" style="28" customWidth="1"/>
    <col min="2" max="2" width="16.5703125" customWidth="1"/>
    <col min="3" max="3" width="35.5703125" customWidth="1"/>
    <col min="4" max="4" width="15.5703125" customWidth="1"/>
    <col min="5" max="5" width="15.140625" customWidth="1"/>
    <col min="6" max="6" width="11.85546875" customWidth="1"/>
  </cols>
  <sheetData>
    <row r="1" spans="1:6" ht="15.75" x14ac:dyDescent="0.25">
      <c r="A1" s="19"/>
      <c r="B1" s="1"/>
      <c r="C1" s="1"/>
      <c r="D1" s="1"/>
      <c r="E1" s="1"/>
      <c r="F1" s="29" t="s">
        <v>217</v>
      </c>
    </row>
    <row r="2" spans="1:6" ht="15.75" x14ac:dyDescent="0.25">
      <c r="A2" s="19"/>
      <c r="B2" s="1"/>
      <c r="C2" s="29" t="s">
        <v>468</v>
      </c>
      <c r="D2" s="1"/>
      <c r="E2" s="1"/>
      <c r="F2" s="29"/>
    </row>
    <row r="3" spans="1:6" ht="15.75" x14ac:dyDescent="0.25">
      <c r="A3" s="19"/>
      <c r="B3" s="1"/>
      <c r="C3" s="1"/>
      <c r="D3" s="1"/>
      <c r="E3" s="1"/>
      <c r="F3" s="1"/>
    </row>
    <row r="4" spans="1:6" ht="31.5" x14ac:dyDescent="0.25">
      <c r="A4" s="30" t="s">
        <v>2</v>
      </c>
      <c r="B4" s="30" t="s">
        <v>218</v>
      </c>
      <c r="C4" s="31" t="s">
        <v>219</v>
      </c>
      <c r="D4" s="30" t="s">
        <v>220</v>
      </c>
      <c r="E4" s="31" t="s">
        <v>221</v>
      </c>
      <c r="F4" s="31" t="s">
        <v>7</v>
      </c>
    </row>
    <row r="5" spans="1:6" ht="47.25" x14ac:dyDescent="0.25">
      <c r="A5" s="32">
        <v>1</v>
      </c>
      <c r="B5" s="33" t="s">
        <v>222</v>
      </c>
      <c r="C5" s="33" t="s">
        <v>20</v>
      </c>
      <c r="D5" s="262">
        <f>'venituri functionare'!D12</f>
        <v>26000</v>
      </c>
      <c r="E5" s="262">
        <f>'venituri functionare'!E12</f>
        <v>31057</v>
      </c>
      <c r="F5" s="34">
        <f t="shared" ref="F5:F46" si="0">E5/D5</f>
        <v>1.1944999999999999</v>
      </c>
    </row>
    <row r="6" spans="1:6" ht="31.5" x14ac:dyDescent="0.25">
      <c r="A6" s="35">
        <v>2</v>
      </c>
      <c r="B6" s="36" t="s">
        <v>223</v>
      </c>
      <c r="C6" s="36" t="s">
        <v>224</v>
      </c>
      <c r="D6" s="264">
        <f>'venituri functionare'!D14</f>
        <v>6197400</v>
      </c>
      <c r="E6" s="264">
        <f>'venituri functionare'!E14</f>
        <v>6197343.3899999997</v>
      </c>
      <c r="F6" s="34">
        <f t="shared" si="0"/>
        <v>0.99999086552425209</v>
      </c>
    </row>
    <row r="7" spans="1:6" ht="47.25" x14ac:dyDescent="0.25">
      <c r="A7" s="32">
        <v>3</v>
      </c>
      <c r="B7" s="36" t="s">
        <v>225</v>
      </c>
      <c r="C7" s="36" t="s">
        <v>26</v>
      </c>
      <c r="D7" s="264">
        <f>'venituri functionare'!D15</f>
        <v>0</v>
      </c>
      <c r="E7" s="264">
        <f>'venituri functionare'!E15</f>
        <v>0</v>
      </c>
      <c r="F7" s="34" t="e">
        <f t="shared" si="0"/>
        <v>#DIV/0!</v>
      </c>
    </row>
    <row r="8" spans="1:6" ht="31.5" x14ac:dyDescent="0.25">
      <c r="A8" s="35">
        <v>4</v>
      </c>
      <c r="B8" s="36" t="s">
        <v>226</v>
      </c>
      <c r="C8" s="36" t="s">
        <v>28</v>
      </c>
      <c r="D8" s="264">
        <f>'venituri functionare'!D16</f>
        <v>476000</v>
      </c>
      <c r="E8" s="264">
        <f>'venituri functionare'!E16</f>
        <v>476000</v>
      </c>
      <c r="F8" s="34">
        <f t="shared" si="0"/>
        <v>1</v>
      </c>
    </row>
    <row r="9" spans="1:6" ht="15.75" x14ac:dyDescent="0.25">
      <c r="A9" s="32">
        <v>5</v>
      </c>
      <c r="B9" s="36" t="s">
        <v>227</v>
      </c>
      <c r="C9" s="36" t="s">
        <v>34</v>
      </c>
      <c r="D9" s="264">
        <f>'venituri functionare'!D19</f>
        <v>149000</v>
      </c>
      <c r="E9" s="264">
        <f>'venituri functionare'!E19</f>
        <v>185853.73</v>
      </c>
      <c r="F9" s="34">
        <f t="shared" si="0"/>
        <v>1.2473404697986579</v>
      </c>
    </row>
    <row r="10" spans="1:6" ht="31.5" x14ac:dyDescent="0.25">
      <c r="A10" s="35">
        <v>6</v>
      </c>
      <c r="B10" s="36" t="s">
        <v>228</v>
      </c>
      <c r="C10" s="36" t="s">
        <v>36</v>
      </c>
      <c r="D10" s="264">
        <f>'venituri functionare'!D20</f>
        <v>217000</v>
      </c>
      <c r="E10" s="264">
        <f>'venituri functionare'!E20</f>
        <v>175601</v>
      </c>
      <c r="F10" s="34">
        <f t="shared" si="0"/>
        <v>0.80922119815668203</v>
      </c>
    </row>
    <row r="11" spans="1:6" ht="31.5" x14ac:dyDescent="0.25">
      <c r="A11" s="32">
        <v>7</v>
      </c>
      <c r="B11" s="36" t="s">
        <v>229</v>
      </c>
      <c r="C11" s="36" t="s">
        <v>40</v>
      </c>
      <c r="D11" s="264">
        <f>'venituri functionare'!D22</f>
        <v>124000</v>
      </c>
      <c r="E11" s="264">
        <f>'venituri functionare'!E22</f>
        <v>143747.45000000001</v>
      </c>
      <c r="F11" s="34">
        <f t="shared" si="0"/>
        <v>1.1592536290322581</v>
      </c>
    </row>
    <row r="12" spans="1:6" ht="31.5" x14ac:dyDescent="0.25">
      <c r="A12" s="35">
        <v>8</v>
      </c>
      <c r="B12" s="36" t="s">
        <v>230</v>
      </c>
      <c r="C12" s="36" t="s">
        <v>42</v>
      </c>
      <c r="D12" s="264">
        <f>'venituri functionare'!D23</f>
        <v>65000</v>
      </c>
      <c r="E12" s="264">
        <f>'venituri functionare'!E23</f>
        <v>73240</v>
      </c>
      <c r="F12" s="34">
        <f t="shared" si="0"/>
        <v>1.1267692307692307</v>
      </c>
    </row>
    <row r="13" spans="1:6" ht="15.75" x14ac:dyDescent="0.25">
      <c r="A13" s="32">
        <v>9</v>
      </c>
      <c r="B13" s="36" t="s">
        <v>231</v>
      </c>
      <c r="C13" s="36" t="s">
        <v>232</v>
      </c>
      <c r="D13" s="264">
        <f>'venituri functionare'!D24</f>
        <v>90000</v>
      </c>
      <c r="E13" s="264">
        <f>'venituri functionare'!E24</f>
        <v>106251</v>
      </c>
      <c r="F13" s="34">
        <f t="shared" si="0"/>
        <v>1.1805666666666668</v>
      </c>
    </row>
    <row r="14" spans="1:6" ht="31.5" x14ac:dyDescent="0.25">
      <c r="A14" s="35">
        <v>10</v>
      </c>
      <c r="B14" s="36" t="s">
        <v>233</v>
      </c>
      <c r="C14" s="36" t="s">
        <v>234</v>
      </c>
      <c r="D14" s="264">
        <f>'venituri functionare'!D25</f>
        <v>60000</v>
      </c>
      <c r="E14" s="264">
        <f>'venituri functionare'!E25</f>
        <v>13250.84</v>
      </c>
      <c r="F14" s="34">
        <f t="shared" si="0"/>
        <v>0.22084733333333334</v>
      </c>
    </row>
    <row r="15" spans="1:6" ht="15.75" x14ac:dyDescent="0.25">
      <c r="A15" s="32">
        <v>11</v>
      </c>
      <c r="B15" s="36" t="s">
        <v>235</v>
      </c>
      <c r="C15" s="36" t="s">
        <v>236</v>
      </c>
      <c r="D15" s="264">
        <f>'venituri functionare'!D26</f>
        <v>24000</v>
      </c>
      <c r="E15" s="264">
        <f>'venituri functionare'!E26</f>
        <v>84124.2</v>
      </c>
      <c r="F15" s="34">
        <f t="shared" si="0"/>
        <v>3.5051749999999999</v>
      </c>
    </row>
    <row r="16" spans="1:6" ht="77.25" customHeight="1" x14ac:dyDescent="0.25">
      <c r="A16" s="35">
        <v>12</v>
      </c>
      <c r="B16" s="36" t="s">
        <v>237</v>
      </c>
      <c r="C16" s="36" t="s">
        <v>238</v>
      </c>
      <c r="D16" s="264">
        <f>'venituri functionare'!D29</f>
        <v>4757000</v>
      </c>
      <c r="E16" s="264">
        <f>'venituri functionare'!E29</f>
        <v>4756652</v>
      </c>
      <c r="F16" s="34">
        <f t="shared" si="0"/>
        <v>0.99992684464998949</v>
      </c>
    </row>
    <row r="17" spans="1:6" ht="47.25" x14ac:dyDescent="0.25">
      <c r="A17" s="32">
        <v>13</v>
      </c>
      <c r="B17" s="36" t="s">
        <v>239</v>
      </c>
      <c r="C17" s="36" t="s">
        <v>240</v>
      </c>
      <c r="D17" s="264">
        <f>'venituri functionare'!D30</f>
        <v>750000</v>
      </c>
      <c r="E17" s="264">
        <f>'venituri functionare'!E30</f>
        <v>750000</v>
      </c>
      <c r="F17" s="34">
        <f t="shared" si="0"/>
        <v>1</v>
      </c>
    </row>
    <row r="18" spans="1:6" ht="31.5" x14ac:dyDescent="0.25">
      <c r="A18" s="35">
        <v>14</v>
      </c>
      <c r="B18" s="36" t="s">
        <v>241</v>
      </c>
      <c r="C18" s="36" t="s">
        <v>57</v>
      </c>
      <c r="D18" s="264">
        <f>'venituri functionare'!D33</f>
        <v>342000</v>
      </c>
      <c r="E18" s="264">
        <f>'venituri functionare'!E33</f>
        <v>428459.41</v>
      </c>
      <c r="F18" s="34">
        <f t="shared" si="0"/>
        <v>1.2528052923976607</v>
      </c>
    </row>
    <row r="19" spans="1:6" ht="31.5" x14ac:dyDescent="0.25">
      <c r="A19" s="32">
        <v>15</v>
      </c>
      <c r="B19" s="36" t="s">
        <v>242</v>
      </c>
      <c r="C19" s="36" t="s">
        <v>59</v>
      </c>
      <c r="D19" s="264">
        <f>'venituri functionare'!D34</f>
        <v>61000</v>
      </c>
      <c r="E19" s="264">
        <f>'venituri functionare'!E34</f>
        <v>83598</v>
      </c>
      <c r="F19" s="34">
        <f t="shared" si="0"/>
        <v>1.3704590163934427</v>
      </c>
    </row>
    <row r="20" spans="1:6" ht="31.5" x14ac:dyDescent="0.25">
      <c r="A20" s="35">
        <v>16</v>
      </c>
      <c r="B20" s="36" t="s">
        <v>243</v>
      </c>
      <c r="C20" s="36" t="s">
        <v>61</v>
      </c>
      <c r="D20" s="264">
        <f>'venituri functionare'!D35</f>
        <v>1000</v>
      </c>
      <c r="E20" s="264">
        <f>'venituri functionare'!E35</f>
        <v>160</v>
      </c>
      <c r="F20" s="34">
        <f t="shared" si="0"/>
        <v>0.16</v>
      </c>
    </row>
    <row r="21" spans="1:6" ht="47.25" x14ac:dyDescent="0.25">
      <c r="A21" s="32">
        <v>17</v>
      </c>
      <c r="B21" s="36" t="s">
        <v>244</v>
      </c>
      <c r="C21" s="36" t="s">
        <v>245</v>
      </c>
      <c r="D21" s="264">
        <f>'venituri functionare'!D36</f>
        <v>4000</v>
      </c>
      <c r="E21" s="264">
        <f>'venituri functionare'!E36</f>
        <v>1675</v>
      </c>
      <c r="F21" s="34">
        <f t="shared" si="0"/>
        <v>0.41875000000000001</v>
      </c>
    </row>
    <row r="22" spans="1:6" ht="15.75" x14ac:dyDescent="0.25">
      <c r="A22" s="35">
        <v>18</v>
      </c>
      <c r="B22" s="36" t="s">
        <v>246</v>
      </c>
      <c r="C22" s="36" t="s">
        <v>65</v>
      </c>
      <c r="D22" s="264">
        <f>'venituri functionare'!D38</f>
        <v>3000</v>
      </c>
      <c r="E22" s="264">
        <f>'venituri functionare'!E38</f>
        <v>4568</v>
      </c>
      <c r="F22" s="34">
        <f t="shared" si="0"/>
        <v>1.5226666666666666</v>
      </c>
    </row>
    <row r="23" spans="1:6" ht="31.5" x14ac:dyDescent="0.25">
      <c r="A23" s="32">
        <v>19</v>
      </c>
      <c r="B23" s="36" t="s">
        <v>247</v>
      </c>
      <c r="C23" s="36" t="s">
        <v>248</v>
      </c>
      <c r="D23" s="264">
        <f>'venituri functionare'!D42</f>
        <v>51000</v>
      </c>
      <c r="E23" s="264">
        <f>'venituri functionare'!E42</f>
        <v>78962.929999999993</v>
      </c>
      <c r="F23" s="34">
        <f t="shared" si="0"/>
        <v>1.548292745098039</v>
      </c>
    </row>
    <row r="24" spans="1:6" ht="15.75" x14ac:dyDescent="0.25">
      <c r="A24" s="35">
        <v>20</v>
      </c>
      <c r="B24" s="36" t="s">
        <v>249</v>
      </c>
      <c r="C24" s="36" t="s">
        <v>79</v>
      </c>
      <c r="D24" s="264">
        <f>'venituri functionare'!D45</f>
        <v>5000</v>
      </c>
      <c r="E24" s="264">
        <f>'venituri functionare'!E45</f>
        <v>76924.77</v>
      </c>
      <c r="F24" s="34">
        <f t="shared" si="0"/>
        <v>15.384954</v>
      </c>
    </row>
    <row r="25" spans="1:6" ht="31.5" x14ac:dyDescent="0.25">
      <c r="A25" s="32">
        <v>21</v>
      </c>
      <c r="B25" s="36" t="s">
        <v>250</v>
      </c>
      <c r="C25" s="36" t="s">
        <v>251</v>
      </c>
      <c r="D25" s="264">
        <f>'venituri functionare'!D46</f>
        <v>2000</v>
      </c>
      <c r="E25" s="264">
        <f>'venituri functionare'!E46</f>
        <v>813.9</v>
      </c>
      <c r="F25" s="34">
        <f t="shared" si="0"/>
        <v>0.40694999999999998</v>
      </c>
    </row>
    <row r="26" spans="1:6" ht="15.75" x14ac:dyDescent="0.25">
      <c r="A26" s="35">
        <v>22</v>
      </c>
      <c r="B26" s="36" t="s">
        <v>252</v>
      </c>
      <c r="C26" s="36" t="s">
        <v>82</v>
      </c>
      <c r="D26" s="264">
        <f>'venituri functionare'!D48</f>
        <v>0</v>
      </c>
      <c r="E26" s="264">
        <f>'venituri functionare'!E48</f>
        <v>0</v>
      </c>
      <c r="F26" s="34" t="e">
        <f t="shared" si="0"/>
        <v>#DIV/0!</v>
      </c>
    </row>
    <row r="27" spans="1:6" s="144" customFormat="1" ht="31.5" x14ac:dyDescent="0.25">
      <c r="A27" s="32">
        <v>23</v>
      </c>
      <c r="B27" s="142">
        <v>345000</v>
      </c>
      <c r="C27" s="154" t="s">
        <v>444</v>
      </c>
      <c r="D27" s="285">
        <f>'venituri functionare'!D49</f>
        <v>12000</v>
      </c>
      <c r="E27" s="264">
        <f>'venituri functionare'!E49</f>
        <v>15140.56</v>
      </c>
      <c r="F27" s="143">
        <f t="shared" si="0"/>
        <v>1.2617133333333332</v>
      </c>
    </row>
    <row r="28" spans="1:6" ht="47.25" x14ac:dyDescent="0.25">
      <c r="A28" s="35">
        <v>24</v>
      </c>
      <c r="B28" s="36" t="s">
        <v>253</v>
      </c>
      <c r="C28" s="33" t="s">
        <v>254</v>
      </c>
      <c r="D28" s="264">
        <f>'venituri functionare'!D52</f>
        <v>163000</v>
      </c>
      <c r="E28" s="264">
        <f>'venituri functionare'!E52</f>
        <v>207547.26</v>
      </c>
      <c r="F28" s="34">
        <f t="shared" si="0"/>
        <v>1.2732960736196319</v>
      </c>
    </row>
    <row r="29" spans="1:6" ht="15.75" x14ac:dyDescent="0.25">
      <c r="A29" s="32">
        <v>25</v>
      </c>
      <c r="B29" s="36" t="s">
        <v>255</v>
      </c>
      <c r="C29" s="36" t="s">
        <v>89</v>
      </c>
      <c r="D29" s="264">
        <f>'venituri functionare'!D53</f>
        <v>31000</v>
      </c>
      <c r="E29" s="264">
        <f>'venituri functionare'!E53</f>
        <v>51035.12</v>
      </c>
      <c r="F29" s="34">
        <f t="shared" si="0"/>
        <v>1.6462941935483872</v>
      </c>
    </row>
    <row r="30" spans="1:6" ht="15.75" x14ac:dyDescent="0.25">
      <c r="A30" s="35">
        <v>26</v>
      </c>
      <c r="B30" s="36">
        <v>360600</v>
      </c>
      <c r="C30" s="36" t="s">
        <v>91</v>
      </c>
      <c r="D30" s="264">
        <f>'venituri functionare'!D55</f>
        <v>80000</v>
      </c>
      <c r="E30" s="264">
        <f>'venituri functionare'!E55</f>
        <v>113887.99</v>
      </c>
      <c r="F30" s="34">
        <f t="shared" si="0"/>
        <v>1.4235998750000001</v>
      </c>
    </row>
    <row r="31" spans="1:6" ht="15.75" x14ac:dyDescent="0.25">
      <c r="A31" s="32">
        <v>27</v>
      </c>
      <c r="B31" s="36" t="s">
        <v>256</v>
      </c>
      <c r="C31" s="36" t="s">
        <v>93</v>
      </c>
      <c r="D31" s="264">
        <f>'venituri functionare'!D56</f>
        <v>30000</v>
      </c>
      <c r="E31" s="264">
        <f>'venituri functionare'!E56</f>
        <v>24395</v>
      </c>
      <c r="F31" s="34">
        <f t="shared" si="0"/>
        <v>0.8131666666666667</v>
      </c>
    </row>
    <row r="32" spans="1:6" ht="15.75" x14ac:dyDescent="0.25">
      <c r="A32" s="35">
        <v>28</v>
      </c>
      <c r="B32" s="37">
        <v>370100</v>
      </c>
      <c r="C32" s="36" t="s">
        <v>420</v>
      </c>
      <c r="D32" s="285">
        <f>'venituri functionare'!D58</f>
        <v>7400</v>
      </c>
      <c r="E32" s="285">
        <f>'venituri functionare'!E58</f>
        <v>7395</v>
      </c>
      <c r="F32" s="34"/>
    </row>
    <row r="33" spans="1:6" ht="47.25" x14ac:dyDescent="0.25">
      <c r="A33" s="32">
        <v>29</v>
      </c>
      <c r="B33" s="37">
        <v>370203</v>
      </c>
      <c r="C33" s="38" t="s">
        <v>97</v>
      </c>
      <c r="D33" s="285">
        <f>'venituri functionare'!D59</f>
        <v>-470000</v>
      </c>
      <c r="E33" s="285">
        <f>'venituri functionare'!E59</f>
        <v>-9520</v>
      </c>
      <c r="F33" s="34">
        <f t="shared" si="0"/>
        <v>2.025531914893617E-2</v>
      </c>
    </row>
    <row r="34" spans="1:6" ht="31.5" x14ac:dyDescent="0.25">
      <c r="A34" s="35">
        <v>30</v>
      </c>
      <c r="B34" s="37">
        <v>370204</v>
      </c>
      <c r="C34" s="38" t="s">
        <v>162</v>
      </c>
      <c r="D34" s="285">
        <f>'venituri dezvoltare'!D8</f>
        <v>470000</v>
      </c>
      <c r="E34" s="266">
        <f>'venituri dezvoltare'!E8</f>
        <v>9520</v>
      </c>
      <c r="F34" s="34">
        <f t="shared" si="0"/>
        <v>2.025531914893617E-2</v>
      </c>
    </row>
    <row r="35" spans="1:6" ht="31.5" x14ac:dyDescent="0.25">
      <c r="A35" s="32">
        <v>31</v>
      </c>
      <c r="B35" s="36" t="s">
        <v>257</v>
      </c>
      <c r="C35" s="33" t="s">
        <v>167</v>
      </c>
      <c r="D35" s="264">
        <f>'venituri dezvoltare'!D11</f>
        <v>0</v>
      </c>
      <c r="E35" s="286">
        <f>'venituri dezvoltare'!E11</f>
        <v>2342</v>
      </c>
      <c r="F35" s="34" t="e">
        <f t="shared" si="0"/>
        <v>#DIV/0!</v>
      </c>
    </row>
    <row r="36" spans="1:6" ht="15.75" x14ac:dyDescent="0.25">
      <c r="A36" s="32"/>
      <c r="B36" s="36">
        <v>390700</v>
      </c>
      <c r="C36" s="280" t="s">
        <v>464</v>
      </c>
      <c r="D36" s="264">
        <v>0</v>
      </c>
      <c r="E36" s="286">
        <f>'venituri dezvoltare'!E12</f>
        <v>1120</v>
      </c>
      <c r="F36" s="34"/>
    </row>
    <row r="37" spans="1:6" ht="47.25" x14ac:dyDescent="0.25">
      <c r="A37" s="35">
        <v>32</v>
      </c>
      <c r="B37" s="289" t="s">
        <v>258</v>
      </c>
      <c r="C37" s="36" t="s">
        <v>259</v>
      </c>
      <c r="D37" s="296">
        <f>'venituri functionare'!D60</f>
        <v>0</v>
      </c>
      <c r="E37" s="287">
        <f>'venituri functionare'!E60</f>
        <v>0</v>
      </c>
      <c r="F37" s="34" t="e">
        <f t="shared" si="0"/>
        <v>#DIV/0!</v>
      </c>
    </row>
    <row r="38" spans="1:6" ht="47.25" x14ac:dyDescent="0.25">
      <c r="A38" s="32">
        <v>33</v>
      </c>
      <c r="B38" s="289" t="s">
        <v>260</v>
      </c>
      <c r="C38" s="36" t="s">
        <v>170</v>
      </c>
      <c r="D38" s="296">
        <f>'venituri dezvoltare'!D14</f>
        <v>0</v>
      </c>
      <c r="E38" s="288">
        <f>'venituri dezvoltare'!E14</f>
        <v>0</v>
      </c>
      <c r="F38" s="34" t="e">
        <f t="shared" si="0"/>
        <v>#DIV/0!</v>
      </c>
    </row>
    <row r="39" spans="1:6" ht="47.25" x14ac:dyDescent="0.25">
      <c r="A39" s="35">
        <v>34</v>
      </c>
      <c r="B39" s="36" t="s">
        <v>261</v>
      </c>
      <c r="C39" s="36" t="s">
        <v>103</v>
      </c>
      <c r="D39" s="264">
        <f>'venituri functionare'!D62</f>
        <v>491300</v>
      </c>
      <c r="E39" s="264">
        <f>'venituri functionare'!E62</f>
        <v>489516</v>
      </c>
      <c r="F39" s="34">
        <f t="shared" si="0"/>
        <v>0.99636881742316308</v>
      </c>
    </row>
    <row r="40" spans="1:6" ht="31.5" x14ac:dyDescent="0.25">
      <c r="A40" s="32">
        <v>35</v>
      </c>
      <c r="B40" s="36" t="s">
        <v>262</v>
      </c>
      <c r="C40" s="36" t="s">
        <v>263</v>
      </c>
      <c r="D40" s="264">
        <f>'venituri functionare'!D63</f>
        <v>80400</v>
      </c>
      <c r="E40" s="264">
        <f>'venituri functionare'!E63</f>
        <v>80321</v>
      </c>
      <c r="F40" s="34">
        <f t="shared" si="0"/>
        <v>0.99901741293532342</v>
      </c>
    </row>
    <row r="41" spans="1:6" s="144" customFormat="1" ht="47.25" x14ac:dyDescent="0.25">
      <c r="A41" s="35">
        <v>36</v>
      </c>
      <c r="B41" s="142">
        <v>428700</v>
      </c>
      <c r="C41" s="152" t="s">
        <v>429</v>
      </c>
      <c r="D41" s="264">
        <f>'venituri dezvoltare'!D16</f>
        <v>4341900</v>
      </c>
      <c r="E41" s="264">
        <f>'venituri dezvoltare'!E16</f>
        <v>4341822.54</v>
      </c>
      <c r="F41" s="143">
        <f t="shared" si="0"/>
        <v>0.99998215988392181</v>
      </c>
    </row>
    <row r="42" spans="1:6" ht="15.75" x14ac:dyDescent="0.25">
      <c r="A42" s="32">
        <v>37</v>
      </c>
      <c r="B42" s="36">
        <v>428901</v>
      </c>
      <c r="C42" s="83" t="s">
        <v>403</v>
      </c>
      <c r="D42" s="264">
        <f>'venituri dezvoltare'!D18</f>
        <v>58500</v>
      </c>
      <c r="E42" s="264">
        <f>'venituri dezvoltare'!E18</f>
        <v>58500</v>
      </c>
      <c r="F42" s="34">
        <f t="shared" si="0"/>
        <v>1</v>
      </c>
    </row>
    <row r="43" spans="1:6" ht="16.5" customHeight="1" x14ac:dyDescent="0.25">
      <c r="A43" s="35">
        <v>38</v>
      </c>
      <c r="B43" s="36">
        <v>428903</v>
      </c>
      <c r="C43" s="87" t="s">
        <v>402</v>
      </c>
      <c r="D43" s="264">
        <f>'venituri dezvoltare'!D19</f>
        <v>7500</v>
      </c>
      <c r="E43" s="264">
        <f>'venituri dezvoltare'!E19</f>
        <v>7410</v>
      </c>
      <c r="F43" s="34">
        <f t="shared" si="0"/>
        <v>0.98799999999999999</v>
      </c>
    </row>
    <row r="44" spans="1:6" s="144" customFormat="1" ht="47.25" x14ac:dyDescent="0.25">
      <c r="A44" s="32">
        <v>39</v>
      </c>
      <c r="B44" s="142">
        <v>433100</v>
      </c>
      <c r="C44" s="153" t="s">
        <v>431</v>
      </c>
      <c r="D44" s="264">
        <f>'venituri dezvoltare'!D21</f>
        <v>838400</v>
      </c>
      <c r="E44" s="264">
        <f>'venituri dezvoltare'!E21</f>
        <v>838338.94</v>
      </c>
      <c r="F44" s="143">
        <f t="shared" si="0"/>
        <v>0.9999271708015266</v>
      </c>
    </row>
    <row r="45" spans="1:6" ht="47.25" x14ac:dyDescent="0.25">
      <c r="A45" s="35">
        <v>40</v>
      </c>
      <c r="B45" s="36">
        <v>433902</v>
      </c>
      <c r="C45" s="83" t="s">
        <v>422</v>
      </c>
      <c r="D45" s="264">
        <f>'venituri dezvoltare'!D23</f>
        <v>589400</v>
      </c>
      <c r="E45" s="264">
        <f>'venituri dezvoltare'!E23</f>
        <v>589326.42000000004</v>
      </c>
      <c r="F45" s="34">
        <f t="shared" si="0"/>
        <v>0.99987516118086195</v>
      </c>
    </row>
    <row r="46" spans="1:6" s="144" customFormat="1" ht="32.25" thickBot="1" x14ac:dyDescent="0.3">
      <c r="A46" s="32">
        <v>41</v>
      </c>
      <c r="B46" s="149">
        <v>480401</v>
      </c>
      <c r="C46" s="150" t="s">
        <v>453</v>
      </c>
      <c r="D46" s="290">
        <f>'venituri dezvoltare'!D26</f>
        <v>984600</v>
      </c>
      <c r="E46" s="290">
        <f>'venituri dezvoltare'!E26</f>
        <v>984555.89</v>
      </c>
      <c r="F46" s="151">
        <f t="shared" si="0"/>
        <v>0.99995520008125127</v>
      </c>
    </row>
    <row r="47" spans="1:6" ht="16.5" thickBot="1" x14ac:dyDescent="0.3">
      <c r="A47" s="88"/>
      <c r="B47" s="145" t="s">
        <v>116</v>
      </c>
      <c r="C47" s="146"/>
      <c r="D47" s="147">
        <f>SUM(D5:D46)</f>
        <v>21119800</v>
      </c>
      <c r="E47" s="147">
        <f>SUM(E5:E46)</f>
        <v>21480936.340000004</v>
      </c>
      <c r="F47" s="148">
        <f>E47/D47</f>
        <v>1.0170994204490575</v>
      </c>
    </row>
    <row r="50" spans="2:5" s="1" customFormat="1" ht="15.75" x14ac:dyDescent="0.25">
      <c r="B50" s="2" t="s">
        <v>107</v>
      </c>
      <c r="E50" s="18" t="s">
        <v>108</v>
      </c>
    </row>
    <row r="51" spans="2:5" s="1" customFormat="1" ht="15.75" x14ac:dyDescent="0.25">
      <c r="E51" s="2" t="s">
        <v>109</v>
      </c>
    </row>
    <row r="52" spans="2:5" s="1" customFormat="1" ht="15.75" x14ac:dyDescent="0.25">
      <c r="B52" s="19" t="s">
        <v>110</v>
      </c>
      <c r="E52" s="1" t="s">
        <v>111</v>
      </c>
    </row>
  </sheetData>
  <pageMargins left="0.7" right="0.7" top="0.75" bottom="0.75" header="0.511811023622047" footer="0.511811023622047"/>
  <pageSetup paperSize="9" scale="8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156"/>
  <sheetViews>
    <sheetView topLeftCell="A124" zoomScale="90" zoomScaleNormal="90" zoomScaleSheetLayoutView="90" workbookViewId="0">
      <selection activeCell="M13" sqref="M13"/>
    </sheetView>
  </sheetViews>
  <sheetFormatPr defaultColWidth="8.42578125" defaultRowHeight="18.75" x14ac:dyDescent="0.3"/>
  <cols>
    <col min="1" max="1" width="7.140625" style="211" customWidth="1"/>
    <col min="2" max="2" width="11.5703125" style="211" customWidth="1"/>
    <col min="3" max="3" width="17.140625" style="211" customWidth="1"/>
    <col min="4" max="4" width="52.5703125" style="211" customWidth="1"/>
    <col min="5" max="5" width="25.85546875" style="211" customWidth="1"/>
    <col min="6" max="6" width="25.140625" style="211" customWidth="1"/>
    <col min="7" max="7" width="23.7109375" style="211" customWidth="1"/>
    <col min="8" max="8" width="10.28515625" style="211" bestFit="1" customWidth="1"/>
    <col min="9" max="9" width="12.42578125" style="211" bestFit="1" customWidth="1"/>
    <col min="10" max="16384" width="8.42578125" style="211"/>
  </cols>
  <sheetData>
    <row r="1" spans="1:7" x14ac:dyDescent="0.3">
      <c r="A1" s="209"/>
      <c r="B1" s="209"/>
      <c r="C1" s="209"/>
      <c r="D1" s="209"/>
      <c r="E1" s="209"/>
      <c r="F1" s="209"/>
      <c r="G1" s="210" t="s">
        <v>264</v>
      </c>
    </row>
    <row r="2" spans="1:7" x14ac:dyDescent="0.3">
      <c r="A2" s="209"/>
      <c r="B2" s="209"/>
      <c r="C2" s="209"/>
      <c r="D2" s="212" t="s">
        <v>471</v>
      </c>
      <c r="E2" s="209"/>
      <c r="F2" s="209"/>
      <c r="G2" s="210"/>
    </row>
    <row r="3" spans="1:7" x14ac:dyDescent="0.3">
      <c r="A3" s="209"/>
      <c r="B3" s="209"/>
      <c r="C3" s="209"/>
      <c r="D3" s="209"/>
      <c r="E3" s="209"/>
      <c r="F3" s="209"/>
      <c r="G3" s="209"/>
    </row>
    <row r="4" spans="1:7" s="213" customFormat="1" ht="56.25" x14ac:dyDescent="0.25">
      <c r="A4" s="161" t="s">
        <v>2</v>
      </c>
      <c r="B4" s="255" t="s">
        <v>218</v>
      </c>
      <c r="C4" s="162"/>
      <c r="D4" s="163" t="s">
        <v>219</v>
      </c>
      <c r="E4" s="161" t="s">
        <v>220</v>
      </c>
      <c r="F4" s="163" t="s">
        <v>221</v>
      </c>
      <c r="G4" s="163" t="s">
        <v>7</v>
      </c>
    </row>
    <row r="5" spans="1:7" x14ac:dyDescent="0.3">
      <c r="A5" s="156">
        <v>1</v>
      </c>
      <c r="B5" s="157" t="s">
        <v>265</v>
      </c>
      <c r="C5" s="157" t="s">
        <v>266</v>
      </c>
      <c r="D5" s="157" t="s">
        <v>267</v>
      </c>
      <c r="E5" s="297">
        <v>3510000</v>
      </c>
      <c r="F5" s="300">
        <v>3287378</v>
      </c>
      <c r="G5" s="158">
        <f t="shared" ref="G5:G40" si="0">F5/E5</f>
        <v>0.93657492877492876</v>
      </c>
    </row>
    <row r="6" spans="1:7" ht="37.5" x14ac:dyDescent="0.3">
      <c r="A6" s="159">
        <v>2</v>
      </c>
      <c r="B6" s="160" t="s">
        <v>265</v>
      </c>
      <c r="C6" s="160" t="s">
        <v>268</v>
      </c>
      <c r="D6" s="160" t="s">
        <v>269</v>
      </c>
      <c r="E6" s="298">
        <v>226000</v>
      </c>
      <c r="F6" s="301">
        <v>202132</v>
      </c>
      <c r="G6" s="158">
        <f t="shared" si="0"/>
        <v>0.8943893805309735</v>
      </c>
    </row>
    <row r="7" spans="1:7" x14ac:dyDescent="0.3">
      <c r="A7" s="156">
        <v>3</v>
      </c>
      <c r="B7" s="160" t="s">
        <v>265</v>
      </c>
      <c r="C7" s="160" t="s">
        <v>270</v>
      </c>
      <c r="D7" s="160" t="s">
        <v>271</v>
      </c>
      <c r="E7" s="298">
        <v>130000</v>
      </c>
      <c r="F7" s="301">
        <v>47992</v>
      </c>
      <c r="G7" s="158">
        <f t="shared" si="0"/>
        <v>0.36916923076923075</v>
      </c>
    </row>
    <row r="8" spans="1:7" x14ac:dyDescent="0.3">
      <c r="A8" s="226">
        <v>4</v>
      </c>
      <c r="B8" s="160" t="s">
        <v>265</v>
      </c>
      <c r="C8" s="160">
        <v>100130</v>
      </c>
      <c r="D8" s="160" t="s">
        <v>459</v>
      </c>
      <c r="E8" s="298">
        <v>50000</v>
      </c>
      <c r="F8" s="301">
        <v>0</v>
      </c>
      <c r="G8" s="158">
        <f t="shared" si="0"/>
        <v>0</v>
      </c>
    </row>
    <row r="9" spans="1:7" x14ac:dyDescent="0.3">
      <c r="A9" s="156">
        <v>5</v>
      </c>
      <c r="B9" s="160">
        <v>510103</v>
      </c>
      <c r="C9" s="160">
        <v>100206</v>
      </c>
      <c r="D9" s="160" t="s">
        <v>272</v>
      </c>
      <c r="E9" s="298">
        <v>55000</v>
      </c>
      <c r="F9" s="301">
        <v>43050</v>
      </c>
      <c r="G9" s="158">
        <f t="shared" si="0"/>
        <v>0.78272727272727272</v>
      </c>
    </row>
    <row r="10" spans="1:7" ht="19.5" thickBot="1" x14ac:dyDescent="0.35">
      <c r="A10" s="248">
        <v>6</v>
      </c>
      <c r="B10" s="167" t="s">
        <v>265</v>
      </c>
      <c r="C10" s="167" t="s">
        <v>273</v>
      </c>
      <c r="D10" s="167" t="s">
        <v>274</v>
      </c>
      <c r="E10" s="299">
        <v>105000</v>
      </c>
      <c r="F10" s="302">
        <v>79597</v>
      </c>
      <c r="G10" s="183">
        <f t="shared" si="0"/>
        <v>0.75806666666666667</v>
      </c>
    </row>
    <row r="11" spans="1:7" x14ac:dyDescent="0.3">
      <c r="A11" s="156">
        <v>7</v>
      </c>
      <c r="B11" s="157" t="s">
        <v>265</v>
      </c>
      <c r="C11" s="157" t="s">
        <v>275</v>
      </c>
      <c r="D11" s="157" t="s">
        <v>276</v>
      </c>
      <c r="E11" s="297">
        <v>50000</v>
      </c>
      <c r="F11" s="300">
        <v>22940.41</v>
      </c>
      <c r="G11" s="158">
        <f t="shared" si="0"/>
        <v>0.4588082</v>
      </c>
    </row>
    <row r="12" spans="1:7" x14ac:dyDescent="0.3">
      <c r="A12" s="156">
        <v>8</v>
      </c>
      <c r="B12" s="160" t="s">
        <v>265</v>
      </c>
      <c r="C12" s="160" t="s">
        <v>277</v>
      </c>
      <c r="D12" s="160" t="s">
        <v>278</v>
      </c>
      <c r="E12" s="298">
        <v>23000</v>
      </c>
      <c r="F12" s="301">
        <v>9223.7999999999993</v>
      </c>
      <c r="G12" s="158">
        <f t="shared" si="0"/>
        <v>0.40103478260869563</v>
      </c>
    </row>
    <row r="13" spans="1:7" x14ac:dyDescent="0.3">
      <c r="A13" s="156">
        <v>9</v>
      </c>
      <c r="B13" s="160" t="s">
        <v>265</v>
      </c>
      <c r="C13" s="160" t="s">
        <v>279</v>
      </c>
      <c r="D13" s="160" t="s">
        <v>280</v>
      </c>
      <c r="E13" s="298">
        <v>119000</v>
      </c>
      <c r="F13" s="301">
        <v>87443.15</v>
      </c>
      <c r="G13" s="158">
        <f t="shared" si="0"/>
        <v>0.73481638655462178</v>
      </c>
    </row>
    <row r="14" spans="1:7" x14ac:dyDescent="0.3">
      <c r="A14" s="156">
        <v>10</v>
      </c>
      <c r="B14" s="160" t="s">
        <v>265</v>
      </c>
      <c r="C14" s="160">
        <v>200104</v>
      </c>
      <c r="D14" s="160" t="s">
        <v>281</v>
      </c>
      <c r="E14" s="298">
        <v>8000</v>
      </c>
      <c r="F14" s="301">
        <v>3687.1</v>
      </c>
      <c r="G14" s="158">
        <f t="shared" si="0"/>
        <v>0.46088750000000001</v>
      </c>
    </row>
    <row r="15" spans="1:7" x14ac:dyDescent="0.3">
      <c r="A15" s="156">
        <v>11</v>
      </c>
      <c r="B15" s="160" t="s">
        <v>265</v>
      </c>
      <c r="C15" s="160" t="s">
        <v>282</v>
      </c>
      <c r="D15" s="160" t="s">
        <v>283</v>
      </c>
      <c r="E15" s="298">
        <v>40000</v>
      </c>
      <c r="F15" s="301">
        <v>35852.44</v>
      </c>
      <c r="G15" s="158">
        <f t="shared" si="0"/>
        <v>0.89631100000000008</v>
      </c>
    </row>
    <row r="16" spans="1:7" x14ac:dyDescent="0.3">
      <c r="A16" s="156">
        <v>12</v>
      </c>
      <c r="B16" s="160" t="s">
        <v>265</v>
      </c>
      <c r="C16" s="160">
        <v>200106</v>
      </c>
      <c r="D16" s="160" t="s">
        <v>284</v>
      </c>
      <c r="E16" s="298">
        <v>10000</v>
      </c>
      <c r="F16" s="301">
        <v>6147.36</v>
      </c>
      <c r="G16" s="158">
        <f t="shared" si="0"/>
        <v>0.61473599999999995</v>
      </c>
    </row>
    <row r="17" spans="1:7" x14ac:dyDescent="0.3">
      <c r="A17" s="156">
        <v>13</v>
      </c>
      <c r="B17" s="160">
        <v>510103</v>
      </c>
      <c r="C17" s="160">
        <v>200107</v>
      </c>
      <c r="D17" s="160" t="s">
        <v>285</v>
      </c>
      <c r="E17" s="298">
        <v>32000</v>
      </c>
      <c r="F17" s="301">
        <v>10985</v>
      </c>
      <c r="G17" s="158">
        <f t="shared" si="0"/>
        <v>0.34328124999999998</v>
      </c>
    </row>
    <row r="18" spans="1:7" x14ac:dyDescent="0.3">
      <c r="A18" s="156">
        <v>14</v>
      </c>
      <c r="B18" s="160" t="s">
        <v>265</v>
      </c>
      <c r="C18" s="160" t="s">
        <v>286</v>
      </c>
      <c r="D18" s="160" t="s">
        <v>287</v>
      </c>
      <c r="E18" s="298">
        <v>55000</v>
      </c>
      <c r="F18" s="301">
        <v>52668.65</v>
      </c>
      <c r="G18" s="158">
        <f t="shared" si="0"/>
        <v>0.95761181818181818</v>
      </c>
    </row>
    <row r="19" spans="1:7" ht="37.5" x14ac:dyDescent="0.3">
      <c r="A19" s="156">
        <v>15</v>
      </c>
      <c r="B19" s="160" t="s">
        <v>265</v>
      </c>
      <c r="C19" s="160" t="s">
        <v>288</v>
      </c>
      <c r="D19" s="160" t="s">
        <v>289</v>
      </c>
      <c r="E19" s="298">
        <v>287400</v>
      </c>
      <c r="F19" s="301">
        <v>284211.08</v>
      </c>
      <c r="G19" s="158">
        <f t="shared" si="0"/>
        <v>0.98890424495476692</v>
      </c>
    </row>
    <row r="20" spans="1:7" ht="37.5" x14ac:dyDescent="0.3">
      <c r="A20" s="156">
        <v>16</v>
      </c>
      <c r="B20" s="160" t="s">
        <v>265</v>
      </c>
      <c r="C20" s="160" t="s">
        <v>290</v>
      </c>
      <c r="D20" s="160" t="s">
        <v>291</v>
      </c>
      <c r="E20" s="298">
        <v>223900</v>
      </c>
      <c r="F20" s="301">
        <v>135458.42000000001</v>
      </c>
      <c r="G20" s="158">
        <f t="shared" si="0"/>
        <v>0.60499517641804379</v>
      </c>
    </row>
    <row r="21" spans="1:7" x14ac:dyDescent="0.3">
      <c r="A21" s="156">
        <v>17</v>
      </c>
      <c r="B21" s="160">
        <v>510103</v>
      </c>
      <c r="C21" s="160">
        <v>200200</v>
      </c>
      <c r="D21" s="160" t="s">
        <v>292</v>
      </c>
      <c r="E21" s="298">
        <v>60000</v>
      </c>
      <c r="F21" s="301">
        <v>49330.48</v>
      </c>
      <c r="G21" s="158">
        <f t="shared" si="0"/>
        <v>0.82217466666666672</v>
      </c>
    </row>
    <row r="22" spans="1:7" x14ac:dyDescent="0.3">
      <c r="A22" s="156">
        <v>18</v>
      </c>
      <c r="B22" s="160" t="s">
        <v>265</v>
      </c>
      <c r="C22" s="160" t="s">
        <v>293</v>
      </c>
      <c r="D22" s="160" t="s">
        <v>294</v>
      </c>
      <c r="E22" s="298">
        <v>12000</v>
      </c>
      <c r="F22" s="301">
        <v>11845.5</v>
      </c>
      <c r="G22" s="158">
        <f t="shared" si="0"/>
        <v>0.98712500000000003</v>
      </c>
    </row>
    <row r="23" spans="1:7" x14ac:dyDescent="0.3">
      <c r="A23" s="156">
        <v>19</v>
      </c>
      <c r="B23" s="160">
        <v>510103</v>
      </c>
      <c r="C23" s="160">
        <v>200601</v>
      </c>
      <c r="D23" s="160" t="s">
        <v>295</v>
      </c>
      <c r="E23" s="298">
        <v>8000</v>
      </c>
      <c r="F23" s="301">
        <v>118</v>
      </c>
      <c r="G23" s="158">
        <f t="shared" si="0"/>
        <v>1.4749999999999999E-2</v>
      </c>
    </row>
    <row r="24" spans="1:7" x14ac:dyDescent="0.3">
      <c r="A24" s="156">
        <v>20</v>
      </c>
      <c r="B24" s="160">
        <v>510103</v>
      </c>
      <c r="C24" s="160">
        <v>2013</v>
      </c>
      <c r="D24" s="160" t="s">
        <v>296</v>
      </c>
      <c r="E24" s="298">
        <v>1100</v>
      </c>
      <c r="F24" s="301">
        <v>1082</v>
      </c>
      <c r="G24" s="158">
        <f t="shared" si="0"/>
        <v>0.98363636363636364</v>
      </c>
    </row>
    <row r="25" spans="1:7" x14ac:dyDescent="0.3">
      <c r="A25" s="156">
        <v>21</v>
      </c>
      <c r="B25" s="160" t="s">
        <v>265</v>
      </c>
      <c r="C25" s="160" t="s">
        <v>297</v>
      </c>
      <c r="D25" s="160" t="s">
        <v>298</v>
      </c>
      <c r="E25" s="298">
        <v>12000</v>
      </c>
      <c r="F25" s="301">
        <v>11925</v>
      </c>
      <c r="G25" s="158">
        <f t="shared" si="0"/>
        <v>0.99375000000000002</v>
      </c>
    </row>
    <row r="26" spans="1:7" x14ac:dyDescent="0.3">
      <c r="A26" s="156">
        <v>22</v>
      </c>
      <c r="B26" s="160">
        <v>510103</v>
      </c>
      <c r="C26" s="160">
        <v>203002</v>
      </c>
      <c r="D26" s="160" t="s">
        <v>299</v>
      </c>
      <c r="E26" s="298">
        <v>5500</v>
      </c>
      <c r="F26" s="301">
        <v>5466.5</v>
      </c>
      <c r="G26" s="158">
        <f t="shared" si="0"/>
        <v>0.99390909090909096</v>
      </c>
    </row>
    <row r="27" spans="1:7" x14ac:dyDescent="0.3">
      <c r="A27" s="156">
        <v>23</v>
      </c>
      <c r="B27" s="160" t="s">
        <v>265</v>
      </c>
      <c r="C27" s="160" t="s">
        <v>300</v>
      </c>
      <c r="D27" s="160" t="s">
        <v>301</v>
      </c>
      <c r="E27" s="298">
        <v>105100</v>
      </c>
      <c r="F27" s="301">
        <v>105099.87</v>
      </c>
      <c r="G27" s="158">
        <f t="shared" si="0"/>
        <v>0.99999876308277824</v>
      </c>
    </row>
    <row r="28" spans="1:7" x14ac:dyDescent="0.3">
      <c r="A28" s="156">
        <v>24</v>
      </c>
      <c r="B28" s="160">
        <v>510103</v>
      </c>
      <c r="C28" s="160">
        <v>591100</v>
      </c>
      <c r="D28" s="160" t="s">
        <v>151</v>
      </c>
      <c r="E28" s="298">
        <v>50000</v>
      </c>
      <c r="F28" s="301">
        <v>0</v>
      </c>
      <c r="G28" s="158">
        <f t="shared" si="0"/>
        <v>0</v>
      </c>
    </row>
    <row r="29" spans="1:7" x14ac:dyDescent="0.3">
      <c r="A29" s="156">
        <v>25</v>
      </c>
      <c r="B29" s="160">
        <v>510103</v>
      </c>
      <c r="C29" s="160">
        <v>710101</v>
      </c>
      <c r="D29" s="160" t="s">
        <v>177</v>
      </c>
      <c r="E29" s="175">
        <v>200000</v>
      </c>
      <c r="F29" s="164">
        <v>100000</v>
      </c>
      <c r="G29" s="158">
        <f t="shared" si="0"/>
        <v>0.5</v>
      </c>
    </row>
    <row r="30" spans="1:7" x14ac:dyDescent="0.3">
      <c r="A30" s="156">
        <v>26</v>
      </c>
      <c r="B30" s="160">
        <v>510103</v>
      </c>
      <c r="C30" s="160">
        <v>710102</v>
      </c>
      <c r="D30" s="160" t="s">
        <v>179</v>
      </c>
      <c r="E30" s="175">
        <v>0</v>
      </c>
      <c r="F30" s="164">
        <v>0</v>
      </c>
      <c r="G30" s="158" t="e">
        <f t="shared" si="0"/>
        <v>#DIV/0!</v>
      </c>
    </row>
    <row r="31" spans="1:7" ht="37.5" x14ac:dyDescent="0.3">
      <c r="A31" s="156">
        <v>27</v>
      </c>
      <c r="B31" s="160">
        <v>510103</v>
      </c>
      <c r="C31" s="160">
        <v>710103</v>
      </c>
      <c r="D31" s="160" t="s">
        <v>302</v>
      </c>
      <c r="E31" s="175">
        <v>0</v>
      </c>
      <c r="F31" s="164">
        <v>0</v>
      </c>
      <c r="G31" s="158" t="e">
        <f t="shared" si="0"/>
        <v>#DIV/0!</v>
      </c>
    </row>
    <row r="32" spans="1:7" x14ac:dyDescent="0.3">
      <c r="A32" s="156">
        <v>28</v>
      </c>
      <c r="B32" s="160">
        <v>510103</v>
      </c>
      <c r="C32" s="160">
        <v>710130</v>
      </c>
      <c r="D32" s="160" t="s">
        <v>183</v>
      </c>
      <c r="E32" s="175">
        <v>50000</v>
      </c>
      <c r="F32" s="164">
        <v>2975</v>
      </c>
      <c r="G32" s="158">
        <f t="shared" si="0"/>
        <v>5.9499999999999997E-2</v>
      </c>
    </row>
    <row r="33" spans="1:7" ht="38.25" thickBot="1" x14ac:dyDescent="0.35">
      <c r="A33" s="156">
        <v>29</v>
      </c>
      <c r="B33" s="165">
        <v>510103</v>
      </c>
      <c r="C33" s="165">
        <v>850101</v>
      </c>
      <c r="D33" s="165" t="s">
        <v>122</v>
      </c>
      <c r="E33" s="303">
        <v>0</v>
      </c>
      <c r="F33" s="256">
        <v>-20719</v>
      </c>
      <c r="G33" s="166" t="e">
        <f t="shared" si="0"/>
        <v>#DIV/0!</v>
      </c>
    </row>
    <row r="34" spans="1:7" ht="38.25" thickTop="1" x14ac:dyDescent="0.3">
      <c r="A34" s="156">
        <v>30</v>
      </c>
      <c r="B34" s="305">
        <v>545000</v>
      </c>
      <c r="C34" s="305">
        <v>200130</v>
      </c>
      <c r="D34" s="160" t="s">
        <v>291</v>
      </c>
      <c r="E34" s="306">
        <v>31000</v>
      </c>
      <c r="F34" s="307">
        <v>2292.1999999999998</v>
      </c>
      <c r="G34" s="308">
        <f t="shared" si="0"/>
        <v>7.3941935483870957E-2</v>
      </c>
    </row>
    <row r="35" spans="1:7" ht="19.5" thickBot="1" x14ac:dyDescent="0.35">
      <c r="A35" s="156">
        <v>31</v>
      </c>
      <c r="B35" s="169">
        <v>545000</v>
      </c>
      <c r="C35" s="169">
        <v>203030</v>
      </c>
      <c r="D35" s="169" t="s">
        <v>301</v>
      </c>
      <c r="E35" s="304">
        <v>39000</v>
      </c>
      <c r="F35" s="309">
        <v>38957.86</v>
      </c>
      <c r="G35" s="170">
        <f t="shared" si="0"/>
        <v>0.9989194871794872</v>
      </c>
    </row>
    <row r="36" spans="1:7" ht="19.5" thickTop="1" x14ac:dyDescent="0.3">
      <c r="A36" s="156">
        <v>32</v>
      </c>
      <c r="B36" s="157">
        <v>615000</v>
      </c>
      <c r="C36" s="157">
        <v>200105</v>
      </c>
      <c r="D36" s="157" t="s">
        <v>283</v>
      </c>
      <c r="E36" s="297">
        <v>6000</v>
      </c>
      <c r="F36" s="300">
        <v>3512.72</v>
      </c>
      <c r="G36" s="158">
        <f t="shared" si="0"/>
        <v>0.58545333333333327</v>
      </c>
    </row>
    <row r="37" spans="1:7" x14ac:dyDescent="0.3">
      <c r="A37" s="156">
        <v>33</v>
      </c>
      <c r="B37" s="160">
        <v>615000</v>
      </c>
      <c r="C37" s="160">
        <v>200106</v>
      </c>
      <c r="D37" s="160" t="s">
        <v>284</v>
      </c>
      <c r="E37" s="298">
        <v>8000</v>
      </c>
      <c r="F37" s="301">
        <v>0</v>
      </c>
      <c r="G37" s="158">
        <f t="shared" si="0"/>
        <v>0</v>
      </c>
    </row>
    <row r="38" spans="1:7" ht="37.5" x14ac:dyDescent="0.3">
      <c r="A38" s="156">
        <v>34</v>
      </c>
      <c r="B38" s="160" t="s">
        <v>303</v>
      </c>
      <c r="C38" s="160" t="s">
        <v>288</v>
      </c>
      <c r="D38" s="160" t="s">
        <v>289</v>
      </c>
      <c r="E38" s="298">
        <v>19000</v>
      </c>
      <c r="F38" s="301">
        <v>4500</v>
      </c>
      <c r="G38" s="158">
        <f t="shared" si="0"/>
        <v>0.23684210526315788</v>
      </c>
    </row>
    <row r="39" spans="1:7" ht="19.5" thickBot="1" x14ac:dyDescent="0.35">
      <c r="A39" s="156">
        <v>35</v>
      </c>
      <c r="B39" s="160" t="s">
        <v>303</v>
      </c>
      <c r="C39" s="160" t="s">
        <v>300</v>
      </c>
      <c r="D39" s="160" t="s">
        <v>301</v>
      </c>
      <c r="E39" s="310">
        <v>0</v>
      </c>
      <c r="F39" s="311">
        <v>0</v>
      </c>
      <c r="G39" s="168" t="e">
        <f t="shared" si="0"/>
        <v>#DIV/0!</v>
      </c>
    </row>
    <row r="40" spans="1:7" ht="38.25" thickBot="1" x14ac:dyDescent="0.35">
      <c r="A40" s="156">
        <v>36</v>
      </c>
      <c r="B40" s="169">
        <v>615000</v>
      </c>
      <c r="C40" s="169">
        <v>850101</v>
      </c>
      <c r="D40" s="169" t="s">
        <v>122</v>
      </c>
      <c r="E40" s="303">
        <v>0</v>
      </c>
      <c r="F40" s="303">
        <v>0</v>
      </c>
      <c r="G40" s="170" t="e">
        <f t="shared" si="0"/>
        <v>#DIV/0!</v>
      </c>
    </row>
    <row r="41" spans="1:7" ht="20.25" customHeight="1" thickTop="1" x14ac:dyDescent="0.3">
      <c r="A41" s="156">
        <v>37</v>
      </c>
      <c r="B41" s="157">
        <v>650301</v>
      </c>
      <c r="C41" s="157">
        <v>710101</v>
      </c>
      <c r="D41" s="157" t="s">
        <v>177</v>
      </c>
      <c r="E41" s="171">
        <v>50000</v>
      </c>
      <c r="F41" s="171">
        <v>50000</v>
      </c>
      <c r="G41" s="158">
        <f t="shared" ref="G41:G98" si="1">F41/E41</f>
        <v>1</v>
      </c>
    </row>
    <row r="42" spans="1:7" ht="20.25" customHeight="1" x14ac:dyDescent="0.3">
      <c r="A42" s="156">
        <v>38</v>
      </c>
      <c r="B42" s="157">
        <v>650301</v>
      </c>
      <c r="C42" s="157">
        <v>710130</v>
      </c>
      <c r="D42" s="160" t="s">
        <v>183</v>
      </c>
      <c r="E42" s="201">
        <v>70000</v>
      </c>
      <c r="F42" s="174">
        <v>49999.12</v>
      </c>
      <c r="G42" s="158">
        <f t="shared" si="1"/>
        <v>0.71427314285714294</v>
      </c>
    </row>
    <row r="43" spans="1:7" x14ac:dyDescent="0.3">
      <c r="A43" s="156">
        <v>39</v>
      </c>
      <c r="B43" s="157">
        <v>650302</v>
      </c>
      <c r="C43" s="157">
        <v>610100</v>
      </c>
      <c r="D43" s="172" t="s">
        <v>403</v>
      </c>
      <c r="E43" s="246">
        <v>58500</v>
      </c>
      <c r="F43" s="173">
        <v>58500</v>
      </c>
      <c r="G43" s="158">
        <f t="shared" si="1"/>
        <v>1</v>
      </c>
    </row>
    <row r="44" spans="1:7" x14ac:dyDescent="0.3">
      <c r="A44" s="156">
        <v>40</v>
      </c>
      <c r="B44" s="157">
        <v>650302</v>
      </c>
      <c r="C44" s="157">
        <v>610300</v>
      </c>
      <c r="D44" s="172" t="s">
        <v>402</v>
      </c>
      <c r="E44" s="246">
        <v>7500</v>
      </c>
      <c r="F44" s="173">
        <v>7410</v>
      </c>
      <c r="G44" s="158">
        <f t="shared" si="1"/>
        <v>0.98799999999999999</v>
      </c>
    </row>
    <row r="45" spans="1:7" x14ac:dyDescent="0.3">
      <c r="A45" s="156">
        <v>41</v>
      </c>
      <c r="B45" s="157">
        <v>650302</v>
      </c>
      <c r="C45" s="157">
        <v>710101</v>
      </c>
      <c r="D45" s="157" t="s">
        <v>177</v>
      </c>
      <c r="E45" s="247">
        <v>181000</v>
      </c>
      <c r="F45" s="173">
        <v>0</v>
      </c>
      <c r="G45" s="158">
        <f t="shared" si="1"/>
        <v>0</v>
      </c>
    </row>
    <row r="46" spans="1:7" ht="37.5" x14ac:dyDescent="0.3">
      <c r="A46" s="156">
        <v>42</v>
      </c>
      <c r="B46" s="157">
        <v>650302</v>
      </c>
      <c r="C46" s="157">
        <v>710103</v>
      </c>
      <c r="D46" s="157" t="s">
        <v>302</v>
      </c>
      <c r="E46" s="171">
        <v>0</v>
      </c>
      <c r="F46" s="174">
        <v>0</v>
      </c>
      <c r="G46" s="158" t="e">
        <f t="shared" si="1"/>
        <v>#DIV/0!</v>
      </c>
    </row>
    <row r="47" spans="1:7" x14ac:dyDescent="0.3">
      <c r="A47" s="156">
        <v>43</v>
      </c>
      <c r="B47" s="160">
        <v>650302</v>
      </c>
      <c r="C47" s="160">
        <v>710130</v>
      </c>
      <c r="D47" s="160" t="s">
        <v>183</v>
      </c>
      <c r="E47" s="175">
        <v>10000</v>
      </c>
      <c r="F47" s="175">
        <v>2497.2399999999998</v>
      </c>
      <c r="G47" s="176">
        <f t="shared" si="1"/>
        <v>0.24972399999999997</v>
      </c>
    </row>
    <row r="48" spans="1:7" x14ac:dyDescent="0.3">
      <c r="A48" s="156">
        <v>44</v>
      </c>
      <c r="B48" s="157" t="s">
        <v>304</v>
      </c>
      <c r="C48" s="157" t="s">
        <v>275</v>
      </c>
      <c r="D48" s="157" t="s">
        <v>276</v>
      </c>
      <c r="E48" s="297">
        <v>37000</v>
      </c>
      <c r="F48" s="300">
        <v>36440.33</v>
      </c>
      <c r="G48" s="158">
        <f t="shared" si="1"/>
        <v>0.98487378378378387</v>
      </c>
    </row>
    <row r="49" spans="1:7" x14ac:dyDescent="0.3">
      <c r="A49" s="156">
        <v>45</v>
      </c>
      <c r="B49" s="160">
        <v>650401</v>
      </c>
      <c r="C49" s="160">
        <v>200102</v>
      </c>
      <c r="D49" s="160" t="s">
        <v>278</v>
      </c>
      <c r="E49" s="298">
        <v>38000</v>
      </c>
      <c r="F49" s="301">
        <v>34857.269999999997</v>
      </c>
      <c r="G49" s="158">
        <f t="shared" si="1"/>
        <v>0.91729657894736838</v>
      </c>
    </row>
    <row r="50" spans="1:7" x14ac:dyDescent="0.3">
      <c r="A50" s="156">
        <v>46</v>
      </c>
      <c r="B50" s="160" t="s">
        <v>304</v>
      </c>
      <c r="C50" s="160" t="s">
        <v>279</v>
      </c>
      <c r="D50" s="160" t="s">
        <v>280</v>
      </c>
      <c r="E50" s="298">
        <v>170000</v>
      </c>
      <c r="F50" s="301">
        <v>162452.97</v>
      </c>
      <c r="G50" s="158">
        <f t="shared" si="1"/>
        <v>0.95560570588235294</v>
      </c>
    </row>
    <row r="51" spans="1:7" x14ac:dyDescent="0.3">
      <c r="A51" s="156">
        <v>47</v>
      </c>
      <c r="B51" s="160">
        <v>650401</v>
      </c>
      <c r="C51" s="160">
        <v>200104</v>
      </c>
      <c r="D51" s="160" t="s">
        <v>281</v>
      </c>
      <c r="E51" s="298">
        <v>5000</v>
      </c>
      <c r="F51" s="301">
        <v>4977.58</v>
      </c>
      <c r="G51" s="158">
        <f t="shared" si="1"/>
        <v>0.99551599999999996</v>
      </c>
    </row>
    <row r="52" spans="1:7" x14ac:dyDescent="0.3">
      <c r="A52" s="156">
        <v>48</v>
      </c>
      <c r="B52" s="160" t="s">
        <v>425</v>
      </c>
      <c r="C52" s="160">
        <v>200106</v>
      </c>
      <c r="D52" s="160" t="s">
        <v>284</v>
      </c>
      <c r="E52" s="298">
        <v>20000</v>
      </c>
      <c r="F52" s="301">
        <v>18807.5</v>
      </c>
      <c r="G52" s="158">
        <f t="shared" si="1"/>
        <v>0.94037499999999996</v>
      </c>
    </row>
    <row r="53" spans="1:7" x14ac:dyDescent="0.3">
      <c r="A53" s="156">
        <v>49</v>
      </c>
      <c r="B53" s="160">
        <v>650401</v>
      </c>
      <c r="C53" s="160">
        <v>200107</v>
      </c>
      <c r="D53" s="160" t="s">
        <v>285</v>
      </c>
      <c r="E53" s="298">
        <v>105000</v>
      </c>
      <c r="F53" s="301">
        <v>80821</v>
      </c>
      <c r="G53" s="158">
        <f t="shared" si="1"/>
        <v>0.76972380952380948</v>
      </c>
    </row>
    <row r="54" spans="1:7" x14ac:dyDescent="0.3">
      <c r="A54" s="156">
        <v>50</v>
      </c>
      <c r="B54" s="160">
        <v>650401</v>
      </c>
      <c r="C54" s="160">
        <v>200108</v>
      </c>
      <c r="D54" s="160" t="s">
        <v>287</v>
      </c>
      <c r="E54" s="298">
        <v>16000</v>
      </c>
      <c r="F54" s="301">
        <v>15591.89</v>
      </c>
      <c r="G54" s="158">
        <f t="shared" si="1"/>
        <v>0.97449312499999996</v>
      </c>
    </row>
    <row r="55" spans="1:7" ht="37.5" x14ac:dyDescent="0.3">
      <c r="A55" s="156">
        <v>51</v>
      </c>
      <c r="B55" s="160">
        <v>650401</v>
      </c>
      <c r="C55" s="160">
        <v>200109</v>
      </c>
      <c r="D55" s="160" t="s">
        <v>289</v>
      </c>
      <c r="E55" s="298">
        <v>81400</v>
      </c>
      <c r="F55" s="301">
        <v>73025.91</v>
      </c>
      <c r="G55" s="158">
        <f t="shared" si="1"/>
        <v>0.89712420147420147</v>
      </c>
    </row>
    <row r="56" spans="1:7" ht="37.5" x14ac:dyDescent="0.3">
      <c r="A56" s="156">
        <v>52</v>
      </c>
      <c r="B56" s="160">
        <v>650401</v>
      </c>
      <c r="C56" s="160">
        <v>200130</v>
      </c>
      <c r="D56" s="160" t="s">
        <v>291</v>
      </c>
      <c r="E56" s="298">
        <v>120000</v>
      </c>
      <c r="F56" s="301">
        <v>101899.09</v>
      </c>
      <c r="G56" s="158">
        <f t="shared" si="1"/>
        <v>0.84915908333333334</v>
      </c>
    </row>
    <row r="57" spans="1:7" x14ac:dyDescent="0.3">
      <c r="A57" s="156">
        <v>53</v>
      </c>
      <c r="B57" s="160" t="s">
        <v>304</v>
      </c>
      <c r="C57" s="160" t="s">
        <v>305</v>
      </c>
      <c r="D57" s="160" t="s">
        <v>292</v>
      </c>
      <c r="E57" s="298">
        <v>255000</v>
      </c>
      <c r="F57" s="301">
        <v>231676.55</v>
      </c>
      <c r="G57" s="158">
        <f t="shared" si="1"/>
        <v>0.90853549019607838</v>
      </c>
    </row>
    <row r="58" spans="1:7" x14ac:dyDescent="0.3">
      <c r="A58" s="156">
        <v>54</v>
      </c>
      <c r="B58" s="160">
        <v>650401</v>
      </c>
      <c r="C58" s="160">
        <v>200530</v>
      </c>
      <c r="D58" s="160" t="s">
        <v>294</v>
      </c>
      <c r="E58" s="298">
        <v>57000</v>
      </c>
      <c r="F58" s="301">
        <v>52583.38</v>
      </c>
      <c r="G58" s="158">
        <f t="shared" si="1"/>
        <v>0.92251543859649121</v>
      </c>
    </row>
    <row r="59" spans="1:7" x14ac:dyDescent="0.3">
      <c r="A59" s="156">
        <v>55</v>
      </c>
      <c r="B59" s="160">
        <v>650401</v>
      </c>
      <c r="C59" s="160">
        <v>200601</v>
      </c>
      <c r="D59" s="160" t="s">
        <v>413</v>
      </c>
      <c r="E59" s="298">
        <v>3000</v>
      </c>
      <c r="F59" s="301">
        <v>3000</v>
      </c>
      <c r="G59" s="158">
        <f t="shared" si="1"/>
        <v>1</v>
      </c>
    </row>
    <row r="60" spans="1:7" x14ac:dyDescent="0.3">
      <c r="A60" s="156">
        <v>56</v>
      </c>
      <c r="B60" s="160" t="s">
        <v>304</v>
      </c>
      <c r="C60" s="160" t="s">
        <v>306</v>
      </c>
      <c r="D60" s="160" t="s">
        <v>307</v>
      </c>
      <c r="E60" s="298">
        <v>8000</v>
      </c>
      <c r="F60" s="301">
        <v>7329</v>
      </c>
      <c r="G60" s="158">
        <f t="shared" si="1"/>
        <v>0.91612499999999997</v>
      </c>
    </row>
    <row r="61" spans="1:7" x14ac:dyDescent="0.3">
      <c r="A61" s="156">
        <v>57</v>
      </c>
      <c r="B61" s="160">
        <v>650401</v>
      </c>
      <c r="C61" s="160">
        <v>570201</v>
      </c>
      <c r="D61" s="160" t="s">
        <v>143</v>
      </c>
      <c r="E61" s="298">
        <v>142000</v>
      </c>
      <c r="F61" s="301">
        <v>141652</v>
      </c>
      <c r="G61" s="158">
        <f t="shared" si="1"/>
        <v>0.9975492957746479</v>
      </c>
    </row>
    <row r="62" spans="1:7" ht="19.5" thickBot="1" x14ac:dyDescent="0.35">
      <c r="A62" s="156">
        <v>58</v>
      </c>
      <c r="B62" s="167">
        <v>650401</v>
      </c>
      <c r="C62" s="167">
        <v>5901</v>
      </c>
      <c r="D62" s="167" t="s">
        <v>308</v>
      </c>
      <c r="E62" s="299">
        <v>0</v>
      </c>
      <c r="F62" s="302">
        <v>0</v>
      </c>
      <c r="G62" s="168" t="e">
        <f t="shared" si="1"/>
        <v>#DIV/0!</v>
      </c>
    </row>
    <row r="63" spans="1:7" ht="19.5" thickBot="1" x14ac:dyDescent="0.35">
      <c r="A63" s="156">
        <v>59</v>
      </c>
      <c r="B63" s="177">
        <v>651300</v>
      </c>
      <c r="C63" s="177">
        <v>710130</v>
      </c>
      <c r="D63" s="177" t="s">
        <v>183</v>
      </c>
      <c r="E63" s="178">
        <v>10000</v>
      </c>
      <c r="F63" s="179">
        <v>0</v>
      </c>
      <c r="G63" s="180">
        <f t="shared" si="1"/>
        <v>0</v>
      </c>
    </row>
    <row r="64" spans="1:7" ht="38.25" thickBot="1" x14ac:dyDescent="0.35">
      <c r="A64" s="156">
        <v>60</v>
      </c>
      <c r="B64" s="181" t="s">
        <v>309</v>
      </c>
      <c r="C64" s="181" t="s">
        <v>310</v>
      </c>
      <c r="D64" s="181" t="s">
        <v>311</v>
      </c>
      <c r="E64" s="313">
        <v>54000</v>
      </c>
      <c r="F64" s="312">
        <v>43200</v>
      </c>
      <c r="G64" s="182">
        <f t="shared" si="1"/>
        <v>0.8</v>
      </c>
    </row>
    <row r="65" spans="1:7" ht="19.5" thickTop="1" x14ac:dyDescent="0.3">
      <c r="A65" s="156">
        <v>61</v>
      </c>
      <c r="B65" s="157" t="s">
        <v>312</v>
      </c>
      <c r="C65" s="157" t="s">
        <v>266</v>
      </c>
      <c r="D65" s="157" t="s">
        <v>267</v>
      </c>
      <c r="E65" s="297">
        <v>101400</v>
      </c>
      <c r="F65" s="300">
        <v>65760</v>
      </c>
      <c r="G65" s="158">
        <f t="shared" si="1"/>
        <v>0.64852071005917156</v>
      </c>
    </row>
    <row r="66" spans="1:7" x14ac:dyDescent="0.3">
      <c r="A66" s="156">
        <v>62</v>
      </c>
      <c r="B66" s="157">
        <v>660800</v>
      </c>
      <c r="C66" s="157">
        <v>100105</v>
      </c>
      <c r="D66" s="157" t="s">
        <v>426</v>
      </c>
      <c r="E66" s="297">
        <v>7300</v>
      </c>
      <c r="F66" s="300">
        <v>3604</v>
      </c>
      <c r="G66" s="158">
        <f t="shared" si="1"/>
        <v>0.49369863013698628</v>
      </c>
    </row>
    <row r="67" spans="1:7" x14ac:dyDescent="0.3">
      <c r="A67" s="156">
        <v>63</v>
      </c>
      <c r="B67" s="157">
        <v>660800</v>
      </c>
      <c r="C67" s="157">
        <v>100106</v>
      </c>
      <c r="D67" s="157" t="s">
        <v>427</v>
      </c>
      <c r="E67" s="297">
        <v>10800</v>
      </c>
      <c r="F67" s="300">
        <v>5426</v>
      </c>
      <c r="G67" s="158">
        <f t="shared" si="1"/>
        <v>0.50240740740740741</v>
      </c>
    </row>
    <row r="68" spans="1:7" x14ac:dyDescent="0.3">
      <c r="A68" s="156">
        <v>64</v>
      </c>
      <c r="B68" s="160" t="s">
        <v>312</v>
      </c>
      <c r="C68" s="160" t="s">
        <v>270</v>
      </c>
      <c r="D68" s="160" t="s">
        <v>271</v>
      </c>
      <c r="E68" s="298">
        <v>8800</v>
      </c>
      <c r="F68" s="301">
        <v>3764</v>
      </c>
      <c r="G68" s="158">
        <f t="shared" si="1"/>
        <v>0.42772727272727273</v>
      </c>
    </row>
    <row r="69" spans="1:7" x14ac:dyDescent="0.3">
      <c r="A69" s="156">
        <v>65</v>
      </c>
      <c r="B69" s="160">
        <v>660800</v>
      </c>
      <c r="C69" s="160">
        <v>100206</v>
      </c>
      <c r="D69" s="160" t="s">
        <v>272</v>
      </c>
      <c r="E69" s="298">
        <v>2000</v>
      </c>
      <c r="F69" s="301">
        <v>1600</v>
      </c>
      <c r="G69" s="158">
        <f t="shared" si="1"/>
        <v>0.8</v>
      </c>
    </row>
    <row r="70" spans="1:7" x14ac:dyDescent="0.3">
      <c r="A70" s="156">
        <v>66</v>
      </c>
      <c r="B70" s="160" t="s">
        <v>312</v>
      </c>
      <c r="C70" s="160" t="s">
        <v>273</v>
      </c>
      <c r="D70" s="160" t="s">
        <v>274</v>
      </c>
      <c r="E70" s="298">
        <v>4100</v>
      </c>
      <c r="F70" s="298">
        <v>1767</v>
      </c>
      <c r="G70" s="176">
        <f t="shared" si="1"/>
        <v>0.43097560975609756</v>
      </c>
    </row>
    <row r="71" spans="1:7" ht="19.5" thickBot="1" x14ac:dyDescent="0.35">
      <c r="A71" s="156">
        <v>67</v>
      </c>
      <c r="B71" s="167">
        <v>660800</v>
      </c>
      <c r="C71" s="167">
        <v>200402</v>
      </c>
      <c r="D71" s="167" t="s">
        <v>455</v>
      </c>
      <c r="E71" s="299">
        <v>1000</v>
      </c>
      <c r="F71" s="299">
        <v>0</v>
      </c>
      <c r="G71" s="183">
        <f t="shared" si="1"/>
        <v>0</v>
      </c>
    </row>
    <row r="72" spans="1:7" x14ac:dyDescent="0.3">
      <c r="A72" s="156">
        <v>67</v>
      </c>
      <c r="B72" s="157" t="s">
        <v>313</v>
      </c>
      <c r="C72" s="157" t="s">
        <v>266</v>
      </c>
      <c r="D72" s="157" t="s">
        <v>267</v>
      </c>
      <c r="E72" s="297">
        <v>17000</v>
      </c>
      <c r="F72" s="300">
        <v>0</v>
      </c>
      <c r="G72" s="158">
        <f t="shared" si="1"/>
        <v>0</v>
      </c>
    </row>
    <row r="73" spans="1:7" x14ac:dyDescent="0.3">
      <c r="A73" s="156">
        <v>68</v>
      </c>
      <c r="B73" s="160" t="s">
        <v>313</v>
      </c>
      <c r="C73" s="160" t="s">
        <v>270</v>
      </c>
      <c r="D73" s="160" t="s">
        <v>271</v>
      </c>
      <c r="E73" s="298">
        <v>2000</v>
      </c>
      <c r="F73" s="301">
        <v>0</v>
      </c>
      <c r="G73" s="158">
        <f t="shared" si="1"/>
        <v>0</v>
      </c>
    </row>
    <row r="74" spans="1:7" x14ac:dyDescent="0.3">
      <c r="A74" s="156">
        <v>69</v>
      </c>
      <c r="B74" s="160">
        <v>670302</v>
      </c>
      <c r="C74" s="160">
        <v>100206</v>
      </c>
      <c r="D74" s="160" t="s">
        <v>272</v>
      </c>
      <c r="E74" s="298">
        <v>2000</v>
      </c>
      <c r="F74" s="301">
        <v>0</v>
      </c>
      <c r="G74" s="158">
        <f t="shared" si="1"/>
        <v>0</v>
      </c>
    </row>
    <row r="75" spans="1:7" x14ac:dyDescent="0.3">
      <c r="A75" s="159">
        <v>70</v>
      </c>
      <c r="B75" s="160" t="s">
        <v>313</v>
      </c>
      <c r="C75" s="160" t="s">
        <v>273</v>
      </c>
      <c r="D75" s="160" t="s">
        <v>274</v>
      </c>
      <c r="E75" s="298">
        <v>2000</v>
      </c>
      <c r="F75" s="301">
        <v>0</v>
      </c>
      <c r="G75" s="158">
        <f t="shared" si="1"/>
        <v>0</v>
      </c>
    </row>
    <row r="76" spans="1:7" x14ac:dyDescent="0.3">
      <c r="A76" s="156">
        <v>71</v>
      </c>
      <c r="B76" s="160">
        <v>670302</v>
      </c>
      <c r="C76" s="160">
        <v>200101</v>
      </c>
      <c r="D76" s="160" t="s">
        <v>276</v>
      </c>
      <c r="E76" s="298">
        <v>1000</v>
      </c>
      <c r="F76" s="301">
        <v>0</v>
      </c>
      <c r="G76" s="158">
        <f t="shared" si="1"/>
        <v>0</v>
      </c>
    </row>
    <row r="77" spans="1:7" x14ac:dyDescent="0.3">
      <c r="A77" s="156">
        <v>72</v>
      </c>
      <c r="B77" s="160">
        <v>670302</v>
      </c>
      <c r="C77" s="160">
        <v>200102</v>
      </c>
      <c r="D77" s="160" t="s">
        <v>278</v>
      </c>
      <c r="E77" s="298">
        <v>1000</v>
      </c>
      <c r="F77" s="301">
        <v>0</v>
      </c>
      <c r="G77" s="158">
        <f t="shared" si="1"/>
        <v>0</v>
      </c>
    </row>
    <row r="78" spans="1:7" x14ac:dyDescent="0.3">
      <c r="A78" s="156">
        <v>73</v>
      </c>
      <c r="B78" s="160">
        <v>670302</v>
      </c>
      <c r="C78" s="160">
        <v>200601</v>
      </c>
      <c r="D78" s="160" t="s">
        <v>295</v>
      </c>
      <c r="E78" s="298">
        <v>1000</v>
      </c>
      <c r="F78" s="301">
        <v>0</v>
      </c>
      <c r="G78" s="176">
        <f t="shared" si="1"/>
        <v>0</v>
      </c>
    </row>
    <row r="79" spans="1:7" x14ac:dyDescent="0.3">
      <c r="A79" s="159">
        <v>74</v>
      </c>
      <c r="B79" s="160">
        <v>670302</v>
      </c>
      <c r="C79" s="160">
        <v>201100</v>
      </c>
      <c r="D79" s="185" t="s">
        <v>414</v>
      </c>
      <c r="E79" s="310">
        <v>0</v>
      </c>
      <c r="F79" s="298">
        <v>0</v>
      </c>
      <c r="G79" s="176" t="e">
        <f t="shared" si="1"/>
        <v>#DIV/0!</v>
      </c>
    </row>
    <row r="80" spans="1:7" ht="19.5" thickBot="1" x14ac:dyDescent="0.35">
      <c r="A80" s="156">
        <v>75</v>
      </c>
      <c r="B80" s="167">
        <v>670302</v>
      </c>
      <c r="C80" s="186">
        <v>201300</v>
      </c>
      <c r="D80" s="167" t="s">
        <v>307</v>
      </c>
      <c r="E80" s="299">
        <v>0</v>
      </c>
      <c r="F80" s="302">
        <v>0</v>
      </c>
      <c r="G80" s="168" t="e">
        <f t="shared" si="1"/>
        <v>#DIV/0!</v>
      </c>
    </row>
    <row r="81" spans="1:7" x14ac:dyDescent="0.3">
      <c r="A81" s="156">
        <v>76</v>
      </c>
      <c r="B81" s="157" t="s">
        <v>314</v>
      </c>
      <c r="C81" s="157" t="s">
        <v>279</v>
      </c>
      <c r="D81" s="157" t="s">
        <v>280</v>
      </c>
      <c r="E81" s="297">
        <v>16000</v>
      </c>
      <c r="F81" s="300">
        <v>9519.6299999999992</v>
      </c>
      <c r="G81" s="158">
        <f t="shared" si="1"/>
        <v>0.59497687499999996</v>
      </c>
    </row>
    <row r="82" spans="1:7" ht="37.5" x14ac:dyDescent="0.3">
      <c r="A82" s="156">
        <v>77</v>
      </c>
      <c r="B82" s="160" t="s">
        <v>314</v>
      </c>
      <c r="C82" s="160" t="s">
        <v>288</v>
      </c>
      <c r="D82" s="160" t="s">
        <v>289</v>
      </c>
      <c r="E82" s="298">
        <v>20000</v>
      </c>
      <c r="F82" s="301">
        <v>5784</v>
      </c>
      <c r="G82" s="158">
        <f t="shared" si="1"/>
        <v>0.28920000000000001</v>
      </c>
    </row>
    <row r="83" spans="1:7" ht="19.5" thickBot="1" x14ac:dyDescent="0.35">
      <c r="A83" s="159">
        <v>78</v>
      </c>
      <c r="B83" s="167">
        <v>670303</v>
      </c>
      <c r="C83" s="167">
        <v>2002</v>
      </c>
      <c r="D83" s="167" t="s">
        <v>292</v>
      </c>
      <c r="E83" s="299">
        <v>5000</v>
      </c>
      <c r="F83" s="302">
        <v>0</v>
      </c>
      <c r="G83" s="168">
        <f t="shared" si="1"/>
        <v>0</v>
      </c>
    </row>
    <row r="84" spans="1:7" x14ac:dyDescent="0.3">
      <c r="A84" s="156">
        <v>79</v>
      </c>
      <c r="B84" s="157" t="s">
        <v>315</v>
      </c>
      <c r="C84" s="157" t="s">
        <v>279</v>
      </c>
      <c r="D84" s="157" t="s">
        <v>280</v>
      </c>
      <c r="E84" s="297">
        <v>80000</v>
      </c>
      <c r="F84" s="300">
        <v>42889.64</v>
      </c>
      <c r="G84" s="158">
        <f t="shared" si="1"/>
        <v>0.5361205</v>
      </c>
    </row>
    <row r="85" spans="1:7" ht="37.5" x14ac:dyDescent="0.3">
      <c r="A85" s="156">
        <v>80</v>
      </c>
      <c r="B85" s="157">
        <v>670307</v>
      </c>
      <c r="C85" s="157">
        <v>200109</v>
      </c>
      <c r="D85" s="160" t="s">
        <v>289</v>
      </c>
      <c r="E85" s="297">
        <v>0</v>
      </c>
      <c r="F85" s="300">
        <v>0</v>
      </c>
      <c r="G85" s="158" t="e">
        <f t="shared" si="1"/>
        <v>#DIV/0!</v>
      </c>
    </row>
    <row r="86" spans="1:7" x14ac:dyDescent="0.3">
      <c r="A86" s="156">
        <v>81</v>
      </c>
      <c r="B86" s="160" t="s">
        <v>315</v>
      </c>
      <c r="C86" s="160" t="s">
        <v>305</v>
      </c>
      <c r="D86" s="160" t="s">
        <v>292</v>
      </c>
      <c r="E86" s="298">
        <v>10000</v>
      </c>
      <c r="F86" s="301">
        <v>3694.4</v>
      </c>
      <c r="G86" s="158">
        <f t="shared" si="1"/>
        <v>0.36943999999999999</v>
      </c>
    </row>
    <row r="87" spans="1:7" x14ac:dyDescent="0.3">
      <c r="A87" s="159">
        <v>82</v>
      </c>
      <c r="B87" s="160">
        <v>670307</v>
      </c>
      <c r="C87" s="160">
        <v>200530</v>
      </c>
      <c r="D87" s="160" t="s">
        <v>294</v>
      </c>
      <c r="E87" s="298">
        <v>0</v>
      </c>
      <c r="F87" s="301">
        <v>0</v>
      </c>
      <c r="G87" s="158" t="e">
        <f t="shared" si="1"/>
        <v>#DIV/0!</v>
      </c>
    </row>
    <row r="88" spans="1:7" x14ac:dyDescent="0.3">
      <c r="A88" s="156">
        <v>83</v>
      </c>
      <c r="B88" s="160">
        <v>670307</v>
      </c>
      <c r="C88" s="160">
        <v>203030</v>
      </c>
      <c r="D88" s="160" t="s">
        <v>301</v>
      </c>
      <c r="E88" s="298">
        <v>1000</v>
      </c>
      <c r="F88" s="301">
        <v>1000</v>
      </c>
      <c r="G88" s="158">
        <f t="shared" si="1"/>
        <v>1</v>
      </c>
    </row>
    <row r="89" spans="1:7" x14ac:dyDescent="0.3">
      <c r="A89" s="156">
        <v>84</v>
      </c>
      <c r="B89" s="185">
        <v>670307</v>
      </c>
      <c r="C89" s="185">
        <v>710101</v>
      </c>
      <c r="D89" s="185" t="s">
        <v>177</v>
      </c>
      <c r="E89" s="187">
        <v>20000</v>
      </c>
      <c r="F89" s="188">
        <v>0</v>
      </c>
      <c r="G89" s="158">
        <f t="shared" si="1"/>
        <v>0</v>
      </c>
    </row>
    <row r="90" spans="1:7" ht="19.5" thickBot="1" x14ac:dyDescent="0.35">
      <c r="A90" s="156">
        <v>85</v>
      </c>
      <c r="B90" s="167">
        <v>670307</v>
      </c>
      <c r="C90" s="167">
        <v>710130</v>
      </c>
      <c r="D90" s="167" t="s">
        <v>183</v>
      </c>
      <c r="E90" s="189">
        <v>0</v>
      </c>
      <c r="F90" s="190">
        <v>0</v>
      </c>
      <c r="G90" s="168" t="e">
        <f t="shared" si="1"/>
        <v>#DIV/0!</v>
      </c>
    </row>
    <row r="91" spans="1:7" ht="37.5" x14ac:dyDescent="0.3">
      <c r="A91" s="159">
        <v>86</v>
      </c>
      <c r="B91" s="157" t="s">
        <v>316</v>
      </c>
      <c r="C91" s="157" t="s">
        <v>288</v>
      </c>
      <c r="D91" s="157" t="s">
        <v>289</v>
      </c>
      <c r="E91" s="297">
        <v>35400</v>
      </c>
      <c r="F91" s="300">
        <v>20420</v>
      </c>
      <c r="G91" s="158">
        <f t="shared" si="1"/>
        <v>0.57683615819209044</v>
      </c>
    </row>
    <row r="92" spans="1:7" ht="37.5" x14ac:dyDescent="0.3">
      <c r="A92" s="156">
        <v>87</v>
      </c>
      <c r="B92" s="160">
        <v>670501</v>
      </c>
      <c r="C92" s="160">
        <v>200130</v>
      </c>
      <c r="D92" s="160" t="s">
        <v>291</v>
      </c>
      <c r="E92" s="298">
        <v>35000</v>
      </c>
      <c r="F92" s="301">
        <v>21415.439999999999</v>
      </c>
      <c r="G92" s="158">
        <f t="shared" si="1"/>
        <v>0.61186971428571424</v>
      </c>
    </row>
    <row r="93" spans="1:7" x14ac:dyDescent="0.3">
      <c r="A93" s="156">
        <v>88</v>
      </c>
      <c r="B93" s="160" t="s">
        <v>316</v>
      </c>
      <c r="C93" s="160">
        <v>200200</v>
      </c>
      <c r="D93" s="160" t="s">
        <v>292</v>
      </c>
      <c r="E93" s="298">
        <v>15000</v>
      </c>
      <c r="F93" s="301">
        <v>13793.22</v>
      </c>
      <c r="G93" s="158">
        <f t="shared" si="1"/>
        <v>0.91954799999999992</v>
      </c>
    </row>
    <row r="94" spans="1:7" x14ac:dyDescent="0.3">
      <c r="A94" s="156">
        <v>89</v>
      </c>
      <c r="B94" s="160">
        <v>670501</v>
      </c>
      <c r="C94" s="160">
        <v>200530</v>
      </c>
      <c r="D94" s="160" t="s">
        <v>294</v>
      </c>
      <c r="E94" s="298">
        <v>20000</v>
      </c>
      <c r="F94" s="301">
        <v>19567</v>
      </c>
      <c r="G94" s="158">
        <f t="shared" si="1"/>
        <v>0.97835000000000005</v>
      </c>
    </row>
    <row r="95" spans="1:7" x14ac:dyDescent="0.3">
      <c r="A95" s="159">
        <v>90</v>
      </c>
      <c r="B95" s="160">
        <v>670501</v>
      </c>
      <c r="C95" s="160">
        <v>203030</v>
      </c>
      <c r="D95" s="160" t="s">
        <v>301</v>
      </c>
      <c r="E95" s="298">
        <v>9600</v>
      </c>
      <c r="F95" s="301">
        <v>9515</v>
      </c>
      <c r="G95" s="158">
        <f t="shared" si="1"/>
        <v>0.99114583333333328</v>
      </c>
    </row>
    <row r="96" spans="1:7" x14ac:dyDescent="0.3">
      <c r="A96" s="250">
        <v>91</v>
      </c>
      <c r="B96" s="185">
        <v>670501</v>
      </c>
      <c r="C96" s="185">
        <v>710101</v>
      </c>
      <c r="D96" s="185" t="s">
        <v>177</v>
      </c>
      <c r="E96" s="187">
        <v>230000</v>
      </c>
      <c r="F96" s="187">
        <v>216800.61</v>
      </c>
      <c r="G96" s="251">
        <f t="shared" si="1"/>
        <v>0.94261134782608691</v>
      </c>
    </row>
    <row r="97" spans="1:7" x14ac:dyDescent="0.3">
      <c r="A97" s="160">
        <v>92</v>
      </c>
      <c r="B97" s="160">
        <v>670501</v>
      </c>
      <c r="C97" s="160">
        <v>710130</v>
      </c>
      <c r="D97" s="160" t="s">
        <v>183</v>
      </c>
      <c r="E97" s="191">
        <v>30000</v>
      </c>
      <c r="F97" s="191">
        <v>15981.81</v>
      </c>
      <c r="G97" s="176">
        <f t="shared" si="1"/>
        <v>0.53272699999999995</v>
      </c>
    </row>
    <row r="98" spans="1:7" s="249" customFormat="1" ht="38.25" thickBot="1" x14ac:dyDescent="0.35">
      <c r="A98" s="253"/>
      <c r="B98" s="253">
        <v>670501</v>
      </c>
      <c r="C98" s="253">
        <v>850102</v>
      </c>
      <c r="D98" s="254" t="s">
        <v>463</v>
      </c>
      <c r="E98" s="192">
        <v>0</v>
      </c>
      <c r="F98" s="192">
        <v>-2380</v>
      </c>
      <c r="G98" s="252" t="e">
        <f t="shared" si="1"/>
        <v>#DIV/0!</v>
      </c>
    </row>
    <row r="99" spans="1:7" x14ac:dyDescent="0.3">
      <c r="A99" s="156">
        <v>93</v>
      </c>
      <c r="B99" s="157">
        <v>670600</v>
      </c>
      <c r="C99" s="157">
        <v>591200</v>
      </c>
      <c r="D99" s="157" t="s">
        <v>317</v>
      </c>
      <c r="E99" s="297">
        <v>50000</v>
      </c>
      <c r="F99" s="297">
        <v>19688.22</v>
      </c>
      <c r="G99" s="158">
        <f>F99/E99</f>
        <v>0.39376440000000001</v>
      </c>
    </row>
    <row r="100" spans="1:7" x14ac:dyDescent="0.3">
      <c r="A100" s="159">
        <v>94</v>
      </c>
      <c r="B100" s="185">
        <v>670600</v>
      </c>
      <c r="C100" s="185">
        <v>710101</v>
      </c>
      <c r="D100" s="160" t="s">
        <v>177</v>
      </c>
      <c r="E100" s="187">
        <v>410000</v>
      </c>
      <c r="F100" s="187">
        <v>54497.919999999998</v>
      </c>
      <c r="G100" s="158">
        <f t="shared" ref="G100:G102" si="2">F100/E100</f>
        <v>0.13292175609756096</v>
      </c>
    </row>
    <row r="101" spans="1:7" x14ac:dyDescent="0.3">
      <c r="A101" s="156">
        <v>95</v>
      </c>
      <c r="B101" s="160">
        <v>670600</v>
      </c>
      <c r="C101" s="185">
        <v>710130</v>
      </c>
      <c r="D101" s="185" t="s">
        <v>183</v>
      </c>
      <c r="E101" s="187">
        <v>10000</v>
      </c>
      <c r="F101" s="187">
        <v>7140</v>
      </c>
      <c r="G101" s="158">
        <f t="shared" si="2"/>
        <v>0.71399999999999997</v>
      </c>
    </row>
    <row r="102" spans="1:7" ht="38.25" thickBot="1" x14ac:dyDescent="0.35">
      <c r="A102" s="156">
        <v>96</v>
      </c>
      <c r="B102" s="165">
        <v>670600</v>
      </c>
      <c r="C102" s="165">
        <v>850101</v>
      </c>
      <c r="D102" s="167" t="s">
        <v>122</v>
      </c>
      <c r="E102" s="303">
        <v>0</v>
      </c>
      <c r="F102" s="303">
        <v>0</v>
      </c>
      <c r="G102" s="158" t="e">
        <f t="shared" si="2"/>
        <v>#DIV/0!</v>
      </c>
    </row>
    <row r="103" spans="1:7" s="214" customFormat="1" ht="19.5" thickTop="1" x14ac:dyDescent="0.3">
      <c r="A103" s="156">
        <v>97</v>
      </c>
      <c r="B103" s="193" t="s">
        <v>318</v>
      </c>
      <c r="C103" s="193" t="s">
        <v>266</v>
      </c>
      <c r="D103" s="193" t="s">
        <v>267</v>
      </c>
      <c r="E103" s="314">
        <v>1850000</v>
      </c>
      <c r="F103" s="314">
        <v>1822828</v>
      </c>
      <c r="G103" s="194">
        <f t="shared" ref="G103:G128" si="3">F103/E103</f>
        <v>0.98531243243243238</v>
      </c>
    </row>
    <row r="104" spans="1:7" x14ac:dyDescent="0.3">
      <c r="A104" s="159">
        <v>98</v>
      </c>
      <c r="B104" s="157" t="s">
        <v>318</v>
      </c>
      <c r="C104" s="157" t="s">
        <v>270</v>
      </c>
      <c r="D104" s="157" t="s">
        <v>271</v>
      </c>
      <c r="E104" s="297">
        <v>182000</v>
      </c>
      <c r="F104" s="300">
        <v>160048</v>
      </c>
      <c r="G104" s="158">
        <f t="shared" si="3"/>
        <v>0.87938461538461543</v>
      </c>
    </row>
    <row r="105" spans="1:7" x14ac:dyDescent="0.3">
      <c r="A105" s="156">
        <v>99</v>
      </c>
      <c r="B105" s="160">
        <v>680502</v>
      </c>
      <c r="C105" s="160">
        <v>100206</v>
      </c>
      <c r="D105" s="160" t="s">
        <v>272</v>
      </c>
      <c r="E105" s="298">
        <v>80000</v>
      </c>
      <c r="F105" s="301">
        <v>68200</v>
      </c>
      <c r="G105" s="158">
        <f t="shared" si="3"/>
        <v>0.85250000000000004</v>
      </c>
    </row>
    <row r="106" spans="1:7" x14ac:dyDescent="0.3">
      <c r="A106" s="156">
        <v>100</v>
      </c>
      <c r="B106" s="160" t="s">
        <v>318</v>
      </c>
      <c r="C106" s="160">
        <v>100307</v>
      </c>
      <c r="D106" s="160" t="s">
        <v>274</v>
      </c>
      <c r="E106" s="298">
        <v>51000</v>
      </c>
      <c r="F106" s="301">
        <v>42930</v>
      </c>
      <c r="G106" s="158">
        <f t="shared" si="3"/>
        <v>0.84176470588235297</v>
      </c>
    </row>
    <row r="107" spans="1:7" ht="37.5" x14ac:dyDescent="0.3">
      <c r="A107" s="156">
        <v>101</v>
      </c>
      <c r="B107" s="185">
        <v>680502</v>
      </c>
      <c r="C107" s="185">
        <v>200109</v>
      </c>
      <c r="D107" s="157" t="s">
        <v>289</v>
      </c>
      <c r="E107" s="310">
        <v>45000</v>
      </c>
      <c r="F107" s="311">
        <v>22599.9</v>
      </c>
      <c r="G107" s="176">
        <f t="shared" si="3"/>
        <v>0.50222</v>
      </c>
    </row>
    <row r="108" spans="1:7" ht="19.5" thickBot="1" x14ac:dyDescent="0.35">
      <c r="A108" s="159">
        <v>102</v>
      </c>
      <c r="B108" s="167" t="s">
        <v>318</v>
      </c>
      <c r="C108" s="167" t="s">
        <v>319</v>
      </c>
      <c r="D108" s="167" t="s">
        <v>320</v>
      </c>
      <c r="E108" s="299">
        <v>2716000</v>
      </c>
      <c r="F108" s="302">
        <v>2551218</v>
      </c>
      <c r="G108" s="168">
        <f t="shared" si="3"/>
        <v>0.93932916053019144</v>
      </c>
    </row>
    <row r="109" spans="1:7" ht="38.25" thickBot="1" x14ac:dyDescent="0.35">
      <c r="A109" s="156">
        <v>103</v>
      </c>
      <c r="B109" s="167">
        <v>680502</v>
      </c>
      <c r="C109" s="186">
        <v>850101</v>
      </c>
      <c r="D109" s="167" t="s">
        <v>122</v>
      </c>
      <c r="E109" s="315">
        <v>0</v>
      </c>
      <c r="F109" s="257">
        <v>-215</v>
      </c>
      <c r="G109" s="168" t="e">
        <f t="shared" si="3"/>
        <v>#DIV/0!</v>
      </c>
    </row>
    <row r="110" spans="1:7" s="215" customFormat="1" ht="19.5" thickBot="1" x14ac:dyDescent="0.35">
      <c r="A110" s="156">
        <v>104</v>
      </c>
      <c r="B110" s="195" t="s">
        <v>321</v>
      </c>
      <c r="C110" s="195" t="s">
        <v>319</v>
      </c>
      <c r="D110" s="195" t="s">
        <v>320</v>
      </c>
      <c r="E110" s="316">
        <v>491300</v>
      </c>
      <c r="F110" s="317">
        <v>489516</v>
      </c>
      <c r="G110" s="196">
        <f t="shared" si="3"/>
        <v>0.99636881742316308</v>
      </c>
    </row>
    <row r="111" spans="1:7" s="245" customFormat="1" ht="38.25" thickBot="1" x14ac:dyDescent="0.35">
      <c r="A111" s="242"/>
      <c r="B111" s="243">
        <v>685050</v>
      </c>
      <c r="C111" s="243">
        <v>200130</v>
      </c>
      <c r="D111" s="160" t="s">
        <v>291</v>
      </c>
      <c r="E111" s="318">
        <v>15000</v>
      </c>
      <c r="F111" s="319">
        <v>6400</v>
      </c>
      <c r="G111" s="244">
        <f t="shared" si="3"/>
        <v>0.42666666666666669</v>
      </c>
    </row>
    <row r="112" spans="1:7" ht="19.5" thickBot="1" x14ac:dyDescent="0.35">
      <c r="A112" s="156">
        <v>105</v>
      </c>
      <c r="B112" s="181" t="s">
        <v>322</v>
      </c>
      <c r="C112" s="181" t="s">
        <v>319</v>
      </c>
      <c r="D112" s="181" t="s">
        <v>320</v>
      </c>
      <c r="E112" s="313">
        <v>73000</v>
      </c>
      <c r="F112" s="313">
        <v>59000</v>
      </c>
      <c r="G112" s="182">
        <f t="shared" si="3"/>
        <v>0.80821917808219179</v>
      </c>
    </row>
    <row r="113" spans="1:7" ht="19.5" thickTop="1" x14ac:dyDescent="0.3">
      <c r="A113" s="159">
        <v>106</v>
      </c>
      <c r="B113" s="157" t="s">
        <v>323</v>
      </c>
      <c r="C113" s="157" t="s">
        <v>279</v>
      </c>
      <c r="D113" s="157" t="s">
        <v>280</v>
      </c>
      <c r="E113" s="297">
        <v>191300</v>
      </c>
      <c r="F113" s="320">
        <v>153157.32</v>
      </c>
      <c r="G113" s="158">
        <f t="shared" si="3"/>
        <v>0.80061327757449041</v>
      </c>
    </row>
    <row r="114" spans="1:7" ht="37.5" x14ac:dyDescent="0.3">
      <c r="A114" s="156">
        <v>107</v>
      </c>
      <c r="B114" s="157">
        <v>700600</v>
      </c>
      <c r="C114" s="157">
        <v>200130</v>
      </c>
      <c r="D114" s="160" t="s">
        <v>291</v>
      </c>
      <c r="E114" s="297">
        <v>24000</v>
      </c>
      <c r="F114" s="320">
        <v>5150.5</v>
      </c>
      <c r="G114" s="158">
        <f t="shared" si="3"/>
        <v>0.21460416666666668</v>
      </c>
    </row>
    <row r="115" spans="1:7" x14ac:dyDescent="0.3">
      <c r="A115" s="156">
        <v>108</v>
      </c>
      <c r="B115" s="160">
        <v>700600</v>
      </c>
      <c r="C115" s="160">
        <v>2002</v>
      </c>
      <c r="D115" s="160" t="s">
        <v>292</v>
      </c>
      <c r="E115" s="298">
        <v>100000</v>
      </c>
      <c r="F115" s="301">
        <v>37483.96</v>
      </c>
      <c r="G115" s="158">
        <f t="shared" si="3"/>
        <v>0.3748396</v>
      </c>
    </row>
    <row r="116" spans="1:7" x14ac:dyDescent="0.3">
      <c r="A116" s="156">
        <v>109</v>
      </c>
      <c r="B116" s="160">
        <v>700600</v>
      </c>
      <c r="C116" s="160">
        <v>203030</v>
      </c>
      <c r="D116" s="160" t="s">
        <v>301</v>
      </c>
      <c r="E116" s="298">
        <v>8700</v>
      </c>
      <c r="F116" s="298">
        <v>8700</v>
      </c>
      <c r="G116" s="176">
        <f>F116/E116</f>
        <v>1</v>
      </c>
    </row>
    <row r="117" spans="1:7" ht="19.5" thickBot="1" x14ac:dyDescent="0.35">
      <c r="A117" s="159">
        <v>110</v>
      </c>
      <c r="B117" s="167">
        <v>700600</v>
      </c>
      <c r="C117" s="167">
        <v>710101</v>
      </c>
      <c r="D117" s="167" t="s">
        <v>177</v>
      </c>
      <c r="E117" s="192">
        <v>50000</v>
      </c>
      <c r="F117" s="192">
        <v>49980</v>
      </c>
      <c r="G117" s="183">
        <f>F117/E117</f>
        <v>0.99960000000000004</v>
      </c>
    </row>
    <row r="118" spans="1:7" x14ac:dyDescent="0.3">
      <c r="A118" s="156">
        <v>111</v>
      </c>
      <c r="B118" s="157" t="s">
        <v>324</v>
      </c>
      <c r="C118" s="157" t="s">
        <v>282</v>
      </c>
      <c r="D118" s="157" t="s">
        <v>283</v>
      </c>
      <c r="E118" s="297">
        <v>30000</v>
      </c>
      <c r="F118" s="300">
        <v>9554.64</v>
      </c>
      <c r="G118" s="158">
        <f t="shared" si="3"/>
        <v>0.31848799999999999</v>
      </c>
    </row>
    <row r="119" spans="1:7" x14ac:dyDescent="0.3">
      <c r="A119" s="156">
        <v>112</v>
      </c>
      <c r="B119" s="160" t="s">
        <v>324</v>
      </c>
      <c r="C119" s="160" t="s">
        <v>325</v>
      </c>
      <c r="D119" s="160" t="s">
        <v>284</v>
      </c>
      <c r="E119" s="298">
        <v>15000</v>
      </c>
      <c r="F119" s="301">
        <v>11422.24</v>
      </c>
      <c r="G119" s="158">
        <f t="shared" si="3"/>
        <v>0.76148266666666664</v>
      </c>
    </row>
    <row r="120" spans="1:7" ht="37.5" x14ac:dyDescent="0.3">
      <c r="A120" s="156">
        <v>113</v>
      </c>
      <c r="B120" s="160">
        <v>705000</v>
      </c>
      <c r="C120" s="160">
        <v>200109</v>
      </c>
      <c r="D120" s="160" t="s">
        <v>289</v>
      </c>
      <c r="E120" s="298">
        <v>247400</v>
      </c>
      <c r="F120" s="301">
        <v>107232.57</v>
      </c>
      <c r="G120" s="158">
        <f t="shared" si="3"/>
        <v>0.43343803556992727</v>
      </c>
    </row>
    <row r="121" spans="1:7" ht="37.5" x14ac:dyDescent="0.3">
      <c r="A121" s="159">
        <v>114</v>
      </c>
      <c r="B121" s="160">
        <v>705000</v>
      </c>
      <c r="C121" s="160">
        <v>200130</v>
      </c>
      <c r="D121" s="160" t="s">
        <v>291</v>
      </c>
      <c r="E121" s="298">
        <v>0</v>
      </c>
      <c r="F121" s="301">
        <v>0</v>
      </c>
      <c r="G121" s="158" t="e">
        <f t="shared" si="3"/>
        <v>#DIV/0!</v>
      </c>
    </row>
    <row r="122" spans="1:7" x14ac:dyDescent="0.3">
      <c r="A122" s="156">
        <v>115</v>
      </c>
      <c r="B122" s="160">
        <v>705000</v>
      </c>
      <c r="C122" s="160">
        <v>200200</v>
      </c>
      <c r="D122" s="160" t="s">
        <v>292</v>
      </c>
      <c r="E122" s="298">
        <v>90000</v>
      </c>
      <c r="F122" s="301">
        <v>38148.199999999997</v>
      </c>
      <c r="G122" s="158">
        <f t="shared" si="3"/>
        <v>0.42386888888888885</v>
      </c>
    </row>
    <row r="123" spans="1:7" x14ac:dyDescent="0.3">
      <c r="A123" s="156">
        <v>116</v>
      </c>
      <c r="B123" s="160" t="s">
        <v>324</v>
      </c>
      <c r="C123" s="160" t="s">
        <v>293</v>
      </c>
      <c r="D123" s="160" t="s">
        <v>294</v>
      </c>
      <c r="E123" s="298">
        <v>0</v>
      </c>
      <c r="F123" s="301">
        <v>0</v>
      </c>
      <c r="G123" s="158" t="e">
        <f t="shared" si="3"/>
        <v>#DIV/0!</v>
      </c>
    </row>
    <row r="124" spans="1:7" ht="17.25" customHeight="1" x14ac:dyDescent="0.3">
      <c r="A124" s="156">
        <v>117</v>
      </c>
      <c r="B124" s="160" t="s">
        <v>324</v>
      </c>
      <c r="C124" s="160" t="s">
        <v>300</v>
      </c>
      <c r="D124" s="160" t="s">
        <v>301</v>
      </c>
      <c r="E124" s="298">
        <v>61000</v>
      </c>
      <c r="F124" s="301">
        <v>60924.15</v>
      </c>
      <c r="G124" s="158">
        <f t="shared" si="3"/>
        <v>0.99875655737704916</v>
      </c>
    </row>
    <row r="125" spans="1:7" ht="17.25" customHeight="1" x14ac:dyDescent="0.3">
      <c r="A125" s="159">
        <v>118</v>
      </c>
      <c r="B125" s="160">
        <v>705000</v>
      </c>
      <c r="C125" s="160">
        <v>710101</v>
      </c>
      <c r="D125" s="157" t="s">
        <v>177</v>
      </c>
      <c r="E125" s="175">
        <v>468000</v>
      </c>
      <c r="F125" s="164">
        <v>69406.100000000006</v>
      </c>
      <c r="G125" s="158">
        <f t="shared" si="3"/>
        <v>0.14830363247863249</v>
      </c>
    </row>
    <row r="126" spans="1:7" x14ac:dyDescent="0.3">
      <c r="A126" s="156">
        <v>119</v>
      </c>
      <c r="B126" s="185">
        <v>705000</v>
      </c>
      <c r="C126" s="185">
        <v>710102</v>
      </c>
      <c r="D126" s="197" t="s">
        <v>179</v>
      </c>
      <c r="E126" s="198">
        <v>0</v>
      </c>
      <c r="F126" s="199">
        <v>0</v>
      </c>
      <c r="G126" s="184" t="e">
        <f t="shared" si="3"/>
        <v>#DIV/0!</v>
      </c>
    </row>
    <row r="127" spans="1:7" ht="17.25" customHeight="1" thickBot="1" x14ac:dyDescent="0.35">
      <c r="A127" s="156">
        <v>120</v>
      </c>
      <c r="B127" s="167">
        <v>705000</v>
      </c>
      <c r="C127" s="167">
        <v>710130</v>
      </c>
      <c r="D127" s="167" t="s">
        <v>183</v>
      </c>
      <c r="E127" s="189">
        <v>112000</v>
      </c>
      <c r="F127" s="190">
        <v>82719.48</v>
      </c>
      <c r="G127" s="168">
        <f t="shared" si="3"/>
        <v>0.73856678571428569</v>
      </c>
    </row>
    <row r="128" spans="1:7" ht="33.75" customHeight="1" thickBot="1" x14ac:dyDescent="0.35">
      <c r="A128" s="156">
        <v>121</v>
      </c>
      <c r="B128" s="169">
        <v>705000</v>
      </c>
      <c r="C128" s="169">
        <v>850101</v>
      </c>
      <c r="D128" s="169" t="s">
        <v>122</v>
      </c>
      <c r="E128" s="321">
        <v>0</v>
      </c>
      <c r="F128" s="322">
        <v>0</v>
      </c>
      <c r="G128" s="170" t="e">
        <f t="shared" si="3"/>
        <v>#DIV/0!</v>
      </c>
    </row>
    <row r="129" spans="1:7" ht="17.25" customHeight="1" thickTop="1" x14ac:dyDescent="0.3">
      <c r="A129" s="159">
        <v>122</v>
      </c>
      <c r="B129" s="157">
        <v>740501</v>
      </c>
      <c r="C129" s="157">
        <v>200109</v>
      </c>
      <c r="D129" s="157" t="s">
        <v>289</v>
      </c>
      <c r="E129" s="297">
        <v>412400</v>
      </c>
      <c r="F129" s="300">
        <v>0</v>
      </c>
      <c r="G129" s="158">
        <f t="shared" ref="G129:G142" si="4">F129/E129</f>
        <v>0</v>
      </c>
    </row>
    <row r="130" spans="1:7" ht="37.5" x14ac:dyDescent="0.3">
      <c r="A130" s="156">
        <v>123</v>
      </c>
      <c r="B130" s="157">
        <v>740501</v>
      </c>
      <c r="C130" s="157">
        <v>200130</v>
      </c>
      <c r="D130" s="160" t="s">
        <v>291</v>
      </c>
      <c r="E130" s="297">
        <v>0</v>
      </c>
      <c r="F130" s="300">
        <v>0</v>
      </c>
      <c r="G130" s="158" t="e">
        <f t="shared" si="4"/>
        <v>#DIV/0!</v>
      </c>
    </row>
    <row r="131" spans="1:7" x14ac:dyDescent="0.3">
      <c r="A131" s="156">
        <v>124</v>
      </c>
      <c r="B131" s="160">
        <v>740501</v>
      </c>
      <c r="C131" s="160">
        <v>203030</v>
      </c>
      <c r="D131" s="185" t="s">
        <v>301</v>
      </c>
      <c r="E131" s="298">
        <v>77600</v>
      </c>
      <c r="F131" s="301">
        <v>77599</v>
      </c>
      <c r="G131" s="158">
        <f t="shared" si="4"/>
        <v>0.99998711340206181</v>
      </c>
    </row>
    <row r="132" spans="1:7" ht="19.5" thickBot="1" x14ac:dyDescent="0.35">
      <c r="A132" s="156">
        <v>125</v>
      </c>
      <c r="B132" s="165" t="s">
        <v>326</v>
      </c>
      <c r="C132" s="200" t="s">
        <v>327</v>
      </c>
      <c r="D132" s="165" t="s">
        <v>151</v>
      </c>
      <c r="E132" s="323">
        <v>60000</v>
      </c>
      <c r="F132" s="324">
        <v>55320</v>
      </c>
      <c r="G132" s="166">
        <f t="shared" si="4"/>
        <v>0.92200000000000004</v>
      </c>
    </row>
    <row r="133" spans="1:7" ht="19.5" thickTop="1" x14ac:dyDescent="0.3">
      <c r="A133" s="159">
        <v>126</v>
      </c>
      <c r="B133" s="197">
        <v>740600</v>
      </c>
      <c r="C133" s="156">
        <v>580402</v>
      </c>
      <c r="D133" s="157" t="s">
        <v>328</v>
      </c>
      <c r="E133" s="201">
        <v>0</v>
      </c>
      <c r="F133" s="174">
        <v>0</v>
      </c>
      <c r="G133" s="158" t="e">
        <f t="shared" si="4"/>
        <v>#DIV/0!</v>
      </c>
    </row>
    <row r="134" spans="1:7" x14ac:dyDescent="0.3">
      <c r="A134" s="156">
        <v>127</v>
      </c>
      <c r="B134" s="160" t="s">
        <v>329</v>
      </c>
      <c r="C134" s="202" t="s">
        <v>330</v>
      </c>
      <c r="D134" s="157" t="s">
        <v>177</v>
      </c>
      <c r="E134" s="175">
        <v>3374900</v>
      </c>
      <c r="F134" s="164">
        <v>1273233.58</v>
      </c>
      <c r="G134" s="158">
        <f t="shared" si="4"/>
        <v>0.37726557231325375</v>
      </c>
    </row>
    <row r="135" spans="1:7" ht="37.5" x14ac:dyDescent="0.3">
      <c r="A135" s="156">
        <v>128</v>
      </c>
      <c r="B135" s="160">
        <v>740600</v>
      </c>
      <c r="C135" s="202">
        <v>710103</v>
      </c>
      <c r="D135" s="157" t="s">
        <v>302</v>
      </c>
      <c r="E135" s="175">
        <v>0</v>
      </c>
      <c r="F135" s="164">
        <v>0</v>
      </c>
      <c r="G135" s="158" t="e">
        <f t="shared" si="4"/>
        <v>#DIV/0!</v>
      </c>
    </row>
    <row r="136" spans="1:7" ht="18" customHeight="1" x14ac:dyDescent="0.3">
      <c r="A136" s="156">
        <v>129</v>
      </c>
      <c r="B136" s="160">
        <v>740600</v>
      </c>
      <c r="C136" s="202">
        <v>710130</v>
      </c>
      <c r="D136" s="160" t="s">
        <v>183</v>
      </c>
      <c r="E136" s="175">
        <v>328200</v>
      </c>
      <c r="F136" s="175">
        <v>161328.07</v>
      </c>
      <c r="G136" s="176">
        <f t="shared" si="4"/>
        <v>0.4915541438147471</v>
      </c>
    </row>
    <row r="137" spans="1:7" ht="57" thickBot="1" x14ac:dyDescent="0.35">
      <c r="A137" s="159">
        <v>130</v>
      </c>
      <c r="B137" s="165">
        <v>740600</v>
      </c>
      <c r="C137" s="203">
        <v>850102</v>
      </c>
      <c r="D137" s="165" t="s">
        <v>331</v>
      </c>
      <c r="E137" s="325">
        <v>0</v>
      </c>
      <c r="F137" s="326">
        <v>-4796.88</v>
      </c>
      <c r="G137" s="166" t="e">
        <f t="shared" si="4"/>
        <v>#DIV/0!</v>
      </c>
    </row>
    <row r="138" spans="1:7" ht="19.5" thickTop="1" x14ac:dyDescent="0.3">
      <c r="A138" s="156">
        <v>131</v>
      </c>
      <c r="B138" s="157" t="s">
        <v>332</v>
      </c>
      <c r="C138" s="204" t="s">
        <v>305</v>
      </c>
      <c r="D138" s="157" t="s">
        <v>292</v>
      </c>
      <c r="E138" s="297">
        <v>144900</v>
      </c>
      <c r="F138" s="300">
        <v>51758.400000000001</v>
      </c>
      <c r="G138" s="158">
        <f t="shared" si="4"/>
        <v>0.35720082815734988</v>
      </c>
    </row>
    <row r="139" spans="1:7" x14ac:dyDescent="0.3">
      <c r="A139" s="156">
        <v>132</v>
      </c>
      <c r="B139" s="185">
        <v>840303</v>
      </c>
      <c r="C139" s="202">
        <v>203030</v>
      </c>
      <c r="D139" s="160" t="s">
        <v>301</v>
      </c>
      <c r="E139" s="298">
        <v>13100</v>
      </c>
      <c r="F139" s="301">
        <v>13100</v>
      </c>
      <c r="G139" s="158">
        <f t="shared" si="4"/>
        <v>1</v>
      </c>
    </row>
    <row r="140" spans="1:7" x14ac:dyDescent="0.3">
      <c r="A140" s="156">
        <v>133</v>
      </c>
      <c r="B140" s="160">
        <v>840303</v>
      </c>
      <c r="C140" s="202" t="s">
        <v>330</v>
      </c>
      <c r="D140" s="157" t="s">
        <v>177</v>
      </c>
      <c r="E140" s="175">
        <v>4558700</v>
      </c>
      <c r="F140" s="164">
        <v>4199683.42</v>
      </c>
      <c r="G140" s="158">
        <f t="shared" si="4"/>
        <v>0.92124584201636428</v>
      </c>
    </row>
    <row r="141" spans="1:7" ht="19.5" thickBot="1" x14ac:dyDescent="0.35">
      <c r="A141" s="159">
        <v>134</v>
      </c>
      <c r="B141" s="167">
        <v>840303</v>
      </c>
      <c r="C141" s="205">
        <v>710130</v>
      </c>
      <c r="D141" s="167" t="s">
        <v>183</v>
      </c>
      <c r="E141" s="189">
        <v>448500</v>
      </c>
      <c r="F141" s="190">
        <v>207605.37</v>
      </c>
      <c r="G141" s="168">
        <f t="shared" si="4"/>
        <v>0.46288822742474917</v>
      </c>
    </row>
    <row r="142" spans="1:7" x14ac:dyDescent="0.3">
      <c r="A142" s="156"/>
      <c r="B142" s="157"/>
      <c r="C142" s="157"/>
      <c r="D142" s="157"/>
      <c r="E142" s="206">
        <f>SUM(E5:E141)</f>
        <v>24506800</v>
      </c>
      <c r="F142" s="207">
        <f>SUM(F5:F141)</f>
        <v>18234356.280000005</v>
      </c>
      <c r="G142" s="208">
        <f t="shared" si="4"/>
        <v>0.74405292735077633</v>
      </c>
    </row>
    <row r="143" spans="1:7" x14ac:dyDescent="0.3">
      <c r="A143" s="216"/>
    </row>
    <row r="144" spans="1:7" s="209" customFormat="1" x14ac:dyDescent="0.3">
      <c r="B144" s="210" t="s">
        <v>107</v>
      </c>
      <c r="E144" s="217" t="s">
        <v>108</v>
      </c>
    </row>
    <row r="145" spans="1:9" s="209" customFormat="1" x14ac:dyDescent="0.3">
      <c r="E145" s="210" t="s">
        <v>109</v>
      </c>
    </row>
    <row r="146" spans="1:9" s="209" customFormat="1" x14ac:dyDescent="0.3">
      <c r="B146" s="218" t="s">
        <v>110</v>
      </c>
      <c r="E146" s="209" t="s">
        <v>111</v>
      </c>
    </row>
    <row r="147" spans="1:9" x14ac:dyDescent="0.3">
      <c r="A147" s="209"/>
    </row>
    <row r="148" spans="1:9" x14ac:dyDescent="0.3">
      <c r="A148" s="209"/>
      <c r="D148" s="219">
        <f>'VENITURI TOTALE'!E47-'CHELTUIELI TOTALE'!F142</f>
        <v>3246580.0599999987</v>
      </c>
    </row>
    <row r="149" spans="1:9" x14ac:dyDescent="0.3">
      <c r="A149" s="209"/>
    </row>
    <row r="150" spans="1:9" x14ac:dyDescent="0.3">
      <c r="A150" s="209"/>
      <c r="C150" s="211" t="s">
        <v>333</v>
      </c>
      <c r="D150" s="219">
        <f>'venituri functionare'!E6-'cheltuieli functionare'!E6</f>
        <v>3016225.1099999994</v>
      </c>
      <c r="E150" s="211" t="s">
        <v>334</v>
      </c>
      <c r="G150" s="219"/>
    </row>
    <row r="151" spans="1:9" ht="19.5" thickBot="1" x14ac:dyDescent="0.35">
      <c r="C151" s="220" t="s">
        <v>335</v>
      </c>
      <c r="D151" s="221">
        <f>'venituri dezvoltare'!E6-'cheltuieli dezvoltare'!E6</f>
        <v>230354.94999999925</v>
      </c>
      <c r="E151" s="220" t="s">
        <v>336</v>
      </c>
      <c r="G151" s="219"/>
      <c r="I151" s="219"/>
    </row>
    <row r="152" spans="1:9" x14ac:dyDescent="0.3">
      <c r="C152" s="211" t="s">
        <v>337</v>
      </c>
      <c r="D152" s="219">
        <f>D150+D151</f>
        <v>3246580.0599999987</v>
      </c>
      <c r="E152" s="211" t="s">
        <v>416</v>
      </c>
      <c r="G152" s="219"/>
    </row>
    <row r="154" spans="1:9" x14ac:dyDescent="0.3">
      <c r="C154" s="222" t="s">
        <v>417</v>
      </c>
      <c r="D154" s="223">
        <f>'VENITURI TOTALE'!E47</f>
        <v>21480936.340000004</v>
      </c>
      <c r="E154" s="223">
        <f>F142</f>
        <v>18234356.280000005</v>
      </c>
      <c r="F154" s="223">
        <f>D154-E154</f>
        <v>3246580.0599999987</v>
      </c>
    </row>
    <row r="156" spans="1:9" x14ac:dyDescent="0.3">
      <c r="D156" s="219"/>
    </row>
  </sheetData>
  <phoneticPr fontId="8" type="noConversion"/>
  <pageMargins left="0.7" right="0.7" top="0.75" bottom="0.75" header="0.511811023622047" footer="0.511811023622047"/>
  <pageSetup paperSize="9" scale="42" orientation="portrait" r:id="rId1"/>
  <rowBreaks count="2" manualBreakCount="2">
    <brk id="80" max="6" man="1"/>
    <brk id="147" max="16383" man="1"/>
  </rowBreaks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49"/>
  <sheetViews>
    <sheetView tabSelected="1" zoomScaleNormal="100" workbookViewId="0">
      <selection activeCell="M36" sqref="M36"/>
    </sheetView>
  </sheetViews>
  <sheetFormatPr defaultColWidth="8.42578125" defaultRowHeight="15" x14ac:dyDescent="0.25"/>
  <cols>
    <col min="2" max="2" width="77.7109375" customWidth="1"/>
    <col min="3" max="3" width="60.42578125" customWidth="1"/>
    <col min="4" max="4" width="16.42578125" customWidth="1"/>
    <col min="5" max="5" width="12.28515625" customWidth="1"/>
    <col min="6" max="6" width="22" customWidth="1"/>
  </cols>
  <sheetData>
    <row r="1" spans="1:6" x14ac:dyDescent="0.25">
      <c r="B1" t="s">
        <v>338</v>
      </c>
      <c r="F1" t="s">
        <v>339</v>
      </c>
    </row>
    <row r="3" spans="1:6" x14ac:dyDescent="0.25">
      <c r="A3" s="39"/>
      <c r="B3" s="39"/>
      <c r="C3" s="39" t="s">
        <v>472</v>
      </c>
      <c r="D3" s="39"/>
      <c r="E3" s="39"/>
      <c r="F3" s="39"/>
    </row>
    <row r="4" spans="1:6" ht="18.75" x14ac:dyDescent="0.3">
      <c r="A4" s="40" t="s">
        <v>340</v>
      </c>
      <c r="B4" s="39"/>
      <c r="C4" s="39"/>
      <c r="D4" s="39"/>
      <c r="E4" s="39"/>
      <c r="F4" s="39"/>
    </row>
    <row r="5" spans="1:6" x14ac:dyDescent="0.25">
      <c r="A5" s="39" t="s">
        <v>341</v>
      </c>
      <c r="B5" s="39" t="s">
        <v>342</v>
      </c>
      <c r="C5" s="39" t="s">
        <v>343</v>
      </c>
      <c r="D5" s="39" t="s">
        <v>344</v>
      </c>
      <c r="E5" s="39" t="s">
        <v>345</v>
      </c>
      <c r="F5" s="39" t="s">
        <v>346</v>
      </c>
    </row>
    <row r="6" spans="1:6" x14ac:dyDescent="0.25">
      <c r="A6" s="41" t="s">
        <v>347</v>
      </c>
      <c r="B6" s="41"/>
      <c r="C6" s="41"/>
      <c r="D6" s="41"/>
      <c r="E6" s="41"/>
      <c r="F6" s="41"/>
    </row>
    <row r="7" spans="1:6" x14ac:dyDescent="0.25">
      <c r="A7" s="42">
        <v>1</v>
      </c>
      <c r="B7" s="42" t="s">
        <v>348</v>
      </c>
      <c r="C7" s="42" t="s">
        <v>473</v>
      </c>
      <c r="D7" s="43">
        <f>'VENITURI TOTALE'!E47-'VENITURI TOTALE'!E37-'VENITURI TOTALE'!E38</f>
        <v>21480936.340000004</v>
      </c>
      <c r="E7" s="44">
        <f>D7/D8*100</f>
        <v>101.70994204490576</v>
      </c>
      <c r="F7" s="42" t="s">
        <v>350</v>
      </c>
    </row>
    <row r="8" spans="1:6" x14ac:dyDescent="0.25">
      <c r="A8" s="41"/>
      <c r="B8" s="41"/>
      <c r="C8" s="41" t="s">
        <v>474</v>
      </c>
      <c r="D8" s="45">
        <f>'VENITURI TOTALE'!D47</f>
        <v>21119800</v>
      </c>
      <c r="E8" s="41"/>
      <c r="F8" s="41"/>
    </row>
    <row r="9" spans="1:6" x14ac:dyDescent="0.25">
      <c r="A9" s="42">
        <v>2</v>
      </c>
      <c r="B9" s="42" t="s">
        <v>351</v>
      </c>
      <c r="C9" s="42" t="s">
        <v>352</v>
      </c>
      <c r="D9" s="46">
        <f>'venituri functionare'!E11+'venituri functionare'!E13+'venituri functionare'!E17+'venituri functionare'!E31+'venituri functionare'!E37+'venituri functionare'!E40+'venituri functionare'!E44+'venituri functionare'!E47+'venituri functionare'!E50+'venituri functionare'!E54+'venituri dezvoltare'!E10+'venituri dezvoltare'!E24</f>
        <v>9561654.4399999995</v>
      </c>
      <c r="E9" s="44">
        <f>D9/D10*100</f>
        <v>116.41530231085785</v>
      </c>
      <c r="F9" s="42" t="s">
        <v>350</v>
      </c>
    </row>
    <row r="10" spans="1:6" x14ac:dyDescent="0.25">
      <c r="A10" s="41"/>
      <c r="B10" s="41"/>
      <c r="C10" s="41" t="s">
        <v>353</v>
      </c>
      <c r="D10" s="47">
        <f>'venituri functionare'!D11+'venituri functionare'!D13+'venituri functionare'!D17+'venituri functionare'!D31+'venituri functionare'!D37+'venituri functionare'!D40+'venituri functionare'!D44+'venituri functionare'!D47+'venituri functionare'!D50+'venituri functionare'!D54</f>
        <v>8213400</v>
      </c>
      <c r="E10" s="41"/>
      <c r="F10" s="41"/>
    </row>
    <row r="11" spans="1:6" x14ac:dyDescent="0.25">
      <c r="A11" s="42">
        <v>3</v>
      </c>
      <c r="B11" s="42" t="s">
        <v>354</v>
      </c>
      <c r="C11" s="42" t="s">
        <v>352</v>
      </c>
      <c r="D11" s="46">
        <f>'venituri functionare'!E11+'venituri functionare'!E13+'venituri functionare'!E17+'venituri functionare'!E31+'venituri functionare'!E37+'venituri functionare'!E40+'venituri functionare'!E44+'venituri functionare'!E47+'venituri functionare'!E50+'venituri functionare'!E54+'venituri dezvoltare'!E10+'venituri dezvoltare'!E24</f>
        <v>9561654.4399999995</v>
      </c>
      <c r="E11" s="44">
        <f>D11/D12*100</f>
        <v>44.512279579708483</v>
      </c>
      <c r="F11" s="42" t="s">
        <v>350</v>
      </c>
    </row>
    <row r="12" spans="1:6" x14ac:dyDescent="0.25">
      <c r="A12" s="41"/>
      <c r="B12" s="41"/>
      <c r="C12" s="41" t="s">
        <v>349</v>
      </c>
      <c r="D12" s="45">
        <f>'VENITURI TOTALE'!E47-'VENITURI TOTALE'!E37-'VENITURI TOTALE'!E38</f>
        <v>21480936.340000004</v>
      </c>
      <c r="E12" s="41"/>
      <c r="F12" s="41"/>
    </row>
    <row r="13" spans="1:6" x14ac:dyDescent="0.25">
      <c r="A13" s="42">
        <v>4</v>
      </c>
      <c r="B13" s="42" t="s">
        <v>355</v>
      </c>
      <c r="C13" s="42" t="s">
        <v>356</v>
      </c>
      <c r="D13" s="338">
        <f>D11-'venituri functionare'!E13</f>
        <v>2888311.05</v>
      </c>
      <c r="E13" s="44">
        <f>D13/D14*100</f>
        <v>13.445927143416132</v>
      </c>
      <c r="F13" s="42" t="s">
        <v>350</v>
      </c>
    </row>
    <row r="14" spans="1:6" x14ac:dyDescent="0.25">
      <c r="A14" s="41"/>
      <c r="B14" s="41"/>
      <c r="C14" s="41" t="s">
        <v>357</v>
      </c>
      <c r="D14" s="45">
        <f>'VENITURI TOTALE'!E47-'VENITURI TOTALE'!E37-'VENITURI TOTALE'!E38</f>
        <v>21480936.340000004</v>
      </c>
      <c r="E14" s="41"/>
      <c r="F14" s="41"/>
    </row>
    <row r="15" spans="1:6" x14ac:dyDescent="0.25">
      <c r="A15" s="42">
        <v>5</v>
      </c>
      <c r="B15" s="42" t="s">
        <v>358</v>
      </c>
      <c r="C15" s="42" t="s">
        <v>359</v>
      </c>
      <c r="D15" s="42">
        <v>9561654.4399999995</v>
      </c>
      <c r="E15" s="81">
        <f>D16/D15*100</f>
        <v>6.9182588029190487E-2</v>
      </c>
      <c r="F15" s="42" t="s">
        <v>360</v>
      </c>
    </row>
    <row r="16" spans="1:6" x14ac:dyDescent="0.25">
      <c r="A16" s="48"/>
      <c r="B16" s="48"/>
      <c r="C16" s="48" t="s">
        <v>361</v>
      </c>
      <c r="D16" s="340">
        <v>6615</v>
      </c>
      <c r="E16" s="48"/>
      <c r="F16" s="48"/>
    </row>
    <row r="17" spans="1:6" x14ac:dyDescent="0.25">
      <c r="A17" s="49">
        <v>6</v>
      </c>
      <c r="B17" s="50" t="s">
        <v>362</v>
      </c>
      <c r="C17" s="50" t="s">
        <v>363</v>
      </c>
      <c r="D17" s="353">
        <v>1196750.5900000001</v>
      </c>
      <c r="E17" s="353">
        <f>D18/D17*100</f>
        <v>87.570460274433614</v>
      </c>
      <c r="F17" s="51" t="s">
        <v>360</v>
      </c>
    </row>
    <row r="18" spans="1:6" x14ac:dyDescent="0.25">
      <c r="A18" s="52"/>
      <c r="B18" s="39"/>
      <c r="C18" s="39" t="s">
        <v>364</v>
      </c>
      <c r="D18" s="354">
        <v>1048000</v>
      </c>
      <c r="E18" s="39"/>
      <c r="F18" s="53"/>
    </row>
    <row r="19" spans="1:6" x14ac:dyDescent="0.25">
      <c r="A19" s="54"/>
      <c r="B19" s="41"/>
      <c r="C19" s="41" t="s">
        <v>365</v>
      </c>
      <c r="D19" s="339"/>
      <c r="E19" s="41"/>
      <c r="F19" s="55"/>
    </row>
    <row r="20" spans="1:6" x14ac:dyDescent="0.25">
      <c r="A20" s="42">
        <v>7</v>
      </c>
      <c r="B20" s="42" t="s">
        <v>366</v>
      </c>
      <c r="C20" s="42" t="s">
        <v>367</v>
      </c>
      <c r="D20" s="81">
        <f>'venituri functionare'!E13+'venituri functionare'!E28+'venituri functionare'!E61+'venituri dezvoltare'!E20+'venituri dezvoltare'!E15</f>
        <v>18585230.289999999</v>
      </c>
      <c r="E20" s="44">
        <f>D20/D22*100</f>
        <v>86.519646982948956</v>
      </c>
      <c r="F20" s="42" t="s">
        <v>360</v>
      </c>
    </row>
    <row r="21" spans="1:6" x14ac:dyDescent="0.25">
      <c r="A21" s="39"/>
      <c r="B21" s="39"/>
      <c r="C21" s="39" t="s">
        <v>368</v>
      </c>
      <c r="D21" s="39"/>
      <c r="E21" s="39"/>
      <c r="F21" s="39"/>
    </row>
    <row r="22" spans="1:6" x14ac:dyDescent="0.25">
      <c r="A22" s="48"/>
      <c r="B22" s="48"/>
      <c r="C22" s="48" t="s">
        <v>369</v>
      </c>
      <c r="D22" s="340">
        <f>'VENITURI TOTALE'!E47-'VENITURI TOTALE'!E37-'VENITURI TOTALE'!E38</f>
        <v>21480936.340000004</v>
      </c>
      <c r="E22" s="48"/>
      <c r="F22" s="48"/>
    </row>
    <row r="23" spans="1:6" x14ac:dyDescent="0.25">
      <c r="A23" s="49">
        <v>8</v>
      </c>
      <c r="B23" s="50" t="s">
        <v>370</v>
      </c>
      <c r="C23" s="50" t="s">
        <v>371</v>
      </c>
      <c r="D23" s="56">
        <f>D9+'venituri functionare'!E30</f>
        <v>10311654.439999999</v>
      </c>
      <c r="E23" s="57">
        <f>D23/D24*100</f>
        <v>48.003747493997729</v>
      </c>
      <c r="F23" s="51" t="s">
        <v>350</v>
      </c>
    </row>
    <row r="24" spans="1:6" x14ac:dyDescent="0.25">
      <c r="A24" s="54"/>
      <c r="B24" s="41"/>
      <c r="C24" s="41" t="s">
        <v>475</v>
      </c>
      <c r="D24" s="45">
        <f>'VENITURI TOTALE'!E47-'VENITURI TOTALE'!E37-'VENITURI TOTALE'!E38</f>
        <v>21480936.340000004</v>
      </c>
      <c r="E24" s="41"/>
      <c r="F24" s="55"/>
    </row>
    <row r="25" spans="1:6" x14ac:dyDescent="0.25">
      <c r="A25" s="42">
        <v>9</v>
      </c>
      <c r="B25" s="42" t="s">
        <v>372</v>
      </c>
      <c r="C25" s="42"/>
      <c r="D25" s="58"/>
      <c r="E25" s="58"/>
      <c r="F25" s="58"/>
    </row>
    <row r="26" spans="1:6" x14ac:dyDescent="0.25">
      <c r="A26" s="39" t="s">
        <v>373</v>
      </c>
      <c r="B26" s="39" t="s">
        <v>374</v>
      </c>
      <c r="C26" s="59" t="s">
        <v>375</v>
      </c>
      <c r="D26" s="78">
        <v>1170503.3799999999</v>
      </c>
      <c r="E26" s="60">
        <f>D26/D27</f>
        <v>1</v>
      </c>
      <c r="F26" s="61" t="s">
        <v>376</v>
      </c>
    </row>
    <row r="27" spans="1:6" x14ac:dyDescent="0.25">
      <c r="A27" s="41"/>
      <c r="B27" s="41"/>
      <c r="C27" s="62" t="s">
        <v>377</v>
      </c>
      <c r="D27" s="79">
        <v>1170503.3799999999</v>
      </c>
      <c r="E27" s="41"/>
      <c r="F27" s="63"/>
    </row>
    <row r="28" spans="1:6" x14ac:dyDescent="0.25">
      <c r="A28" s="42" t="s">
        <v>378</v>
      </c>
      <c r="B28" s="42" t="s">
        <v>372</v>
      </c>
      <c r="C28" s="64" t="s">
        <v>379</v>
      </c>
      <c r="D28" s="80">
        <v>1331585.6299999999</v>
      </c>
      <c r="E28" s="81">
        <f>D28/D29</f>
        <v>1331585.6299999999</v>
      </c>
      <c r="F28" s="65" t="s">
        <v>380</v>
      </c>
    </row>
    <row r="29" spans="1:6" x14ac:dyDescent="0.25">
      <c r="A29" s="39"/>
      <c r="B29" s="39"/>
      <c r="C29" s="59" t="s">
        <v>381</v>
      </c>
      <c r="D29" s="66">
        <v>1</v>
      </c>
      <c r="E29" s="67"/>
      <c r="F29" s="68"/>
    </row>
    <row r="30" spans="1:6" x14ac:dyDescent="0.25">
      <c r="A30" s="39"/>
      <c r="B30" s="39"/>
      <c r="C30" s="39"/>
      <c r="D30" s="42"/>
      <c r="E30" s="42"/>
      <c r="F30" s="42"/>
    </row>
    <row r="31" spans="1:6" x14ac:dyDescent="0.25">
      <c r="A31" s="39"/>
      <c r="B31" s="39"/>
      <c r="C31" s="39"/>
      <c r="D31" s="39"/>
      <c r="E31" s="39"/>
      <c r="F31" s="39"/>
    </row>
    <row r="32" spans="1:6" ht="18.75" x14ac:dyDescent="0.3">
      <c r="A32" s="69" t="s">
        <v>382</v>
      </c>
      <c r="B32" s="48"/>
      <c r="C32" s="48"/>
      <c r="D32" s="48"/>
      <c r="E32" s="48"/>
      <c r="F32" s="48"/>
    </row>
    <row r="33" spans="1:6" x14ac:dyDescent="0.25">
      <c r="A33" s="70" t="s">
        <v>383</v>
      </c>
      <c r="B33" s="71" t="s">
        <v>342</v>
      </c>
      <c r="C33" s="71" t="s">
        <v>343</v>
      </c>
      <c r="D33" s="71" t="s">
        <v>344</v>
      </c>
      <c r="E33" s="71" t="s">
        <v>345</v>
      </c>
      <c r="F33" s="72" t="s">
        <v>346</v>
      </c>
    </row>
    <row r="34" spans="1:6" x14ac:dyDescent="0.25">
      <c r="A34" s="42">
        <v>1</v>
      </c>
      <c r="B34" s="42" t="s">
        <v>384</v>
      </c>
      <c r="C34" s="42" t="s">
        <v>385</v>
      </c>
      <c r="D34" s="81">
        <f>'cheltuieli functionare'!E8+'cheltuieli functionare'!E22+'cheltuieli functionare'!E25+'cheltuieli functionare'!E30</f>
        <v>5836076</v>
      </c>
      <c r="E34" s="44">
        <f>D34/D36*100</f>
        <v>32.005933800916161</v>
      </c>
      <c r="F34" s="42" t="s">
        <v>360</v>
      </c>
    </row>
    <row r="35" spans="1:6" x14ac:dyDescent="0.25">
      <c r="A35" s="39"/>
      <c r="B35" s="39"/>
      <c r="C35" s="39" t="s">
        <v>386</v>
      </c>
      <c r="D35" s="39"/>
      <c r="E35" s="39"/>
      <c r="F35" s="39"/>
    </row>
    <row r="36" spans="1:6" x14ac:dyDescent="0.25">
      <c r="A36" s="41"/>
      <c r="B36" s="41"/>
      <c r="C36" s="41" t="s">
        <v>387</v>
      </c>
      <c r="D36" s="339">
        <f>'CHELTUIELI TOTALE'!F142</f>
        <v>18234356.280000005</v>
      </c>
      <c r="E36" s="41"/>
      <c r="F36" s="41"/>
    </row>
    <row r="37" spans="1:6" x14ac:dyDescent="0.25">
      <c r="A37" s="42">
        <v>2</v>
      </c>
      <c r="B37" s="42" t="s">
        <v>388</v>
      </c>
      <c r="C37" s="42" t="s">
        <v>389</v>
      </c>
      <c r="D37" s="73">
        <f>'cheltuieli functionare'!E6</f>
        <v>11631775.439999999</v>
      </c>
      <c r="E37" s="44">
        <f>D37/D38*100</f>
        <v>63.790436368505553</v>
      </c>
      <c r="F37" s="42" t="s">
        <v>390</v>
      </c>
    </row>
    <row r="38" spans="1:6" x14ac:dyDescent="0.25">
      <c r="A38" s="41"/>
      <c r="B38" s="41"/>
      <c r="C38" s="41" t="s">
        <v>387</v>
      </c>
      <c r="D38" s="74">
        <f>'CHELTUIELI TOTALE'!F142</f>
        <v>18234356.280000005</v>
      </c>
      <c r="E38" s="41"/>
      <c r="F38" s="41"/>
    </row>
    <row r="39" spans="1:6" x14ac:dyDescent="0.25">
      <c r="A39" s="42">
        <v>3</v>
      </c>
      <c r="B39" s="42" t="s">
        <v>391</v>
      </c>
      <c r="C39" s="42" t="s">
        <v>392</v>
      </c>
      <c r="D39" s="77">
        <f>'cheltuieli dezvoltare'!E6</f>
        <v>6602580.8400000008</v>
      </c>
      <c r="E39" s="44">
        <f>D39/D40*100</f>
        <v>36.209563631494426</v>
      </c>
      <c r="F39" s="42" t="s">
        <v>350</v>
      </c>
    </row>
    <row r="40" spans="1:6" x14ac:dyDescent="0.25">
      <c r="A40" s="41"/>
      <c r="B40" s="41"/>
      <c r="C40" s="41" t="s">
        <v>387</v>
      </c>
      <c r="D40" s="74">
        <f>'CHELTUIELI TOTALE'!F142</f>
        <v>18234356.280000005</v>
      </c>
      <c r="E40" s="41"/>
      <c r="F40" s="41"/>
    </row>
    <row r="41" spans="1:6" x14ac:dyDescent="0.25">
      <c r="A41" s="42">
        <v>4</v>
      </c>
      <c r="B41" s="42" t="s">
        <v>393</v>
      </c>
      <c r="C41" s="42" t="s">
        <v>394</v>
      </c>
      <c r="D41" s="42">
        <v>0</v>
      </c>
      <c r="E41" s="42">
        <f>D41/D42*100</f>
        <v>0</v>
      </c>
      <c r="F41" s="42" t="s">
        <v>360</v>
      </c>
    </row>
    <row r="42" spans="1:6" x14ac:dyDescent="0.25">
      <c r="A42" s="41"/>
      <c r="B42" s="41"/>
      <c r="C42" s="41" t="s">
        <v>387</v>
      </c>
      <c r="D42" s="339">
        <f>'CHELTUIELI TOTALE'!F142</f>
        <v>18234356.280000005</v>
      </c>
      <c r="E42" s="41"/>
      <c r="F42" s="41"/>
    </row>
    <row r="43" spans="1:6" x14ac:dyDescent="0.25">
      <c r="A43" s="71">
        <v>5</v>
      </c>
      <c r="B43" s="71" t="s">
        <v>395</v>
      </c>
      <c r="C43" s="71" t="s">
        <v>396</v>
      </c>
      <c r="D43" s="75">
        <v>2791332.11</v>
      </c>
      <c r="E43" s="71"/>
      <c r="F43" s="71" t="s">
        <v>350</v>
      </c>
    </row>
    <row r="44" spans="1:6" x14ac:dyDescent="0.25">
      <c r="A44" s="71">
        <v>6</v>
      </c>
      <c r="B44" s="71" t="s">
        <v>397</v>
      </c>
      <c r="C44" s="71" t="s">
        <v>396</v>
      </c>
      <c r="D44" s="75">
        <v>230354.95</v>
      </c>
      <c r="E44" s="71"/>
      <c r="F44" s="71" t="s">
        <v>350</v>
      </c>
    </row>
    <row r="45" spans="1:6" x14ac:dyDescent="0.25">
      <c r="A45" s="42"/>
      <c r="B45" s="42"/>
      <c r="C45" s="42"/>
      <c r="D45" s="42"/>
      <c r="E45" s="42"/>
      <c r="F45" s="42"/>
    </row>
    <row r="47" spans="1:6" x14ac:dyDescent="0.25">
      <c r="B47" t="s">
        <v>107</v>
      </c>
      <c r="E47" t="s">
        <v>157</v>
      </c>
    </row>
    <row r="48" spans="1:6" x14ac:dyDescent="0.25">
      <c r="E48" t="s">
        <v>109</v>
      </c>
    </row>
    <row r="49" spans="2:5" x14ac:dyDescent="0.25">
      <c r="B49" t="s">
        <v>110</v>
      </c>
      <c r="E49" t="s">
        <v>418</v>
      </c>
    </row>
  </sheetData>
  <pageMargins left="0.7" right="0.7" top="0.75" bottom="0.75" header="0.511811023622047" footer="0.511811023622047"/>
  <pageSetup paperSize="9" scale="65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59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4</vt:i4>
      </vt:variant>
    </vt:vector>
  </HeadingPairs>
  <TitlesOfParts>
    <vt:vector size="11" baseType="lpstr">
      <vt:lpstr>venituri functionare</vt:lpstr>
      <vt:lpstr>cheltuieli functionare</vt:lpstr>
      <vt:lpstr>venituri dezvoltare</vt:lpstr>
      <vt:lpstr>cheltuieli dezvoltare</vt:lpstr>
      <vt:lpstr>VENITURI TOTALE</vt:lpstr>
      <vt:lpstr>CHELTUIELI TOTALE</vt:lpstr>
      <vt:lpstr>indicatori</vt:lpstr>
      <vt:lpstr>'cheltuieli dezvoltare'!Print_Area</vt:lpstr>
      <vt:lpstr>'CHELTUIELI TOTALE'!Print_Area</vt:lpstr>
      <vt:lpstr>'venituri dezvoltare'!Print_Area</vt:lpstr>
      <vt:lpstr>'venituri functionare'!Print_Area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PC</cp:lastModifiedBy>
  <cp:revision>4</cp:revision>
  <cp:lastPrinted>2025-01-29T11:24:40Z</cp:lastPrinted>
  <dcterms:created xsi:type="dcterms:W3CDTF">2006-09-16T00:00:00Z</dcterms:created>
  <dcterms:modified xsi:type="dcterms:W3CDTF">2025-05-14T08:24:31Z</dcterms:modified>
  <dc:language>en-US</dc:language>
</cp:coreProperties>
</file>