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 EXECUTIE\CONT DE EXECUTIE TRIM I 2025\"/>
    </mc:Choice>
  </mc:AlternateContent>
  <xr:revisionPtr revIDLastSave="0" documentId="13_ncr:1_{7C70644D-3579-477A-A43E-2B8975098925}" xr6:coauthVersionLast="47" xr6:coauthVersionMax="47" xr10:uidLastSave="{00000000-0000-0000-0000-000000000000}"/>
  <bookViews>
    <workbookView xWindow="-120" yWindow="-120" windowWidth="29040" windowHeight="15720" tabRatio="678" activeTab="5" xr2:uid="{00000000-000D-0000-FFFF-FFFF00000000}"/>
  </bookViews>
  <sheets>
    <sheet name="venituri functionare" sheetId="1" r:id="rId1"/>
    <sheet name="cheltuieli functionare" sheetId="2" r:id="rId2"/>
    <sheet name="venituri dezvoltare" sheetId="3" r:id="rId3"/>
    <sheet name="cheltuieli dezvoltare" sheetId="4" r:id="rId4"/>
    <sheet name="VENITURI TOTALE" sheetId="5" r:id="rId5"/>
    <sheet name="CHELTUIELI TOTALE" sheetId="6" r:id="rId6"/>
    <sheet name="indicatori" sheetId="7" r:id="rId7"/>
  </sheets>
  <definedNames>
    <definedName name="_xlnm.Print_Area" localSheetId="3">'cheltuieli dezvoltare'!$A$1:$F$49</definedName>
    <definedName name="_xlnm.Print_Area" localSheetId="5">'CHELTUIELI TOTALE'!$A$1:$G$146</definedName>
    <definedName name="_xlnm.Print_Area" localSheetId="2">'venituri dezvoltare'!$A$1:$F$35</definedName>
    <definedName name="_xlnm.Print_Area" localSheetId="0">'venituri functionare'!$A$1:$F$69</definedName>
  </definedNames>
  <calcPr calcId="191029"/>
</workbook>
</file>

<file path=xl/calcChain.xml><?xml version="1.0" encoding="utf-8"?>
<calcChain xmlns="http://schemas.openxmlformats.org/spreadsheetml/2006/main">
  <c r="D24" i="7" l="1"/>
  <c r="D14" i="7"/>
  <c r="D12" i="7"/>
  <c r="D11" i="7"/>
  <c r="D9" i="7"/>
  <c r="D7" i="7" l="1"/>
  <c r="E37" i="2"/>
  <c r="F40" i="2"/>
  <c r="E28" i="7"/>
  <c r="D34" i="7"/>
  <c r="G34" i="6"/>
  <c r="E36" i="5"/>
  <c r="E10" i="3"/>
  <c r="F142" i="6" l="1"/>
  <c r="G111" i="6"/>
  <c r="G98" i="6"/>
  <c r="E35" i="4"/>
  <c r="E22" i="4"/>
  <c r="F25" i="4"/>
  <c r="G117" i="6"/>
  <c r="G42" i="6"/>
  <c r="G35" i="6"/>
  <c r="G8" i="6"/>
  <c r="F11" i="2"/>
  <c r="F13" i="2"/>
  <c r="E12" i="2"/>
  <c r="D12" i="2"/>
  <c r="E57" i="1"/>
  <c r="E54" i="1"/>
  <c r="D36" i="7" l="1"/>
  <c r="E34" i="7" s="1"/>
  <c r="D42" i="7"/>
  <c r="E41" i="7" s="1"/>
  <c r="D40" i="7"/>
  <c r="D38" i="7"/>
  <c r="F12" i="2"/>
  <c r="G128" i="6"/>
  <c r="G95" i="6"/>
  <c r="G71" i="6"/>
  <c r="E21" i="2"/>
  <c r="D21" i="2"/>
  <c r="F23" i="2"/>
  <c r="F10" i="2"/>
  <c r="G45" i="6"/>
  <c r="E41" i="4"/>
  <c r="E46" i="5"/>
  <c r="D46" i="5"/>
  <c r="E44" i="5"/>
  <c r="D44" i="5"/>
  <c r="E41" i="5"/>
  <c r="D41" i="5"/>
  <c r="F41" i="5" l="1"/>
  <c r="F44" i="5"/>
  <c r="F46" i="5"/>
  <c r="D27" i="5"/>
  <c r="E27" i="5"/>
  <c r="F27" i="5" l="1"/>
  <c r="F49" i="1"/>
  <c r="E47" i="1"/>
  <c r="D47" i="1"/>
  <c r="D17" i="3"/>
  <c r="D15" i="3" s="1"/>
  <c r="D7" i="3"/>
  <c r="E25" i="3"/>
  <c r="E24" i="3" s="1"/>
  <c r="D25" i="3"/>
  <c r="D24" i="3" s="1"/>
  <c r="F26" i="3"/>
  <c r="F21" i="3"/>
  <c r="F16" i="3"/>
  <c r="F24" i="3" l="1"/>
  <c r="F25" i="3"/>
  <c r="G130" i="6"/>
  <c r="G121" i="6"/>
  <c r="G114" i="6"/>
  <c r="G107" i="6"/>
  <c r="G100" i="6"/>
  <c r="G101" i="6"/>
  <c r="G102" i="6"/>
  <c r="G85" i="6"/>
  <c r="G67" i="6"/>
  <c r="G66" i="6"/>
  <c r="G52" i="6"/>
  <c r="D27" i="4"/>
  <c r="E27" i="4"/>
  <c r="E29" i="2"/>
  <c r="D29" i="2"/>
  <c r="F31" i="2"/>
  <c r="E45" i="5"/>
  <c r="D45" i="5"/>
  <c r="D38" i="5"/>
  <c r="D37" i="5"/>
  <c r="D35" i="5"/>
  <c r="E35" i="5"/>
  <c r="E34" i="5"/>
  <c r="E32" i="5"/>
  <c r="D32" i="5"/>
  <c r="F11" i="3"/>
  <c r="F14" i="3"/>
  <c r="F18" i="3"/>
  <c r="F19" i="3"/>
  <c r="F23" i="3"/>
  <c r="F45" i="5" l="1"/>
  <c r="E22" i="3"/>
  <c r="E20" i="3" s="1"/>
  <c r="D22" i="3"/>
  <c r="D20" i="3" s="1"/>
  <c r="F58" i="1"/>
  <c r="D57" i="1"/>
  <c r="D41" i="2"/>
  <c r="D24" i="2"/>
  <c r="E7" i="2"/>
  <c r="D7" i="2"/>
  <c r="G135" i="6"/>
  <c r="G97" i="6"/>
  <c r="G96" i="6"/>
  <c r="G79" i="6"/>
  <c r="G59" i="6"/>
  <c r="G44" i="6"/>
  <c r="G43" i="6"/>
  <c r="G40" i="6"/>
  <c r="G28" i="6"/>
  <c r="D35" i="4"/>
  <c r="D8" i="4"/>
  <c r="E14" i="4"/>
  <c r="D14" i="4"/>
  <c r="F15" i="4"/>
  <c r="F16" i="4"/>
  <c r="E43" i="5"/>
  <c r="D43" i="5"/>
  <c r="E42" i="5"/>
  <c r="D42" i="5"/>
  <c r="E17" i="3"/>
  <c r="E15" i="3" s="1"/>
  <c r="F43" i="5" l="1"/>
  <c r="F42" i="5"/>
  <c r="F15" i="3"/>
  <c r="F17" i="3"/>
  <c r="F22" i="3"/>
  <c r="F20" i="3"/>
  <c r="F14" i="4"/>
  <c r="E26" i="7"/>
  <c r="F10" i="4"/>
  <c r="F11" i="4"/>
  <c r="F23" i="4"/>
  <c r="F24" i="4"/>
  <c r="D34" i="2"/>
  <c r="D14" i="2"/>
  <c r="E17" i="7"/>
  <c r="E15" i="7"/>
  <c r="E154" i="6"/>
  <c r="E142" i="6"/>
  <c r="G141" i="6"/>
  <c r="G140" i="6"/>
  <c r="G139" i="6"/>
  <c r="G138" i="6"/>
  <c r="G137" i="6"/>
  <c r="G136" i="6"/>
  <c r="G134" i="6"/>
  <c r="G133" i="6"/>
  <c r="G132" i="6"/>
  <c r="G131" i="6"/>
  <c r="G129" i="6"/>
  <c r="G127" i="6"/>
  <c r="G126" i="6"/>
  <c r="G125" i="6"/>
  <c r="G124" i="6"/>
  <c r="G123" i="6"/>
  <c r="G122" i="6"/>
  <c r="G120" i="6"/>
  <c r="G119" i="6"/>
  <c r="G118" i="6"/>
  <c r="G116" i="6"/>
  <c r="G115" i="6"/>
  <c r="G113" i="6"/>
  <c r="G112" i="6"/>
  <c r="G110" i="6"/>
  <c r="G109" i="6"/>
  <c r="G108" i="6"/>
  <c r="G106" i="6"/>
  <c r="G105" i="6"/>
  <c r="G104" i="6"/>
  <c r="G103" i="6"/>
  <c r="G99" i="6"/>
  <c r="G94" i="6"/>
  <c r="G93" i="6"/>
  <c r="G92" i="6"/>
  <c r="G91" i="6"/>
  <c r="G90" i="6"/>
  <c r="G89" i="6"/>
  <c r="G88" i="6"/>
  <c r="G87" i="6"/>
  <c r="G86" i="6"/>
  <c r="G84" i="6"/>
  <c r="G83" i="6"/>
  <c r="G82" i="6"/>
  <c r="G81" i="6"/>
  <c r="G80" i="6"/>
  <c r="G78" i="6"/>
  <c r="G77" i="6"/>
  <c r="G76" i="6"/>
  <c r="G75" i="6"/>
  <c r="G74" i="6"/>
  <c r="G73" i="6"/>
  <c r="G72" i="6"/>
  <c r="G70" i="6"/>
  <c r="G69" i="6"/>
  <c r="G68" i="6"/>
  <c r="G65" i="6"/>
  <c r="G64" i="6"/>
  <c r="G63" i="6"/>
  <c r="G62" i="6"/>
  <c r="G61" i="6"/>
  <c r="G60" i="6"/>
  <c r="G58" i="6"/>
  <c r="G57" i="6"/>
  <c r="G56" i="6"/>
  <c r="G55" i="6"/>
  <c r="G54" i="6"/>
  <c r="G53" i="6"/>
  <c r="G51" i="6"/>
  <c r="G50" i="6"/>
  <c r="G49" i="6"/>
  <c r="G48" i="6"/>
  <c r="G47" i="6"/>
  <c r="G46" i="6"/>
  <c r="G41" i="6"/>
  <c r="G39" i="6"/>
  <c r="G38" i="6"/>
  <c r="G37" i="6"/>
  <c r="G36" i="6"/>
  <c r="G33" i="6"/>
  <c r="G32" i="6"/>
  <c r="G31" i="6"/>
  <c r="G30" i="6"/>
  <c r="G29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7" i="6"/>
  <c r="G6" i="6"/>
  <c r="G5" i="6"/>
  <c r="E40" i="5"/>
  <c r="D40" i="5"/>
  <c r="E39" i="5"/>
  <c r="D39" i="5"/>
  <c r="E38" i="5"/>
  <c r="E37" i="5"/>
  <c r="F37" i="5" s="1"/>
  <c r="F35" i="5"/>
  <c r="D34" i="5"/>
  <c r="E33" i="5"/>
  <c r="D33" i="5"/>
  <c r="E31" i="5"/>
  <c r="D31" i="5"/>
  <c r="E30" i="5"/>
  <c r="D30" i="5"/>
  <c r="E29" i="5"/>
  <c r="D29" i="5"/>
  <c r="E28" i="5"/>
  <c r="D28" i="5"/>
  <c r="E26" i="5"/>
  <c r="D26" i="5"/>
  <c r="E25" i="5"/>
  <c r="D25" i="5"/>
  <c r="E24" i="5"/>
  <c r="D24" i="5"/>
  <c r="E23" i="5"/>
  <c r="D23" i="5"/>
  <c r="E22" i="5"/>
  <c r="D22" i="5"/>
  <c r="E21" i="5"/>
  <c r="D21" i="5"/>
  <c r="E20" i="5"/>
  <c r="D20" i="5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D9" i="5"/>
  <c r="E8" i="5"/>
  <c r="D8" i="5"/>
  <c r="E7" i="5"/>
  <c r="F7" i="5" s="1"/>
  <c r="D7" i="5"/>
  <c r="E6" i="5"/>
  <c r="D6" i="5"/>
  <c r="E5" i="5"/>
  <c r="D5" i="5"/>
  <c r="F43" i="4"/>
  <c r="F42" i="4"/>
  <c r="D41" i="4"/>
  <c r="D40" i="4" s="1"/>
  <c r="F39" i="4"/>
  <c r="F38" i="4"/>
  <c r="F36" i="4"/>
  <c r="F34" i="4"/>
  <c r="E33" i="4"/>
  <c r="D33" i="4"/>
  <c r="D32" i="4" s="1"/>
  <c r="D31" i="4" s="1"/>
  <c r="F30" i="4"/>
  <c r="F29" i="4"/>
  <c r="F28" i="4"/>
  <c r="E26" i="4"/>
  <c r="D26" i="4"/>
  <c r="D22" i="4"/>
  <c r="D21" i="4" s="1"/>
  <c r="F20" i="4"/>
  <c r="F19" i="4"/>
  <c r="F18" i="4"/>
  <c r="E17" i="4"/>
  <c r="E13" i="4" s="1"/>
  <c r="D17" i="4"/>
  <c r="D13" i="4" s="1"/>
  <c r="F12" i="4"/>
  <c r="F9" i="4"/>
  <c r="E8" i="4"/>
  <c r="E7" i="4" s="1"/>
  <c r="D7" i="4"/>
  <c r="E13" i="3"/>
  <c r="D13" i="3"/>
  <c r="E9" i="3"/>
  <c r="D10" i="3"/>
  <c r="F8" i="3"/>
  <c r="E7" i="3"/>
  <c r="F42" i="2"/>
  <c r="E41" i="2"/>
  <c r="F41" i="2" s="1"/>
  <c r="F39" i="2"/>
  <c r="F38" i="2"/>
  <c r="D37" i="2"/>
  <c r="F36" i="2"/>
  <c r="F35" i="2"/>
  <c r="E34" i="2"/>
  <c r="F33" i="2"/>
  <c r="F32" i="2"/>
  <c r="F30" i="2"/>
  <c r="F28" i="2"/>
  <c r="F27" i="2"/>
  <c r="F26" i="2"/>
  <c r="F25" i="2"/>
  <c r="E24" i="2"/>
  <c r="F22" i="2"/>
  <c r="F20" i="2"/>
  <c r="F19" i="2"/>
  <c r="F18" i="2"/>
  <c r="E17" i="2"/>
  <c r="D17" i="2"/>
  <c r="F16" i="2"/>
  <c r="F15" i="2"/>
  <c r="E14" i="2"/>
  <c r="F9" i="2"/>
  <c r="F8" i="2"/>
  <c r="F63" i="1"/>
  <c r="F62" i="1"/>
  <c r="E61" i="1"/>
  <c r="D61" i="1"/>
  <c r="F59" i="1"/>
  <c r="F57" i="1"/>
  <c r="F56" i="1"/>
  <c r="F55" i="1"/>
  <c r="D54" i="1"/>
  <c r="F53" i="1"/>
  <c r="F52" i="1"/>
  <c r="E51" i="1"/>
  <c r="E50" i="1" s="1"/>
  <c r="D51" i="1"/>
  <c r="D50" i="1" s="1"/>
  <c r="F48" i="1"/>
  <c r="F46" i="1"/>
  <c r="F45" i="1"/>
  <c r="E44" i="1"/>
  <c r="D44" i="1"/>
  <c r="F42" i="1"/>
  <c r="E41" i="1"/>
  <c r="D41" i="1"/>
  <c r="D40" i="1" s="1"/>
  <c r="F38" i="1"/>
  <c r="E37" i="1"/>
  <c r="D37" i="1"/>
  <c r="F36" i="1"/>
  <c r="F35" i="1"/>
  <c r="F34" i="1"/>
  <c r="F33" i="1"/>
  <c r="E32" i="1"/>
  <c r="D32" i="1"/>
  <c r="D31" i="1" s="1"/>
  <c r="F30" i="1"/>
  <c r="F29" i="1"/>
  <c r="E28" i="1"/>
  <c r="D28" i="1"/>
  <c r="F26" i="1"/>
  <c r="F25" i="1"/>
  <c r="F24" i="1"/>
  <c r="F23" i="1"/>
  <c r="F22" i="1"/>
  <c r="E21" i="1"/>
  <c r="D21" i="1"/>
  <c r="F20" i="1"/>
  <c r="F19" i="1"/>
  <c r="E18" i="1"/>
  <c r="D18" i="1"/>
  <c r="F16" i="1"/>
  <c r="F15" i="1"/>
  <c r="F14" i="1"/>
  <c r="E13" i="1"/>
  <c r="D13" i="1"/>
  <c r="F12" i="1"/>
  <c r="E11" i="1"/>
  <c r="D11" i="1"/>
  <c r="E43" i="1" l="1"/>
  <c r="D27" i="1"/>
  <c r="E47" i="5"/>
  <c r="E6" i="3"/>
  <c r="D43" i="1"/>
  <c r="D39" i="1" s="1"/>
  <c r="D47" i="5"/>
  <c r="D8" i="7" s="1"/>
  <c r="D6" i="2"/>
  <c r="E6" i="2"/>
  <c r="D37" i="7" s="1"/>
  <c r="D9" i="3"/>
  <c r="F9" i="3" s="1"/>
  <c r="D6" i="3"/>
  <c r="F33" i="4"/>
  <c r="D6" i="4"/>
  <c r="F33" i="5"/>
  <c r="F11" i="5"/>
  <c r="E10" i="1"/>
  <c r="E9" i="1" s="1"/>
  <c r="F13" i="3"/>
  <c r="F38" i="5"/>
  <c r="F10" i="3"/>
  <c r="F34" i="5"/>
  <c r="F7" i="3"/>
  <c r="F44" i="1"/>
  <c r="F28" i="5"/>
  <c r="F19" i="5"/>
  <c r="G142" i="6"/>
  <c r="F41" i="4"/>
  <c r="F26" i="4"/>
  <c r="F22" i="4"/>
  <c r="F35" i="4"/>
  <c r="E40" i="4"/>
  <c r="F40" i="4" s="1"/>
  <c r="F27" i="4"/>
  <c r="E21" i="4"/>
  <c r="F17" i="4"/>
  <c r="F13" i="4"/>
  <c r="F8" i="4"/>
  <c r="F7" i="4"/>
  <c r="F37" i="2"/>
  <c r="F34" i="2"/>
  <c r="F29" i="2"/>
  <c r="F24" i="2"/>
  <c r="F21" i="2"/>
  <c r="F17" i="2"/>
  <c r="F14" i="2"/>
  <c r="F7" i="2"/>
  <c r="F5" i="5"/>
  <c r="F13" i="5"/>
  <c r="F12" i="5"/>
  <c r="F21" i="5"/>
  <c r="F26" i="5"/>
  <c r="F39" i="5"/>
  <c r="F16" i="5"/>
  <c r="F10" i="5"/>
  <c r="F8" i="5"/>
  <c r="F20" i="5"/>
  <c r="F25" i="5"/>
  <c r="F24" i="5"/>
  <c r="F9" i="5"/>
  <c r="F17" i="5"/>
  <c r="F61" i="1"/>
  <c r="F40" i="5"/>
  <c r="F31" i="5"/>
  <c r="F30" i="5"/>
  <c r="F54" i="1"/>
  <c r="F29" i="5"/>
  <c r="F51" i="1"/>
  <c r="F50" i="1"/>
  <c r="F47" i="1"/>
  <c r="F23" i="5"/>
  <c r="F41" i="1"/>
  <c r="F37" i="1"/>
  <c r="F22" i="5"/>
  <c r="F18" i="5"/>
  <c r="F32" i="1"/>
  <c r="F28" i="1"/>
  <c r="F15" i="5"/>
  <c r="F14" i="5"/>
  <c r="D17" i="1"/>
  <c r="D10" i="7" s="1"/>
  <c r="F21" i="1"/>
  <c r="F18" i="1"/>
  <c r="F13" i="1"/>
  <c r="F6" i="5"/>
  <c r="D10" i="1"/>
  <c r="D9" i="1" s="1"/>
  <c r="E17" i="1"/>
  <c r="E31" i="1"/>
  <c r="F31" i="1" s="1"/>
  <c r="E40" i="1"/>
  <c r="E32" i="4"/>
  <c r="F11" i="1"/>
  <c r="E39" i="1" l="1"/>
  <c r="F39" i="1" s="1"/>
  <c r="E27" i="1"/>
  <c r="F27" i="1" s="1"/>
  <c r="D23" i="7"/>
  <c r="D13" i="7"/>
  <c r="E20" i="7"/>
  <c r="E37" i="7"/>
  <c r="D154" i="6"/>
  <c r="F154" i="6" s="1"/>
  <c r="F6" i="3"/>
  <c r="F47" i="5"/>
  <c r="F10" i="1"/>
  <c r="F21" i="4"/>
  <c r="F43" i="1"/>
  <c r="D8" i="1"/>
  <c r="D7" i="1" s="1"/>
  <c r="D6" i="1" s="1"/>
  <c r="F17" i="1"/>
  <c r="D148" i="6"/>
  <c r="F9" i="1"/>
  <c r="E31" i="4"/>
  <c r="E6" i="4" s="1"/>
  <c r="D39" i="7" s="1"/>
  <c r="E39" i="7" s="1"/>
  <c r="F32" i="4"/>
  <c r="F40" i="1"/>
  <c r="F6" i="2"/>
  <c r="D44" i="7" l="1"/>
  <c r="E13" i="7"/>
  <c r="E8" i="1"/>
  <c r="D151" i="6"/>
  <c r="E9" i="7"/>
  <c r="E23" i="7"/>
  <c r="E11" i="7"/>
  <c r="E7" i="7"/>
  <c r="F31" i="4"/>
  <c r="F8" i="1" l="1"/>
  <c r="E7" i="1"/>
  <c r="E6" i="1" s="1"/>
  <c r="D43" i="7" s="1"/>
  <c r="A50" i="4"/>
  <c r="F6" i="4"/>
  <c r="E44" i="4"/>
  <c r="A36" i="3" l="1"/>
  <c r="F7" i="1"/>
  <c r="D150" i="6"/>
  <c r="D152" i="6" s="1"/>
  <c r="E43" i="2" l="1"/>
  <c r="A51" i="4" s="1"/>
  <c r="F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PC</author>
  </authors>
  <commentList>
    <comment ref="C2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preluate din BUGET LOCAL PEANUL 2023 SECTIUNEA DE FUNCTIONARE</t>
        </r>
      </text>
    </comment>
    <comment ref="C19" authorId="0" shapeId="0" xr:uid="{00000000-0006-0000-0000-000002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0" authorId="0" shapeId="0" xr:uid="{00000000-0006-0000-00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2" authorId="0" shapeId="0" xr:uid="{00000000-0006-0000-0000-000004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3" authorId="0" shapeId="0" xr:uid="{00000000-0006-0000-0000-000005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4" authorId="0" shapeId="0" xr:uid="{00000000-0006-0000-0000-000006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33" authorId="0" shapeId="0" xr:uid="{00000000-0006-0000-0000-000007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34" authorId="0" shapeId="0" xr:uid="{00000000-0006-0000-0000-000008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E59" authorId="1" shapeId="0" xr:uid="{313B13F4-BC96-454F-90E4-C72F96C83ED1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in SF sunt cu minus pe 37.03 , iar in SD sunt cu plus pe 37.04</t>
        </r>
      </text>
    </comment>
    <comment ref="E60" authorId="1" shapeId="0" xr:uid="{A007280A-6DAC-46DD-A1F1-606D8EC2875E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pt anuala  se scot cei 200,000, pt tim 4 raman cei 200,000 pe 40.11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E6" authorId="0" shapeId="0" xr:uid="{38951202-C6B9-43F0-B467-0489D3F4042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194.205(sc)+.
2.764.296,75(primarie)-85( )=2.958.501,75
</t>
        </r>
      </text>
    </comment>
    <comment ref="E18" authorId="0" shapeId="0" xr:uid="{2BB36755-C96A-437B-8174-10CAE5095A0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executie tl 20 scoala
</t>
        </r>
      </text>
    </comment>
    <comment ref="D19" authorId="0" shapeId="0" xr:uid="{FD247632-08A7-4668-8800-D70760DC8E7B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45.000 (sc) +10.000 (primarie)=55.000</t>
        </r>
      </text>
    </comment>
    <comment ref="E19" authorId="0" shapeId="0" xr:uid="{DC504C5A-D45E-4244-AA1A-A670FA67946C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15.136(scoala CES)+8.778(primaria-TICHETE GRADINITA)= 23.914 lei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E8" authorId="0" shapeId="0" xr:uid="{4CF6F8C2-D99F-4EC3-9E66-ABF0D2ED50E8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in SF sunt cu minus pe 37.03 , iar in SD sunt cu plus pe 37.04</t>
        </r>
      </text>
    </comment>
    <comment ref="D10" authorId="0" shapeId="0" xr:uid="{0E7F322B-575B-4D53-A2AA-484EDEF642E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nu se face prevedere niciodata</t>
        </r>
      </text>
    </comment>
    <comment ref="D24" authorId="0" shapeId="0" xr:uid="{34C2B3EF-C0F5-4381-B6DF-C708735F34F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se face prevedere in momentul cand vin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PC</author>
  </authors>
  <commentList>
    <comment ref="E5" authorId="0" shapeId="0" xr:uid="{00000000-0006-0000-05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cel mai bine le iei din prg ctb Verificare trimestrialitate plati</t>
        </r>
      </text>
    </comment>
    <comment ref="F61" authorId="1" shapeId="0" xr:uid="{0A8351EC-4FA0-4C00-BD9D-AF2D65BA0C5D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EXECUTIE CES SCOALA</t>
        </r>
      </text>
    </comment>
    <comment ref="F64" authorId="1" shapeId="0" xr:uid="{95CC48C0-BDEE-40EE-89D5-FACD8F0F11B9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EXECUTIE TICHETE GRADINITA</t>
        </r>
      </text>
    </comment>
    <comment ref="F108" authorId="1" shapeId="0" xr:uid="{F4EAE519-EDFA-4770-8AAC-B2E29D44FE8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indemnizatii handicap</t>
        </r>
      </text>
    </comment>
    <comment ref="F110" authorId="1" shapeId="0" xr:uid="{8C751C09-1C7B-46F8-AD0F-1F562FCD1360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ajutoare incalzire lemne</t>
        </r>
      </text>
    </comment>
    <comment ref="F112" authorId="1" shapeId="0" xr:uid="{447F1846-F68F-4B1B-BF2E-2EB034972029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ajutoare de urgenta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  <author/>
  </authors>
  <commentList>
    <comment ref="D7" authorId="0" shapeId="0" xr:uid="{1AD7365D-7D0E-4F63-A0A9-2DCDD0AB521B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VENITURI TOTALE(E47)-VEN TOT(40.11=E37)- VEN TOT(40.14=E38)</t>
        </r>
      </text>
    </comment>
    <comment ref="D8" authorId="0" shapeId="0" xr:uid="{E2683926-3681-483A-BE6B-8164BCD5FD3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VEN TOT=BUGETUL/PREVEDERE(D47)</t>
        </r>
      </text>
    </comment>
    <comment ref="D9" authorId="1" shapeId="0" xr:uid="{00000000-0006-0000-06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=ven totale E47-
(Venit funct) Sume defalcate din TVA E28- (Venit funct) Subventii E59-(Venit dezv) Subventii E14-(venit funt)Sponsorizare E58
=(Venit funct)03+04+07+16+18+30+33+34+35+36+(venit dezv)39+48</t>
        </r>
      </text>
    </comment>
    <comment ref="D10" authorId="1" shapeId="0" xr:uid="{00000000-0006-0000-0600-000002000000}">
      <text>
        <r>
          <rPr>
            <sz val="11"/>
            <color rgb="FF000000"/>
            <rFont val="Calibri"/>
            <family val="2"/>
            <charset val="1"/>
          </rPr>
          <t>Author:
=</t>
        </r>
        <r>
          <rPr>
            <sz val="9"/>
            <color rgb="FF000000"/>
            <rFont val="Tahoma"/>
            <family val="2"/>
            <charset val="1"/>
          </rPr>
          <t>BUGET VENITURI TOTALE D38-buget Sume defalcate din TVA D28- buget Subventii D59-buget Subventui (Venit dezv)-(Venit funct)SponsorizareD58
=(venit funct)buget/preved 03+04+07+16+18+30+33+34+35+36</t>
        </r>
      </text>
    </comment>
    <comment ref="D13" authorId="1" shapeId="0" xr:uid="{00000000-0006-0000-06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=ven totale E38 -
(Venit funct) Sume defalcate din TVA E28- (Venit funct) Subventii E59- (Venit dezv) Subventii - Cote si sume defalcate din imp pe venit E13 
=Vp-cote defalcate
=(venit functionale)03+07+16+18+30+33+34+35+36+(venit dezv) 39+48 (fara cote adica ven fct 04)
</t>
        </r>
      </text>
    </comment>
    <comment ref="D23" authorId="0" shapeId="0" xr:uid="{2F834374-926E-409F-89B2-8595BFD086D1}">
      <text>
        <r>
          <rPr>
            <b/>
            <sz val="9"/>
            <color indexed="81"/>
            <rFont val="Tahoma"/>
            <family val="2"/>
          </rPr>
          <t>03+04+07+16+18+30+33+34+35+36+ven dezv +39+48+110206(sume din tva pt echilibrare bugete)</t>
        </r>
      </text>
    </comment>
  </commentList>
</comments>
</file>

<file path=xl/sharedStrings.xml><?xml version="1.0" encoding="utf-8"?>
<sst xmlns="http://schemas.openxmlformats.org/spreadsheetml/2006/main" count="789" uniqueCount="479">
  <si>
    <t>ANEXA 3</t>
  </si>
  <si>
    <t>VENITURI ALE SECTIUNII DE FUNCTIONARE</t>
  </si>
  <si>
    <t>NR. CRT.</t>
  </si>
  <si>
    <t>DENUMIRE CONT</t>
  </si>
  <si>
    <t>COD INDICATOR</t>
  </si>
  <si>
    <t xml:space="preserve">Prevazut </t>
  </si>
  <si>
    <t xml:space="preserve">Realizat </t>
  </si>
  <si>
    <t>%</t>
  </si>
  <si>
    <t>TOTAL  VENITURI SECTIUNEA DE FUNCTIONARE</t>
  </si>
  <si>
    <t>I.</t>
  </si>
  <si>
    <t>VENITURI CURENTE</t>
  </si>
  <si>
    <t>A.</t>
  </si>
  <si>
    <t>VENITURI FISCALE</t>
  </si>
  <si>
    <t>A.1.</t>
  </si>
  <si>
    <t>IMPOZIT PE VENIT, PROFIT SI CASTIGURI DIN CAPITAL</t>
  </si>
  <si>
    <t>A.1.2</t>
  </si>
  <si>
    <t>IMPOZIT PE VENIT, PROFIT SI CASTIGURI DIN CAPITAL DE LA PERSOANE FIZICE</t>
  </si>
  <si>
    <t>03.00.02</t>
  </si>
  <si>
    <t>IMPOZIT PE VENIT</t>
  </si>
  <si>
    <t>03,02</t>
  </si>
  <si>
    <t>Impozitul pe veniturile din transferul proprietatilor imobiliare din patrimoniul personal</t>
  </si>
  <si>
    <t>03.02.18</t>
  </si>
  <si>
    <t>COTE SI SUME DEFALCATE DIN IMPOZITUL PE VENIT</t>
  </si>
  <si>
    <t>04,02</t>
  </si>
  <si>
    <t>Cote si sume defalcate din impozitul pe venit</t>
  </si>
  <si>
    <t>04.02.01</t>
  </si>
  <si>
    <t>Sume alocate din cotele defalcate din impozitul pe venit pentru echilibrarea bugetelor locale</t>
  </si>
  <si>
    <t>04.02.04</t>
  </si>
  <si>
    <t>Sume repartizate din Fondul la dispozitia Consiliului Judetean</t>
  </si>
  <si>
    <t>04 02 05</t>
  </si>
  <si>
    <t>A.3.</t>
  </si>
  <si>
    <t>IMPOZITE SI TAXE PE PROPRIETATE</t>
  </si>
  <si>
    <t>Impozit si taxa pe cladiri</t>
  </si>
  <si>
    <t>07.02.01</t>
  </si>
  <si>
    <t>Impozit pe cladiri de la persoane fizice</t>
  </si>
  <si>
    <t>07.02.01.01</t>
  </si>
  <si>
    <t>Impozit si taxa pe cladiri de la persoane juridice</t>
  </si>
  <si>
    <t>07.02.01.02</t>
  </si>
  <si>
    <t>Impozit si taxa pe teren</t>
  </si>
  <si>
    <t>07.02.02</t>
  </si>
  <si>
    <t>Impozit pe terenuri de la persoane fizice</t>
  </si>
  <si>
    <t>07.02.02.01</t>
  </si>
  <si>
    <t>Impozit si taxa pe teren de la persoane juridice</t>
  </si>
  <si>
    <t>07.02.02.02</t>
  </si>
  <si>
    <t>Impozitul pe terenul extravilan</t>
  </si>
  <si>
    <t>07.02.02.03</t>
  </si>
  <si>
    <t>Taxe judiciare de timbru si alte taxe de timbru</t>
  </si>
  <si>
    <t>Alte impozite si taxe pe proprietate</t>
  </si>
  <si>
    <t>A.4.</t>
  </si>
  <si>
    <t>IMPOZITE SI TAXE PE BUNURI SI SERVICII</t>
  </si>
  <si>
    <t>SUME DEFALCATE DIN TVA</t>
  </si>
  <si>
    <t>11.02.02</t>
  </si>
  <si>
    <t>Sume defalcate din TVA pt. echilibrarea bugetelor locale</t>
  </si>
  <si>
    <t>11.02.06</t>
  </si>
  <si>
    <t>TAXE PE UTILIZ. BUNURILOR, AUTORIZ.UTILIZ.BUNURILOR  SAU PE DESF.DE ACTIV.</t>
  </si>
  <si>
    <t>Impozit pe mijloacele de transport</t>
  </si>
  <si>
    <t>16.02.02</t>
  </si>
  <si>
    <t>Impozit pe mijloacele de transport detinute de persoane fizice</t>
  </si>
  <si>
    <t>16.02.02.01</t>
  </si>
  <si>
    <t>Impozit pe mijloacele de transport detinute de persoane juridice</t>
  </si>
  <si>
    <t>16.02.02.02</t>
  </si>
  <si>
    <t>Taxe si tarife pentru eliberarea de licente si autorizatii de functionare</t>
  </si>
  <si>
    <t>Alte taxe pe utiliz.bunurilor, autorizarea utiliz.bunurilor sau pe desfasurare de activitati</t>
  </si>
  <si>
    <t>A.6.</t>
  </si>
  <si>
    <t>ALTE IMPOZITE SI TAXE FISCALE</t>
  </si>
  <si>
    <t>Alte impozite si taxe</t>
  </si>
  <si>
    <t>18.02.50</t>
  </si>
  <si>
    <t>C.</t>
  </si>
  <si>
    <t>VENITURI NEFISCALE</t>
  </si>
  <si>
    <t>29.00.02</t>
  </si>
  <si>
    <t>C.1.</t>
  </si>
  <si>
    <t>VENITURI DIN PROPRIETATE</t>
  </si>
  <si>
    <t>Venituri din concesiuni si inchirieri</t>
  </si>
  <si>
    <t>30.02.05</t>
  </si>
  <si>
    <t>Alte venituri din concesiuni si inchirieri</t>
  </si>
  <si>
    <t>30.02.05.30</t>
  </si>
  <si>
    <t>C.2.</t>
  </si>
  <si>
    <t>VANZARI DE BUNURI SI SERVICII</t>
  </si>
  <si>
    <t>33.00.02</t>
  </si>
  <si>
    <t>Venituri din prestari de servicii</t>
  </si>
  <si>
    <t>Venituri din recuperarea chelt.de judecata, imputatii si despagubiri</t>
  </si>
  <si>
    <t>VENITURI DIN TAXE ADMINISTRATIVE, ELIBERARI PERMISE</t>
  </si>
  <si>
    <t>Taxe extrajudiciare de timbru</t>
  </si>
  <si>
    <t>34.02.02</t>
  </si>
  <si>
    <t>AMENZI, PENALITATI SI CONFISCARI</t>
  </si>
  <si>
    <t>Venituri din amenzi si alte sanctiuni</t>
  </si>
  <si>
    <t>35.02.01</t>
  </si>
  <si>
    <t>Venituri din amenzi si alte sanctiuni aplicate de catre institutii de specialitate</t>
  </si>
  <si>
    <t>35.02.01.02</t>
  </si>
  <si>
    <t>Alte amenzi, penalitati si confiscari</t>
  </si>
  <si>
    <t>DIVERSE VENITURI</t>
  </si>
  <si>
    <t>Taxe speciale</t>
  </si>
  <si>
    <t>36.02.06</t>
  </si>
  <si>
    <t>Alte venituri</t>
  </si>
  <si>
    <t>36.02.50</t>
  </si>
  <si>
    <t>TRANSFERURI VOLUNTARE, ALTELE DECAT SUBVENTIILE</t>
  </si>
  <si>
    <t>37.02</t>
  </si>
  <si>
    <t>Varsaminte din sectiunea de functionare pentru finantarea sectiunii de dezvoltare a bugetului local</t>
  </si>
  <si>
    <t>37.02.03</t>
  </si>
  <si>
    <t>Sume din excedentul anilor precedenti pentru acoperirea golurilor temporare de casa</t>
  </si>
  <si>
    <t>-</t>
  </si>
  <si>
    <t>IV</t>
  </si>
  <si>
    <t>SUBVENTII</t>
  </si>
  <si>
    <t>Subventii pentru acordarea ajutorului pentru incalzirea locuintei cu lemne, carbuni, combustibili petrolieri</t>
  </si>
  <si>
    <t>42.02.34</t>
  </si>
  <si>
    <t>Subventii de la bugetul de stat pentru finantarea sanatatii</t>
  </si>
  <si>
    <t>42.02.41</t>
  </si>
  <si>
    <t>PRIMAR,</t>
  </si>
  <si>
    <t xml:space="preserve">       CONSILIER SUPERIOR</t>
  </si>
  <si>
    <t>COMP.BUGET CONTABILITATE,</t>
  </si>
  <si>
    <t xml:space="preserve"> NASTASE ADRIAN</t>
  </si>
  <si>
    <t>TITA ANNE MARIE</t>
  </si>
  <si>
    <t>ANEXA 4</t>
  </si>
  <si>
    <t>CHELTUIELI ALE SECTIUNII DE FUNCTIONARE</t>
  </si>
  <si>
    <t>PREVAZUT LA</t>
  </si>
  <si>
    <t>REALIZAT LA</t>
  </si>
  <si>
    <t>TOTAL</t>
  </si>
  <si>
    <t>AUTORITATI PUBLICE SI ACTIUNI EXTERNE</t>
  </si>
  <si>
    <t>Cheltuieli de personal</t>
  </si>
  <si>
    <t>51.02.10</t>
  </si>
  <si>
    <t>Bunuri si servicii</t>
  </si>
  <si>
    <t>51.02.20</t>
  </si>
  <si>
    <t>Plati efectuate in anii precedenti si recuperate in anul curent</t>
  </si>
  <si>
    <t>51.02.85</t>
  </si>
  <si>
    <t>ORDINE PUBLICA SI SIGURANTA NATIONALA</t>
  </si>
  <si>
    <t>61.02.20</t>
  </si>
  <si>
    <t>61.02.85</t>
  </si>
  <si>
    <t>INVATAMANT</t>
  </si>
  <si>
    <t>65.02.20</t>
  </si>
  <si>
    <t>Asistenta sociala</t>
  </si>
  <si>
    <t>65.02.57</t>
  </si>
  <si>
    <t>Burse scolare</t>
  </si>
  <si>
    <t>65.02.59</t>
  </si>
  <si>
    <t>SANATATE</t>
  </si>
  <si>
    <t>66.02.10</t>
  </si>
  <si>
    <t>CULTURA, RECREERE SI RELIGIE</t>
  </si>
  <si>
    <t>67.02.10</t>
  </si>
  <si>
    <t>67.02.20</t>
  </si>
  <si>
    <t>Alte cheltuieli</t>
  </si>
  <si>
    <t>67.02.59</t>
  </si>
  <si>
    <t>67.02.85</t>
  </si>
  <si>
    <t>ASIGURARI SI ASISTENTA SOCIALA</t>
  </si>
  <si>
    <t>68.02.10</t>
  </si>
  <si>
    <t>Ajutoare sociale in numerar</t>
  </si>
  <si>
    <t>68.02.57</t>
  </si>
  <si>
    <t>68.02.85</t>
  </si>
  <si>
    <t>LOCUINTE, SERVICII SI DEZVOLTARE PUBLICA</t>
  </si>
  <si>
    <t>70.02.20</t>
  </si>
  <si>
    <t>70.02.85</t>
  </si>
  <si>
    <t>PROTECTIA MEDIULUI</t>
  </si>
  <si>
    <t>74.02.20</t>
  </si>
  <si>
    <t>Asociatii si fundatii</t>
  </si>
  <si>
    <t>74.02.59</t>
  </si>
  <si>
    <t>TRANSPORTURI</t>
  </si>
  <si>
    <t>84.02.20</t>
  </si>
  <si>
    <t>EXCEDENT / DEFICIT</t>
  </si>
  <si>
    <t xml:space="preserve"> </t>
  </si>
  <si>
    <t xml:space="preserve">       CONSILIER  SUPERIOR</t>
  </si>
  <si>
    <t>ANEXA 5</t>
  </si>
  <si>
    <t>VENITURI ALE SECTIUNII DE DEZVOLTARE</t>
  </si>
  <si>
    <t>Prevazut la</t>
  </si>
  <si>
    <t>I</t>
  </si>
  <si>
    <t>Varsaminte din sectiunea de functionare</t>
  </si>
  <si>
    <t>37.02.04</t>
  </si>
  <si>
    <t>II</t>
  </si>
  <si>
    <t>VENITURI DIN CAPITAL</t>
  </si>
  <si>
    <t>VENITURI DIN VALORIFICAREA UNOR BUNURI</t>
  </si>
  <si>
    <t>Venituri din vanzarea locuintelor construite din fondurile statului</t>
  </si>
  <si>
    <t>III</t>
  </si>
  <si>
    <t>OPERATIUNI FINANCIARE</t>
  </si>
  <si>
    <t>Sume din excedentul bugetului local utilizate pentru finantarea cheltuielilor sectiunii de dezvoltare</t>
  </si>
  <si>
    <t>ANEXA 6</t>
  </si>
  <si>
    <t>CHELTUIELI ALE SECTIUNII DE DEZVOLTARE</t>
  </si>
  <si>
    <t>Realizat la</t>
  </si>
  <si>
    <t>51.02</t>
  </si>
  <si>
    <t>ACTIVE FIXE</t>
  </si>
  <si>
    <t>51.02.71.01</t>
  </si>
  <si>
    <t>Constructii</t>
  </si>
  <si>
    <t>51.02.71.01.01</t>
  </si>
  <si>
    <t>Masini, echipamente si mijloace de transport</t>
  </si>
  <si>
    <t>51.02.71.01.02</t>
  </si>
  <si>
    <t>Mobilier, aparatura birotica si alte active corporale</t>
  </si>
  <si>
    <t>51.02.71.01.03</t>
  </si>
  <si>
    <t>Alte active fixe</t>
  </si>
  <si>
    <t>51.02.71.01.30</t>
  </si>
  <si>
    <t>65.02</t>
  </si>
  <si>
    <t>65.02.71</t>
  </si>
  <si>
    <t>65.02.71.01.01</t>
  </si>
  <si>
    <t>65.02.71.01.03</t>
  </si>
  <si>
    <t>65.02.71.01.30</t>
  </si>
  <si>
    <t>CULTURA, RECREERE, RELIGIE</t>
  </si>
  <si>
    <t>67.02</t>
  </si>
  <si>
    <t>67.02.71</t>
  </si>
  <si>
    <t>67.02.71.01.01</t>
  </si>
  <si>
    <t>67.02.71.01.30</t>
  </si>
  <si>
    <t>LOCUINTE, SERVICII SI DEZVOLTARE</t>
  </si>
  <si>
    <t>70.02</t>
  </si>
  <si>
    <t>70.02.71</t>
  </si>
  <si>
    <t>70.02  71.01.01</t>
  </si>
  <si>
    <t>70.02  71.01.02</t>
  </si>
  <si>
    <t>70.02.71.01.30</t>
  </si>
  <si>
    <t>74.02</t>
  </si>
  <si>
    <t>PROIECTE CU FINANTARE DIN FONDURI EXTERNE NERAMBURSABILE CADRULUI FINANCIAR 2014-2020</t>
  </si>
  <si>
    <t>74.02.58</t>
  </si>
  <si>
    <t>Programe din Fondul European Agricol de Dezvoltare Rurala (FEADR)</t>
  </si>
  <si>
    <t>74.02.58.04</t>
  </si>
  <si>
    <t>Finantarea externa nerambursabila</t>
  </si>
  <si>
    <t>74.05.58.04.02</t>
  </si>
  <si>
    <t>74.02.71.01</t>
  </si>
  <si>
    <t>74.02.71.01.01</t>
  </si>
  <si>
    <t>74.02.71.01.30</t>
  </si>
  <si>
    <t>Plati efectuate in anul precedent si recuperate in anul curent</t>
  </si>
  <si>
    <t>74.02.85.01.02</t>
  </si>
  <si>
    <t>84.02</t>
  </si>
  <si>
    <t>84.02.71.01</t>
  </si>
  <si>
    <t>84.02.71.01.01</t>
  </si>
  <si>
    <t>84.02.71.01.30</t>
  </si>
  <si>
    <t>ANEXA 1</t>
  </si>
  <si>
    <t>CLASIFICATIE BUGETARA</t>
  </si>
  <si>
    <t>DENUMIRE</t>
  </si>
  <si>
    <t>PREVEDERE BUGETARA</t>
  </si>
  <si>
    <t>EXECUTIE</t>
  </si>
  <si>
    <t>031800</t>
  </si>
  <si>
    <t>040100</t>
  </si>
  <si>
    <t>Cote defalcate din impozitul pe venit(se scad)</t>
  </si>
  <si>
    <t>040400</t>
  </si>
  <si>
    <t>04 05 00</t>
  </si>
  <si>
    <t>070101</t>
  </si>
  <si>
    <t>070102</t>
  </si>
  <si>
    <t>070201</t>
  </si>
  <si>
    <t>070202</t>
  </si>
  <si>
    <t>070203</t>
  </si>
  <si>
    <t>Impozit pe terenul din extravilan</t>
  </si>
  <si>
    <t>070300</t>
  </si>
  <si>
    <t xml:space="preserve">Taxe judiciare de timbru si alte taxe de timbru  </t>
  </si>
  <si>
    <t>075000</t>
  </si>
  <si>
    <t xml:space="preserve">Alte impozite si taxe  pe proprietate </t>
  </si>
  <si>
    <t>110200</t>
  </si>
  <si>
    <t xml:space="preserve">Sume defalcate din taxa pe valoarea adaugata pentru finantarea cheltuielilor descentralizate la nivelul comunelor, oraselor, municipiilor, sectoarelor si Municipiului Bucuresti </t>
  </si>
  <si>
    <t>110600</t>
  </si>
  <si>
    <t>Sume defalcate din taxa pe valoarea adaugata  pentru  echilibrarea bugetelor locale</t>
  </si>
  <si>
    <t>160201</t>
  </si>
  <si>
    <t>160202</t>
  </si>
  <si>
    <t>160300</t>
  </si>
  <si>
    <t>165000</t>
  </si>
  <si>
    <t>Alte taxe pe utilizarea bunurilor, autorizarea utilizarii bunurilor sau pe desfasurare de activitati</t>
  </si>
  <si>
    <t>185000</t>
  </si>
  <si>
    <t>300530</t>
  </si>
  <si>
    <t>Alte venituri din concesiuni si inchirieri de catre institutiile publice</t>
  </si>
  <si>
    <t>330800</t>
  </si>
  <si>
    <t>332800</t>
  </si>
  <si>
    <t>Venituri din recuperarea cheltuielilor de judecata, imputatii si despagubiri</t>
  </si>
  <si>
    <t>340200</t>
  </si>
  <si>
    <t>350102</t>
  </si>
  <si>
    <t>Venituri din amenzi si alte sanctiuni aplicate de catre alte institutii de specialitate</t>
  </si>
  <si>
    <t>355000</t>
  </si>
  <si>
    <t>365000</t>
  </si>
  <si>
    <t>390300</t>
  </si>
  <si>
    <t>401100</t>
  </si>
  <si>
    <t>Sume din excedentul anului precedent pentru acoperirea golurilor temporare de casa ale sectiunii de functionare</t>
  </si>
  <si>
    <t>401400</t>
  </si>
  <si>
    <t>423400</t>
  </si>
  <si>
    <t>424100</t>
  </si>
  <si>
    <t>Subventii din bugetul de stat pentru finantarea sanatatii</t>
  </si>
  <si>
    <t>ANEXA 2</t>
  </si>
  <si>
    <t>510103</t>
  </si>
  <si>
    <t>100101</t>
  </si>
  <si>
    <t>Salarii de baza</t>
  </si>
  <si>
    <t>100112</t>
  </si>
  <si>
    <t>Indemnizatii platite unor persoane din afara unitatii</t>
  </si>
  <si>
    <t>100117</t>
  </si>
  <si>
    <t>Indemnizatii de hrana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</si>
  <si>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</si>
  <si>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</si>
  <si>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</si>
  <si>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</si>
  <si>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</si>
  <si>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</si>
  <si>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</si>
  <si>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</si>
  <si>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</si>
  <si>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Apa, canal si salubritate</t>
  </si>
  <si>
    <t>200105</t>
  </si>
  <si>
    <t>Carburanti si lubrifianti</t>
  </si>
  <si>
    <t>Piese de schimb</t>
  </si>
  <si>
    <t>Transport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</si>
  <si>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</si>
  <si>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</si>
  <si>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</si>
  <si>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</si>
  <si>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</si>
  <si>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</si>
  <si>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 xml:space="preserve">Reparatii curente </t>
  </si>
  <si>
    <t>200530</t>
  </si>
  <si>
    <t>Alte obiecte de inventar</t>
  </si>
  <si>
    <t>Deplasari interne,detasari,transferari</t>
  </si>
  <si>
    <t>Prgatire profesionala</t>
  </si>
  <si>
    <t>203001</t>
  </si>
  <si>
    <t>Reclama si publicitate</t>
  </si>
  <si>
    <t>Protocol si reprezentare</t>
  </si>
  <si>
    <t>203030</t>
  </si>
  <si>
    <t>Alte cheltuieli cu bunuri si servicii</t>
  </si>
  <si>
    <t>Mobilier aparatura birotica si alte active corporale</t>
  </si>
  <si>
    <t>615000</t>
  </si>
  <si>
    <t>650401</t>
  </si>
  <si>
    <t>200200</t>
  </si>
  <si>
    <t>201300</t>
  </si>
  <si>
    <t>Pregatire profesionala</t>
  </si>
  <si>
    <t>Burse</t>
  </si>
  <si>
    <t>655000</t>
  </si>
  <si>
    <t>570203</t>
  </si>
  <si>
    <t>660800</t>
  </si>
  <si>
    <t>670302</t>
  </si>
  <si>
    <t>670303</t>
  </si>
  <si>
    <t>670307</t>
  </si>
  <si>
    <t>670501</t>
  </si>
  <si>
    <t>Sustinerea cultelor</t>
  </si>
  <si>
    <t>680502</t>
  </si>
  <si>
    <t>570201</t>
  </si>
  <si>
    <t xml:space="preserve"> Ajutoare sociale in numerar</t>
  </si>
  <si>
    <t>681501</t>
  </si>
  <si>
    <t>685050</t>
  </si>
  <si>
    <t>700600</t>
  </si>
  <si>
    <t>705000</t>
  </si>
  <si>
    <t>200106</t>
  </si>
  <si>
    <t>740501</t>
  </si>
  <si>
    <t>591100</t>
  </si>
  <si>
    <t>Finantare externa nerambursabila</t>
  </si>
  <si>
    <t>740600</t>
  </si>
  <si>
    <t>710101</t>
  </si>
  <si>
    <t>Canalizare si tratarea apelor reziduale-Plati efectuate in anii precedenti si recuperate in anul curent in SD</t>
  </si>
  <si>
    <t>840303</t>
  </si>
  <si>
    <t xml:space="preserve">EXCEDENT SF </t>
  </si>
  <si>
    <t>EX SF=Ven SF- Chelt SF</t>
  </si>
  <si>
    <t>EXCEDENT SD</t>
  </si>
  <si>
    <t>EX SD=Ven SD- Chelt SD</t>
  </si>
  <si>
    <t>EXCEDENT TOTAL(SF+SD)</t>
  </si>
  <si>
    <t>PRIMARIA COMUNEI I.L.CARAGIALE</t>
  </si>
  <si>
    <t>ANEXA 7</t>
  </si>
  <si>
    <t>VENITURI</t>
  </si>
  <si>
    <t>Nr.</t>
  </si>
  <si>
    <t>Indicatori sinteza</t>
  </si>
  <si>
    <t>Formula de calcul</t>
  </si>
  <si>
    <t xml:space="preserve">Sume </t>
  </si>
  <si>
    <t xml:space="preserve">Procent </t>
  </si>
  <si>
    <t>Perioada</t>
  </si>
  <si>
    <t>crt.</t>
  </si>
  <si>
    <t>Gradul de realizare a veniturilor</t>
  </si>
  <si>
    <t>Venituri total incasate (t21)</t>
  </si>
  <si>
    <t>Trimestrial</t>
  </si>
  <si>
    <t>Gradul de realizare a veniturilor proprii</t>
  </si>
  <si>
    <t>Venituri proprii incasate (Vp= t21-alte venituri (TVA, subventii)</t>
  </si>
  <si>
    <t>Venituri proprii programate</t>
  </si>
  <si>
    <t xml:space="preserve">Gradul de finantare din venituri proprii </t>
  </si>
  <si>
    <t>Gradul de autofinantare</t>
  </si>
  <si>
    <t>Venituri proprii incasate (exclusiv cote) (Vpec=Vp-cote defalcate)</t>
  </si>
  <si>
    <t>Venituri totale incasate (t21)</t>
  </si>
  <si>
    <t>Venituri proprii incasate per capita</t>
  </si>
  <si>
    <t>Venituri proprii incasate(Vp= t21-alte venituri (TVA, subventii)</t>
  </si>
  <si>
    <t>Anual</t>
  </si>
  <si>
    <t>Numar de locuitori</t>
  </si>
  <si>
    <t>Gradul de realizare a impozitelor pe proprietate</t>
  </si>
  <si>
    <t>Venituri din impozite pe proprietate incasate</t>
  </si>
  <si>
    <t xml:space="preserve"> (Vip = 070201+070202+160202)</t>
  </si>
  <si>
    <t>Venituri din impozite pe proprietate programate</t>
  </si>
  <si>
    <t>Gradul de dependenta al bugetului local fata de bugetul de stat</t>
  </si>
  <si>
    <t xml:space="preserve">Incasari din surse primite de la bugetul de stat </t>
  </si>
  <si>
    <t>(Sbs = 0402+1102+4202+4302)</t>
  </si>
  <si>
    <t>Venituri totale incasate(t21)</t>
  </si>
  <si>
    <t>Gradul de autonomie decizionala</t>
  </si>
  <si>
    <t>Venituri depersonalizate incasate (Vp+110206)</t>
  </si>
  <si>
    <t>Estimatul anual din venituri fiscale</t>
  </si>
  <si>
    <t>a)</t>
  </si>
  <si>
    <t>Coeficient de realizare a veniturilor fiscale in anul anterior (se calculeaza trimestrial)</t>
  </si>
  <si>
    <t>Venituri fiscale cumulate an anterior (trim.I,II,III)</t>
  </si>
  <si>
    <t>An anterior 2010</t>
  </si>
  <si>
    <t>Total venituri fiscale an anterior</t>
  </si>
  <si>
    <t>b)</t>
  </si>
  <si>
    <t>Venituri fiscale cumulate an de calcul (trim.I,II,III)</t>
  </si>
  <si>
    <t>An curent (2011)</t>
  </si>
  <si>
    <t xml:space="preserve">Coeficient </t>
  </si>
  <si>
    <t>CHELTUIELI</t>
  </si>
  <si>
    <t>Nr.crt.</t>
  </si>
  <si>
    <t>Rigiditatea cheltuielilor</t>
  </si>
  <si>
    <t xml:space="preserve">Plati aferente cheltuielilor de personal </t>
  </si>
  <si>
    <t>(total titlul 10)</t>
  </si>
  <si>
    <t>Total plati (t24)</t>
  </si>
  <si>
    <t>Ponderea sectiunii de functionare</t>
  </si>
  <si>
    <t>Plati aferente sectiunii de functionare (t24f)</t>
  </si>
  <si>
    <t xml:space="preserve">Trimestrial </t>
  </si>
  <si>
    <t>Ponderea sectiunii de dezvoltare</t>
  </si>
  <si>
    <t>Plati aferente sectiunii de dezvoltare (t24d)</t>
  </si>
  <si>
    <t>Ponderea serviciului datoriei publice</t>
  </si>
  <si>
    <t xml:space="preserve">Serviciul datoriei publice locale </t>
  </si>
  <si>
    <t>Excedent /Deficit –sectiune functionare</t>
  </si>
  <si>
    <t>Venituri incasate-(plati efectuate+plati restante)</t>
  </si>
  <si>
    <t>Excedent /Deficit –sectiune dezvoltare</t>
  </si>
  <si>
    <t>42.2A.89</t>
  </si>
  <si>
    <t>42.2A</t>
  </si>
  <si>
    <t>42.2A.89.01</t>
  </si>
  <si>
    <t>42.2A.89.03</t>
  </si>
  <si>
    <t>Sume aferente TVA</t>
  </si>
  <si>
    <t>Fonduri din imprumut rambursabil</t>
  </si>
  <si>
    <t>Alocari de sume din PNRR aferente componentei imprumutui</t>
  </si>
  <si>
    <t>SUBVENTII DE LA BUGETUL DE STAT</t>
  </si>
  <si>
    <t>65.02.61</t>
  </si>
  <si>
    <t>65.02.61.01.00</t>
  </si>
  <si>
    <t>65.02.61.03.00</t>
  </si>
  <si>
    <t>PROIECTE CU FINANTARE DIN SUMELE AFERENTE COMPONENTEI DE IMPRUMUT PNRR</t>
  </si>
  <si>
    <t>74.02.71.01.03</t>
  </si>
  <si>
    <t xml:space="preserve">total plati </t>
  </si>
  <si>
    <t>excedent/deficit</t>
  </si>
  <si>
    <t>Deplasari, detasari, transferari</t>
  </si>
  <si>
    <t>Carti, publicatii si materiale documntare</t>
  </si>
  <si>
    <t>51.02.59</t>
  </si>
  <si>
    <t>Ven Tot-Ch Tot</t>
  </si>
  <si>
    <t>Ven Tot-Ch Tot= EX</t>
  </si>
  <si>
    <t>TITA ANNE-MARIE</t>
  </si>
  <si>
    <t>37.02.01</t>
  </si>
  <si>
    <t>Donatii si sponsorizari</t>
  </si>
  <si>
    <t>Subventii acordate in baza contractelor de parteneriat sau asociere</t>
  </si>
  <si>
    <t>Subventii acordate in baza contractelor de parteneriat sau asocier, pentru sectiunea de dezvoltare</t>
  </si>
  <si>
    <t>SUBVENTII DE LA ALTE ADMINISTRATII</t>
  </si>
  <si>
    <t>68.02.20</t>
  </si>
  <si>
    <t>650402</t>
  </si>
  <si>
    <t>Sporuri pentru conditiide munca</t>
  </si>
  <si>
    <t xml:space="preserve">Alte sporuri </t>
  </si>
  <si>
    <t>42.2A.87</t>
  </si>
  <si>
    <t>Subventii de la bugetul de stat catre bugetele locale pentru Programul national de investitii "Anghel saligny"</t>
  </si>
  <si>
    <t>43.2A.31</t>
  </si>
  <si>
    <t>Sume alocate din bugetul AFIR, pentru sustinerea proiectelor din PNDR 2014-2020</t>
  </si>
  <si>
    <t>43.2A</t>
  </si>
  <si>
    <t>48.2A</t>
  </si>
  <si>
    <t>Sume primite de la UE/alti donatori in contul platilor efectuate si prefinantari aferente cadrului financiar 2014-2020</t>
  </si>
  <si>
    <t>48.2A.04.01</t>
  </si>
  <si>
    <t>48.2A.04</t>
  </si>
  <si>
    <t>Fondul European Agricol de Dezvoltare (FEADR)</t>
  </si>
  <si>
    <t>40.02</t>
  </si>
  <si>
    <t>39.02</t>
  </si>
  <si>
    <t>43.2A.39</t>
  </si>
  <si>
    <t>43.2A.39.02</t>
  </si>
  <si>
    <t>07.2A</t>
  </si>
  <si>
    <t>30.2A</t>
  </si>
  <si>
    <t>Alte venituri din taxe administrative, eliberare de permise</t>
  </si>
  <si>
    <t>16.02.03.00</t>
  </si>
  <si>
    <t>07.02.03.00</t>
  </si>
  <si>
    <t>07.02.50.00</t>
  </si>
  <si>
    <t>16.02.50.00</t>
  </si>
  <si>
    <t>33.02.08.00</t>
  </si>
  <si>
    <t>33.02.28.00</t>
  </si>
  <si>
    <t>34.2A.50.00</t>
  </si>
  <si>
    <t>35.02.50.00</t>
  </si>
  <si>
    <t>Sume primite in contul platilor efectuate in anul curent (FEADR)</t>
  </si>
  <si>
    <t>66.02.20</t>
  </si>
  <si>
    <t>Materiale sanitare</t>
  </si>
  <si>
    <t>ALTE SERVICII PUBLICE GENERALE</t>
  </si>
  <si>
    <t>54.02</t>
  </si>
  <si>
    <t>54.02.20</t>
  </si>
  <si>
    <t>Alte drepturi salariale in bani</t>
  </si>
  <si>
    <t>40.14.00</t>
  </si>
  <si>
    <t>Sume defalcate din TVA pt. finantarea cheltuielilor descentralizate la nivelul comunelor</t>
  </si>
  <si>
    <t>67.02.85.01.02</t>
  </si>
  <si>
    <t>Sport-Plati efectuate in anii precedenti si recuperate in anul curent in SD</t>
  </si>
  <si>
    <t>Venituri din vanzarea unor bunuri</t>
  </si>
  <si>
    <t>39.02.07.00</t>
  </si>
  <si>
    <t>39.02.03.00</t>
  </si>
  <si>
    <t>Venituri total incasate (t21)(venituri totale -40.11-40.14)</t>
  </si>
  <si>
    <t>Venituri totale programate(venituri totale buget/prevedere)</t>
  </si>
  <si>
    <t>Venituri totale incasate(t21)(venit totale -40.11-40.14)</t>
  </si>
  <si>
    <t>la 31.03.2025</t>
  </si>
  <si>
    <t>La 31.03.2025</t>
  </si>
  <si>
    <t>Realizat la 31.03.2025</t>
  </si>
  <si>
    <t>VENITURI TOTALE LA 31.03.2025</t>
  </si>
  <si>
    <t>74.02.85</t>
  </si>
  <si>
    <t>CHELTUIELI TOTALE LA 31.03.2025</t>
  </si>
  <si>
    <t>,</t>
  </si>
  <si>
    <t xml:space="preserve">                   Indicatorii executiei bugetului local pe trim.I 2025</t>
  </si>
  <si>
    <t>Ajutoare sociale in numerar-CES SCOALA</t>
  </si>
  <si>
    <t>Tichete de cresa si tichete sociale pentru gradinita-UAT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</si>
</sst>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9"/>
      <color rgb="FF000000"/>
      <name val="Tahoma"/>
      <family val="2"/>
    </font>
    <font>
      <sz val="11"/>
      <color rgb="FF000000"/>
      <name val="Times New Roman"/>
      <family val="1"/>
      <charset val="238"/>
    </font>
    <font>
      <b/>
      <sz val="14"/>
      <color rgb="FF000000"/>
      <name val="Calibri"/>
      <family val="2"/>
      <charset val="1"/>
    </font>
    <font>
      <sz val="9"/>
      <color rgb="FF000000"/>
      <name val="Tahoma"/>
      <family val="2"/>
      <charset val="1"/>
    </font>
    <font>
      <sz val="8"/>
      <name val="Calibri"/>
      <family val="2"/>
      <charset val="1"/>
    </font>
    <font>
      <sz val="10"/>
      <color rgb="FF000000"/>
      <name val="Times New Roman"/>
      <family val="1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0000"/>
      <name val="Times New Roman"/>
      <family val="1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4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name val="Times New Roman"/>
      <family val="1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name val="Calibri"/>
      <family val="2"/>
      <charset val="238"/>
    </font>
    <font>
      <sz val="14"/>
      <color rgb="FFFF0000"/>
      <name val="Calibri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CFF"/>
        <bgColor rgb="FFFCD5B5"/>
      </patternFill>
    </fill>
    <fill>
      <patternFill patternType="solid">
        <fgColor rgb="FF00B0F0"/>
        <bgColor rgb="FF33CCCC"/>
      </patternFill>
    </fill>
    <fill>
      <patternFill patternType="solid">
        <fgColor rgb="FFB7DEE8"/>
        <bgColor rgb="FF99CCFF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FCCF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rgb="FFFFFF00"/>
        <bgColor rgb="FFFCD5B5"/>
      </patternFill>
    </fill>
    <fill>
      <patternFill patternType="solid">
        <fgColor rgb="FFF0F0F0"/>
        <bgColor indexed="64"/>
      </patternFill>
    </fill>
    <fill>
      <patternFill patternType="solid">
        <fgColor rgb="FFDC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CCFF"/>
      </patternFill>
    </fill>
    <fill>
      <patternFill patternType="solid">
        <fgColor rgb="FF00B0F0"/>
        <bgColor rgb="FFFFFF00"/>
      </patternFill>
    </fill>
    <fill>
      <patternFill patternType="solid">
        <fgColor rgb="FFFFFF00"/>
        <bgColor rgb="FF33CCCC"/>
      </patternFill>
    </fill>
    <fill>
      <patternFill patternType="solid">
        <fgColor rgb="FFF9D1F0"/>
        <bgColor rgb="FFFFFF00"/>
      </patternFill>
    </fill>
    <fill>
      <patternFill patternType="solid">
        <fgColor rgb="FF66FF99"/>
        <bgColor rgb="FFFFFF00"/>
      </patternFill>
    </fill>
    <fill>
      <patternFill patternType="solid">
        <fgColor rgb="FF66FF99"/>
        <bgColor indexed="64"/>
      </patternFill>
    </fill>
    <fill>
      <patternFill patternType="solid">
        <fgColor rgb="FF66FF99"/>
        <bgColor rgb="FFFFCCFF"/>
      </patternFill>
    </fill>
    <fill>
      <patternFill patternType="solid">
        <fgColor rgb="FF66FF99"/>
        <bgColor rgb="FFFCD5B5"/>
      </patternFill>
    </fill>
    <fill>
      <patternFill patternType="solid">
        <fgColor rgb="FF66FF99"/>
        <bgColor rgb="FFFFFF99"/>
      </patternFill>
    </fill>
  </fills>
  <borders count="6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double">
        <color rgb="FFFF0000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rgb="FFFF0000"/>
      </right>
      <top/>
      <bottom style="thin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double">
        <color rgb="FFFF000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indexed="64"/>
      </bottom>
      <diagonal/>
    </border>
    <border>
      <left style="thin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medium">
        <color auto="1"/>
      </top>
      <bottom style="medium">
        <color auto="1"/>
      </bottom>
      <diagonal/>
    </border>
  </borders>
  <cellStyleXfs count="14">
    <xf numFmtId="0" fontId="0" fillId="0" borderId="0"/>
    <xf numFmtId="0" fontId="1" fillId="0" borderId="0"/>
    <xf numFmtId="0" fontId="13" fillId="0" borderId="0">
      <alignment horizontal="left" vertical="top"/>
    </xf>
    <xf numFmtId="0" fontId="14" fillId="0" borderId="0">
      <alignment horizontal="center" vertical="top"/>
    </xf>
    <xf numFmtId="0" fontId="13" fillId="13" borderId="0">
      <alignment horizontal="center" vertical="top"/>
    </xf>
    <xf numFmtId="0" fontId="15" fillId="13" borderId="0">
      <alignment horizontal="center" vertical="center"/>
    </xf>
    <xf numFmtId="0" fontId="13" fillId="13" borderId="0">
      <alignment horizontal="center" vertical="center"/>
    </xf>
    <xf numFmtId="0" fontId="16" fillId="14" borderId="0">
      <alignment horizontal="left" vertical="center"/>
    </xf>
    <xf numFmtId="0" fontId="15" fillId="13" borderId="0">
      <alignment horizontal="left" vertical="center"/>
    </xf>
    <xf numFmtId="0" fontId="17" fillId="0" borderId="0">
      <alignment horizontal="right" vertical="center"/>
    </xf>
    <xf numFmtId="0" fontId="18" fillId="13" borderId="0">
      <alignment horizontal="right" vertical="center"/>
    </xf>
    <xf numFmtId="0" fontId="13" fillId="0" borderId="0">
      <alignment horizontal="left" vertical="center"/>
    </xf>
    <xf numFmtId="0" fontId="17" fillId="13" borderId="0">
      <alignment horizontal="right" vertical="center"/>
    </xf>
    <xf numFmtId="0" fontId="17" fillId="0" borderId="0">
      <alignment horizontal="right" vertical="center"/>
    </xf>
  </cellStyleXfs>
  <cellXfs count="38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10" fontId="3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49" fontId="2" fillId="2" borderId="3" xfId="0" applyNumberFormat="1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2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10" fontId="2" fillId="0" borderId="7" xfId="0" applyNumberFormat="1" applyFont="1" applyBorder="1" applyAlignment="1">
      <alignment vertical="top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justify" vertical="top" wrapText="1"/>
    </xf>
    <xf numFmtId="0" fontId="0" fillId="0" borderId="7" xfId="0" applyBorder="1"/>
    <xf numFmtId="0" fontId="6" fillId="0" borderId="7" xfId="0" applyFont="1" applyBorder="1"/>
    <xf numFmtId="0" fontId="0" fillId="0" borderId="25" xfId="0" applyBorder="1"/>
    <xf numFmtId="0" fontId="0" fillId="0" borderId="13" xfId="0" applyBorder="1"/>
    <xf numFmtId="4" fontId="0" fillId="2" borderId="13" xfId="0" applyNumberFormat="1" applyFill="1" applyBorder="1"/>
    <xf numFmtId="2" fontId="0" fillId="0" borderId="13" xfId="0" applyNumberFormat="1" applyBorder="1"/>
    <xf numFmtId="4" fontId="0" fillId="2" borderId="25" xfId="0" applyNumberFormat="1" applyFill="1" applyBorder="1"/>
    <xf numFmtId="4" fontId="0" fillId="4" borderId="13" xfId="0" applyNumberFormat="1" applyFill="1" applyBorder="1"/>
    <xf numFmtId="4" fontId="0" fillId="3" borderId="25" xfId="0" applyNumberFormat="1" applyFill="1" applyBorder="1"/>
    <xf numFmtId="0" fontId="0" fillId="0" borderId="21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4" fontId="0" fillId="2" borderId="27" xfId="0" applyNumberFormat="1" applyFill="1" applyBorder="1"/>
    <xf numFmtId="2" fontId="0" fillId="0" borderId="27" xfId="0" applyNumberFormat="1" applyBorder="1"/>
    <xf numFmtId="0" fontId="0" fillId="0" borderId="18" xfId="0" applyBorder="1"/>
    <xf numFmtId="0" fontId="0" fillId="0" borderId="8" xfId="0" applyBorder="1"/>
    <xf numFmtId="2" fontId="0" fillId="0" borderId="34" xfId="0" applyNumberFormat="1" applyBorder="1"/>
    <xf numFmtId="0" fontId="0" fillId="0" borderId="35" xfId="0" applyBorder="1"/>
    <xf numFmtId="0" fontId="0" fillId="0" borderId="36" xfId="0" applyBorder="1"/>
    <xf numFmtId="0" fontId="0" fillId="0" borderId="38" xfId="0" applyBorder="1"/>
    <xf numFmtId="0" fontId="0" fillId="0" borderId="6" xfId="0" applyBorder="1"/>
    <xf numFmtId="0" fontId="0" fillId="0" borderId="40" xfId="0" applyBorder="1"/>
    <xf numFmtId="2" fontId="0" fillId="0" borderId="41" xfId="0" applyNumberFormat="1" applyBorder="1"/>
    <xf numFmtId="0" fontId="0" fillId="0" borderId="42" xfId="0" applyBorder="1"/>
    <xf numFmtId="0" fontId="0" fillId="0" borderId="43" xfId="0" applyBorder="1"/>
    <xf numFmtId="0" fontId="6" fillId="0" borderId="21" xfId="0" applyFont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4" fontId="0" fillId="5" borderId="13" xfId="0" applyNumberFormat="1" applyFill="1" applyBorder="1"/>
    <xf numFmtId="4" fontId="0" fillId="7" borderId="25" xfId="0" applyNumberFormat="1" applyFill="1" applyBorder="1"/>
    <xf numFmtId="4" fontId="0" fillId="2" borderId="45" xfId="0" applyNumberFormat="1" applyFill="1" applyBorder="1"/>
    <xf numFmtId="14" fontId="3" fillId="0" borderId="3" xfId="0" applyNumberFormat="1" applyFont="1" applyBorder="1" applyAlignment="1">
      <alignment horizontal="center" vertical="center" wrapText="1"/>
    </xf>
    <xf numFmtId="4" fontId="0" fillId="6" borderId="13" xfId="0" applyNumberFormat="1" applyFill="1" applyBorder="1"/>
    <xf numFmtId="4" fontId="0" fillId="0" borderId="33" xfId="0" applyNumberFormat="1" applyBorder="1"/>
    <xf numFmtId="4" fontId="0" fillId="0" borderId="37" xfId="0" applyNumberFormat="1" applyBorder="1"/>
    <xf numFmtId="4" fontId="0" fillId="0" borderId="39" xfId="0" applyNumberFormat="1" applyBorder="1"/>
    <xf numFmtId="4" fontId="0" fillId="0" borderId="13" xfId="0" applyNumberFormat="1" applyBorder="1"/>
    <xf numFmtId="0" fontId="2" fillId="0" borderId="47" xfId="0" applyFont="1" applyBorder="1" applyAlignment="1">
      <alignment horizontal="justify" vertical="center"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horizontal="left" vertical="center"/>
    </xf>
    <xf numFmtId="0" fontId="3" fillId="9" borderId="48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2" fillId="0" borderId="21" xfId="0" applyFont="1" applyBorder="1" applyAlignment="1">
      <alignment wrapText="1"/>
    </xf>
    <xf numFmtId="0" fontId="2" fillId="0" borderId="48" xfId="0" applyFont="1" applyBorder="1" applyAlignment="1">
      <alignment horizontal="center" vertical="top" wrapText="1"/>
    </xf>
    <xf numFmtId="0" fontId="9" fillId="2" borderId="3" xfId="0" applyFont="1" applyFill="1" applyBorder="1" applyAlignment="1">
      <alignment horizontal="left" vertical="top" wrapText="1"/>
    </xf>
    <xf numFmtId="0" fontId="2" fillId="8" borderId="0" xfId="0" applyFont="1" applyFill="1"/>
    <xf numFmtId="0" fontId="3" fillId="0" borderId="55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wrapText="1"/>
    </xf>
    <xf numFmtId="0" fontId="2" fillId="9" borderId="7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4" fontId="2" fillId="2" borderId="9" xfId="0" applyNumberFormat="1" applyFont="1" applyFill="1" applyBorder="1" applyAlignment="1">
      <alignment horizontal="right" vertical="center" wrapText="1"/>
    </xf>
    <xf numFmtId="4" fontId="2" fillId="2" borderId="7" xfId="0" applyNumberFormat="1" applyFont="1" applyFill="1" applyBorder="1" applyAlignment="1">
      <alignment horizontal="right" vertical="center" wrapText="1"/>
    </xf>
    <xf numFmtId="4" fontId="3" fillId="5" borderId="3" xfId="0" applyNumberFormat="1" applyFont="1" applyFill="1" applyBorder="1" applyAlignment="1">
      <alignment horizontal="right" vertical="center" wrapText="1"/>
    </xf>
    <xf numFmtId="4" fontId="3" fillId="6" borderId="3" xfId="0" applyNumberFormat="1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wrapText="1"/>
    </xf>
    <xf numFmtId="10" fontId="3" fillId="0" borderId="5" xfId="0" applyNumberFormat="1" applyFont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left" vertical="center"/>
    </xf>
    <xf numFmtId="4" fontId="2" fillId="9" borderId="13" xfId="0" applyNumberFormat="1" applyFont="1" applyFill="1" applyBorder="1"/>
    <xf numFmtId="10" fontId="3" fillId="0" borderId="7" xfId="0" applyNumberFormat="1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justify" vertical="center" wrapText="1"/>
    </xf>
    <xf numFmtId="0" fontId="12" fillId="2" borderId="3" xfId="0" applyFont="1" applyFill="1" applyBorder="1" applyAlignment="1">
      <alignment horizontal="justify" vertical="center" wrapText="1"/>
    </xf>
    <xf numFmtId="0" fontId="12" fillId="2" borderId="5" xfId="0" applyFont="1" applyFill="1" applyBorder="1" applyAlignment="1">
      <alignment horizontal="justify" vertical="center" wrapText="1"/>
    </xf>
    <xf numFmtId="10" fontId="3" fillId="0" borderId="14" xfId="0" applyNumberFormat="1" applyFont="1" applyBorder="1" applyAlignment="1">
      <alignment horizontal="center" vertical="center" wrapText="1"/>
    </xf>
    <xf numFmtId="4" fontId="12" fillId="9" borderId="48" xfId="0" applyNumberFormat="1" applyFont="1" applyFill="1" applyBorder="1"/>
    <xf numFmtId="4" fontId="12" fillId="9" borderId="57" xfId="0" applyNumberFormat="1" applyFont="1" applyFill="1" applyBorder="1"/>
    <xf numFmtId="0" fontId="2" fillId="0" borderId="13" xfId="0" applyFont="1" applyBorder="1" applyAlignment="1">
      <alignment horizontal="left" vertical="center"/>
    </xf>
    <xf numFmtId="0" fontId="12" fillId="9" borderId="1" xfId="0" applyFont="1" applyFill="1" applyBorder="1" applyAlignment="1">
      <alignment horizontal="left" vertical="center"/>
    </xf>
    <xf numFmtId="0" fontId="2" fillId="0" borderId="13" xfId="0" applyFont="1" applyBorder="1" applyAlignment="1">
      <alignment wrapText="1"/>
    </xf>
    <xf numFmtId="0" fontId="3" fillId="9" borderId="58" xfId="0" applyFont="1" applyFill="1" applyBorder="1" applyAlignment="1">
      <alignment horizontal="center" vertical="center"/>
    </xf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10" fontId="3" fillId="0" borderId="21" xfId="0" applyNumberFormat="1" applyFont="1" applyBorder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5" fillId="9" borderId="7" xfId="0" applyFont="1" applyFill="1" applyBorder="1" applyAlignment="1">
      <alignment wrapText="1"/>
    </xf>
    <xf numFmtId="0" fontId="12" fillId="9" borderId="1" xfId="0" applyFont="1" applyFill="1" applyBorder="1" applyAlignment="1">
      <alignment wrapText="1"/>
    </xf>
    <xf numFmtId="0" fontId="3" fillId="0" borderId="21" xfId="0" applyFont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4" fontId="12" fillId="2" borderId="3" xfId="0" applyNumberFormat="1" applyFont="1" applyFill="1" applyBorder="1" applyAlignment="1">
      <alignment horizontal="right" vertical="center" wrapText="1"/>
    </xf>
    <xf numFmtId="4" fontId="12" fillId="2" borderId="5" xfId="0" applyNumberFormat="1" applyFont="1" applyFill="1" applyBorder="1" applyAlignment="1">
      <alignment horizontal="right" vertical="center" wrapText="1"/>
    </xf>
    <xf numFmtId="49" fontId="12" fillId="2" borderId="3" xfId="0" applyNumberFormat="1" applyFont="1" applyFill="1" applyBorder="1" applyAlignment="1">
      <alignment horizontal="justify" vertical="center" wrapText="1"/>
    </xf>
    <xf numFmtId="10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0" fontId="2" fillId="10" borderId="7" xfId="0" applyFont="1" applyFill="1" applyBorder="1" applyAlignment="1">
      <alignment horizontal="left" vertical="top" wrapText="1"/>
    </xf>
    <xf numFmtId="10" fontId="2" fillId="10" borderId="7" xfId="0" applyNumberFormat="1" applyFont="1" applyFill="1" applyBorder="1" applyAlignment="1">
      <alignment vertical="top"/>
    </xf>
    <xf numFmtId="0" fontId="0" fillId="10" borderId="0" xfId="0" applyFill="1"/>
    <xf numFmtId="0" fontId="3" fillId="0" borderId="1" xfId="0" applyFont="1" applyBorder="1" applyAlignment="1">
      <alignment horizontal="left" vertical="top" wrapText="1"/>
    </xf>
    <xf numFmtId="0" fontId="2" fillId="0" borderId="59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10" fontId="3" fillId="0" borderId="1" xfId="0" applyNumberFormat="1" applyFont="1" applyBorder="1" applyAlignment="1">
      <alignment vertical="top"/>
    </xf>
    <xf numFmtId="0" fontId="2" fillId="10" borderId="18" xfId="0" applyFont="1" applyFill="1" applyBorder="1" applyAlignment="1">
      <alignment horizontal="left" vertical="top" wrapText="1"/>
    </xf>
    <xf numFmtId="0" fontId="2" fillId="10" borderId="18" xfId="0" applyFont="1" applyFill="1" applyBorder="1" applyAlignment="1">
      <alignment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19" fillId="0" borderId="6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10" fontId="19" fillId="0" borderId="13" xfId="0" applyNumberFormat="1" applyFont="1" applyBorder="1" applyAlignment="1">
      <alignment horizontal="right" vertical="top" wrapText="1"/>
    </xf>
    <xf numFmtId="0" fontId="19" fillId="0" borderId="8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7" xfId="0" applyFont="1" applyBorder="1" applyAlignment="1">
      <alignment vertical="top"/>
    </xf>
    <xf numFmtId="0" fontId="20" fillId="0" borderId="7" xfId="0" applyFont="1" applyBorder="1" applyAlignment="1">
      <alignment horizontal="center" vertical="top"/>
    </xf>
    <xf numFmtId="4" fontId="19" fillId="11" borderId="8" xfId="0" applyNumberFormat="1" applyFont="1" applyFill="1" applyBorder="1" applyAlignment="1">
      <alignment horizontal="right" vertical="top" wrapText="1"/>
    </xf>
    <xf numFmtId="0" fontId="19" fillId="0" borderId="25" xfId="0" applyFont="1" applyBorder="1" applyAlignment="1">
      <alignment horizontal="left" vertical="top" wrapText="1"/>
    </xf>
    <xf numFmtId="10" fontId="19" fillId="0" borderId="25" xfId="0" applyNumberFormat="1" applyFont="1" applyBorder="1" applyAlignment="1">
      <alignment horizontal="right" vertical="top" wrapText="1"/>
    </xf>
    <xf numFmtId="0" fontId="19" fillId="0" borderId="15" xfId="0" applyFont="1" applyBorder="1" applyAlignment="1">
      <alignment horizontal="left" vertical="top" wrapText="1"/>
    </xf>
    <xf numFmtId="10" fontId="19" fillId="0" borderId="17" xfId="0" applyNumberFormat="1" applyFont="1" applyBorder="1" applyAlignment="1">
      <alignment horizontal="right" vertical="top" wrapText="1"/>
    </xf>
    <xf numFmtId="0" fontId="19" fillId="0" borderId="50" xfId="0" applyFont="1" applyBorder="1" applyAlignment="1">
      <alignment horizontal="left" vertical="top" wrapText="1"/>
    </xf>
    <xf numFmtId="10" fontId="19" fillId="0" borderId="50" xfId="0" applyNumberFormat="1" applyFont="1" applyBorder="1" applyAlignment="1">
      <alignment horizontal="right" vertical="top" wrapText="1"/>
    </xf>
    <xf numFmtId="4" fontId="19" fillId="11" borderId="13" xfId="0" applyNumberFormat="1" applyFont="1" applyFill="1" applyBorder="1" applyAlignment="1">
      <alignment horizontal="right" vertical="top" wrapText="1"/>
    </xf>
    <xf numFmtId="0" fontId="19" fillId="0" borderId="7" xfId="0" applyFont="1" applyBorder="1" applyAlignment="1">
      <alignment horizontal="justify" vertical="center" wrapText="1"/>
    </xf>
    <xf numFmtId="4" fontId="19" fillId="9" borderId="6" xfId="0" applyNumberFormat="1" applyFont="1" applyFill="1" applyBorder="1" applyAlignment="1">
      <alignment horizontal="right" vertical="top" wrapText="1"/>
    </xf>
    <xf numFmtId="4" fontId="19" fillId="11" borderId="6" xfId="0" applyNumberFormat="1" applyFont="1" applyFill="1" applyBorder="1" applyAlignment="1">
      <alignment horizontal="right" vertical="top" wrapText="1"/>
    </xf>
    <xf numFmtId="4" fontId="19" fillId="11" borderId="7" xfId="0" applyNumberFormat="1" applyFont="1" applyFill="1" applyBorder="1" applyAlignment="1">
      <alignment horizontal="right" vertical="top" wrapText="1"/>
    </xf>
    <xf numFmtId="10" fontId="19" fillId="0" borderId="7" xfId="0" applyNumberFormat="1" applyFont="1" applyBorder="1" applyAlignment="1">
      <alignment horizontal="right" vertical="top" wrapText="1"/>
    </xf>
    <xf numFmtId="0" fontId="19" fillId="0" borderId="19" xfId="0" applyFont="1" applyBorder="1" applyAlignment="1">
      <alignment horizontal="left" vertical="top" wrapText="1"/>
    </xf>
    <xf numFmtId="4" fontId="19" fillId="9" borderId="19" xfId="0" applyNumberFormat="1" applyFont="1" applyFill="1" applyBorder="1" applyAlignment="1">
      <alignment horizontal="right" vertical="top" wrapText="1"/>
    </xf>
    <xf numFmtId="4" fontId="19" fillId="9" borderId="20" xfId="0" applyNumberFormat="1" applyFont="1" applyFill="1" applyBorder="1" applyAlignment="1">
      <alignment horizontal="right" vertical="top" wrapText="1"/>
    </xf>
    <xf numFmtId="10" fontId="19" fillId="0" borderId="19" xfId="0" applyNumberFormat="1" applyFont="1" applyBorder="1" applyAlignment="1">
      <alignment horizontal="right" vertical="top" wrapText="1"/>
    </xf>
    <xf numFmtId="0" fontId="19" fillId="0" borderId="51" xfId="0" applyFont="1" applyBorder="1" applyAlignment="1">
      <alignment horizontal="left" vertical="top" wrapText="1"/>
    </xf>
    <xf numFmtId="10" fontId="19" fillId="0" borderId="51" xfId="0" applyNumberFormat="1" applyFont="1" applyBorder="1" applyAlignment="1">
      <alignment horizontal="right" vertical="top" wrapText="1"/>
    </xf>
    <xf numFmtId="10" fontId="19" fillId="0" borderId="15" xfId="0" applyNumberFormat="1" applyFont="1" applyBorder="1" applyAlignment="1">
      <alignment horizontal="right" vertical="top" wrapText="1"/>
    </xf>
    <xf numFmtId="10" fontId="19" fillId="0" borderId="18" xfId="0" applyNumberFormat="1" applyFont="1" applyBorder="1" applyAlignment="1">
      <alignment horizontal="right" vertical="top" wrapText="1"/>
    </xf>
    <xf numFmtId="0" fontId="19" fillId="0" borderId="21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4" fontId="19" fillId="12" borderId="21" xfId="0" applyNumberFormat="1" applyFont="1" applyFill="1" applyBorder="1" applyAlignment="1">
      <alignment horizontal="right" vertical="top" wrapText="1"/>
    </xf>
    <xf numFmtId="4" fontId="19" fillId="12" borderId="10" xfId="0" applyNumberFormat="1" applyFont="1" applyFill="1" applyBorder="1" applyAlignment="1">
      <alignment horizontal="right" vertical="top" wrapText="1"/>
    </xf>
    <xf numFmtId="4" fontId="19" fillId="11" borderId="15" xfId="0" applyNumberFormat="1" applyFont="1" applyFill="1" applyBorder="1" applyAlignment="1">
      <alignment horizontal="right" vertical="top" wrapText="1"/>
    </xf>
    <xf numFmtId="4" fontId="19" fillId="11" borderId="16" xfId="0" applyNumberFormat="1" applyFont="1" applyFill="1" applyBorder="1" applyAlignment="1">
      <alignment horizontal="right" vertical="top" wrapText="1"/>
    </xf>
    <xf numFmtId="4" fontId="19" fillId="12" borderId="7" xfId="0" applyNumberFormat="1" applyFont="1" applyFill="1" applyBorder="1" applyAlignment="1">
      <alignment horizontal="right" vertical="top" wrapText="1"/>
    </xf>
    <xf numFmtId="4" fontId="19" fillId="12" borderId="15" xfId="0" applyNumberFormat="1" applyFont="1" applyFill="1" applyBorder="1" applyAlignment="1">
      <alignment horizontal="right" vertical="top" wrapText="1"/>
    </xf>
    <xf numFmtId="0" fontId="21" fillId="0" borderId="13" xfId="0" applyFont="1" applyBorder="1" applyAlignment="1">
      <alignment horizontal="left" vertical="top" wrapText="1"/>
    </xf>
    <xf numFmtId="10" fontId="21" fillId="0" borderId="13" xfId="0" applyNumberFormat="1" applyFont="1" applyBorder="1" applyAlignment="1">
      <alignment horizontal="right" vertical="top" wrapText="1"/>
    </xf>
    <xf numFmtId="0" fontId="21" fillId="0" borderId="19" xfId="0" applyFont="1" applyBorder="1" applyAlignment="1">
      <alignment horizontal="left" vertical="top" wrapText="1"/>
    </xf>
    <xf numFmtId="10" fontId="21" fillId="0" borderId="19" xfId="0" applyNumberFormat="1" applyFont="1" applyBorder="1" applyAlignment="1">
      <alignment horizontal="right" vertical="top" wrapText="1"/>
    </xf>
    <xf numFmtId="0" fontId="19" fillId="0" borderId="18" xfId="0" applyFont="1" applyBorder="1" applyAlignment="1">
      <alignment horizontal="left" vertical="top" wrapText="1"/>
    </xf>
    <xf numFmtId="4" fontId="19" fillId="11" borderId="21" xfId="0" applyNumberFormat="1" applyFont="1" applyFill="1" applyBorder="1" applyAlignment="1">
      <alignment horizontal="right" vertical="top" wrapText="1"/>
    </xf>
    <xf numFmtId="4" fontId="19" fillId="11" borderId="10" xfId="0" applyNumberFormat="1" applyFont="1" applyFill="1" applyBorder="1" applyAlignment="1">
      <alignment horizontal="right" vertical="top" wrapText="1"/>
    </xf>
    <xf numFmtId="0" fontId="19" fillId="0" borderId="36" xfId="0" applyFont="1" applyBorder="1" applyAlignment="1">
      <alignment horizontal="left" vertical="top" wrapText="1"/>
    </xf>
    <xf numFmtId="4" fontId="19" fillId="11" borderId="24" xfId="0" applyNumberFormat="1" applyFont="1" applyFill="1" applyBorder="1" applyAlignment="1">
      <alignment horizontal="righ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54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0" fontId="19" fillId="0" borderId="23" xfId="0" applyFont="1" applyBorder="1" applyAlignment="1">
      <alignment horizontal="left" vertical="top" wrapText="1"/>
    </xf>
    <xf numFmtId="4" fontId="20" fillId="0" borderId="13" xfId="0" applyNumberFormat="1" applyFont="1" applyBorder="1" applyAlignment="1">
      <alignment horizontal="right" vertical="top" wrapText="1"/>
    </xf>
    <xf numFmtId="4" fontId="20" fillId="7" borderId="13" xfId="0" applyNumberFormat="1" applyFont="1" applyFill="1" applyBorder="1" applyAlignment="1">
      <alignment horizontal="right" vertical="top" wrapText="1"/>
    </xf>
    <xf numFmtId="10" fontId="20" fillId="0" borderId="13" xfId="0" applyNumberFormat="1" applyFont="1" applyBorder="1" applyAlignment="1">
      <alignment horizontal="right" vertical="top" wrapText="1"/>
    </xf>
    <xf numFmtId="0" fontId="19" fillId="0" borderId="0" xfId="0" applyFont="1"/>
    <xf numFmtId="0" fontId="20" fillId="0" borderId="0" xfId="0" applyFont="1" applyAlignment="1">
      <alignment horizontal="center"/>
    </xf>
    <xf numFmtId="0" fontId="22" fillId="0" borderId="0" xfId="0" applyFont="1"/>
    <xf numFmtId="0" fontId="20" fillId="0" borderId="0" xfId="0" applyFont="1"/>
    <xf numFmtId="0" fontId="23" fillId="0" borderId="0" xfId="0" applyFont="1" applyAlignment="1">
      <alignment vertical="top"/>
    </xf>
    <xf numFmtId="0" fontId="24" fillId="0" borderId="0" xfId="0" applyFont="1"/>
    <xf numFmtId="0" fontId="25" fillId="0" borderId="0" xfId="0" applyFont="1"/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4" fontId="22" fillId="0" borderId="0" xfId="0" applyNumberFormat="1" applyFont="1"/>
    <xf numFmtId="0" fontId="22" fillId="0" borderId="9" xfId="0" applyFont="1" applyBorder="1"/>
    <xf numFmtId="4" fontId="22" fillId="0" borderId="9" xfId="0" applyNumberFormat="1" applyFont="1" applyBorder="1"/>
    <xf numFmtId="0" fontId="22" fillId="0" borderId="7" xfId="0" applyFont="1" applyBorder="1"/>
    <xf numFmtId="4" fontId="22" fillId="0" borderId="7" xfId="0" applyNumberFormat="1" applyFont="1" applyBorder="1"/>
    <xf numFmtId="4" fontId="12" fillId="15" borderId="1" xfId="0" applyNumberFormat="1" applyFont="1" applyFill="1" applyBorder="1"/>
    <xf numFmtId="0" fontId="2" fillId="9" borderId="3" xfId="0" applyFont="1" applyFill="1" applyBorder="1" applyAlignment="1">
      <alignment horizontal="justify" vertical="center" wrapText="1"/>
    </xf>
    <xf numFmtId="0" fontId="19" fillId="16" borderId="6" xfId="0" applyFont="1" applyFill="1" applyBorder="1" applyAlignment="1">
      <alignment horizontal="left" vertical="top" wrapText="1"/>
    </xf>
    <xf numFmtId="0" fontId="2" fillId="16" borderId="4" xfId="0" applyFont="1" applyFill="1" applyBorder="1" applyAlignment="1">
      <alignment horizontal="justify" vertical="center" wrapText="1"/>
    </xf>
    <xf numFmtId="4" fontId="12" fillId="2" borderId="9" xfId="0" applyNumberFormat="1" applyFont="1" applyFill="1" applyBorder="1" applyAlignment="1">
      <alignment horizontal="right" vertical="center" wrapText="1"/>
    </xf>
    <xf numFmtId="4" fontId="12" fillId="2" borderId="7" xfId="0" applyNumberFormat="1" applyFont="1" applyFill="1" applyBorder="1" applyAlignment="1">
      <alignment horizontal="right" vertical="center" wrapText="1"/>
    </xf>
    <xf numFmtId="4" fontId="12" fillId="3" borderId="3" xfId="0" applyNumberFormat="1" applyFont="1" applyFill="1" applyBorder="1" applyAlignment="1">
      <alignment horizontal="right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4" fontId="12" fillId="9" borderId="24" xfId="0" applyNumberFormat="1" applyFont="1" applyFill="1" applyBorder="1"/>
    <xf numFmtId="4" fontId="12" fillId="9" borderId="7" xfId="0" applyNumberFormat="1" applyFont="1" applyFill="1" applyBorder="1"/>
    <xf numFmtId="4" fontId="12" fillId="9" borderId="3" xfId="0" applyNumberFormat="1" applyFont="1" applyFill="1" applyBorder="1" applyAlignment="1">
      <alignment horizontal="right" vertical="center" wrapText="1"/>
    </xf>
    <xf numFmtId="0" fontId="12" fillId="9" borderId="3" xfId="0" applyFont="1" applyFill="1" applyBorder="1" applyAlignment="1">
      <alignment horizontal="justify" vertical="center" wrapText="1"/>
    </xf>
    <xf numFmtId="0" fontId="2" fillId="18" borderId="4" xfId="0" applyFont="1" applyFill="1" applyBorder="1" applyAlignment="1">
      <alignment horizontal="justify" vertical="center" wrapText="1"/>
    </xf>
    <xf numFmtId="0" fontId="2" fillId="18" borderId="3" xfId="0" applyFont="1" applyFill="1" applyBorder="1" applyAlignment="1">
      <alignment horizontal="justify" vertical="center" wrapText="1"/>
    </xf>
    <xf numFmtId="10" fontId="3" fillId="18" borderId="3" xfId="0" applyNumberFormat="1" applyFont="1" applyFill="1" applyBorder="1" applyAlignment="1">
      <alignment horizontal="center" vertical="center" wrapText="1"/>
    </xf>
    <xf numFmtId="0" fontId="2" fillId="18" borderId="0" xfId="0" applyFont="1" applyFill="1"/>
    <xf numFmtId="4" fontId="0" fillId="0" borderId="0" xfId="0" applyNumberFormat="1"/>
    <xf numFmtId="0" fontId="19" fillId="18" borderId="6" xfId="0" applyFont="1" applyFill="1" applyBorder="1" applyAlignment="1">
      <alignment horizontal="left" vertical="top" wrapText="1"/>
    </xf>
    <xf numFmtId="0" fontId="21" fillId="18" borderId="60" xfId="0" applyFont="1" applyFill="1" applyBorder="1" applyAlignment="1">
      <alignment horizontal="left" vertical="top" wrapText="1"/>
    </xf>
    <xf numFmtId="10" fontId="21" fillId="18" borderId="60" xfId="0" applyNumberFormat="1" applyFont="1" applyFill="1" applyBorder="1" applyAlignment="1">
      <alignment horizontal="right" vertical="top" wrapText="1"/>
    </xf>
    <xf numFmtId="0" fontId="25" fillId="18" borderId="0" xfId="0" applyFont="1" applyFill="1"/>
    <xf numFmtId="4" fontId="19" fillId="9" borderId="24" xfId="0" applyNumberFormat="1" applyFont="1" applyFill="1" applyBorder="1" applyAlignment="1">
      <alignment horizontal="right" vertical="top" wrapText="1"/>
    </xf>
    <xf numFmtId="4" fontId="19" fillId="9" borderId="13" xfId="0" applyNumberFormat="1" applyFont="1" applyFill="1" applyBorder="1" applyAlignment="1">
      <alignment horizontal="right" vertical="top" wrapText="1"/>
    </xf>
    <xf numFmtId="0" fontId="19" fillId="0" borderId="16" xfId="0" applyFont="1" applyBorder="1" applyAlignment="1">
      <alignment horizontal="left" vertical="top" wrapText="1"/>
    </xf>
    <xf numFmtId="0" fontId="22" fillId="9" borderId="0" xfId="0" applyFont="1" applyFill="1"/>
    <xf numFmtId="0" fontId="19" fillId="0" borderId="62" xfId="0" applyFont="1" applyBorder="1" applyAlignment="1">
      <alignment horizontal="left" vertical="top" wrapText="1"/>
    </xf>
    <xf numFmtId="10" fontId="19" fillId="0" borderId="21" xfId="0" applyNumberFormat="1" applyFont="1" applyBorder="1" applyAlignment="1">
      <alignment horizontal="right" vertical="top" wrapText="1"/>
    </xf>
    <xf numFmtId="10" fontId="19" fillId="9" borderId="7" xfId="0" applyNumberFormat="1" applyFont="1" applyFill="1" applyBorder="1" applyAlignment="1">
      <alignment horizontal="right" vertical="top" wrapText="1"/>
    </xf>
    <xf numFmtId="0" fontId="19" fillId="9" borderId="15" xfId="0" applyFont="1" applyFill="1" applyBorder="1" applyAlignment="1">
      <alignment horizontal="left" vertical="top" wrapText="1"/>
    </xf>
    <xf numFmtId="0" fontId="19" fillId="9" borderId="25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vertical="top"/>
    </xf>
    <xf numFmtId="4" fontId="2" fillId="17" borderId="3" xfId="0" applyNumberFormat="1" applyFont="1" applyFill="1" applyBorder="1" applyAlignment="1">
      <alignment horizontal="right" vertical="center" wrapText="1"/>
    </xf>
    <xf numFmtId="10" fontId="3" fillId="9" borderId="3" xfId="0" applyNumberFormat="1" applyFont="1" applyFill="1" applyBorder="1" applyAlignment="1">
      <alignment horizontal="center" vertical="center" wrapText="1"/>
    </xf>
    <xf numFmtId="4" fontId="2" fillId="16" borderId="3" xfId="0" applyNumberFormat="1" applyFont="1" applyFill="1" applyBorder="1" applyAlignment="1">
      <alignment horizontal="right" vertical="center" wrapText="1"/>
    </xf>
    <xf numFmtId="4" fontId="2" fillId="16" borderId="15" xfId="0" applyNumberFormat="1" applyFont="1" applyFill="1" applyBorder="1" applyAlignment="1">
      <alignment horizontal="right" vertical="top" wrapText="1"/>
    </xf>
    <xf numFmtId="4" fontId="2" fillId="16" borderId="13" xfId="0" applyNumberFormat="1" applyFont="1" applyFill="1" applyBorder="1" applyAlignment="1">
      <alignment horizontal="right" vertical="top" wrapText="1"/>
    </xf>
    <xf numFmtId="4" fontId="2" fillId="16" borderId="7" xfId="0" applyNumberFormat="1" applyFont="1" applyFill="1" applyBorder="1" applyAlignment="1">
      <alignment horizontal="center" vertical="center" wrapText="1"/>
    </xf>
    <xf numFmtId="4" fontId="2" fillId="16" borderId="7" xfId="0" applyNumberFormat="1" applyFont="1" applyFill="1" applyBorder="1" applyAlignment="1">
      <alignment horizontal="right" vertical="top" wrapText="1"/>
    </xf>
    <xf numFmtId="4" fontId="2" fillId="17" borderId="3" xfId="0" applyNumberFormat="1" applyFont="1" applyFill="1" applyBorder="1" applyAlignment="1">
      <alignment horizontal="center" vertical="center" wrapText="1"/>
    </xf>
    <xf numFmtId="4" fontId="2" fillId="19" borderId="18" xfId="0" applyNumberFormat="1" applyFont="1" applyFill="1" applyBorder="1" applyAlignment="1">
      <alignment horizontal="center" vertical="center" wrapText="1"/>
    </xf>
    <xf numFmtId="0" fontId="2" fillId="19" borderId="4" xfId="0" applyFont="1" applyFill="1" applyBorder="1" applyAlignment="1">
      <alignment horizontal="justify" vertical="center" wrapText="1"/>
    </xf>
    <xf numFmtId="0" fontId="2" fillId="19" borderId="3" xfId="0" applyFont="1" applyFill="1" applyBorder="1" applyAlignment="1">
      <alignment horizontal="justify" vertical="center" wrapText="1"/>
    </xf>
    <xf numFmtId="0" fontId="12" fillId="19" borderId="3" xfId="0" applyFont="1" applyFill="1" applyBorder="1" applyAlignment="1">
      <alignment horizontal="justify" vertical="center" wrapText="1"/>
    </xf>
    <xf numFmtId="4" fontId="12" fillId="19" borderId="3" xfId="0" applyNumberFormat="1" applyFont="1" applyFill="1" applyBorder="1" applyAlignment="1">
      <alignment horizontal="right" vertical="center" wrapText="1"/>
    </xf>
    <xf numFmtId="10" fontId="3" fillId="19" borderId="3" xfId="0" applyNumberFormat="1" applyFont="1" applyFill="1" applyBorder="1" applyAlignment="1">
      <alignment horizontal="center" vertical="center" wrapText="1"/>
    </xf>
    <xf numFmtId="0" fontId="2" fillId="19" borderId="2" xfId="0" applyFont="1" applyFill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4" fontId="2" fillId="16" borderId="5" xfId="0" applyNumberFormat="1" applyFont="1" applyFill="1" applyBorder="1" applyAlignment="1">
      <alignment horizontal="center" vertical="center" wrapText="1"/>
    </xf>
    <xf numFmtId="4" fontId="2" fillId="16" borderId="13" xfId="0" applyNumberFormat="1" applyFont="1" applyFill="1" applyBorder="1"/>
    <xf numFmtId="4" fontId="2" fillId="16" borderId="7" xfId="0" applyNumberFormat="1" applyFont="1" applyFill="1" applyBorder="1"/>
    <xf numFmtId="4" fontId="2" fillId="16" borderId="21" xfId="0" applyNumberFormat="1" applyFont="1" applyFill="1" applyBorder="1"/>
    <xf numFmtId="4" fontId="2" fillId="16" borderId="14" xfId="0" applyNumberFormat="1" applyFont="1" applyFill="1" applyBorder="1" applyAlignment="1">
      <alignment horizontal="right" vertical="top" wrapText="1"/>
    </xf>
    <xf numFmtId="4" fontId="2" fillId="16" borderId="18" xfId="0" applyNumberFormat="1" applyFont="1" applyFill="1" applyBorder="1" applyAlignment="1">
      <alignment horizontal="right" vertical="top" wrapText="1"/>
    </xf>
    <xf numFmtId="4" fontId="2" fillId="16" borderId="3" xfId="0" applyNumberFormat="1" applyFont="1" applyFill="1" applyBorder="1" applyAlignment="1">
      <alignment horizontal="center" vertical="center" wrapText="1"/>
    </xf>
    <xf numFmtId="4" fontId="2" fillId="16" borderId="0" xfId="0" applyNumberFormat="1" applyFont="1" applyFill="1" applyAlignment="1">
      <alignment horizontal="center" vertical="center" wrapText="1"/>
    </xf>
    <xf numFmtId="0" fontId="19" fillId="0" borderId="27" xfId="0" applyFont="1" applyBorder="1" applyAlignment="1">
      <alignment horizontal="left" vertical="top" wrapText="1"/>
    </xf>
    <xf numFmtId="10" fontId="19" fillId="0" borderId="27" xfId="0" applyNumberFormat="1" applyFont="1" applyBorder="1" applyAlignment="1">
      <alignment horizontal="right" vertical="top" wrapText="1"/>
    </xf>
    <xf numFmtId="4" fontId="12" fillId="22" borderId="5" xfId="0" applyNumberFormat="1" applyFont="1" applyFill="1" applyBorder="1" applyAlignment="1">
      <alignment horizontal="right" vertical="center" wrapText="1"/>
    </xf>
    <xf numFmtId="4" fontId="12" fillId="22" borderId="4" xfId="0" applyNumberFormat="1" applyFont="1" applyFill="1" applyBorder="1" applyAlignment="1">
      <alignment horizontal="right" vertical="center" wrapText="1"/>
    </xf>
    <xf numFmtId="4" fontId="12" fillId="22" borderId="3" xfId="0" applyNumberFormat="1" applyFont="1" applyFill="1" applyBorder="1" applyAlignment="1">
      <alignment horizontal="right" vertical="center" wrapText="1"/>
    </xf>
    <xf numFmtId="4" fontId="12" fillId="23" borderId="7" xfId="0" applyNumberFormat="1" applyFont="1" applyFill="1" applyBorder="1" applyAlignment="1">
      <alignment horizontal="right" vertical="center" wrapText="1"/>
    </xf>
    <xf numFmtId="4" fontId="12" fillId="22" borderId="1" xfId="0" applyNumberFormat="1" applyFont="1" applyFill="1" applyBorder="1" applyAlignment="1">
      <alignment horizontal="right" vertical="center" wrapText="1"/>
    </xf>
    <xf numFmtId="4" fontId="12" fillId="23" borderId="5" xfId="0" applyNumberFormat="1" applyFont="1" applyFill="1" applyBorder="1" applyAlignment="1">
      <alignment horizontal="right" vertical="center" wrapText="1"/>
    </xf>
    <xf numFmtId="4" fontId="12" fillId="9" borderId="1" xfId="0" applyNumberFormat="1" applyFont="1" applyFill="1" applyBorder="1"/>
    <xf numFmtId="4" fontId="2" fillId="22" borderId="3" xfId="0" applyNumberFormat="1" applyFont="1" applyFill="1" applyBorder="1" applyAlignment="1">
      <alignment horizontal="center" vertical="center" wrapText="1"/>
    </xf>
    <xf numFmtId="4" fontId="12" fillId="24" borderId="3" xfId="0" applyNumberFormat="1" applyFont="1" applyFill="1" applyBorder="1" applyAlignment="1">
      <alignment horizontal="right" vertical="center" wrapText="1"/>
    </xf>
    <xf numFmtId="4" fontId="12" fillId="12" borderId="9" xfId="0" applyNumberFormat="1" applyFont="1" applyFill="1" applyBorder="1" applyAlignment="1">
      <alignment horizontal="right" vertical="center" wrapText="1"/>
    </xf>
    <xf numFmtId="4" fontId="12" fillId="24" borderId="1" xfId="0" applyNumberFormat="1" applyFont="1" applyFill="1" applyBorder="1" applyAlignment="1">
      <alignment horizontal="right" vertical="center" wrapText="1"/>
    </xf>
    <xf numFmtId="4" fontId="0" fillId="25" borderId="13" xfId="0" applyNumberFormat="1" applyFill="1" applyBorder="1"/>
    <xf numFmtId="4" fontId="0" fillId="0" borderId="25" xfId="0" applyNumberFormat="1" applyBorder="1"/>
    <xf numFmtId="4" fontId="0" fillId="0" borderId="21" xfId="0" applyNumberFormat="1" applyBorder="1"/>
    <xf numFmtId="4" fontId="12" fillId="2" borderId="5" xfId="0" applyNumberFormat="1" applyFont="1" applyFill="1" applyBorder="1" applyAlignment="1">
      <alignment horizontal="center" vertical="center" wrapText="1"/>
    </xf>
    <xf numFmtId="4" fontId="2" fillId="16" borderId="9" xfId="0" applyNumberFormat="1" applyFont="1" applyFill="1" applyBorder="1" applyAlignment="1">
      <alignment horizontal="center" vertical="center" wrapText="1"/>
    </xf>
    <xf numFmtId="4" fontId="2" fillId="17" borderId="63" xfId="0" applyNumberFormat="1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2" fillId="0" borderId="63" xfId="0" applyFont="1" applyBorder="1" applyAlignment="1">
      <alignment horizontal="justify" vertical="center" wrapText="1"/>
    </xf>
    <xf numFmtId="4" fontId="2" fillId="26" borderId="11" xfId="0" applyNumberFormat="1" applyFont="1" applyFill="1" applyBorder="1" applyAlignment="1">
      <alignment horizontal="right" vertical="top" wrapText="1"/>
    </xf>
    <xf numFmtId="4" fontId="2" fillId="26" borderId="15" xfId="0" applyNumberFormat="1" applyFont="1" applyFill="1" applyBorder="1" applyAlignment="1">
      <alignment horizontal="right" vertical="top" wrapText="1"/>
    </xf>
    <xf numFmtId="4" fontId="2" fillId="26" borderId="7" xfId="0" applyNumberFormat="1" applyFont="1" applyFill="1" applyBorder="1" applyAlignment="1">
      <alignment horizontal="right" vertical="top" wrapText="1"/>
    </xf>
    <xf numFmtId="4" fontId="2" fillId="26" borderId="7" xfId="0" applyNumberFormat="1" applyFont="1" applyFill="1" applyBorder="1" applyAlignment="1">
      <alignment horizontal="right" vertical="center" wrapText="1"/>
    </xf>
    <xf numFmtId="4" fontId="2" fillId="26" borderId="13" xfId="0" applyNumberFormat="1" applyFont="1" applyFill="1" applyBorder="1" applyAlignment="1">
      <alignment horizontal="right" vertical="top" wrapText="1"/>
    </xf>
    <xf numFmtId="4" fontId="2" fillId="26" borderId="8" xfId="0" applyNumberFormat="1" applyFont="1" applyFill="1" applyBorder="1" applyAlignment="1">
      <alignment horizontal="right" vertical="top" wrapText="1"/>
    </xf>
    <xf numFmtId="4" fontId="2" fillId="26" borderId="10" xfId="0" applyNumberFormat="1" applyFont="1" applyFill="1" applyBorder="1" applyAlignment="1">
      <alignment horizontal="right" vertical="top" wrapText="1"/>
    </xf>
    <xf numFmtId="4" fontId="2" fillId="26" borderId="21" xfId="0" applyNumberFormat="1" applyFont="1" applyFill="1" applyBorder="1" applyAlignment="1">
      <alignment horizontal="right" vertical="top" wrapText="1"/>
    </xf>
    <xf numFmtId="4" fontId="2" fillId="26" borderId="8" xfId="0" applyNumberFormat="1" applyFont="1" applyFill="1" applyBorder="1" applyAlignment="1">
      <alignment horizontal="right" vertical="center" wrapText="1"/>
    </xf>
    <xf numFmtId="4" fontId="2" fillId="26" borderId="13" xfId="0" applyNumberFormat="1" applyFont="1" applyFill="1" applyBorder="1" applyAlignment="1">
      <alignment horizontal="right" vertical="center" wrapText="1"/>
    </xf>
    <xf numFmtId="4" fontId="2" fillId="26" borderId="3" xfId="0" applyNumberFormat="1" applyFont="1" applyFill="1" applyBorder="1" applyAlignment="1">
      <alignment horizontal="right" vertical="center" wrapText="1"/>
    </xf>
    <xf numFmtId="4" fontId="2" fillId="26" borderId="5" xfId="0" applyNumberFormat="1" applyFont="1" applyFill="1" applyBorder="1" applyAlignment="1">
      <alignment horizontal="right" vertical="center" wrapText="1"/>
    </xf>
    <xf numFmtId="4" fontId="2" fillId="26" borderId="64" xfId="0" applyNumberFormat="1" applyFont="1" applyFill="1" applyBorder="1" applyAlignment="1">
      <alignment horizontal="right" vertical="center" wrapText="1"/>
    </xf>
    <xf numFmtId="4" fontId="2" fillId="26" borderId="63" xfId="0" applyNumberFormat="1" applyFont="1" applyFill="1" applyBorder="1" applyAlignment="1">
      <alignment horizontal="right" vertical="center" wrapText="1"/>
    </xf>
    <xf numFmtId="4" fontId="2" fillId="26" borderId="1" xfId="0" applyNumberFormat="1" applyFont="1" applyFill="1" applyBorder="1" applyAlignment="1">
      <alignment horizontal="right" vertical="top" wrapText="1"/>
    </xf>
    <xf numFmtId="10" fontId="2" fillId="0" borderId="13" xfId="0" applyNumberFormat="1" applyFont="1" applyBorder="1" applyAlignment="1">
      <alignment vertical="top"/>
    </xf>
    <xf numFmtId="0" fontId="2" fillId="0" borderId="16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left" vertical="top" wrapText="1"/>
    </xf>
    <xf numFmtId="10" fontId="2" fillId="0" borderId="15" xfId="0" applyNumberFormat="1" applyFont="1" applyBorder="1" applyAlignment="1">
      <alignment vertical="top"/>
    </xf>
    <xf numFmtId="0" fontId="2" fillId="0" borderId="2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left" vertical="top" wrapText="1"/>
    </xf>
    <xf numFmtId="4" fontId="2" fillId="16" borderId="19" xfId="0" applyNumberFormat="1" applyFont="1" applyFill="1" applyBorder="1" applyAlignment="1">
      <alignment horizontal="right" vertical="top" wrapText="1"/>
    </xf>
    <xf numFmtId="10" fontId="2" fillId="0" borderId="19" xfId="0" applyNumberFormat="1" applyFont="1" applyBorder="1" applyAlignment="1">
      <alignment vertical="top"/>
    </xf>
    <xf numFmtId="0" fontId="2" fillId="10" borderId="15" xfId="0" applyFont="1" applyFill="1" applyBorder="1" applyAlignment="1">
      <alignment horizontal="left" vertical="top" wrapText="1"/>
    </xf>
    <xf numFmtId="0" fontId="2" fillId="10" borderId="15" xfId="0" applyFont="1" applyFill="1" applyBorder="1" applyAlignment="1">
      <alignment horizontal="justify" vertical="center" wrapText="1"/>
    </xf>
    <xf numFmtId="4" fontId="2" fillId="16" borderId="23" xfId="0" applyNumberFormat="1" applyFont="1" applyFill="1" applyBorder="1" applyAlignment="1">
      <alignment horizontal="right" vertical="top" wrapText="1"/>
    </xf>
    <xf numFmtId="10" fontId="2" fillId="10" borderId="15" xfId="0" applyNumberFormat="1" applyFont="1" applyFill="1" applyBorder="1" applyAlignment="1">
      <alignment vertical="top"/>
    </xf>
    <xf numFmtId="0" fontId="2" fillId="0" borderId="6" xfId="0" applyFont="1" applyBorder="1" applyAlignment="1">
      <alignment horizontal="left" vertical="top" wrapText="1"/>
    </xf>
    <xf numFmtId="4" fontId="2" fillId="16" borderId="24" xfId="0" applyNumberFormat="1" applyFont="1" applyFill="1" applyBorder="1" applyAlignment="1">
      <alignment horizontal="righ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justify" vertical="top" wrapText="1"/>
    </xf>
    <xf numFmtId="0" fontId="2" fillId="20" borderId="13" xfId="0" applyFont="1" applyFill="1" applyBorder="1" applyAlignment="1">
      <alignment horizontal="left" vertical="top" wrapText="1"/>
    </xf>
    <xf numFmtId="4" fontId="2" fillId="20" borderId="13" xfId="0" applyNumberFormat="1" applyFont="1" applyFill="1" applyBorder="1" applyAlignment="1">
      <alignment horizontal="right" vertical="top" wrapText="1"/>
    </xf>
    <xf numFmtId="4" fontId="2" fillId="20" borderId="6" xfId="0" applyNumberFormat="1" applyFont="1" applyFill="1" applyBorder="1" applyAlignment="1">
      <alignment horizontal="right" vertical="top" wrapText="1"/>
    </xf>
    <xf numFmtId="0" fontId="2" fillId="0" borderId="15" xfId="0" applyFont="1" applyBorder="1" applyAlignment="1">
      <alignment horizontal="justify" vertical="center" wrapText="1"/>
    </xf>
    <xf numFmtId="0" fontId="2" fillId="20" borderId="15" xfId="0" applyFont="1" applyFill="1" applyBorder="1" applyAlignment="1">
      <alignment horizontal="left" vertical="top" wrapText="1"/>
    </xf>
    <xf numFmtId="4" fontId="2" fillId="20" borderId="15" xfId="0" applyNumberFormat="1" applyFont="1" applyFill="1" applyBorder="1" applyAlignment="1">
      <alignment horizontal="right" vertical="top" wrapText="1"/>
    </xf>
    <xf numFmtId="4" fontId="2" fillId="21" borderId="16" xfId="0" applyNumberFormat="1" applyFont="1" applyFill="1" applyBorder="1" applyAlignment="1">
      <alignment horizontal="right" vertical="top" wrapText="1"/>
    </xf>
    <xf numFmtId="0" fontId="2" fillId="10" borderId="13" xfId="0" applyFont="1" applyFill="1" applyBorder="1" applyAlignment="1">
      <alignment horizontal="left" vertical="top" wrapText="1"/>
    </xf>
    <xf numFmtId="0" fontId="2" fillId="10" borderId="13" xfId="0" applyFont="1" applyFill="1" applyBorder="1" applyAlignment="1">
      <alignment vertical="center" wrapText="1"/>
    </xf>
    <xf numFmtId="10" fontId="2" fillId="10" borderId="13" xfId="0" applyNumberFormat="1" applyFont="1" applyFill="1" applyBorder="1" applyAlignment="1">
      <alignment vertical="top"/>
    </xf>
    <xf numFmtId="0" fontId="2" fillId="0" borderId="15" xfId="0" applyFont="1" applyBorder="1" applyAlignment="1">
      <alignment wrapText="1"/>
    </xf>
    <xf numFmtId="0" fontId="2" fillId="10" borderId="13" xfId="0" applyFont="1" applyFill="1" applyBorder="1" applyAlignment="1">
      <alignment wrapText="1"/>
    </xf>
    <xf numFmtId="10" fontId="2" fillId="10" borderId="18" xfId="0" applyNumberFormat="1" applyFont="1" applyFill="1" applyBorder="1" applyAlignment="1">
      <alignment vertical="top"/>
    </xf>
    <xf numFmtId="4" fontId="2" fillId="26" borderId="19" xfId="0" applyNumberFormat="1" applyFont="1" applyFill="1" applyBorder="1" applyAlignment="1">
      <alignment horizontal="right" vertical="top" wrapText="1"/>
    </xf>
    <xf numFmtId="4" fontId="2" fillId="26" borderId="24" xfId="0" applyNumberFormat="1" applyFont="1" applyFill="1" applyBorder="1" applyAlignment="1">
      <alignment horizontal="right" vertical="top" wrapText="1"/>
    </xf>
    <xf numFmtId="4" fontId="2" fillId="26" borderId="14" xfId="0" applyNumberFormat="1" applyFont="1" applyFill="1" applyBorder="1" applyAlignment="1">
      <alignment horizontal="right" vertical="top" wrapText="1"/>
    </xf>
    <xf numFmtId="4" fontId="2" fillId="26" borderId="16" xfId="0" applyNumberFormat="1" applyFont="1" applyFill="1" applyBorder="1" applyAlignment="1">
      <alignment horizontal="right" vertical="top" wrapText="1"/>
    </xf>
    <xf numFmtId="4" fontId="2" fillId="27" borderId="6" xfId="0" applyNumberFormat="1" applyFont="1" applyFill="1" applyBorder="1" applyAlignment="1">
      <alignment horizontal="right" vertical="top" wrapText="1"/>
    </xf>
    <xf numFmtId="4" fontId="2" fillId="27" borderId="16" xfId="0" applyNumberFormat="1" applyFont="1" applyFill="1" applyBorder="1" applyAlignment="1">
      <alignment horizontal="right" vertical="top" wrapText="1"/>
    </xf>
    <xf numFmtId="4" fontId="2" fillId="26" borderId="18" xfId="0" applyNumberFormat="1" applyFont="1" applyFill="1" applyBorder="1" applyAlignment="1">
      <alignment horizontal="right" vertical="top" wrapText="1"/>
    </xf>
    <xf numFmtId="0" fontId="2" fillId="26" borderId="4" xfId="0" applyFont="1" applyFill="1" applyBorder="1" applyAlignment="1">
      <alignment horizontal="justify" vertical="center" wrapText="1"/>
    </xf>
    <xf numFmtId="4" fontId="19" fillId="11" borderId="25" xfId="0" applyNumberFormat="1" applyFont="1" applyFill="1" applyBorder="1" applyAlignment="1">
      <alignment horizontal="right" vertical="top" wrapText="1"/>
    </xf>
    <xf numFmtId="4" fontId="19" fillId="11" borderId="36" xfId="0" applyNumberFormat="1" applyFont="1" applyFill="1" applyBorder="1" applyAlignment="1">
      <alignment horizontal="right" vertical="top" wrapText="1"/>
    </xf>
    <xf numFmtId="4" fontId="19" fillId="28" borderId="6" xfId="0" applyNumberFormat="1" applyFont="1" applyFill="1" applyBorder="1" applyAlignment="1">
      <alignment horizontal="right" vertical="top" wrapText="1"/>
    </xf>
    <xf numFmtId="4" fontId="19" fillId="28" borderId="8" xfId="0" applyNumberFormat="1" applyFont="1" applyFill="1" applyBorder="1" applyAlignment="1">
      <alignment horizontal="right" vertical="top" wrapText="1"/>
    </xf>
    <xf numFmtId="4" fontId="19" fillId="28" borderId="16" xfId="0" applyNumberFormat="1" applyFont="1" applyFill="1" applyBorder="1" applyAlignment="1">
      <alignment horizontal="right" vertical="top" wrapText="1"/>
    </xf>
    <xf numFmtId="4" fontId="19" fillId="28" borderId="13" xfId="0" applyNumberFormat="1" applyFont="1" applyFill="1" applyBorder="1" applyAlignment="1">
      <alignment horizontal="right" vertical="top" wrapText="1"/>
    </xf>
    <xf numFmtId="4" fontId="19" fillId="28" borderId="7" xfId="0" applyNumberFormat="1" applyFont="1" applyFill="1" applyBorder="1" applyAlignment="1">
      <alignment horizontal="right" vertical="top" wrapText="1"/>
    </xf>
    <xf numFmtId="4" fontId="19" fillId="28" borderId="15" xfId="0" applyNumberFormat="1" applyFont="1" applyFill="1" applyBorder="1" applyAlignment="1">
      <alignment horizontal="right" vertical="top" wrapText="1"/>
    </xf>
    <xf numFmtId="4" fontId="19" fillId="28" borderId="25" xfId="0" applyNumberFormat="1" applyFont="1" applyFill="1" applyBorder="1" applyAlignment="1">
      <alignment horizontal="right" vertical="top" wrapText="1"/>
    </xf>
    <xf numFmtId="4" fontId="19" fillId="28" borderId="36" xfId="0" applyNumberFormat="1" applyFont="1" applyFill="1" applyBorder="1" applyAlignment="1">
      <alignment horizontal="right" vertical="top" wrapText="1"/>
    </xf>
    <xf numFmtId="4" fontId="19" fillId="28" borderId="27" xfId="0" applyNumberFormat="1" applyFont="1" applyFill="1" applyBorder="1" applyAlignment="1">
      <alignment horizontal="right" vertical="top" wrapText="1"/>
    </xf>
    <xf numFmtId="4" fontId="19" fillId="28" borderId="50" xfId="0" applyNumberFormat="1" applyFont="1" applyFill="1" applyBorder="1" applyAlignment="1">
      <alignment horizontal="right" vertical="top" wrapText="1"/>
    </xf>
    <xf numFmtId="4" fontId="19" fillId="28" borderId="53" xfId="0" applyNumberFormat="1" applyFont="1" applyFill="1" applyBorder="1" applyAlignment="1">
      <alignment horizontal="right" vertical="top" wrapText="1"/>
    </xf>
    <xf numFmtId="4" fontId="19" fillId="28" borderId="21" xfId="0" applyNumberFormat="1" applyFont="1" applyFill="1" applyBorder="1" applyAlignment="1">
      <alignment horizontal="right" vertical="top" wrapText="1"/>
    </xf>
    <xf numFmtId="4" fontId="19" fillId="28" borderId="10" xfId="0" applyNumberFormat="1" applyFont="1" applyFill="1" applyBorder="1" applyAlignment="1">
      <alignment horizontal="right" vertical="top" wrapText="1"/>
    </xf>
    <xf numFmtId="4" fontId="19" fillId="28" borderId="52" xfId="0" applyNumberFormat="1" applyFont="1" applyFill="1" applyBorder="1" applyAlignment="1">
      <alignment horizontal="right" vertical="top" wrapText="1"/>
    </xf>
    <xf numFmtId="4" fontId="19" fillId="28" borderId="51" xfId="0" applyNumberFormat="1" applyFont="1" applyFill="1" applyBorder="1" applyAlignment="1">
      <alignment horizontal="right" vertical="top" wrapText="1"/>
    </xf>
    <xf numFmtId="4" fontId="21" fillId="28" borderId="13" xfId="0" applyNumberFormat="1" applyFont="1" applyFill="1" applyBorder="1" applyAlignment="1">
      <alignment horizontal="right" vertical="top" wrapText="1"/>
    </xf>
    <xf numFmtId="4" fontId="19" fillId="28" borderId="17" xfId="0" applyNumberFormat="1" applyFont="1" applyFill="1" applyBorder="1" applyAlignment="1">
      <alignment horizontal="right" vertical="top" wrapText="1"/>
    </xf>
    <xf numFmtId="4" fontId="19" fillId="28" borderId="22" xfId="0" applyNumberFormat="1" applyFont="1" applyFill="1" applyBorder="1" applyAlignment="1">
      <alignment horizontal="right" vertical="top" wrapText="1"/>
    </xf>
    <xf numFmtId="4" fontId="21" fillId="28" borderId="19" xfId="0" applyNumberFormat="1" applyFont="1" applyFill="1" applyBorder="1" applyAlignment="1">
      <alignment horizontal="right" vertical="top" wrapText="1"/>
    </xf>
    <xf numFmtId="4" fontId="21" fillId="28" borderId="20" xfId="0" applyNumberFormat="1" applyFont="1" applyFill="1" applyBorder="1" applyAlignment="1">
      <alignment horizontal="right" vertical="top" wrapText="1"/>
    </xf>
    <xf numFmtId="4" fontId="21" fillId="28" borderId="60" xfId="0" applyNumberFormat="1" applyFont="1" applyFill="1" applyBorder="1" applyAlignment="1">
      <alignment horizontal="right" vertical="top" wrapText="1"/>
    </xf>
    <xf numFmtId="4" fontId="21" fillId="28" borderId="61" xfId="0" applyNumberFormat="1" applyFont="1" applyFill="1" applyBorder="1" applyAlignment="1">
      <alignment horizontal="right" vertical="top" wrapText="1"/>
    </xf>
    <xf numFmtId="4" fontId="21" fillId="28" borderId="6" xfId="0" applyNumberFormat="1" applyFont="1" applyFill="1" applyBorder="1" applyAlignment="1">
      <alignment horizontal="right" vertical="top" wrapText="1"/>
    </xf>
    <xf numFmtId="4" fontId="19" fillId="29" borderId="50" xfId="0" applyNumberFormat="1" applyFont="1" applyFill="1" applyBorder="1" applyAlignment="1">
      <alignment horizontal="right" vertical="top" wrapText="1"/>
    </xf>
    <xf numFmtId="4" fontId="19" fillId="29" borderId="53" xfId="0" applyNumberFormat="1" applyFont="1" applyFill="1" applyBorder="1" applyAlignment="1">
      <alignment horizontal="right" vertical="top" wrapText="1"/>
    </xf>
    <xf numFmtId="4" fontId="19" fillId="28" borderId="54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</cellXfs>
  <cellStyles count="14">
    <cellStyle name="Normal" xfId="0" builtinId="0"/>
    <cellStyle name="Normal 2" xfId="1" xr:uid="{85E19167-0C70-4430-925A-EFB5A5E6B629}"/>
    <cellStyle name="S0" xfId="2" xr:uid="{2AC03489-A776-4159-A4E6-9D9A0AF79325}"/>
    <cellStyle name="S1" xfId="3" xr:uid="{AA2F072E-A1B3-40AC-AB91-C7027B1D211E}"/>
    <cellStyle name="S10" xfId="12" xr:uid="{F8AD010A-7A76-4434-861C-12CC7246C8D3}"/>
    <cellStyle name="S11" xfId="13" xr:uid="{6F5ACBAA-4029-4D5F-8187-C08FA07D87BF}"/>
    <cellStyle name="S2" xfId="4" xr:uid="{3A473E47-6CFF-4797-BD2D-6D529A51D665}"/>
    <cellStyle name="S3" xfId="5" xr:uid="{CA2E5073-6CAC-4B21-AFFD-7D551C3C1E1B}"/>
    <cellStyle name="S4" xfId="6" xr:uid="{C4C353EF-3448-4455-949E-4D359BDE0FBB}"/>
    <cellStyle name="S5" xfId="7" xr:uid="{ACBF3D0D-9DB5-46A7-BBB7-A9E9E36A0DF5}"/>
    <cellStyle name="S6" xfId="8" xr:uid="{FDAB540A-FBF9-49A5-9BBF-95A63C33C86E}"/>
    <cellStyle name="S7" xfId="9" xr:uid="{38FF34EC-B77D-4737-BD5F-62B9C42723B1}"/>
    <cellStyle name="S8" xfId="10" xr:uid="{408A5E45-4785-4F93-BF62-0D2C6FB1E9F7}"/>
    <cellStyle name="S9" xfId="11" xr:uid="{408A39E0-85B6-44B9-A0FA-287AE9F9F91D}"/>
  </cellStyles>
  <dxfs count="0"/>
  <tableStyles count="0" defaultTableStyle="TableStyleMedium2" defaultPivotStyle="PivotStyleLight16"/>
  <colors>
    <indexedColors>
      <rgbColor rgb="FF000000"/>
      <rgbColor rgb="FFFFCC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99"/>
      <color rgb="FF00FF00"/>
      <color rgb="FFF9D1F0"/>
      <color rgb="FF66FFFF"/>
      <color rgb="FF00FFFF"/>
      <color rgb="FFCCFFFF"/>
      <color rgb="FFFF99FF"/>
      <color rgb="FFCEFCCF"/>
      <color rgb="FFFFFFCC"/>
      <color rgb="FFD6C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opLeftCell="A43" zoomScale="80" zoomScaleNormal="80" workbookViewId="0">
      <selection activeCell="E54" activeCellId="6" sqref="E42 E45 E46 E49 E52 E53 E54"/>
    </sheetView>
  </sheetViews>
  <sheetFormatPr defaultColWidth="8.42578125" defaultRowHeight="15" x14ac:dyDescent="0.25"/>
  <cols>
    <col min="1" max="1" width="8.7109375" customWidth="1"/>
    <col min="2" max="2" width="56.7109375" customWidth="1"/>
    <col min="3" max="3" width="15" customWidth="1"/>
    <col min="4" max="4" width="15.140625" customWidth="1"/>
    <col min="5" max="5" width="15.85546875" customWidth="1"/>
    <col min="6" max="6" width="13.28515625" customWidth="1"/>
  </cols>
  <sheetData>
    <row r="1" spans="1:6" s="1" customFormat="1" ht="15.75" x14ac:dyDescent="0.25">
      <c r="F1" s="2" t="s">
        <v>0</v>
      </c>
    </row>
    <row r="2" spans="1:6" s="1" customFormat="1" ht="15.75" x14ac:dyDescent="0.25">
      <c r="C2" s="3" t="s">
        <v>1</v>
      </c>
      <c r="F2" s="2"/>
    </row>
    <row r="3" spans="1:6" s="1" customFormat="1" ht="15.75" x14ac:dyDescent="0.25"/>
    <row r="4" spans="1:6" s="1" customFormat="1" ht="15.75" customHeight="1" x14ac:dyDescent="0.25">
      <c r="A4" s="380" t="s">
        <v>2</v>
      </c>
      <c r="B4" s="380" t="s">
        <v>3</v>
      </c>
      <c r="C4" s="380" t="s">
        <v>4</v>
      </c>
      <c r="D4" s="4" t="s">
        <v>5</v>
      </c>
      <c r="E4" s="4" t="s">
        <v>6</v>
      </c>
      <c r="F4" s="380" t="s">
        <v>7</v>
      </c>
    </row>
    <row r="5" spans="1:6" s="1" customFormat="1" ht="15.75" x14ac:dyDescent="0.25">
      <c r="A5" s="380"/>
      <c r="B5" s="380"/>
      <c r="C5" s="380"/>
      <c r="D5" s="5" t="s">
        <v>469</v>
      </c>
      <c r="E5" s="5" t="s">
        <v>470</v>
      </c>
      <c r="F5" s="380"/>
    </row>
    <row r="6" spans="1:6" s="1" customFormat="1" ht="16.5" customHeight="1" x14ac:dyDescent="0.25">
      <c r="A6" s="381" t="s">
        <v>8</v>
      </c>
      <c r="B6" s="381"/>
      <c r="C6" s="6">
        <v>0.01</v>
      </c>
      <c r="D6" s="97">
        <f>D7+D61</f>
        <v>3219500</v>
      </c>
      <c r="E6" s="97">
        <f>E7+E61+E60</f>
        <v>4319549.71</v>
      </c>
      <c r="F6" s="7">
        <f t="shared" ref="F6:F37" si="0">E6/D6</f>
        <v>1.3416834011492467</v>
      </c>
    </row>
    <row r="7" spans="1:6" s="1" customFormat="1" ht="15.75" x14ac:dyDescent="0.25">
      <c r="A7" s="8" t="s">
        <v>9</v>
      </c>
      <c r="B7" s="9" t="s">
        <v>10</v>
      </c>
      <c r="C7" s="9">
        <v>0.02</v>
      </c>
      <c r="D7" s="101">
        <f>D8+D39</f>
        <v>3174000</v>
      </c>
      <c r="E7" s="101">
        <f>E8+E39</f>
        <v>3465660.71</v>
      </c>
      <c r="F7" s="7">
        <f t="shared" si="0"/>
        <v>1.0918905828607435</v>
      </c>
    </row>
    <row r="8" spans="1:6" s="1" customFormat="1" ht="15.75" x14ac:dyDescent="0.25">
      <c r="A8" s="8" t="s">
        <v>11</v>
      </c>
      <c r="B8" s="9" t="s">
        <v>12</v>
      </c>
      <c r="C8" s="9">
        <v>0.03</v>
      </c>
      <c r="D8" s="101">
        <f>D9+D17+D27+D37</f>
        <v>3014000</v>
      </c>
      <c r="E8" s="101">
        <f>E9+E17+E27+E37</f>
        <v>3100550.21</v>
      </c>
      <c r="F8" s="7">
        <f t="shared" si="0"/>
        <v>1.0287160617120106</v>
      </c>
    </row>
    <row r="9" spans="1:6" s="1" customFormat="1" ht="31.5" x14ac:dyDescent="0.25">
      <c r="A9" s="8" t="s">
        <v>13</v>
      </c>
      <c r="B9" s="9" t="s">
        <v>14</v>
      </c>
      <c r="C9" s="9">
        <v>0.04</v>
      </c>
      <c r="D9" s="101">
        <f>D10</f>
        <v>787000</v>
      </c>
      <c r="E9" s="101">
        <f>E10</f>
        <v>1849658.89</v>
      </c>
      <c r="F9" s="7">
        <f t="shared" si="0"/>
        <v>2.3502654256670903</v>
      </c>
    </row>
    <row r="10" spans="1:6" s="1" customFormat="1" ht="31.5" x14ac:dyDescent="0.25">
      <c r="A10" s="8" t="s">
        <v>15</v>
      </c>
      <c r="B10" s="9" t="s">
        <v>16</v>
      </c>
      <c r="C10" s="9" t="s">
        <v>17</v>
      </c>
      <c r="D10" s="101">
        <f>D11+D13</f>
        <v>787000</v>
      </c>
      <c r="E10" s="101">
        <f>E11+E13</f>
        <v>1849658.89</v>
      </c>
      <c r="F10" s="7">
        <f t="shared" si="0"/>
        <v>2.3502654256670903</v>
      </c>
    </row>
    <row r="11" spans="1:6" s="1" customFormat="1" ht="16.5" thickBot="1" x14ac:dyDescent="0.3">
      <c r="A11" s="8"/>
      <c r="B11" s="9" t="s">
        <v>18</v>
      </c>
      <c r="C11" s="10" t="s">
        <v>19</v>
      </c>
      <c r="D11" s="288">
        <f>D12</f>
        <v>3000</v>
      </c>
      <c r="E11" s="280">
        <f>E12</f>
        <v>6756.5</v>
      </c>
      <c r="F11" s="7">
        <f t="shared" si="0"/>
        <v>2.2521666666666667</v>
      </c>
    </row>
    <row r="12" spans="1:6" s="1" customFormat="1" ht="32.25" thickBot="1" x14ac:dyDescent="0.3">
      <c r="A12" s="11"/>
      <c r="B12" s="12" t="s">
        <v>20</v>
      </c>
      <c r="C12" s="12" t="s">
        <v>21</v>
      </c>
      <c r="D12" s="300">
        <v>3000</v>
      </c>
      <c r="E12" s="301">
        <v>6756.5</v>
      </c>
      <c r="F12" s="13">
        <f t="shared" si="0"/>
        <v>2.2521666666666667</v>
      </c>
    </row>
    <row r="13" spans="1:6" s="1" customFormat="1" ht="32.25" thickBot="1" x14ac:dyDescent="0.3">
      <c r="A13" s="8"/>
      <c r="B13" s="113" t="s">
        <v>22</v>
      </c>
      <c r="C13" s="136" t="s">
        <v>23</v>
      </c>
      <c r="D13" s="288">
        <f>D14+D15+D16</f>
        <v>784000</v>
      </c>
      <c r="E13" s="281">
        <f>E14+E15+E16</f>
        <v>1842902.39</v>
      </c>
      <c r="F13" s="7">
        <f t="shared" si="0"/>
        <v>2.3506408035714283</v>
      </c>
    </row>
    <row r="14" spans="1:6" s="1" customFormat="1" ht="16.5" thickBot="1" x14ac:dyDescent="0.3">
      <c r="A14" s="11"/>
      <c r="B14" s="12" t="s">
        <v>24</v>
      </c>
      <c r="C14" s="12" t="s">
        <v>25</v>
      </c>
      <c r="D14" s="302">
        <v>784000</v>
      </c>
      <c r="E14" s="304">
        <v>1726233.39</v>
      </c>
      <c r="F14" s="13">
        <f t="shared" si="0"/>
        <v>2.2018283035714283</v>
      </c>
    </row>
    <row r="15" spans="1:6" s="1" customFormat="1" ht="32.25" thickBot="1" x14ac:dyDescent="0.3">
      <c r="A15" s="11"/>
      <c r="B15" s="12" t="s">
        <v>26</v>
      </c>
      <c r="C15" s="141" t="s">
        <v>27</v>
      </c>
      <c r="D15" s="303">
        <v>0</v>
      </c>
      <c r="E15" s="303">
        <v>0</v>
      </c>
      <c r="F15" s="13" t="e">
        <f t="shared" si="0"/>
        <v>#DIV/0!</v>
      </c>
    </row>
    <row r="16" spans="1:6" s="1" customFormat="1" ht="30.75" customHeight="1" thickBot="1" x14ac:dyDescent="0.3">
      <c r="A16" s="11"/>
      <c r="B16" s="12" t="s">
        <v>28</v>
      </c>
      <c r="C16" s="14" t="s">
        <v>29</v>
      </c>
      <c r="D16" s="302">
        <v>0</v>
      </c>
      <c r="E16" s="302">
        <v>116669</v>
      </c>
      <c r="F16" s="13" t="e">
        <f t="shared" si="0"/>
        <v>#DIV/0!</v>
      </c>
    </row>
    <row r="17" spans="1:6" s="1" customFormat="1" ht="15.75" x14ac:dyDescent="0.25">
      <c r="A17" s="8" t="s">
        <v>30</v>
      </c>
      <c r="B17" s="113" t="s">
        <v>31</v>
      </c>
      <c r="C17" s="136" t="s">
        <v>441</v>
      </c>
      <c r="D17" s="288">
        <f>D18+D21+D25+D26</f>
        <v>539000</v>
      </c>
      <c r="E17" s="282">
        <f>E18+E21+E25+E26</f>
        <v>607650.53</v>
      </c>
      <c r="F17" s="137">
        <f t="shared" si="0"/>
        <v>1.1273664749536179</v>
      </c>
    </row>
    <row r="18" spans="1:6" s="1" customFormat="1" ht="15.75" x14ac:dyDescent="0.25">
      <c r="A18" s="8"/>
      <c r="B18" s="9" t="s">
        <v>32</v>
      </c>
      <c r="C18" s="9" t="s">
        <v>33</v>
      </c>
      <c r="D18" s="134">
        <f>D19+D20</f>
        <v>270000</v>
      </c>
      <c r="E18" s="135">
        <f>E19+E20</f>
        <v>327253.86</v>
      </c>
      <c r="F18" s="7">
        <f t="shared" si="0"/>
        <v>1.2120513333333334</v>
      </c>
    </row>
    <row r="19" spans="1:6" s="1" customFormat="1" ht="15.75" x14ac:dyDescent="0.25">
      <c r="A19" s="11"/>
      <c r="B19" s="12" t="s">
        <v>34</v>
      </c>
      <c r="C19" s="12" t="s">
        <v>35</v>
      </c>
      <c r="D19" s="305">
        <v>128000</v>
      </c>
      <c r="E19" s="302">
        <v>147200.85999999999</v>
      </c>
      <c r="F19" s="13">
        <f t="shared" si="0"/>
        <v>1.1500067187499998</v>
      </c>
    </row>
    <row r="20" spans="1:6" s="1" customFormat="1" ht="15.75" x14ac:dyDescent="0.25">
      <c r="A20" s="11"/>
      <c r="B20" s="12" t="s">
        <v>36</v>
      </c>
      <c r="C20" s="12" t="s">
        <v>37</v>
      </c>
      <c r="D20" s="305">
        <v>142000</v>
      </c>
      <c r="E20" s="302">
        <v>180053</v>
      </c>
      <c r="F20" s="13">
        <f t="shared" si="0"/>
        <v>1.2679788732394366</v>
      </c>
    </row>
    <row r="21" spans="1:6" s="1" customFormat="1" ht="15.75" x14ac:dyDescent="0.25">
      <c r="A21" s="8"/>
      <c r="B21" s="9" t="s">
        <v>38</v>
      </c>
      <c r="C21" s="9" t="s">
        <v>39</v>
      </c>
      <c r="D21" s="224">
        <f>D22+D23+D24</f>
        <v>228000</v>
      </c>
      <c r="E21" s="225">
        <f>E22+E23+E24</f>
        <v>267513.67</v>
      </c>
      <c r="F21" s="7">
        <f t="shared" si="0"/>
        <v>1.1733055701754385</v>
      </c>
    </row>
    <row r="22" spans="1:6" s="1" customFormat="1" ht="15.75" x14ac:dyDescent="0.25">
      <c r="A22" s="11"/>
      <c r="B22" s="12" t="s">
        <v>40</v>
      </c>
      <c r="C22" s="12" t="s">
        <v>41</v>
      </c>
      <c r="D22" s="305">
        <v>94000</v>
      </c>
      <c r="E22" s="302">
        <v>105345.67</v>
      </c>
      <c r="F22" s="13">
        <f t="shared" si="0"/>
        <v>1.1206986170212765</v>
      </c>
    </row>
    <row r="23" spans="1:6" s="1" customFormat="1" ht="15.75" x14ac:dyDescent="0.25">
      <c r="A23" s="11"/>
      <c r="B23" s="12" t="s">
        <v>42</v>
      </c>
      <c r="C23" s="12" t="s">
        <v>43</v>
      </c>
      <c r="D23" s="305">
        <v>73000</v>
      </c>
      <c r="E23" s="302">
        <v>80867</v>
      </c>
      <c r="F23" s="13">
        <f t="shared" si="0"/>
        <v>1.1077671232876711</v>
      </c>
    </row>
    <row r="24" spans="1:6" s="1" customFormat="1" ht="15.75" x14ac:dyDescent="0.25">
      <c r="A24" s="11"/>
      <c r="B24" s="12" t="s">
        <v>44</v>
      </c>
      <c r="C24" s="12" t="s">
        <v>45</v>
      </c>
      <c r="D24" s="305">
        <v>61000</v>
      </c>
      <c r="E24" s="302">
        <v>81301</v>
      </c>
      <c r="F24" s="13">
        <f t="shared" si="0"/>
        <v>1.3328032786885247</v>
      </c>
    </row>
    <row r="25" spans="1:6" s="1" customFormat="1" ht="15.75" x14ac:dyDescent="0.25">
      <c r="A25" s="11"/>
      <c r="B25" s="12" t="s">
        <v>46</v>
      </c>
      <c r="C25" s="12" t="s">
        <v>445</v>
      </c>
      <c r="D25" s="305">
        <v>2000</v>
      </c>
      <c r="E25" s="302">
        <v>5949</v>
      </c>
      <c r="F25" s="13">
        <f t="shared" si="0"/>
        <v>2.9744999999999999</v>
      </c>
    </row>
    <row r="26" spans="1:6" s="1" customFormat="1" ht="15.75" x14ac:dyDescent="0.25">
      <c r="A26" s="11"/>
      <c r="B26" s="12" t="s">
        <v>47</v>
      </c>
      <c r="C26" s="12" t="s">
        <v>446</v>
      </c>
      <c r="D26" s="305">
        <v>39000</v>
      </c>
      <c r="E26" s="302">
        <v>6934</v>
      </c>
      <c r="F26" s="13">
        <f t="shared" si="0"/>
        <v>0.1777948717948718</v>
      </c>
    </row>
    <row r="27" spans="1:6" s="1" customFormat="1" ht="15.75" x14ac:dyDescent="0.25">
      <c r="A27" s="8" t="s">
        <v>48</v>
      </c>
      <c r="B27" s="9" t="s">
        <v>49</v>
      </c>
      <c r="C27" s="9">
        <v>10.02</v>
      </c>
      <c r="D27" s="102">
        <f>D28+D31</f>
        <v>1687000</v>
      </c>
      <c r="E27" s="103">
        <f>E28+E31</f>
        <v>642971.79</v>
      </c>
      <c r="F27" s="7">
        <f t="shared" si="0"/>
        <v>0.38113324836988738</v>
      </c>
    </row>
    <row r="28" spans="1:6" s="1" customFormat="1" ht="15.75" x14ac:dyDescent="0.25">
      <c r="A28" s="8"/>
      <c r="B28" s="113" t="s">
        <v>50</v>
      </c>
      <c r="C28" s="113">
        <v>11.02</v>
      </c>
      <c r="D28" s="289">
        <f>D29+D30</f>
        <v>1380000</v>
      </c>
      <c r="E28" s="283">
        <f>E29+E30</f>
        <v>329830</v>
      </c>
      <c r="F28" s="7">
        <f t="shared" si="0"/>
        <v>0.23900724637681159</v>
      </c>
    </row>
    <row r="29" spans="1:6" s="1" customFormat="1" ht="31.5" x14ac:dyDescent="0.25">
      <c r="A29" s="11"/>
      <c r="B29" s="12" t="s">
        <v>460</v>
      </c>
      <c r="C29" s="12" t="s">
        <v>51</v>
      </c>
      <c r="D29" s="305">
        <v>1380000</v>
      </c>
      <c r="E29" s="302">
        <v>329830</v>
      </c>
      <c r="F29" s="13">
        <f t="shared" si="0"/>
        <v>0.23900724637681159</v>
      </c>
    </row>
    <row r="30" spans="1:6" s="1" customFormat="1" ht="16.5" thickBot="1" x14ac:dyDescent="0.3">
      <c r="A30" s="11"/>
      <c r="B30" s="12" t="s">
        <v>52</v>
      </c>
      <c r="C30" s="12" t="s">
        <v>53</v>
      </c>
      <c r="D30" s="306">
        <v>0</v>
      </c>
      <c r="E30" s="307">
        <v>0</v>
      </c>
      <c r="F30" s="13" t="e">
        <f t="shared" si="0"/>
        <v>#DIV/0!</v>
      </c>
    </row>
    <row r="31" spans="1:6" s="1" customFormat="1" ht="48" thickBot="1" x14ac:dyDescent="0.3">
      <c r="A31" s="8"/>
      <c r="B31" s="138" t="s">
        <v>54</v>
      </c>
      <c r="C31" s="113">
        <v>16.02</v>
      </c>
      <c r="D31" s="290">
        <f>D32+D35+D36</f>
        <v>307000</v>
      </c>
      <c r="E31" s="284">
        <f>E32+E35+E36</f>
        <v>313141.78999999998</v>
      </c>
      <c r="F31" s="7">
        <f t="shared" si="0"/>
        <v>1.0200058306188924</v>
      </c>
    </row>
    <row r="32" spans="1:6" s="1" customFormat="1" ht="16.5" thickBot="1" x14ac:dyDescent="0.3">
      <c r="A32" s="8"/>
      <c r="B32" s="9" t="s">
        <v>55</v>
      </c>
      <c r="C32" s="9" t="s">
        <v>56</v>
      </c>
      <c r="D32" s="134">
        <f>D33+D34</f>
        <v>304000</v>
      </c>
      <c r="E32" s="135">
        <f>E33+E34</f>
        <v>311139.78999999998</v>
      </c>
      <c r="F32" s="7">
        <f t="shared" si="0"/>
        <v>1.0234861513157893</v>
      </c>
    </row>
    <row r="33" spans="1:6" s="1" customFormat="1" ht="27.75" customHeight="1" thickBot="1" x14ac:dyDescent="0.3">
      <c r="A33" s="11"/>
      <c r="B33" s="12" t="s">
        <v>57</v>
      </c>
      <c r="C33" s="12" t="s">
        <v>58</v>
      </c>
      <c r="D33" s="302">
        <v>223000</v>
      </c>
      <c r="E33" s="302">
        <v>272130.78999999998</v>
      </c>
      <c r="F33" s="13">
        <f t="shared" si="0"/>
        <v>1.2203174439461884</v>
      </c>
    </row>
    <row r="34" spans="1:6" s="1" customFormat="1" ht="31.5" x14ac:dyDescent="0.25">
      <c r="A34" s="11"/>
      <c r="B34" s="12" t="s">
        <v>59</v>
      </c>
      <c r="C34" s="12" t="s">
        <v>60</v>
      </c>
      <c r="D34" s="305">
        <v>81000</v>
      </c>
      <c r="E34" s="302">
        <v>39009</v>
      </c>
      <c r="F34" s="13">
        <f t="shared" si="0"/>
        <v>0.48159259259259257</v>
      </c>
    </row>
    <row r="35" spans="1:6" s="1" customFormat="1" ht="31.5" x14ac:dyDescent="0.25">
      <c r="A35" s="11"/>
      <c r="B35" s="12" t="s">
        <v>61</v>
      </c>
      <c r="C35" s="12" t="s">
        <v>444</v>
      </c>
      <c r="D35" s="305">
        <v>1000</v>
      </c>
      <c r="E35" s="302">
        <v>0</v>
      </c>
      <c r="F35" s="13">
        <f t="shared" si="0"/>
        <v>0</v>
      </c>
    </row>
    <row r="36" spans="1:6" s="1" customFormat="1" ht="31.5" x14ac:dyDescent="0.25">
      <c r="A36" s="11"/>
      <c r="B36" s="12" t="s">
        <v>62</v>
      </c>
      <c r="C36" s="12" t="s">
        <v>447</v>
      </c>
      <c r="D36" s="305">
        <v>2000</v>
      </c>
      <c r="E36" s="302">
        <v>2002</v>
      </c>
      <c r="F36" s="13">
        <f t="shared" si="0"/>
        <v>1.0009999999999999</v>
      </c>
    </row>
    <row r="37" spans="1:6" s="1" customFormat="1" ht="15.75" x14ac:dyDescent="0.25">
      <c r="A37" s="139" t="s">
        <v>63</v>
      </c>
      <c r="B37" s="113" t="s">
        <v>64</v>
      </c>
      <c r="C37" s="113">
        <v>18.02</v>
      </c>
      <c r="D37" s="288">
        <f>D38</f>
        <v>1000</v>
      </c>
      <c r="E37" s="282">
        <f>E38</f>
        <v>269</v>
      </c>
      <c r="F37" s="137">
        <f t="shared" si="0"/>
        <v>0.26900000000000002</v>
      </c>
    </row>
    <row r="38" spans="1:6" s="1" customFormat="1" ht="15.75" x14ac:dyDescent="0.25">
      <c r="A38" s="11"/>
      <c r="B38" s="12" t="s">
        <v>65</v>
      </c>
      <c r="C38" s="12" t="s">
        <v>66</v>
      </c>
      <c r="D38" s="302">
        <v>1000</v>
      </c>
      <c r="E38" s="305">
        <v>269</v>
      </c>
      <c r="F38" s="13">
        <f t="shared" ref="F38:F59" si="1">E38/D38</f>
        <v>0.26900000000000002</v>
      </c>
    </row>
    <row r="39" spans="1:6" s="1" customFormat="1" ht="15.75" x14ac:dyDescent="0.25">
      <c r="A39" s="8" t="s">
        <v>67</v>
      </c>
      <c r="B39" s="9" t="s">
        <v>68</v>
      </c>
      <c r="C39" s="9" t="s">
        <v>69</v>
      </c>
      <c r="D39" s="101">
        <f>D40+D43</f>
        <v>160000</v>
      </c>
      <c r="E39" s="101">
        <f>E40+E43</f>
        <v>365110.5</v>
      </c>
      <c r="F39" s="7">
        <f t="shared" si="1"/>
        <v>2.2819406249999998</v>
      </c>
    </row>
    <row r="40" spans="1:6" s="1" customFormat="1" ht="15.75" x14ac:dyDescent="0.25">
      <c r="A40" s="8" t="s">
        <v>70</v>
      </c>
      <c r="B40" s="9" t="s">
        <v>71</v>
      </c>
      <c r="C40" s="113" t="s">
        <v>442</v>
      </c>
      <c r="D40" s="288">
        <f>D41</f>
        <v>34000</v>
      </c>
      <c r="E40" s="282">
        <f>E41</f>
        <v>36651.94</v>
      </c>
      <c r="F40" s="7">
        <f t="shared" si="1"/>
        <v>1.0779982352941178</v>
      </c>
    </row>
    <row r="41" spans="1:6" s="1" customFormat="1" ht="15.75" x14ac:dyDescent="0.25">
      <c r="A41" s="8"/>
      <c r="B41" s="9" t="s">
        <v>72</v>
      </c>
      <c r="C41" s="9" t="s">
        <v>73</v>
      </c>
      <c r="D41" s="134">
        <f>D42</f>
        <v>34000</v>
      </c>
      <c r="E41" s="135">
        <f>E42</f>
        <v>36651.94</v>
      </c>
      <c r="F41" s="7">
        <f t="shared" si="1"/>
        <v>1.0779982352941178</v>
      </c>
    </row>
    <row r="42" spans="1:6" s="1" customFormat="1" ht="15.75" x14ac:dyDescent="0.25">
      <c r="A42" s="11"/>
      <c r="B42" s="12" t="s">
        <v>74</v>
      </c>
      <c r="C42" s="12" t="s">
        <v>75</v>
      </c>
      <c r="D42" s="305">
        <v>34000</v>
      </c>
      <c r="E42" s="302">
        <v>36651.94</v>
      </c>
      <c r="F42" s="13">
        <f t="shared" si="1"/>
        <v>1.0779982352941178</v>
      </c>
    </row>
    <row r="43" spans="1:6" s="1" customFormat="1" ht="15.75" x14ac:dyDescent="0.25">
      <c r="A43" s="8" t="s">
        <v>76</v>
      </c>
      <c r="B43" s="9" t="s">
        <v>77</v>
      </c>
      <c r="C43" s="9" t="s">
        <v>78</v>
      </c>
      <c r="D43" s="101">
        <f>D44+D47+D50+D54+D57</f>
        <v>126000</v>
      </c>
      <c r="E43" s="101">
        <f>E44+E47+E50+E54+E57</f>
        <v>328458.56</v>
      </c>
      <c r="F43" s="7">
        <f t="shared" si="1"/>
        <v>2.6068139682539684</v>
      </c>
    </row>
    <row r="44" spans="1:6" s="1" customFormat="1" ht="15.75" x14ac:dyDescent="0.25">
      <c r="A44" s="8"/>
      <c r="B44" s="113" t="s">
        <v>79</v>
      </c>
      <c r="C44" s="113">
        <v>33.020000000000003</v>
      </c>
      <c r="D44" s="288">
        <f>D45+D46</f>
        <v>39000</v>
      </c>
      <c r="E44" s="282">
        <f>E45+E46</f>
        <v>158381</v>
      </c>
      <c r="F44" s="7">
        <f t="shared" si="1"/>
        <v>4.0610512820512819</v>
      </c>
    </row>
    <row r="45" spans="1:6" s="1" customFormat="1" ht="15.75" x14ac:dyDescent="0.25">
      <c r="A45" s="11"/>
      <c r="B45" s="12" t="s">
        <v>79</v>
      </c>
      <c r="C45" s="12" t="s">
        <v>448</v>
      </c>
      <c r="D45" s="302">
        <v>38000</v>
      </c>
      <c r="E45" s="306">
        <v>158371</v>
      </c>
      <c r="F45" s="13">
        <f t="shared" si="1"/>
        <v>4.1676578947368421</v>
      </c>
    </row>
    <row r="46" spans="1:6" s="1" customFormat="1" ht="31.5" x14ac:dyDescent="0.25">
      <c r="A46" s="11"/>
      <c r="B46" s="12" t="s">
        <v>80</v>
      </c>
      <c r="C46" s="12" t="s">
        <v>449</v>
      </c>
      <c r="D46" s="305">
        <v>1000</v>
      </c>
      <c r="E46" s="302">
        <v>10</v>
      </c>
      <c r="F46" s="13">
        <f t="shared" si="1"/>
        <v>0.01</v>
      </c>
    </row>
    <row r="47" spans="1:6" s="1" customFormat="1" ht="31.5" x14ac:dyDescent="0.25">
      <c r="A47" s="8"/>
      <c r="B47" s="113" t="s">
        <v>81</v>
      </c>
      <c r="C47" s="113">
        <v>34.020000000000003</v>
      </c>
      <c r="D47" s="288">
        <f>D48+D49</f>
        <v>4000</v>
      </c>
      <c r="E47" s="282">
        <f>E48+E49</f>
        <v>230</v>
      </c>
      <c r="F47" s="137">
        <f t="shared" si="1"/>
        <v>5.7500000000000002E-2</v>
      </c>
    </row>
    <row r="48" spans="1:6" s="1" customFormat="1" ht="16.5" thickBot="1" x14ac:dyDescent="0.3">
      <c r="A48" s="11"/>
      <c r="B48" s="12" t="s">
        <v>82</v>
      </c>
      <c r="C48" s="12" t="s">
        <v>83</v>
      </c>
      <c r="D48" s="302">
        <v>0</v>
      </c>
      <c r="E48" s="305">
        <v>0</v>
      </c>
      <c r="F48" s="13" t="e">
        <f t="shared" si="1"/>
        <v>#DIV/0!</v>
      </c>
    </row>
    <row r="49" spans="1:6" s="1" customFormat="1" ht="16.5" thickBot="1" x14ac:dyDescent="0.3">
      <c r="A49" s="11"/>
      <c r="B49" s="12" t="s">
        <v>443</v>
      </c>
      <c r="C49" s="140" t="s">
        <v>450</v>
      </c>
      <c r="D49" s="302">
        <v>4000</v>
      </c>
      <c r="E49" s="302">
        <v>230</v>
      </c>
      <c r="F49" s="13">
        <f t="shared" si="1"/>
        <v>5.7500000000000002E-2</v>
      </c>
    </row>
    <row r="50" spans="1:6" s="1" customFormat="1" ht="16.5" thickBot="1" x14ac:dyDescent="0.3">
      <c r="A50" s="8"/>
      <c r="B50" s="113" t="s">
        <v>84</v>
      </c>
      <c r="C50" s="113">
        <v>35.020000000000003</v>
      </c>
      <c r="D50" s="288">
        <f>D51+D53</f>
        <v>62000</v>
      </c>
      <c r="E50" s="282">
        <f>E51+E53</f>
        <v>92911.51</v>
      </c>
      <c r="F50" s="7">
        <f t="shared" si="1"/>
        <v>1.4985727419354837</v>
      </c>
    </row>
    <row r="51" spans="1:6" s="1" customFormat="1" ht="16.5" thickBot="1" x14ac:dyDescent="0.3">
      <c r="A51" s="8"/>
      <c r="B51" s="9" t="s">
        <v>85</v>
      </c>
      <c r="C51" s="9" t="s">
        <v>86</v>
      </c>
      <c r="D51" s="101">
        <f>D52</f>
        <v>54000</v>
      </c>
      <c r="E51" s="151">
        <f>E52</f>
        <v>71392.009999999995</v>
      </c>
      <c r="F51" s="7">
        <f t="shared" si="1"/>
        <v>1.3220742592592591</v>
      </c>
    </row>
    <row r="52" spans="1:6" s="1" customFormat="1" ht="32.25" thickBot="1" x14ac:dyDescent="0.3">
      <c r="A52" s="11"/>
      <c r="B52" s="12" t="s">
        <v>87</v>
      </c>
      <c r="C52" s="12" t="s">
        <v>88</v>
      </c>
      <c r="D52" s="308">
        <v>54000</v>
      </c>
      <c r="E52" s="309">
        <v>71392.009999999995</v>
      </c>
      <c r="F52" s="13">
        <f t="shared" si="1"/>
        <v>1.3220742592592591</v>
      </c>
    </row>
    <row r="53" spans="1:6" s="1" customFormat="1" ht="16.5" thickBot="1" x14ac:dyDescent="0.3">
      <c r="A53" s="11"/>
      <c r="B53" s="12" t="s">
        <v>89</v>
      </c>
      <c r="C53" s="12" t="s">
        <v>451</v>
      </c>
      <c r="D53" s="306">
        <v>8000</v>
      </c>
      <c r="E53" s="307">
        <v>21519.5</v>
      </c>
      <c r="F53" s="13">
        <f t="shared" si="1"/>
        <v>2.6899375000000001</v>
      </c>
    </row>
    <row r="54" spans="1:6" s="1" customFormat="1" ht="16.5" thickBot="1" x14ac:dyDescent="0.3">
      <c r="A54" s="8"/>
      <c r="B54" s="113" t="s">
        <v>90</v>
      </c>
      <c r="C54" s="113">
        <v>36.020000000000003</v>
      </c>
      <c r="D54" s="290">
        <f>D55+D56</f>
        <v>21000</v>
      </c>
      <c r="E54" s="284">
        <f>E55+E56</f>
        <v>76936.05</v>
      </c>
      <c r="F54" s="7">
        <f t="shared" si="1"/>
        <v>3.6636214285714286</v>
      </c>
    </row>
    <row r="55" spans="1:6" s="1" customFormat="1" ht="16.5" thickBot="1" x14ac:dyDescent="0.3">
      <c r="A55" s="11"/>
      <c r="B55" s="12" t="s">
        <v>91</v>
      </c>
      <c r="C55" s="12" t="s">
        <v>92</v>
      </c>
      <c r="D55" s="305">
        <v>10000</v>
      </c>
      <c r="E55" s="304">
        <v>67766.05</v>
      </c>
      <c r="F55" s="7">
        <f t="shared" si="1"/>
        <v>6.776605</v>
      </c>
    </row>
    <row r="56" spans="1:6" s="1" customFormat="1" ht="15.75" x14ac:dyDescent="0.25">
      <c r="A56" s="11"/>
      <c r="B56" s="12" t="s">
        <v>93</v>
      </c>
      <c r="C56" s="12" t="s">
        <v>94</v>
      </c>
      <c r="D56" s="305">
        <v>11000</v>
      </c>
      <c r="E56" s="302">
        <v>9170</v>
      </c>
      <c r="F56" s="13">
        <f t="shared" si="1"/>
        <v>0.83363636363636362</v>
      </c>
    </row>
    <row r="57" spans="1:6" s="1" customFormat="1" ht="32.25" thickBot="1" x14ac:dyDescent="0.3">
      <c r="A57" s="8"/>
      <c r="B57" s="113" t="s">
        <v>95</v>
      </c>
      <c r="C57" s="113" t="s">
        <v>96</v>
      </c>
      <c r="D57" s="134">
        <f>D58+D59</f>
        <v>0</v>
      </c>
      <c r="E57" s="134">
        <f>E58+E59</f>
        <v>0</v>
      </c>
      <c r="F57" s="7" t="e">
        <f t="shared" si="1"/>
        <v>#DIV/0!</v>
      </c>
    </row>
    <row r="58" spans="1:6" s="1" customFormat="1" ht="16.5" thickBot="1" x14ac:dyDescent="0.3">
      <c r="A58" s="11"/>
      <c r="B58" s="12" t="s">
        <v>419</v>
      </c>
      <c r="C58" s="267" t="s">
        <v>418</v>
      </c>
      <c r="D58" s="310">
        <v>0</v>
      </c>
      <c r="E58" s="311">
        <v>0</v>
      </c>
      <c r="F58" s="13" t="e">
        <f t="shared" si="1"/>
        <v>#DIV/0!</v>
      </c>
    </row>
    <row r="59" spans="1:6" s="1" customFormat="1" ht="33" thickTop="1" thickBot="1" x14ac:dyDescent="0.3">
      <c r="A59" s="11"/>
      <c r="B59" s="140" t="s">
        <v>97</v>
      </c>
      <c r="C59" s="299" t="s">
        <v>98</v>
      </c>
      <c r="D59" s="312">
        <v>0</v>
      </c>
      <c r="E59" s="313">
        <v>0</v>
      </c>
      <c r="F59" s="13" t="e">
        <f t="shared" si="1"/>
        <v>#DIV/0!</v>
      </c>
    </row>
    <row r="60" spans="1:6" s="1" customFormat="1" ht="32.25" thickBot="1" x14ac:dyDescent="0.3">
      <c r="A60" s="260"/>
      <c r="B60" s="261" t="s">
        <v>99</v>
      </c>
      <c r="C60" s="262">
        <v>40.11</v>
      </c>
      <c r="D60" s="263">
        <v>0</v>
      </c>
      <c r="E60" s="263">
        <v>800000</v>
      </c>
      <c r="F60" s="264" t="s">
        <v>100</v>
      </c>
    </row>
    <row r="61" spans="1:6" s="1" customFormat="1" ht="16.5" thickBot="1" x14ac:dyDescent="0.3">
      <c r="A61" s="8" t="s">
        <v>101</v>
      </c>
      <c r="B61" s="9" t="s">
        <v>102</v>
      </c>
      <c r="C61" s="9">
        <v>42</v>
      </c>
      <c r="D61" s="226">
        <f>D62+D63</f>
        <v>45500</v>
      </c>
      <c r="E61" s="285">
        <f>E62+E63</f>
        <v>53889</v>
      </c>
      <c r="F61" s="7">
        <f>E61/D61</f>
        <v>1.1843736263736264</v>
      </c>
    </row>
    <row r="62" spans="1:6" s="1" customFormat="1" ht="32.25" thickBot="1" x14ac:dyDescent="0.3">
      <c r="A62" s="11"/>
      <c r="B62" s="12" t="s">
        <v>103</v>
      </c>
      <c r="C62" s="15" t="s">
        <v>104</v>
      </c>
      <c r="D62" s="307">
        <v>24500</v>
      </c>
      <c r="E62" s="307">
        <v>32988</v>
      </c>
      <c r="F62" s="13">
        <f>E62/D62</f>
        <v>1.3464489795918366</v>
      </c>
    </row>
    <row r="63" spans="1:6" s="1" customFormat="1" ht="16.5" thickBot="1" x14ac:dyDescent="0.3">
      <c r="A63" s="11"/>
      <c r="B63" s="12" t="s">
        <v>105</v>
      </c>
      <c r="C63" s="12" t="s">
        <v>106</v>
      </c>
      <c r="D63" s="314">
        <v>21000</v>
      </c>
      <c r="E63" s="314">
        <v>20901</v>
      </c>
      <c r="F63" s="13">
        <f>E63/D63</f>
        <v>0.99528571428571433</v>
      </c>
    </row>
    <row r="64" spans="1:6" s="1" customFormat="1" ht="15.75" x14ac:dyDescent="0.25">
      <c r="A64" s="16"/>
    </row>
    <row r="65" spans="2:5" s="1" customFormat="1" ht="15.75" x14ac:dyDescent="0.25"/>
    <row r="66" spans="2:5" s="1" customFormat="1" ht="15.75" x14ac:dyDescent="0.25">
      <c r="B66" s="17"/>
    </row>
    <row r="67" spans="2:5" s="1" customFormat="1" ht="15.75" x14ac:dyDescent="0.25">
      <c r="B67" s="2" t="s">
        <v>107</v>
      </c>
      <c r="E67" s="18" t="s">
        <v>108</v>
      </c>
    </row>
    <row r="68" spans="2:5" s="1" customFormat="1" ht="15.75" x14ac:dyDescent="0.25">
      <c r="E68" s="2" t="s">
        <v>109</v>
      </c>
    </row>
    <row r="69" spans="2:5" s="1" customFormat="1" ht="15.75" x14ac:dyDescent="0.25">
      <c r="B69" s="19" t="s">
        <v>110</v>
      </c>
      <c r="E69" s="1" t="s">
        <v>111</v>
      </c>
    </row>
    <row r="70" spans="2:5" s="1" customFormat="1" ht="15.75" x14ac:dyDescent="0.25"/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1" orientation="portrait" r:id="rId1"/>
  <rowBreaks count="1" manualBreakCount="1">
    <brk id="46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topLeftCell="A7" zoomScaleNormal="100" workbookViewId="0">
      <selection activeCell="I19" sqref="I19"/>
    </sheetView>
  </sheetViews>
  <sheetFormatPr defaultColWidth="8.42578125" defaultRowHeight="15" x14ac:dyDescent="0.25"/>
  <cols>
    <col min="2" max="2" width="32.85546875" customWidth="1"/>
    <col min="3" max="3" width="17" customWidth="1"/>
    <col min="4" max="4" width="15.5703125" customWidth="1"/>
    <col min="5" max="5" width="15.42578125" customWidth="1"/>
    <col min="6" max="6" width="13.28515625" customWidth="1"/>
  </cols>
  <sheetData>
    <row r="1" spans="1:6" s="1" customFormat="1" ht="15.75" x14ac:dyDescent="0.25">
      <c r="F1" s="2" t="s">
        <v>112</v>
      </c>
    </row>
    <row r="2" spans="1:6" s="1" customFormat="1" ht="15.75" x14ac:dyDescent="0.25">
      <c r="C2" s="2" t="s">
        <v>113</v>
      </c>
      <c r="F2" s="2"/>
    </row>
    <row r="3" spans="1:6" s="1" customFormat="1" ht="15.75" x14ac:dyDescent="0.25"/>
    <row r="4" spans="1:6" s="1" customFormat="1" ht="31.5" customHeight="1" x14ac:dyDescent="0.25">
      <c r="A4" s="380" t="s">
        <v>2</v>
      </c>
      <c r="B4" s="380" t="s">
        <v>3</v>
      </c>
      <c r="C4" s="380" t="s">
        <v>4</v>
      </c>
      <c r="D4" s="4" t="s">
        <v>114</v>
      </c>
      <c r="E4" s="4" t="s">
        <v>115</v>
      </c>
      <c r="F4" s="380" t="s">
        <v>7</v>
      </c>
    </row>
    <row r="5" spans="1:6" s="1" customFormat="1" ht="15.75" x14ac:dyDescent="0.25">
      <c r="A5" s="380"/>
      <c r="B5" s="380"/>
      <c r="C5" s="380"/>
      <c r="D5" s="76">
        <v>45747</v>
      </c>
      <c r="E5" s="76">
        <v>45747</v>
      </c>
      <c r="F5" s="380"/>
    </row>
    <row r="6" spans="1:6" s="1" customFormat="1" ht="16.5" customHeight="1" x14ac:dyDescent="0.25">
      <c r="A6" s="381" t="s">
        <v>116</v>
      </c>
      <c r="B6" s="381"/>
      <c r="C6" s="6">
        <v>50.02</v>
      </c>
      <c r="D6" s="97">
        <f>D7+D14+D17+D21+D24+D29+D34+D37+D41+D12</f>
        <v>3219500</v>
      </c>
      <c r="E6" s="104">
        <f>E7+E14+E17+E21+E24+E29+E34+E37+E41+E12</f>
        <v>2958501.7499999995</v>
      </c>
      <c r="F6" s="7">
        <f>E6/D6</f>
        <v>0.91893205466687355</v>
      </c>
    </row>
    <row r="7" spans="1:6" s="1" customFormat="1" ht="31.5" x14ac:dyDescent="0.25">
      <c r="A7" s="8">
        <v>1</v>
      </c>
      <c r="B7" s="9" t="s">
        <v>117</v>
      </c>
      <c r="C7" s="9">
        <v>51.02</v>
      </c>
      <c r="D7" s="134">
        <f>D8+D9+D11+D10</f>
        <v>1225000</v>
      </c>
      <c r="E7" s="134">
        <f>E8+E9+E11+E10</f>
        <v>1183315.23</v>
      </c>
      <c r="F7" s="7">
        <f>E7/D7</f>
        <v>0.96597161632653061</v>
      </c>
    </row>
    <row r="8" spans="1:6" s="1" customFormat="1" ht="15.75" x14ac:dyDescent="0.25">
      <c r="A8" s="11"/>
      <c r="B8" s="12" t="s">
        <v>118</v>
      </c>
      <c r="C8" s="12" t="s">
        <v>119</v>
      </c>
      <c r="D8" s="251">
        <v>939000</v>
      </c>
      <c r="E8" s="251">
        <v>937612</v>
      </c>
      <c r="F8" s="13">
        <f>E8/D8</f>
        <v>0.99852183173588926</v>
      </c>
    </row>
    <row r="9" spans="1:6" s="1" customFormat="1" ht="16.5" thickBot="1" x14ac:dyDescent="0.3">
      <c r="A9" s="11"/>
      <c r="B9" s="12" t="s">
        <v>120</v>
      </c>
      <c r="C9" s="12" t="s">
        <v>121</v>
      </c>
      <c r="D9" s="251">
        <v>286000</v>
      </c>
      <c r="E9" s="251">
        <v>247671.23</v>
      </c>
      <c r="F9" s="13">
        <f>E9/D9</f>
        <v>0.8659833216783217</v>
      </c>
    </row>
    <row r="10" spans="1:6" s="1" customFormat="1" ht="16.5" thickBot="1" x14ac:dyDescent="0.3">
      <c r="A10" s="11"/>
      <c r="B10" s="12" t="s">
        <v>138</v>
      </c>
      <c r="C10" s="12" t="s">
        <v>414</v>
      </c>
      <c r="D10" s="251">
        <v>0</v>
      </c>
      <c r="E10" s="251">
        <v>0</v>
      </c>
      <c r="F10" s="13" t="e">
        <f>E10/D10</f>
        <v>#DIV/0!</v>
      </c>
    </row>
    <row r="11" spans="1:6" s="1" customFormat="1" ht="32.25" thickBot="1" x14ac:dyDescent="0.3">
      <c r="A11" s="11"/>
      <c r="B11" s="12" t="s">
        <v>122</v>
      </c>
      <c r="C11" s="12" t="s">
        <v>123</v>
      </c>
      <c r="D11" s="251">
        <v>0</v>
      </c>
      <c r="E11" s="251">
        <v>-1968</v>
      </c>
      <c r="F11" s="13" t="e">
        <f t="shared" ref="F11:F13" si="0">E11/D11</f>
        <v>#DIV/0!</v>
      </c>
    </row>
    <row r="12" spans="1:6" s="1" customFormat="1" ht="32.25" thickBot="1" x14ac:dyDescent="0.3">
      <c r="A12" s="223">
        <v>2</v>
      </c>
      <c r="B12" s="221" t="s">
        <v>455</v>
      </c>
      <c r="C12" s="231" t="s">
        <v>456</v>
      </c>
      <c r="D12" s="230">
        <f>D13</f>
        <v>0</v>
      </c>
      <c r="E12" s="230">
        <f>E13</f>
        <v>0</v>
      </c>
      <c r="F12" s="252" t="e">
        <f t="shared" si="0"/>
        <v>#DIV/0!</v>
      </c>
    </row>
    <row r="13" spans="1:6" s="1" customFormat="1" ht="16.5" thickBot="1" x14ac:dyDescent="0.3">
      <c r="A13" s="223"/>
      <c r="B13" s="12" t="s">
        <v>120</v>
      </c>
      <c r="C13" s="12" t="s">
        <v>457</v>
      </c>
      <c r="D13" s="251">
        <v>0</v>
      </c>
      <c r="E13" s="251">
        <v>0</v>
      </c>
      <c r="F13" s="13" t="e">
        <f t="shared" si="0"/>
        <v>#DIV/0!</v>
      </c>
    </row>
    <row r="14" spans="1:6" s="1" customFormat="1" ht="32.25" thickBot="1" x14ac:dyDescent="0.3">
      <c r="A14" s="8">
        <v>3</v>
      </c>
      <c r="B14" s="9" t="s">
        <v>124</v>
      </c>
      <c r="C14" s="113">
        <v>61.02</v>
      </c>
      <c r="D14" s="134">
        <f>D15</f>
        <v>5000</v>
      </c>
      <c r="E14" s="134">
        <f>E15+E16</f>
        <v>3281.4</v>
      </c>
      <c r="F14" s="7">
        <f t="shared" ref="F14:F42" si="1">E14/D14</f>
        <v>0.65627999999999997</v>
      </c>
    </row>
    <row r="15" spans="1:6" s="1" customFormat="1" ht="15.75" x14ac:dyDescent="0.25">
      <c r="A15" s="11"/>
      <c r="B15" s="12" t="s">
        <v>120</v>
      </c>
      <c r="C15" s="12" t="s">
        <v>125</v>
      </c>
      <c r="D15" s="251">
        <v>5000</v>
      </c>
      <c r="E15" s="251">
        <v>3281.4</v>
      </c>
      <c r="F15" s="13">
        <f t="shared" si="1"/>
        <v>0.65627999999999997</v>
      </c>
    </row>
    <row r="16" spans="1:6" s="1" customFormat="1" ht="31.5" x14ac:dyDescent="0.25">
      <c r="A16" s="11"/>
      <c r="B16" s="12" t="s">
        <v>122</v>
      </c>
      <c r="C16" s="12" t="s">
        <v>126</v>
      </c>
      <c r="D16" s="251">
        <v>0</v>
      </c>
      <c r="E16" s="251">
        <v>0</v>
      </c>
      <c r="F16" s="13" t="e">
        <f t="shared" si="1"/>
        <v>#DIV/0!</v>
      </c>
    </row>
    <row r="17" spans="1:6" s="1" customFormat="1" ht="15.75" x14ac:dyDescent="0.25">
      <c r="A17" s="8">
        <v>4</v>
      </c>
      <c r="B17" s="9" t="s">
        <v>127</v>
      </c>
      <c r="C17" s="113">
        <v>65.02</v>
      </c>
      <c r="D17" s="134">
        <f>D18+D19+D20</f>
        <v>380000</v>
      </c>
      <c r="E17" s="134">
        <f>E18+E19+E20</f>
        <v>202983</v>
      </c>
      <c r="F17" s="7">
        <f t="shared" si="1"/>
        <v>0.5341657894736842</v>
      </c>
    </row>
    <row r="18" spans="1:6" s="1" customFormat="1" ht="15.75" x14ac:dyDescent="0.25">
      <c r="A18" s="11"/>
      <c r="B18" s="12" t="s">
        <v>120</v>
      </c>
      <c r="C18" s="12" t="s">
        <v>128</v>
      </c>
      <c r="D18" s="251">
        <v>325000</v>
      </c>
      <c r="E18" s="251">
        <v>179069</v>
      </c>
      <c r="F18" s="13">
        <f t="shared" si="1"/>
        <v>0.55098153846153841</v>
      </c>
    </row>
    <row r="19" spans="1:6" s="1" customFormat="1" ht="15.75" x14ac:dyDescent="0.25">
      <c r="A19" s="11"/>
      <c r="B19" s="12" t="s">
        <v>129</v>
      </c>
      <c r="C19" s="12" t="s">
        <v>130</v>
      </c>
      <c r="D19" s="251">
        <v>55000</v>
      </c>
      <c r="E19" s="251">
        <v>23914</v>
      </c>
      <c r="F19" s="13">
        <f t="shared" si="1"/>
        <v>0.43480000000000002</v>
      </c>
    </row>
    <row r="20" spans="1:6" s="1" customFormat="1" ht="15.75" x14ac:dyDescent="0.25">
      <c r="A20" s="11"/>
      <c r="B20" s="12" t="s">
        <v>131</v>
      </c>
      <c r="C20" s="12" t="s">
        <v>132</v>
      </c>
      <c r="D20" s="251">
        <v>0</v>
      </c>
      <c r="E20" s="251">
        <v>0</v>
      </c>
      <c r="F20" s="13" t="e">
        <f t="shared" si="1"/>
        <v>#DIV/0!</v>
      </c>
    </row>
    <row r="21" spans="1:6" s="1" customFormat="1" ht="15.75" x14ac:dyDescent="0.25">
      <c r="A21" s="8">
        <v>5</v>
      </c>
      <c r="B21" s="9" t="s">
        <v>133</v>
      </c>
      <c r="C21" s="113">
        <v>66.02</v>
      </c>
      <c r="D21" s="134">
        <f>D22+D23</f>
        <v>22000</v>
      </c>
      <c r="E21" s="134">
        <f>E22+E23</f>
        <v>20901</v>
      </c>
      <c r="F21" s="7">
        <f t="shared" si="1"/>
        <v>0.95004545454545453</v>
      </c>
    </row>
    <row r="22" spans="1:6" s="1" customFormat="1" ht="16.5" thickBot="1" x14ac:dyDescent="0.3">
      <c r="A22" s="11"/>
      <c r="B22" s="12" t="s">
        <v>118</v>
      </c>
      <c r="C22" s="12" t="s">
        <v>134</v>
      </c>
      <c r="D22" s="251">
        <v>22000</v>
      </c>
      <c r="E22" s="251">
        <v>20901</v>
      </c>
      <c r="F22" s="13">
        <f t="shared" si="1"/>
        <v>0.95004545454545453</v>
      </c>
    </row>
    <row r="23" spans="1:6" s="1" customFormat="1" ht="16.5" thickBot="1" x14ac:dyDescent="0.3">
      <c r="A23" s="11"/>
      <c r="B23" s="12" t="s">
        <v>120</v>
      </c>
      <c r="C23" s="12" t="s">
        <v>453</v>
      </c>
      <c r="D23" s="251">
        <v>0</v>
      </c>
      <c r="E23" s="251">
        <v>0</v>
      </c>
      <c r="F23" s="13" t="e">
        <f t="shared" si="1"/>
        <v>#DIV/0!</v>
      </c>
    </row>
    <row r="24" spans="1:6" s="1" customFormat="1" ht="32.25" thickBot="1" x14ac:dyDescent="0.3">
      <c r="A24" s="8">
        <v>6</v>
      </c>
      <c r="B24" s="9" t="s">
        <v>135</v>
      </c>
      <c r="C24" s="113">
        <v>67.02</v>
      </c>
      <c r="D24" s="134">
        <f>D25+D26+D28+D27</f>
        <v>51000</v>
      </c>
      <c r="E24" s="134">
        <f>E25+E26+E27+E28</f>
        <v>38955.14</v>
      </c>
      <c r="F24" s="7">
        <f t="shared" si="1"/>
        <v>0.76382627450980389</v>
      </c>
    </row>
    <row r="25" spans="1:6" s="1" customFormat="1" ht="15.75" x14ac:dyDescent="0.25">
      <c r="A25" s="11"/>
      <c r="B25" s="12" t="s">
        <v>118</v>
      </c>
      <c r="C25" s="12" t="s">
        <v>136</v>
      </c>
      <c r="D25" s="251">
        <v>0</v>
      </c>
      <c r="E25" s="253">
        <v>0</v>
      </c>
      <c r="F25" s="13" t="e">
        <f t="shared" si="1"/>
        <v>#DIV/0!</v>
      </c>
    </row>
    <row r="26" spans="1:6" s="1" customFormat="1" ht="15.75" x14ac:dyDescent="0.25">
      <c r="A26" s="11"/>
      <c r="B26" s="12" t="s">
        <v>120</v>
      </c>
      <c r="C26" s="12" t="s">
        <v>137</v>
      </c>
      <c r="D26" s="251">
        <v>41000</v>
      </c>
      <c r="E26" s="253">
        <v>28955.14</v>
      </c>
      <c r="F26" s="13">
        <f t="shared" si="1"/>
        <v>0.70622292682926824</v>
      </c>
    </row>
    <row r="27" spans="1:6" s="1" customFormat="1" ht="15.75" x14ac:dyDescent="0.25">
      <c r="A27" s="11"/>
      <c r="B27" s="12" t="s">
        <v>138</v>
      </c>
      <c r="C27" s="12" t="s">
        <v>139</v>
      </c>
      <c r="D27" s="251">
        <v>10000</v>
      </c>
      <c r="E27" s="253">
        <v>10000</v>
      </c>
      <c r="F27" s="13">
        <f t="shared" si="1"/>
        <v>1</v>
      </c>
    </row>
    <row r="28" spans="1:6" s="1" customFormat="1" ht="31.5" x14ac:dyDescent="0.25">
      <c r="A28" s="11"/>
      <c r="B28" s="12" t="s">
        <v>122</v>
      </c>
      <c r="C28" s="12" t="s">
        <v>140</v>
      </c>
      <c r="D28" s="251">
        <v>0</v>
      </c>
      <c r="E28" s="253">
        <v>0</v>
      </c>
      <c r="F28" s="13" t="e">
        <f t="shared" si="1"/>
        <v>#DIV/0!</v>
      </c>
    </row>
    <row r="29" spans="1:6" s="1" customFormat="1" ht="31.5" x14ac:dyDescent="0.25">
      <c r="A29" s="8">
        <v>7</v>
      </c>
      <c r="B29" s="9" t="s">
        <v>141</v>
      </c>
      <c r="C29" s="113">
        <v>68.02</v>
      </c>
      <c r="D29" s="134">
        <f>D30+D32+D31</f>
        <v>1328500</v>
      </c>
      <c r="E29" s="134">
        <f>E30+E32+E33+E31</f>
        <v>1321233</v>
      </c>
      <c r="F29" s="7">
        <f t="shared" si="1"/>
        <v>0.99452992096349269</v>
      </c>
    </row>
    <row r="30" spans="1:6" s="1" customFormat="1" ht="16.5" thickBot="1" x14ac:dyDescent="0.3">
      <c r="A30" s="11"/>
      <c r="B30" s="12" t="s">
        <v>118</v>
      </c>
      <c r="C30" s="12" t="s">
        <v>142</v>
      </c>
      <c r="D30" s="251">
        <v>564000</v>
      </c>
      <c r="E30" s="253">
        <v>558439</v>
      </c>
      <c r="F30" s="13">
        <f t="shared" si="1"/>
        <v>0.99014007092198586</v>
      </c>
    </row>
    <row r="31" spans="1:6" s="1" customFormat="1" ht="16.5" thickBot="1" x14ac:dyDescent="0.3">
      <c r="A31" s="11"/>
      <c r="B31" s="12" t="s">
        <v>120</v>
      </c>
      <c r="C31" s="12" t="s">
        <v>423</v>
      </c>
      <c r="D31" s="251">
        <v>15000</v>
      </c>
      <c r="E31" s="253">
        <v>14903</v>
      </c>
      <c r="F31" s="13">
        <f t="shared" si="1"/>
        <v>0.99353333333333338</v>
      </c>
    </row>
    <row r="32" spans="1:6" s="1" customFormat="1" ht="16.5" thickBot="1" x14ac:dyDescent="0.3">
      <c r="A32" s="11"/>
      <c r="B32" s="12" t="s">
        <v>143</v>
      </c>
      <c r="C32" s="12" t="s">
        <v>144</v>
      </c>
      <c r="D32" s="251">
        <v>749500</v>
      </c>
      <c r="E32" s="253">
        <v>747891</v>
      </c>
      <c r="F32" s="13">
        <f t="shared" si="1"/>
        <v>0.9978532354903269</v>
      </c>
    </row>
    <row r="33" spans="1:6" s="1" customFormat="1" ht="31.5" x14ac:dyDescent="0.25">
      <c r="A33" s="11"/>
      <c r="B33" s="12" t="s">
        <v>122</v>
      </c>
      <c r="C33" s="12" t="s">
        <v>145</v>
      </c>
      <c r="D33" s="251">
        <v>0</v>
      </c>
      <c r="E33" s="253">
        <v>0</v>
      </c>
      <c r="F33" s="13" t="e">
        <f t="shared" si="1"/>
        <v>#DIV/0!</v>
      </c>
    </row>
    <row r="34" spans="1:6" s="1" customFormat="1" ht="31.5" x14ac:dyDescent="0.25">
      <c r="A34" s="8">
        <v>8</v>
      </c>
      <c r="B34" s="9" t="s">
        <v>146</v>
      </c>
      <c r="C34" s="113">
        <v>70.02</v>
      </c>
      <c r="D34" s="134">
        <f>D35</f>
        <v>75000</v>
      </c>
      <c r="E34" s="134">
        <f>E35+E36</f>
        <v>61764.98</v>
      </c>
      <c r="F34" s="7">
        <f t="shared" si="1"/>
        <v>0.8235330666666667</v>
      </c>
    </row>
    <row r="35" spans="1:6" s="1" customFormat="1" ht="15.75" x14ac:dyDescent="0.25">
      <c r="A35" s="11"/>
      <c r="B35" s="12" t="s">
        <v>120</v>
      </c>
      <c r="C35" s="12" t="s">
        <v>147</v>
      </c>
      <c r="D35" s="251">
        <v>75000</v>
      </c>
      <c r="E35" s="253">
        <v>61764.98</v>
      </c>
      <c r="F35" s="13">
        <f t="shared" si="1"/>
        <v>0.8235330666666667</v>
      </c>
    </row>
    <row r="36" spans="1:6" s="1" customFormat="1" ht="31.5" x14ac:dyDescent="0.25">
      <c r="A36" s="11"/>
      <c r="B36" s="12" t="s">
        <v>122</v>
      </c>
      <c r="C36" s="12" t="s">
        <v>148</v>
      </c>
      <c r="D36" s="251">
        <v>0</v>
      </c>
      <c r="E36" s="253">
        <v>0</v>
      </c>
      <c r="F36" s="13" t="e">
        <f t="shared" si="1"/>
        <v>#DIV/0!</v>
      </c>
    </row>
    <row r="37" spans="1:6" s="1" customFormat="1" ht="15.75" x14ac:dyDescent="0.25">
      <c r="A37" s="8">
        <v>9</v>
      </c>
      <c r="B37" s="9" t="s">
        <v>149</v>
      </c>
      <c r="C37" s="113">
        <v>74.02</v>
      </c>
      <c r="D37" s="134">
        <f>D38+D39</f>
        <v>103000</v>
      </c>
      <c r="E37" s="134">
        <f>E38+E39+E40</f>
        <v>100364</v>
      </c>
      <c r="F37" s="7">
        <f t="shared" si="1"/>
        <v>0.9744077669902913</v>
      </c>
    </row>
    <row r="38" spans="1:6" s="1" customFormat="1" ht="15.75" x14ac:dyDescent="0.25">
      <c r="A38" s="11"/>
      <c r="B38" s="12" t="s">
        <v>120</v>
      </c>
      <c r="C38" s="12" t="s">
        <v>150</v>
      </c>
      <c r="D38" s="251">
        <v>88000</v>
      </c>
      <c r="E38" s="253">
        <v>86534</v>
      </c>
      <c r="F38" s="13">
        <f t="shared" si="1"/>
        <v>0.9833409090909091</v>
      </c>
    </row>
    <row r="39" spans="1:6" s="1" customFormat="1" ht="16.5" thickBot="1" x14ac:dyDescent="0.3">
      <c r="A39" s="11"/>
      <c r="B39" s="12" t="s">
        <v>151</v>
      </c>
      <c r="C39" s="12" t="s">
        <v>152</v>
      </c>
      <c r="D39" s="251">
        <v>15000</v>
      </c>
      <c r="E39" s="253">
        <v>13830</v>
      </c>
      <c r="F39" s="13">
        <f t="shared" si="1"/>
        <v>0.92200000000000004</v>
      </c>
    </row>
    <row r="40" spans="1:6" s="1" customFormat="1" ht="32.25" thickBot="1" x14ac:dyDescent="0.3">
      <c r="A40" s="351"/>
      <c r="B40" s="12" t="s">
        <v>122</v>
      </c>
      <c r="C40" s="12" t="s">
        <v>473</v>
      </c>
      <c r="D40" s="251"/>
      <c r="E40" s="253">
        <v>0</v>
      </c>
      <c r="F40" s="13" t="e">
        <f t="shared" si="1"/>
        <v>#DIV/0!</v>
      </c>
    </row>
    <row r="41" spans="1:6" s="1" customFormat="1" ht="16.5" thickBot="1" x14ac:dyDescent="0.3">
      <c r="A41" s="8">
        <v>10</v>
      </c>
      <c r="B41" s="9" t="s">
        <v>153</v>
      </c>
      <c r="C41" s="113">
        <v>84.02</v>
      </c>
      <c r="D41" s="134">
        <f>D42</f>
        <v>30000</v>
      </c>
      <c r="E41" s="134">
        <f>E42</f>
        <v>25704</v>
      </c>
      <c r="F41" s="7">
        <f t="shared" si="1"/>
        <v>0.85680000000000001</v>
      </c>
    </row>
    <row r="42" spans="1:6" s="1" customFormat="1" ht="15.75" x14ac:dyDescent="0.25">
      <c r="A42" s="11"/>
      <c r="B42" s="12" t="s">
        <v>120</v>
      </c>
      <c r="C42" s="12" t="s">
        <v>154</v>
      </c>
      <c r="D42" s="251">
        <v>30000</v>
      </c>
      <c r="E42" s="253">
        <v>25704</v>
      </c>
      <c r="F42" s="13">
        <f t="shared" si="1"/>
        <v>0.85680000000000001</v>
      </c>
    </row>
    <row r="43" spans="1:6" s="1" customFormat="1" ht="15.75" x14ac:dyDescent="0.25">
      <c r="A43" s="11"/>
      <c r="B43" s="20" t="s">
        <v>155</v>
      </c>
      <c r="C43" s="21" t="s">
        <v>100</v>
      </c>
      <c r="D43" s="21" t="s">
        <v>156</v>
      </c>
      <c r="E43" s="100">
        <f>'venituri functionare'!E6-'cheltuieli functionare'!E6</f>
        <v>1361047.9600000004</v>
      </c>
      <c r="F43" s="21"/>
    </row>
    <row r="44" spans="1:6" s="1" customFormat="1" ht="15.75" x14ac:dyDescent="0.25"/>
    <row r="45" spans="1:6" s="1" customFormat="1" ht="15.75" x14ac:dyDescent="0.25">
      <c r="B45" s="2" t="s">
        <v>107</v>
      </c>
      <c r="D45" s="18" t="s">
        <v>157</v>
      </c>
    </row>
    <row r="46" spans="1:6" s="1" customFormat="1" ht="15.75" x14ac:dyDescent="0.25">
      <c r="B46" s="19" t="s">
        <v>110</v>
      </c>
      <c r="D46" s="2" t="s">
        <v>109</v>
      </c>
    </row>
    <row r="47" spans="1:6" s="1" customFormat="1" ht="15.75" x14ac:dyDescent="0.25">
      <c r="D47" s="1" t="s">
        <v>111</v>
      </c>
      <c r="E47" s="19"/>
    </row>
    <row r="48" spans="1:6" s="1" customFormat="1" ht="15.75" x14ac:dyDescent="0.25"/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3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"/>
  <sheetViews>
    <sheetView topLeftCell="B10" zoomScale="80" zoomScaleNormal="80" workbookViewId="0">
      <selection activeCell="L9" sqref="L9"/>
    </sheetView>
  </sheetViews>
  <sheetFormatPr defaultColWidth="8.42578125" defaultRowHeight="15" x14ac:dyDescent="0.25"/>
  <cols>
    <col min="1" max="1" width="11.42578125" customWidth="1"/>
    <col min="2" max="2" width="40" customWidth="1"/>
    <col min="3" max="3" width="20.85546875" customWidth="1"/>
    <col min="4" max="4" width="15.42578125" customWidth="1"/>
    <col min="5" max="5" width="14.42578125" customWidth="1"/>
    <col min="6" max="6" width="13.140625" customWidth="1"/>
  </cols>
  <sheetData>
    <row r="1" spans="1:6" s="1" customFormat="1" ht="15.75" x14ac:dyDescent="0.25">
      <c r="F1" s="2" t="s">
        <v>158</v>
      </c>
    </row>
    <row r="2" spans="1:6" s="1" customFormat="1" ht="15.75" x14ac:dyDescent="0.25">
      <c r="C2" s="2" t="s">
        <v>159</v>
      </c>
      <c r="F2" s="2"/>
    </row>
    <row r="3" spans="1:6" s="1" customFormat="1" ht="15.75" x14ac:dyDescent="0.25"/>
    <row r="4" spans="1:6" s="1" customFormat="1" ht="15.75" customHeight="1" x14ac:dyDescent="0.25">
      <c r="A4" s="380" t="s">
        <v>2</v>
      </c>
      <c r="B4" s="380" t="s">
        <v>3</v>
      </c>
      <c r="C4" s="380" t="s">
        <v>4</v>
      </c>
      <c r="D4" s="4" t="s">
        <v>160</v>
      </c>
      <c r="E4" s="380" t="s">
        <v>471</v>
      </c>
      <c r="F4" s="380" t="s">
        <v>7</v>
      </c>
    </row>
    <row r="5" spans="1:6" s="1" customFormat="1" ht="16.5" thickBot="1" x14ac:dyDescent="0.3">
      <c r="A5" s="380"/>
      <c r="B5" s="380"/>
      <c r="C5" s="380"/>
      <c r="D5" s="76">
        <v>45747</v>
      </c>
      <c r="E5" s="380"/>
      <c r="F5" s="380"/>
    </row>
    <row r="6" spans="1:6" s="1" customFormat="1" ht="16.5" customHeight="1" thickBot="1" x14ac:dyDescent="0.3">
      <c r="A6" s="382" t="s">
        <v>116</v>
      </c>
      <c r="B6" s="382"/>
      <c r="C6" s="20"/>
      <c r="D6" s="100">
        <f>D7+D10+D13+D15+D20+D24</f>
        <v>0</v>
      </c>
      <c r="E6" s="100">
        <f>E9+E13+E15+E20+E7+E24</f>
        <v>1198</v>
      </c>
      <c r="F6" s="13" t="e">
        <f>E6/D6</f>
        <v>#DIV/0!</v>
      </c>
    </row>
    <row r="7" spans="1:6" s="1" customFormat="1" ht="32.25" thickBot="1" x14ac:dyDescent="0.3">
      <c r="A7" s="22" t="s">
        <v>161</v>
      </c>
      <c r="B7" s="112" t="s">
        <v>95</v>
      </c>
      <c r="C7" s="298" t="s">
        <v>96</v>
      </c>
      <c r="D7" s="227">
        <f>D8</f>
        <v>0</v>
      </c>
      <c r="E7" s="294">
        <f>E8</f>
        <v>0</v>
      </c>
      <c r="F7" s="7" t="e">
        <f>E7/D7</f>
        <v>#DIV/0!</v>
      </c>
    </row>
    <row r="8" spans="1:6" s="1" customFormat="1" ht="30.75" customHeight="1" thickTop="1" thickBot="1" x14ac:dyDescent="0.3">
      <c r="A8" s="23"/>
      <c r="B8" s="297" t="s">
        <v>162</v>
      </c>
      <c r="C8" s="299" t="s">
        <v>163</v>
      </c>
      <c r="D8" s="295">
        <v>0</v>
      </c>
      <c r="E8" s="296">
        <v>0</v>
      </c>
      <c r="F8" s="13" t="e">
        <f>E8/D8</f>
        <v>#DIV/0!</v>
      </c>
    </row>
    <row r="9" spans="1:6" s="1" customFormat="1" ht="16.5" thickBot="1" x14ac:dyDescent="0.3">
      <c r="A9" s="22" t="s">
        <v>164</v>
      </c>
      <c r="B9" s="9" t="s">
        <v>165</v>
      </c>
      <c r="C9" s="6"/>
      <c r="D9" s="99">
        <f>D10</f>
        <v>0</v>
      </c>
      <c r="E9" s="99">
        <f>E10</f>
        <v>1198</v>
      </c>
      <c r="F9" s="13" t="e">
        <f>E9/D9</f>
        <v>#DIV/0!</v>
      </c>
    </row>
    <row r="10" spans="1:6" s="1" customFormat="1" ht="31.5" customHeight="1" thickBot="1" x14ac:dyDescent="0.3">
      <c r="A10" s="8"/>
      <c r="B10" s="9" t="s">
        <v>166</v>
      </c>
      <c r="C10" s="113" t="s">
        <v>438</v>
      </c>
      <c r="D10" s="98">
        <f>D11</f>
        <v>0</v>
      </c>
      <c r="E10" s="287">
        <f>E11+E12</f>
        <v>1198</v>
      </c>
      <c r="F10" s="13" t="e">
        <f t="shared" ref="F10:F26" si="0">E10/D10</f>
        <v>#DIV/0!</v>
      </c>
    </row>
    <row r="11" spans="1:6" s="1" customFormat="1" ht="31.5" x14ac:dyDescent="0.25">
      <c r="A11" s="266"/>
      <c r="B11" s="267" t="s">
        <v>167</v>
      </c>
      <c r="C11" s="267" t="s">
        <v>465</v>
      </c>
      <c r="D11" s="270">
        <v>0</v>
      </c>
      <c r="E11" s="270">
        <v>1198</v>
      </c>
      <c r="F11" s="107" t="e">
        <f t="shared" si="0"/>
        <v>#DIV/0!</v>
      </c>
    </row>
    <row r="12" spans="1:6" s="1" customFormat="1" ht="15.75" x14ac:dyDescent="0.25">
      <c r="A12" s="269"/>
      <c r="B12" s="269" t="s">
        <v>463</v>
      </c>
      <c r="C12" s="269" t="s">
        <v>464</v>
      </c>
      <c r="D12" s="256">
        <v>0</v>
      </c>
      <c r="E12" s="256">
        <v>0</v>
      </c>
      <c r="F12" s="110"/>
    </row>
    <row r="13" spans="1:6" s="1" customFormat="1" ht="16.5" thickBot="1" x14ac:dyDescent="0.3">
      <c r="A13" s="24" t="s">
        <v>168</v>
      </c>
      <c r="B13" s="25" t="s">
        <v>169</v>
      </c>
      <c r="C13" s="114" t="s">
        <v>437</v>
      </c>
      <c r="D13" s="268">
        <f>D14</f>
        <v>0</v>
      </c>
      <c r="E13" s="227">
        <f>E14</f>
        <v>0</v>
      </c>
      <c r="F13" s="107" t="e">
        <f t="shared" si="0"/>
        <v>#DIV/0!</v>
      </c>
    </row>
    <row r="14" spans="1:6" s="1" customFormat="1" ht="48" thickBot="1" x14ac:dyDescent="0.3">
      <c r="A14" s="82"/>
      <c r="B14" s="265" t="s">
        <v>170</v>
      </c>
      <c r="C14" s="265" t="s">
        <v>459</v>
      </c>
      <c r="D14" s="277">
        <v>0</v>
      </c>
      <c r="E14" s="259">
        <v>0</v>
      </c>
      <c r="F14" s="110" t="e">
        <f t="shared" si="0"/>
        <v>#DIV/0!</v>
      </c>
    </row>
    <row r="15" spans="1:6" s="1" customFormat="1" ht="32.25" thickBot="1" x14ac:dyDescent="0.3">
      <c r="A15" s="85"/>
      <c r="B15" s="131" t="s">
        <v>404</v>
      </c>
      <c r="C15" s="119" t="s">
        <v>398</v>
      </c>
      <c r="D15" s="116">
        <f>D17+D16</f>
        <v>0</v>
      </c>
      <c r="E15" s="117">
        <f>E17+E16</f>
        <v>0</v>
      </c>
      <c r="F15" s="115" t="e">
        <f t="shared" si="0"/>
        <v>#DIV/0!</v>
      </c>
    </row>
    <row r="16" spans="1:6" s="1" customFormat="1" ht="48" thickBot="1" x14ac:dyDescent="0.3">
      <c r="A16" s="111"/>
      <c r="B16" s="122" t="s">
        <v>428</v>
      </c>
      <c r="C16" s="123" t="s">
        <v>427</v>
      </c>
      <c r="D16" s="271">
        <v>0</v>
      </c>
      <c r="E16" s="271">
        <v>0</v>
      </c>
      <c r="F16" s="110" t="e">
        <f t="shared" si="0"/>
        <v>#DIV/0!</v>
      </c>
    </row>
    <row r="17" spans="1:6" s="1" customFormat="1" ht="29.25" customHeight="1" x14ac:dyDescent="0.25">
      <c r="A17" s="121"/>
      <c r="B17" s="130" t="s">
        <v>403</v>
      </c>
      <c r="C17" s="96" t="s">
        <v>397</v>
      </c>
      <c r="D17" s="228">
        <f>D18+D19</f>
        <v>0</v>
      </c>
      <c r="E17" s="229">
        <f t="shared" ref="E17" si="1">E18+E19</f>
        <v>0</v>
      </c>
      <c r="F17" s="110" t="e">
        <f t="shared" si="0"/>
        <v>#DIV/0!</v>
      </c>
    </row>
    <row r="18" spans="1:6" s="1" customFormat="1" ht="15.75" x14ac:dyDescent="0.25">
      <c r="A18" s="86"/>
      <c r="B18" s="120" t="s">
        <v>402</v>
      </c>
      <c r="C18" s="118" t="s">
        <v>399</v>
      </c>
      <c r="D18" s="272">
        <v>0</v>
      </c>
      <c r="E18" s="272">
        <v>0</v>
      </c>
      <c r="F18" s="110" t="e">
        <f t="shared" si="0"/>
        <v>#DIV/0!</v>
      </c>
    </row>
    <row r="19" spans="1:6" s="1" customFormat="1" ht="16.5" thickBot="1" x14ac:dyDescent="0.3">
      <c r="A19" s="91"/>
      <c r="B19" s="87" t="s">
        <v>401</v>
      </c>
      <c r="C19" s="92" t="s">
        <v>400</v>
      </c>
      <c r="D19" s="273">
        <v>0</v>
      </c>
      <c r="E19" s="273">
        <v>0</v>
      </c>
      <c r="F19" s="127" t="e">
        <f t="shared" si="0"/>
        <v>#DIV/0!</v>
      </c>
    </row>
    <row r="20" spans="1:6" s="1" customFormat="1" ht="32.25" thickBot="1" x14ac:dyDescent="0.3">
      <c r="A20" s="125"/>
      <c r="B20" s="131" t="s">
        <v>422</v>
      </c>
      <c r="C20" s="119" t="s">
        <v>431</v>
      </c>
      <c r="D20" s="286">
        <f>D22+D21</f>
        <v>0</v>
      </c>
      <c r="E20" s="286">
        <f>E22+E21</f>
        <v>0</v>
      </c>
      <c r="F20" s="129" t="e">
        <f t="shared" si="0"/>
        <v>#DIV/0!</v>
      </c>
    </row>
    <row r="21" spans="1:6" s="1" customFormat="1" ht="33" customHeight="1" x14ac:dyDescent="0.25">
      <c r="A21" s="124"/>
      <c r="B21" s="126" t="s">
        <v>430</v>
      </c>
      <c r="C21" s="118" t="s">
        <v>429</v>
      </c>
      <c r="D21" s="271">
        <v>0</v>
      </c>
      <c r="E21" s="271">
        <v>0</v>
      </c>
      <c r="F21" s="128" t="e">
        <f t="shared" si="0"/>
        <v>#DIV/0!</v>
      </c>
    </row>
    <row r="22" spans="1:6" s="1" customFormat="1" ht="31.5" x14ac:dyDescent="0.25">
      <c r="A22" s="94"/>
      <c r="B22" s="95" t="s">
        <v>420</v>
      </c>
      <c r="C22" s="96" t="s">
        <v>439</v>
      </c>
      <c r="D22" s="229">
        <f>D23</f>
        <v>0</v>
      </c>
      <c r="E22" s="229">
        <f>E23</f>
        <v>0</v>
      </c>
      <c r="F22" s="110" t="e">
        <f t="shared" si="0"/>
        <v>#DIV/0!</v>
      </c>
    </row>
    <row r="23" spans="1:6" s="1" customFormat="1" ht="48" thickBot="1" x14ac:dyDescent="0.3">
      <c r="A23" s="132"/>
      <c r="B23" s="87" t="s">
        <v>421</v>
      </c>
      <c r="C23" s="92" t="s">
        <v>440</v>
      </c>
      <c r="D23" s="273">
        <v>0</v>
      </c>
      <c r="E23" s="273">
        <v>0</v>
      </c>
      <c r="F23" s="127" t="e">
        <f t="shared" si="0"/>
        <v>#DIV/0!</v>
      </c>
    </row>
    <row r="24" spans="1:6" s="1" customFormat="1" ht="48" thickBot="1" x14ac:dyDescent="0.3">
      <c r="A24" s="125"/>
      <c r="B24" s="131" t="s">
        <v>433</v>
      </c>
      <c r="C24" s="119" t="s">
        <v>432</v>
      </c>
      <c r="D24" s="286">
        <f>D25</f>
        <v>0</v>
      </c>
      <c r="E24" s="220">
        <f>E25</f>
        <v>0</v>
      </c>
      <c r="F24" s="129" t="e">
        <f t="shared" si="0"/>
        <v>#DIV/0!</v>
      </c>
    </row>
    <row r="25" spans="1:6" s="1" customFormat="1" ht="31.5" x14ac:dyDescent="0.25">
      <c r="A25" s="133"/>
      <c r="B25" s="106" t="s">
        <v>436</v>
      </c>
      <c r="C25" s="108" t="s">
        <v>435</v>
      </c>
      <c r="D25" s="109">
        <f>D26</f>
        <v>0</v>
      </c>
      <c r="E25" s="109">
        <f>E26</f>
        <v>0</v>
      </c>
      <c r="F25" s="128" t="e">
        <f t="shared" si="0"/>
        <v>#DIV/0!</v>
      </c>
    </row>
    <row r="26" spans="1:6" s="1" customFormat="1" ht="31.5" x14ac:dyDescent="0.25">
      <c r="A26" s="93"/>
      <c r="B26" s="83" t="s">
        <v>452</v>
      </c>
      <c r="C26" s="84" t="s">
        <v>434</v>
      </c>
      <c r="D26" s="272">
        <v>0</v>
      </c>
      <c r="E26" s="272">
        <v>0</v>
      </c>
      <c r="F26" s="110" t="e">
        <f t="shared" si="0"/>
        <v>#DIV/0!</v>
      </c>
    </row>
    <row r="27" spans="1:6" s="1" customFormat="1" ht="15.75" x14ac:dyDescent="0.25"/>
    <row r="28" spans="1:6" s="1" customFormat="1" ht="15.75" x14ac:dyDescent="0.25">
      <c r="B28" s="2" t="s">
        <v>107</v>
      </c>
      <c r="E28" s="18" t="s">
        <v>157</v>
      </c>
    </row>
    <row r="29" spans="1:6" s="1" customFormat="1" ht="15.75" x14ac:dyDescent="0.25">
      <c r="E29" s="2" t="s">
        <v>109</v>
      </c>
    </row>
    <row r="30" spans="1:6" s="1" customFormat="1" ht="15.75" x14ac:dyDescent="0.25">
      <c r="B30" s="19" t="s">
        <v>110</v>
      </c>
      <c r="E30" s="1" t="s">
        <v>111</v>
      </c>
    </row>
    <row r="36" spans="1:1" x14ac:dyDescent="0.25">
      <c r="A36" s="26">
        <f>'venituri functionare'!E6+'venituri dezvoltare'!E6</f>
        <v>4320747.71</v>
      </c>
    </row>
  </sheetData>
  <mergeCells count="6">
    <mergeCell ref="F4:F5"/>
    <mergeCell ref="A6:B6"/>
    <mergeCell ref="A4:A5"/>
    <mergeCell ref="B4:B5"/>
    <mergeCell ref="C4:C5"/>
    <mergeCell ref="E4:E5"/>
  </mergeCells>
  <phoneticPr fontId="8" type="noConversion"/>
  <pageMargins left="0.7" right="0.7" top="0.75" bottom="0.75" header="0.511811023622047" footer="0.511811023622047"/>
  <pageSetup scale="78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1"/>
  <sheetViews>
    <sheetView view="pageBreakPreview" zoomScale="60" zoomScaleNormal="100" workbookViewId="0">
      <selection activeCell="L49" sqref="L49"/>
    </sheetView>
  </sheetViews>
  <sheetFormatPr defaultColWidth="8.42578125" defaultRowHeight="15" x14ac:dyDescent="0.25"/>
  <cols>
    <col min="1" max="1" width="12.85546875" customWidth="1"/>
    <col min="2" max="2" width="35.85546875" customWidth="1"/>
    <col min="3" max="3" width="16.28515625" customWidth="1"/>
    <col min="4" max="4" width="14" customWidth="1"/>
    <col min="5" max="5" width="14.140625" customWidth="1"/>
    <col min="6" max="6" width="12" customWidth="1"/>
  </cols>
  <sheetData>
    <row r="1" spans="1:7" s="1" customFormat="1" ht="15.75" x14ac:dyDescent="0.25">
      <c r="F1" s="2" t="s">
        <v>171</v>
      </c>
    </row>
    <row r="2" spans="1:7" s="1" customFormat="1" ht="15.75" x14ac:dyDescent="0.25">
      <c r="C2" s="2" t="s">
        <v>172</v>
      </c>
      <c r="F2" s="2"/>
    </row>
    <row r="3" spans="1:7" s="1" customFormat="1" ht="15.75" x14ac:dyDescent="0.25"/>
    <row r="4" spans="1:7" s="1" customFormat="1" ht="15.75" customHeight="1" x14ac:dyDescent="0.25">
      <c r="A4" s="380" t="s">
        <v>2</v>
      </c>
      <c r="B4" s="380" t="s">
        <v>3</v>
      </c>
      <c r="C4" s="380" t="s">
        <v>4</v>
      </c>
      <c r="D4" s="4" t="s">
        <v>160</v>
      </c>
      <c r="E4" s="4" t="s">
        <v>173</v>
      </c>
      <c r="F4" s="380" t="s">
        <v>7</v>
      </c>
    </row>
    <row r="5" spans="1:7" s="1" customFormat="1" ht="15.75" x14ac:dyDescent="0.25">
      <c r="A5" s="380"/>
      <c r="B5" s="380"/>
      <c r="C5" s="380"/>
      <c r="D5" s="76">
        <v>45657</v>
      </c>
      <c r="E5" s="76">
        <v>45657</v>
      </c>
      <c r="F5" s="380"/>
    </row>
    <row r="6" spans="1:7" s="1" customFormat="1" ht="16.5" customHeight="1" x14ac:dyDescent="0.25">
      <c r="A6" s="381" t="s">
        <v>116</v>
      </c>
      <c r="B6" s="381"/>
      <c r="C6" s="6"/>
      <c r="D6" s="99">
        <f>D7+D13+D21+D26+D31+D40</f>
        <v>0</v>
      </c>
      <c r="E6" s="105">
        <f>E7+E13+E21+E26+E31+E40+E25+E39</f>
        <v>-4796.88</v>
      </c>
      <c r="F6" s="7" t="e">
        <f>E6/D6</f>
        <v>#DIV/0!</v>
      </c>
    </row>
    <row r="7" spans="1:7" s="1" customFormat="1" ht="31.5" x14ac:dyDescent="0.25">
      <c r="A7" s="8">
        <v>1</v>
      </c>
      <c r="B7" s="9" t="s">
        <v>117</v>
      </c>
      <c r="C7" s="9" t="s">
        <v>174</v>
      </c>
      <c r="D7" s="98">
        <f>D8</f>
        <v>0</v>
      </c>
      <c r="E7" s="98">
        <f>E8</f>
        <v>0</v>
      </c>
      <c r="F7" s="7" t="e">
        <f>E7/D7</f>
        <v>#DIV/0!</v>
      </c>
    </row>
    <row r="8" spans="1:7" s="1" customFormat="1" ht="15.75" x14ac:dyDescent="0.25">
      <c r="A8" s="8"/>
      <c r="B8" s="9" t="s">
        <v>175</v>
      </c>
      <c r="C8" s="113" t="s">
        <v>176</v>
      </c>
      <c r="D8" s="227">
        <f>D9+D12+D10+D11</f>
        <v>0</v>
      </c>
      <c r="E8" s="227">
        <f>E9+E12</f>
        <v>0</v>
      </c>
      <c r="F8" s="7" t="e">
        <f>E8/D8</f>
        <v>#DIV/0!</v>
      </c>
    </row>
    <row r="9" spans="1:7" s="1" customFormat="1" ht="15.75" x14ac:dyDescent="0.25">
      <c r="A9" s="11"/>
      <c r="B9" s="12" t="s">
        <v>177</v>
      </c>
      <c r="C9" s="12" t="s">
        <v>178</v>
      </c>
      <c r="D9" s="258">
        <v>0</v>
      </c>
      <c r="E9" s="276">
        <v>0</v>
      </c>
      <c r="F9" s="13" t="e">
        <f>E9/D9</f>
        <v>#DIV/0!</v>
      </c>
    </row>
    <row r="10" spans="1:7" s="1" customFormat="1" ht="31.5" x14ac:dyDescent="0.25">
      <c r="A10" s="11"/>
      <c r="B10" s="12" t="s">
        <v>179</v>
      </c>
      <c r="C10" s="12" t="s">
        <v>180</v>
      </c>
      <c r="D10" s="258">
        <v>0</v>
      </c>
      <c r="E10" s="276">
        <v>0</v>
      </c>
      <c r="F10" s="13" t="e">
        <f t="shared" ref="F10:F11" si="0">E10/D10</f>
        <v>#DIV/0!</v>
      </c>
    </row>
    <row r="11" spans="1:7" s="1" customFormat="1" ht="31.5" x14ac:dyDescent="0.25">
      <c r="A11" s="11"/>
      <c r="B11" s="12" t="s">
        <v>181</v>
      </c>
      <c r="C11" s="12" t="s">
        <v>182</v>
      </c>
      <c r="D11" s="258">
        <v>0</v>
      </c>
      <c r="E11" s="276">
        <v>0</v>
      </c>
      <c r="F11" s="13" t="e">
        <f t="shared" si="0"/>
        <v>#DIV/0!</v>
      </c>
    </row>
    <row r="12" spans="1:7" s="1" customFormat="1" ht="15.75" x14ac:dyDescent="0.25">
      <c r="A12" s="11"/>
      <c r="B12" s="12" t="s">
        <v>183</v>
      </c>
      <c r="C12" s="12" t="s">
        <v>184</v>
      </c>
      <c r="D12" s="258">
        <v>0</v>
      </c>
      <c r="E12" s="276">
        <v>0</v>
      </c>
      <c r="F12" s="13" t="e">
        <f t="shared" ref="F12:F23" si="1">E12/D12</f>
        <v>#DIV/0!</v>
      </c>
    </row>
    <row r="13" spans="1:7" s="1" customFormat="1" ht="15.75" x14ac:dyDescent="0.25">
      <c r="A13" s="8">
        <v>2</v>
      </c>
      <c r="B13" s="9" t="s">
        <v>127</v>
      </c>
      <c r="C13" s="113" t="s">
        <v>185</v>
      </c>
      <c r="D13" s="227">
        <f>D14+D17</f>
        <v>0</v>
      </c>
      <c r="E13" s="227">
        <f>E14+E17</f>
        <v>0</v>
      </c>
      <c r="F13" s="7" t="e">
        <f t="shared" si="1"/>
        <v>#DIV/0!</v>
      </c>
    </row>
    <row r="14" spans="1:7" s="1" customFormat="1" ht="38.25" x14ac:dyDescent="0.25">
      <c r="A14" s="8"/>
      <c r="B14" s="89" t="s">
        <v>408</v>
      </c>
      <c r="C14" s="113" t="s">
        <v>405</v>
      </c>
      <c r="D14" s="227">
        <f>D15+D16</f>
        <v>0</v>
      </c>
      <c r="E14" s="227">
        <f>E15+E16</f>
        <v>0</v>
      </c>
      <c r="F14" s="7" t="e">
        <f t="shared" si="1"/>
        <v>#DIV/0!</v>
      </c>
      <c r="G14" s="90"/>
    </row>
    <row r="15" spans="1:7" s="1" customFormat="1" ht="15.75" x14ac:dyDescent="0.25">
      <c r="A15" s="11"/>
      <c r="B15" s="12" t="s">
        <v>402</v>
      </c>
      <c r="C15" s="12" t="s">
        <v>406</v>
      </c>
      <c r="D15" s="258">
        <v>0</v>
      </c>
      <c r="E15" s="276">
        <v>0</v>
      </c>
      <c r="F15" s="13" t="e">
        <f t="shared" si="1"/>
        <v>#DIV/0!</v>
      </c>
      <c r="G15" s="90"/>
    </row>
    <row r="16" spans="1:7" s="1" customFormat="1" ht="15.75" x14ac:dyDescent="0.25">
      <c r="A16" s="11"/>
      <c r="B16" s="12" t="s">
        <v>401</v>
      </c>
      <c r="C16" s="12" t="s">
        <v>407</v>
      </c>
      <c r="D16" s="258">
        <v>0</v>
      </c>
      <c r="E16" s="276">
        <v>0</v>
      </c>
      <c r="F16" s="13" t="e">
        <f t="shared" si="1"/>
        <v>#DIV/0!</v>
      </c>
      <c r="G16" s="90"/>
    </row>
    <row r="17" spans="1:6" s="1" customFormat="1" ht="15.75" x14ac:dyDescent="0.25">
      <c r="A17" s="8"/>
      <c r="B17" s="9" t="s">
        <v>175</v>
      </c>
      <c r="C17" s="113" t="s">
        <v>186</v>
      </c>
      <c r="D17" s="227">
        <f>D18+D20+D19</f>
        <v>0</v>
      </c>
      <c r="E17" s="227">
        <f>E18+E20</f>
        <v>0</v>
      </c>
      <c r="F17" s="7" t="e">
        <f t="shared" si="1"/>
        <v>#DIV/0!</v>
      </c>
    </row>
    <row r="18" spans="1:6" s="1" customFormat="1" ht="15.75" x14ac:dyDescent="0.25">
      <c r="A18" s="11"/>
      <c r="B18" s="12" t="s">
        <v>177</v>
      </c>
      <c r="C18" s="12" t="s">
        <v>187</v>
      </c>
      <c r="D18" s="258">
        <v>0</v>
      </c>
      <c r="E18" s="276">
        <v>0</v>
      </c>
      <c r="F18" s="13" t="e">
        <f t="shared" si="1"/>
        <v>#DIV/0!</v>
      </c>
    </row>
    <row r="19" spans="1:6" s="1" customFormat="1" ht="31.5" x14ac:dyDescent="0.25">
      <c r="A19" s="11"/>
      <c r="B19" s="12" t="s">
        <v>181</v>
      </c>
      <c r="C19" s="12" t="s">
        <v>188</v>
      </c>
      <c r="D19" s="258">
        <v>0</v>
      </c>
      <c r="E19" s="276">
        <v>0</v>
      </c>
      <c r="F19" s="13" t="e">
        <f t="shared" si="1"/>
        <v>#DIV/0!</v>
      </c>
    </row>
    <row r="20" spans="1:6" s="1" customFormat="1" ht="15.75" x14ac:dyDescent="0.25">
      <c r="A20" s="11"/>
      <c r="B20" s="12" t="s">
        <v>183</v>
      </c>
      <c r="C20" s="12" t="s">
        <v>189</v>
      </c>
      <c r="D20" s="258">
        <v>0</v>
      </c>
      <c r="E20" s="276">
        <v>0</v>
      </c>
      <c r="F20" s="13" t="e">
        <f t="shared" si="1"/>
        <v>#DIV/0!</v>
      </c>
    </row>
    <row r="21" spans="1:6" s="1" customFormat="1" ht="15.75" x14ac:dyDescent="0.25">
      <c r="A21" s="8">
        <v>3</v>
      </c>
      <c r="B21" s="9" t="s">
        <v>190</v>
      </c>
      <c r="C21" s="113" t="s">
        <v>191</v>
      </c>
      <c r="D21" s="227">
        <f>D22</f>
        <v>0</v>
      </c>
      <c r="E21" s="227">
        <f>E22</f>
        <v>0</v>
      </c>
      <c r="F21" s="7" t="e">
        <f t="shared" si="1"/>
        <v>#DIV/0!</v>
      </c>
    </row>
    <row r="22" spans="1:6" s="1" customFormat="1" ht="15.75" x14ac:dyDescent="0.25">
      <c r="A22" s="8"/>
      <c r="B22" s="9" t="s">
        <v>175</v>
      </c>
      <c r="C22" s="113" t="s">
        <v>192</v>
      </c>
      <c r="D22" s="227">
        <f>D24+D23</f>
        <v>0</v>
      </c>
      <c r="E22" s="227">
        <f>E23+E24</f>
        <v>0</v>
      </c>
      <c r="F22" s="7" t="e">
        <f t="shared" si="1"/>
        <v>#DIV/0!</v>
      </c>
    </row>
    <row r="23" spans="1:6" s="1" customFormat="1" ht="15.75" x14ac:dyDescent="0.25">
      <c r="A23" s="11"/>
      <c r="B23" s="12" t="s">
        <v>177</v>
      </c>
      <c r="C23" s="12" t="s">
        <v>193</v>
      </c>
      <c r="D23" s="258">
        <v>0</v>
      </c>
      <c r="E23" s="276">
        <v>0</v>
      </c>
      <c r="F23" s="13" t="e">
        <f t="shared" si="1"/>
        <v>#DIV/0!</v>
      </c>
    </row>
    <row r="24" spans="1:6" s="1" customFormat="1" ht="16.5" thickBot="1" x14ac:dyDescent="0.3">
      <c r="A24" s="11"/>
      <c r="B24" s="12" t="s">
        <v>183</v>
      </c>
      <c r="C24" s="12" t="s">
        <v>194</v>
      </c>
      <c r="D24" s="258">
        <v>0</v>
      </c>
      <c r="E24" s="276">
        <v>0</v>
      </c>
      <c r="F24" s="13" t="e">
        <f>E24/D24</f>
        <v>#DIV/0!</v>
      </c>
    </row>
    <row r="25" spans="1:6" s="235" customFormat="1" ht="32.25" thickBot="1" x14ac:dyDescent="0.3">
      <c r="A25" s="232"/>
      <c r="B25" s="233" t="s">
        <v>211</v>
      </c>
      <c r="C25" s="233" t="s">
        <v>461</v>
      </c>
      <c r="D25" s="258">
        <v>0</v>
      </c>
      <c r="E25" s="276">
        <v>0</v>
      </c>
      <c r="F25" s="234" t="e">
        <f>E25/D25</f>
        <v>#DIV/0!</v>
      </c>
    </row>
    <row r="26" spans="1:6" s="1" customFormat="1" ht="32.25" thickBot="1" x14ac:dyDescent="0.3">
      <c r="A26" s="8">
        <v>4</v>
      </c>
      <c r="B26" s="9" t="s">
        <v>195</v>
      </c>
      <c r="C26" s="113" t="s">
        <v>196</v>
      </c>
      <c r="D26" s="227">
        <f>D27</f>
        <v>0</v>
      </c>
      <c r="E26" s="227">
        <f>E27</f>
        <v>0</v>
      </c>
      <c r="F26" s="7" t="e">
        <f t="shared" ref="F26:F43" si="2">E26/D26</f>
        <v>#DIV/0!</v>
      </c>
    </row>
    <row r="27" spans="1:6" s="1" customFormat="1" ht="15.75" x14ac:dyDescent="0.25">
      <c r="A27" s="8"/>
      <c r="B27" s="9" t="s">
        <v>175</v>
      </c>
      <c r="C27" s="113" t="s">
        <v>197</v>
      </c>
      <c r="D27" s="227">
        <f>D30+D28+D29</f>
        <v>0</v>
      </c>
      <c r="E27" s="227">
        <f>E30+E28+E29</f>
        <v>0</v>
      </c>
      <c r="F27" s="7" t="e">
        <f t="shared" si="2"/>
        <v>#DIV/0!</v>
      </c>
    </row>
    <row r="28" spans="1:6" s="1" customFormat="1" ht="15.75" x14ac:dyDescent="0.25">
      <c r="A28" s="11"/>
      <c r="B28" s="12" t="s">
        <v>177</v>
      </c>
      <c r="C28" s="12" t="s">
        <v>198</v>
      </c>
      <c r="D28" s="258">
        <v>0</v>
      </c>
      <c r="E28" s="276">
        <v>0</v>
      </c>
      <c r="F28" s="13" t="e">
        <f t="shared" si="2"/>
        <v>#DIV/0!</v>
      </c>
    </row>
    <row r="29" spans="1:6" s="1" customFormat="1" ht="31.5" x14ac:dyDescent="0.25">
      <c r="A29" s="11"/>
      <c r="B29" s="12" t="s">
        <v>179</v>
      </c>
      <c r="C29" s="12" t="s">
        <v>199</v>
      </c>
      <c r="D29" s="258">
        <v>0</v>
      </c>
      <c r="E29" s="276">
        <v>0</v>
      </c>
      <c r="F29" s="13" t="e">
        <f t="shared" si="2"/>
        <v>#DIV/0!</v>
      </c>
    </row>
    <row r="30" spans="1:6" s="1" customFormat="1" ht="15.75" x14ac:dyDescent="0.25">
      <c r="A30" s="11"/>
      <c r="B30" s="12" t="s">
        <v>183</v>
      </c>
      <c r="C30" s="12" t="s">
        <v>200</v>
      </c>
      <c r="D30" s="258">
        <v>0</v>
      </c>
      <c r="E30" s="276">
        <v>0</v>
      </c>
      <c r="F30" s="13" t="e">
        <f t="shared" si="2"/>
        <v>#DIV/0!</v>
      </c>
    </row>
    <row r="31" spans="1:6" s="1" customFormat="1" ht="15.75" x14ac:dyDescent="0.25">
      <c r="A31" s="8">
        <v>5</v>
      </c>
      <c r="B31" s="9" t="s">
        <v>149</v>
      </c>
      <c r="C31" s="113" t="s">
        <v>201</v>
      </c>
      <c r="D31" s="227">
        <f>D32+D35</f>
        <v>0</v>
      </c>
      <c r="E31" s="227">
        <f>E32+E35</f>
        <v>0</v>
      </c>
      <c r="F31" s="7" t="e">
        <f t="shared" si="2"/>
        <v>#DIV/0!</v>
      </c>
    </row>
    <row r="32" spans="1:6" s="1" customFormat="1" ht="63" x14ac:dyDescent="0.25">
      <c r="A32" s="8"/>
      <c r="B32" s="9" t="s">
        <v>202</v>
      </c>
      <c r="C32" s="113" t="s">
        <v>203</v>
      </c>
      <c r="D32" s="227">
        <f>D33</f>
        <v>0</v>
      </c>
      <c r="E32" s="227">
        <f>E33</f>
        <v>0</v>
      </c>
      <c r="F32" s="7" t="e">
        <f t="shared" si="2"/>
        <v>#DIV/0!</v>
      </c>
    </row>
    <row r="33" spans="1:10" s="1" customFormat="1" ht="47.25" x14ac:dyDescent="0.25">
      <c r="A33" s="8"/>
      <c r="B33" s="9" t="s">
        <v>204</v>
      </c>
      <c r="C33" s="113" t="s">
        <v>205</v>
      </c>
      <c r="D33" s="227">
        <f>D34</f>
        <v>0</v>
      </c>
      <c r="E33" s="227">
        <f>E34</f>
        <v>0</v>
      </c>
      <c r="F33" s="7" t="e">
        <f t="shared" si="2"/>
        <v>#DIV/0!</v>
      </c>
      <c r="J33" s="1" t="s">
        <v>156</v>
      </c>
    </row>
    <row r="34" spans="1:10" s="1" customFormat="1" ht="15.75" x14ac:dyDescent="0.25">
      <c r="A34" s="11"/>
      <c r="B34" s="12" t="s">
        <v>206</v>
      </c>
      <c r="C34" s="12" t="s">
        <v>207</v>
      </c>
      <c r="D34" s="258">
        <v>0</v>
      </c>
      <c r="E34" s="276">
        <v>0</v>
      </c>
      <c r="F34" s="13" t="e">
        <f t="shared" si="2"/>
        <v>#DIV/0!</v>
      </c>
    </row>
    <row r="35" spans="1:10" s="1" customFormat="1" ht="15.75" x14ac:dyDescent="0.25">
      <c r="A35" s="8"/>
      <c r="B35" s="9" t="s">
        <v>175</v>
      </c>
      <c r="C35" s="113" t="s">
        <v>208</v>
      </c>
      <c r="D35" s="227">
        <f>D36+D38+D37+D39</f>
        <v>0</v>
      </c>
      <c r="E35" s="227">
        <f>E36+E38+E37</f>
        <v>0</v>
      </c>
      <c r="F35" s="7" t="e">
        <f t="shared" si="2"/>
        <v>#DIV/0!</v>
      </c>
    </row>
    <row r="36" spans="1:10" s="1" customFormat="1" ht="16.5" thickBot="1" x14ac:dyDescent="0.3">
      <c r="A36" s="11"/>
      <c r="B36" s="12" t="s">
        <v>177</v>
      </c>
      <c r="C36" s="12" t="s">
        <v>209</v>
      </c>
      <c r="D36" s="258">
        <v>0</v>
      </c>
      <c r="E36" s="276">
        <v>0</v>
      </c>
      <c r="F36" s="13" t="e">
        <f t="shared" si="2"/>
        <v>#DIV/0!</v>
      </c>
    </row>
    <row r="37" spans="1:10" s="1" customFormat="1" ht="32.25" thickBot="1" x14ac:dyDescent="0.3">
      <c r="A37" s="11"/>
      <c r="B37" s="12" t="s">
        <v>181</v>
      </c>
      <c r="C37" s="12" t="s">
        <v>409</v>
      </c>
      <c r="D37" s="258">
        <v>0</v>
      </c>
      <c r="E37" s="276">
        <v>0</v>
      </c>
      <c r="F37" s="13"/>
    </row>
    <row r="38" spans="1:10" s="1" customFormat="1" ht="16.5" thickBot="1" x14ac:dyDescent="0.3">
      <c r="A38" s="11"/>
      <c r="B38" s="12" t="s">
        <v>183</v>
      </c>
      <c r="C38" s="12" t="s">
        <v>210</v>
      </c>
      <c r="D38" s="258">
        <v>0</v>
      </c>
      <c r="E38" s="276">
        <v>0</v>
      </c>
      <c r="F38" s="13" t="e">
        <f t="shared" si="2"/>
        <v>#DIV/0!</v>
      </c>
    </row>
    <row r="39" spans="1:10" s="1" customFormat="1" ht="31.5" x14ac:dyDescent="0.25">
      <c r="A39" s="11"/>
      <c r="B39" s="12" t="s">
        <v>211</v>
      </c>
      <c r="C39" s="12" t="s">
        <v>212</v>
      </c>
      <c r="D39" s="258">
        <v>0</v>
      </c>
      <c r="E39" s="276">
        <v>-4796.88</v>
      </c>
      <c r="F39" s="13" t="e">
        <f t="shared" si="2"/>
        <v>#DIV/0!</v>
      </c>
    </row>
    <row r="40" spans="1:10" s="1" customFormat="1" ht="15.75" x14ac:dyDescent="0.25">
      <c r="A40" s="8">
        <v>6</v>
      </c>
      <c r="B40" s="9" t="s">
        <v>153</v>
      </c>
      <c r="C40" s="113" t="s">
        <v>213</v>
      </c>
      <c r="D40" s="227">
        <f>D41</f>
        <v>0</v>
      </c>
      <c r="E40" s="227">
        <f>E41</f>
        <v>0</v>
      </c>
      <c r="F40" s="7" t="e">
        <f t="shared" si="2"/>
        <v>#DIV/0!</v>
      </c>
    </row>
    <row r="41" spans="1:10" s="1" customFormat="1" ht="15.75" x14ac:dyDescent="0.25">
      <c r="A41" s="8"/>
      <c r="B41" s="9" t="s">
        <v>175</v>
      </c>
      <c r="C41" s="113" t="s">
        <v>214</v>
      </c>
      <c r="D41" s="227">
        <f>D42+D43</f>
        <v>0</v>
      </c>
      <c r="E41" s="227">
        <f>E42+E43</f>
        <v>0</v>
      </c>
      <c r="F41" s="7" t="e">
        <f t="shared" si="2"/>
        <v>#DIV/0!</v>
      </c>
    </row>
    <row r="42" spans="1:10" s="1" customFormat="1" ht="15.75" x14ac:dyDescent="0.25">
      <c r="A42" s="11"/>
      <c r="B42" s="12" t="s">
        <v>177</v>
      </c>
      <c r="C42" s="12" t="s">
        <v>215</v>
      </c>
      <c r="D42" s="258">
        <v>0</v>
      </c>
      <c r="E42" s="276">
        <v>0</v>
      </c>
      <c r="F42" s="13" t="e">
        <f t="shared" si="2"/>
        <v>#DIV/0!</v>
      </c>
    </row>
    <row r="43" spans="1:10" s="1" customFormat="1" ht="15.75" x14ac:dyDescent="0.25">
      <c r="A43" s="11"/>
      <c r="B43" s="12" t="s">
        <v>183</v>
      </c>
      <c r="C43" s="12" t="s">
        <v>216</v>
      </c>
      <c r="D43" s="258">
        <v>0</v>
      </c>
      <c r="E43" s="276">
        <v>0</v>
      </c>
      <c r="F43" s="13" t="e">
        <f t="shared" si="2"/>
        <v>#DIV/0!</v>
      </c>
    </row>
    <row r="44" spans="1:10" s="1" customFormat="1" ht="15.75" x14ac:dyDescent="0.25">
      <c r="A44" s="11"/>
      <c r="B44" s="20" t="s">
        <v>155</v>
      </c>
      <c r="C44" s="12"/>
      <c r="D44" s="21"/>
      <c r="E44" s="100">
        <f>'venituri dezvoltare'!E6-'cheltuieli dezvoltare'!E6</f>
        <v>5994.88</v>
      </c>
      <c r="F44" s="21"/>
    </row>
    <row r="45" spans="1:10" s="1" customFormat="1" ht="15.75" x14ac:dyDescent="0.25">
      <c r="A45" s="27"/>
    </row>
    <row r="46" spans="1:10" s="1" customFormat="1" ht="15.75" x14ac:dyDescent="0.25"/>
    <row r="47" spans="1:10" s="1" customFormat="1" ht="15.75" x14ac:dyDescent="0.25">
      <c r="B47" s="2" t="s">
        <v>107</v>
      </c>
      <c r="D47" s="18" t="s">
        <v>157</v>
      </c>
    </row>
    <row r="48" spans="1:10" s="1" customFormat="1" ht="15.75" x14ac:dyDescent="0.25">
      <c r="D48" s="2" t="s">
        <v>109</v>
      </c>
    </row>
    <row r="49" spans="1:4" s="1" customFormat="1" ht="15.75" x14ac:dyDescent="0.25">
      <c r="B49" s="19" t="s">
        <v>110</v>
      </c>
      <c r="D49" s="1" t="s">
        <v>111</v>
      </c>
    </row>
    <row r="50" spans="1:4" x14ac:dyDescent="0.25">
      <c r="A50" s="236">
        <f>E6+'cheltuieli functionare'!E6</f>
        <v>2953704.8699999996</v>
      </c>
      <c r="B50" t="s">
        <v>410</v>
      </c>
    </row>
    <row r="51" spans="1:4" x14ac:dyDescent="0.25">
      <c r="A51" s="236">
        <f>E44+'cheltuieli functionare'!E43</f>
        <v>1367042.8400000003</v>
      </c>
      <c r="B51" t="s">
        <v>411</v>
      </c>
    </row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view="pageBreakPreview" topLeftCell="A16" zoomScale="60" zoomScaleNormal="85" workbookViewId="0">
      <selection activeCell="E47" sqref="E47"/>
    </sheetView>
  </sheetViews>
  <sheetFormatPr defaultColWidth="8.42578125" defaultRowHeight="15" x14ac:dyDescent="0.25"/>
  <cols>
    <col min="1" max="1" width="7.5703125" style="28" customWidth="1"/>
    <col min="2" max="2" width="16.5703125" customWidth="1"/>
    <col min="3" max="3" width="35.5703125" customWidth="1"/>
    <col min="4" max="4" width="15.5703125" customWidth="1"/>
    <col min="5" max="5" width="15.140625" customWidth="1"/>
    <col min="6" max="6" width="11.85546875" customWidth="1"/>
  </cols>
  <sheetData>
    <row r="1" spans="1:6" ht="15.75" x14ac:dyDescent="0.25">
      <c r="A1" s="19"/>
      <c r="B1" s="1"/>
      <c r="C1" s="1"/>
      <c r="D1" s="1"/>
      <c r="E1" s="1"/>
      <c r="F1" s="29" t="s">
        <v>217</v>
      </c>
    </row>
    <row r="2" spans="1:6" ht="15.75" x14ac:dyDescent="0.25">
      <c r="A2" s="19"/>
      <c r="B2" s="1"/>
      <c r="C2" s="29" t="s">
        <v>472</v>
      </c>
      <c r="D2" s="1"/>
      <c r="E2" s="1"/>
      <c r="F2" s="29"/>
    </row>
    <row r="3" spans="1:6" ht="15.75" x14ac:dyDescent="0.25">
      <c r="A3" s="19"/>
      <c r="B3" s="1"/>
      <c r="C3" s="1"/>
      <c r="D3" s="1"/>
      <c r="E3" s="1"/>
      <c r="F3" s="1"/>
    </row>
    <row r="4" spans="1:6" ht="31.5" x14ac:dyDescent="0.25">
      <c r="A4" s="30" t="s">
        <v>2</v>
      </c>
      <c r="B4" s="30" t="s">
        <v>218</v>
      </c>
      <c r="C4" s="31" t="s">
        <v>219</v>
      </c>
      <c r="D4" s="30" t="s">
        <v>220</v>
      </c>
      <c r="E4" s="31" t="s">
        <v>221</v>
      </c>
      <c r="F4" s="31" t="s">
        <v>7</v>
      </c>
    </row>
    <row r="5" spans="1:6" ht="48" thickBot="1" x14ac:dyDescent="0.3">
      <c r="A5" s="316">
        <v>1</v>
      </c>
      <c r="B5" s="317" t="s">
        <v>222</v>
      </c>
      <c r="C5" s="317" t="s">
        <v>20</v>
      </c>
      <c r="D5" s="254">
        <f>'venituri functionare'!D12</f>
        <v>3000</v>
      </c>
      <c r="E5" s="301">
        <f>'venituri functionare'!E12</f>
        <v>6756.5</v>
      </c>
      <c r="F5" s="318">
        <f t="shared" ref="F5:F46" si="0">E5/D5</f>
        <v>2.2521666666666667</v>
      </c>
    </row>
    <row r="6" spans="1:6" ht="31.5" x14ac:dyDescent="0.25">
      <c r="A6" s="32">
        <v>2</v>
      </c>
      <c r="B6" s="33" t="s">
        <v>223</v>
      </c>
      <c r="C6" s="33" t="s">
        <v>224</v>
      </c>
      <c r="D6" s="255">
        <f>'venituri functionare'!D14</f>
        <v>784000</v>
      </c>
      <c r="E6" s="304">
        <f>'venituri functionare'!E14</f>
        <v>1726233.39</v>
      </c>
      <c r="F6" s="315">
        <f t="shared" si="0"/>
        <v>2.2018283035714283</v>
      </c>
    </row>
    <row r="7" spans="1:6" ht="47.25" x14ac:dyDescent="0.25">
      <c r="A7" s="32">
        <v>3</v>
      </c>
      <c r="B7" s="36" t="s">
        <v>225</v>
      </c>
      <c r="C7" s="36" t="s">
        <v>26</v>
      </c>
      <c r="D7" s="257">
        <f>'venituri functionare'!D15</f>
        <v>0</v>
      </c>
      <c r="E7" s="302">
        <f>'venituri functionare'!E15</f>
        <v>0</v>
      </c>
      <c r="F7" s="34" t="e">
        <f t="shared" si="0"/>
        <v>#DIV/0!</v>
      </c>
    </row>
    <row r="8" spans="1:6" ht="32.25" thickBot="1" x14ac:dyDescent="0.3">
      <c r="A8" s="316">
        <v>4</v>
      </c>
      <c r="B8" s="317" t="s">
        <v>226</v>
      </c>
      <c r="C8" s="317" t="s">
        <v>28</v>
      </c>
      <c r="D8" s="254">
        <f>'venituri functionare'!D16</f>
        <v>0</v>
      </c>
      <c r="E8" s="301">
        <f>'venituri functionare'!E16</f>
        <v>116669</v>
      </c>
      <c r="F8" s="318" t="e">
        <f t="shared" si="0"/>
        <v>#DIV/0!</v>
      </c>
    </row>
    <row r="9" spans="1:6" ht="15.75" x14ac:dyDescent="0.25">
      <c r="A9" s="32">
        <v>5</v>
      </c>
      <c r="B9" s="33" t="s">
        <v>227</v>
      </c>
      <c r="C9" s="33" t="s">
        <v>34</v>
      </c>
      <c r="D9" s="255">
        <f>'venituri functionare'!D19</f>
        <v>128000</v>
      </c>
      <c r="E9" s="304">
        <f>'venituri functionare'!E19</f>
        <v>147200.85999999999</v>
      </c>
      <c r="F9" s="315">
        <f t="shared" si="0"/>
        <v>1.1500067187499998</v>
      </c>
    </row>
    <row r="10" spans="1:6" ht="32.25" thickBot="1" x14ac:dyDescent="0.3">
      <c r="A10" s="316">
        <v>6</v>
      </c>
      <c r="B10" s="317" t="s">
        <v>228</v>
      </c>
      <c r="C10" s="317" t="s">
        <v>36</v>
      </c>
      <c r="D10" s="254">
        <f>'venituri functionare'!D20</f>
        <v>142000</v>
      </c>
      <c r="E10" s="301">
        <f>'venituri functionare'!E20</f>
        <v>180053</v>
      </c>
      <c r="F10" s="318">
        <f t="shared" si="0"/>
        <v>1.2679788732394366</v>
      </c>
    </row>
    <row r="11" spans="1:6" ht="31.5" x14ac:dyDescent="0.25">
      <c r="A11" s="32">
        <v>7</v>
      </c>
      <c r="B11" s="33" t="s">
        <v>229</v>
      </c>
      <c r="C11" s="33" t="s">
        <v>40</v>
      </c>
      <c r="D11" s="255">
        <f>'venituri functionare'!D22</f>
        <v>94000</v>
      </c>
      <c r="E11" s="304">
        <f>'venituri functionare'!E22</f>
        <v>105345.67</v>
      </c>
      <c r="F11" s="315">
        <f t="shared" si="0"/>
        <v>1.1206986170212765</v>
      </c>
    </row>
    <row r="12" spans="1:6" ht="31.5" x14ac:dyDescent="0.25">
      <c r="A12" s="35">
        <v>8</v>
      </c>
      <c r="B12" s="36" t="s">
        <v>230</v>
      </c>
      <c r="C12" s="36" t="s">
        <v>42</v>
      </c>
      <c r="D12" s="257">
        <f>'venituri functionare'!D23</f>
        <v>73000</v>
      </c>
      <c r="E12" s="302">
        <f>'venituri functionare'!E23</f>
        <v>80867</v>
      </c>
      <c r="F12" s="34">
        <f t="shared" si="0"/>
        <v>1.1077671232876711</v>
      </c>
    </row>
    <row r="13" spans="1:6" ht="15.75" x14ac:dyDescent="0.25">
      <c r="A13" s="32">
        <v>9</v>
      </c>
      <c r="B13" s="36" t="s">
        <v>231</v>
      </c>
      <c r="C13" s="36" t="s">
        <v>232</v>
      </c>
      <c r="D13" s="257">
        <f>'venituri functionare'!D24</f>
        <v>61000</v>
      </c>
      <c r="E13" s="302">
        <f>'venituri functionare'!E24</f>
        <v>81301</v>
      </c>
      <c r="F13" s="34">
        <f t="shared" si="0"/>
        <v>1.3328032786885247</v>
      </c>
    </row>
    <row r="14" spans="1:6" ht="31.5" x14ac:dyDescent="0.25">
      <c r="A14" s="35">
        <v>10</v>
      </c>
      <c r="B14" s="36" t="s">
        <v>233</v>
      </c>
      <c r="C14" s="36" t="s">
        <v>234</v>
      </c>
      <c r="D14" s="257">
        <f>'venituri functionare'!D25</f>
        <v>2000</v>
      </c>
      <c r="E14" s="302">
        <f>'venituri functionare'!E25</f>
        <v>5949</v>
      </c>
      <c r="F14" s="34">
        <f t="shared" si="0"/>
        <v>2.9744999999999999</v>
      </c>
    </row>
    <row r="15" spans="1:6" ht="16.5" thickBot="1" x14ac:dyDescent="0.3">
      <c r="A15" s="316">
        <v>11</v>
      </c>
      <c r="B15" s="317" t="s">
        <v>235</v>
      </c>
      <c r="C15" s="317" t="s">
        <v>236</v>
      </c>
      <c r="D15" s="254">
        <f>'venituri functionare'!D26</f>
        <v>39000</v>
      </c>
      <c r="E15" s="301">
        <f>'venituri functionare'!E26</f>
        <v>6934</v>
      </c>
      <c r="F15" s="318">
        <f t="shared" si="0"/>
        <v>0.1777948717948718</v>
      </c>
    </row>
    <row r="16" spans="1:6" ht="77.25" customHeight="1" x14ac:dyDescent="0.25">
      <c r="A16" s="32">
        <v>12</v>
      </c>
      <c r="B16" s="33" t="s">
        <v>237</v>
      </c>
      <c r="C16" s="33" t="s">
        <v>238</v>
      </c>
      <c r="D16" s="255">
        <f>'venituri functionare'!D29</f>
        <v>1380000</v>
      </c>
      <c r="E16" s="304">
        <f>'venituri functionare'!E29</f>
        <v>329830</v>
      </c>
      <c r="F16" s="315">
        <f t="shared" si="0"/>
        <v>0.23900724637681159</v>
      </c>
    </row>
    <row r="17" spans="1:6" ht="48" thickBot="1" x14ac:dyDescent="0.3">
      <c r="A17" s="316">
        <v>13</v>
      </c>
      <c r="B17" s="317" t="s">
        <v>239</v>
      </c>
      <c r="C17" s="317" t="s">
        <v>240</v>
      </c>
      <c r="D17" s="254">
        <f>'venituri functionare'!D30</f>
        <v>0</v>
      </c>
      <c r="E17" s="301">
        <f>'venituri functionare'!E30</f>
        <v>0</v>
      </c>
      <c r="F17" s="318" t="e">
        <f t="shared" si="0"/>
        <v>#DIV/0!</v>
      </c>
    </row>
    <row r="18" spans="1:6" ht="31.5" x14ac:dyDescent="0.25">
      <c r="A18" s="32">
        <v>14</v>
      </c>
      <c r="B18" s="33" t="s">
        <v>241</v>
      </c>
      <c r="C18" s="33" t="s">
        <v>57</v>
      </c>
      <c r="D18" s="255">
        <f>'venituri functionare'!D33</f>
        <v>223000</v>
      </c>
      <c r="E18" s="304">
        <f>'venituri functionare'!E33</f>
        <v>272130.78999999998</v>
      </c>
      <c r="F18" s="315">
        <f t="shared" si="0"/>
        <v>1.2203174439461884</v>
      </c>
    </row>
    <row r="19" spans="1:6" ht="31.5" x14ac:dyDescent="0.25">
      <c r="A19" s="32">
        <v>15</v>
      </c>
      <c r="B19" s="36" t="s">
        <v>242</v>
      </c>
      <c r="C19" s="36" t="s">
        <v>59</v>
      </c>
      <c r="D19" s="257">
        <f>'venituri functionare'!D34</f>
        <v>81000</v>
      </c>
      <c r="E19" s="302">
        <f>'venituri functionare'!E34</f>
        <v>39009</v>
      </c>
      <c r="F19" s="34">
        <f t="shared" si="0"/>
        <v>0.48159259259259257</v>
      </c>
    </row>
    <row r="20" spans="1:6" ht="31.5" x14ac:dyDescent="0.25">
      <c r="A20" s="35">
        <v>16</v>
      </c>
      <c r="B20" s="36" t="s">
        <v>243</v>
      </c>
      <c r="C20" s="36" t="s">
        <v>61</v>
      </c>
      <c r="D20" s="257">
        <f>'venituri functionare'!D35</f>
        <v>1000</v>
      </c>
      <c r="E20" s="302">
        <f>'venituri functionare'!E35</f>
        <v>0</v>
      </c>
      <c r="F20" s="34">
        <f t="shared" si="0"/>
        <v>0</v>
      </c>
    </row>
    <row r="21" spans="1:6" ht="48" thickBot="1" x14ac:dyDescent="0.3">
      <c r="A21" s="316">
        <v>17</v>
      </c>
      <c r="B21" s="317" t="s">
        <v>244</v>
      </c>
      <c r="C21" s="317" t="s">
        <v>245</v>
      </c>
      <c r="D21" s="254">
        <f>'venituri functionare'!D36</f>
        <v>2000</v>
      </c>
      <c r="E21" s="301">
        <f>'venituri functionare'!E36</f>
        <v>2002</v>
      </c>
      <c r="F21" s="318">
        <f t="shared" si="0"/>
        <v>1.0009999999999999</v>
      </c>
    </row>
    <row r="22" spans="1:6" ht="16.5" thickBot="1" x14ac:dyDescent="0.3">
      <c r="A22" s="319">
        <v>18</v>
      </c>
      <c r="B22" s="320" t="s">
        <v>246</v>
      </c>
      <c r="C22" s="320" t="s">
        <v>65</v>
      </c>
      <c r="D22" s="321">
        <f>'venituri functionare'!D38</f>
        <v>1000</v>
      </c>
      <c r="E22" s="344">
        <f>'venituri functionare'!E38</f>
        <v>269</v>
      </c>
      <c r="F22" s="322">
        <f t="shared" si="0"/>
        <v>0.26900000000000002</v>
      </c>
    </row>
    <row r="23" spans="1:6" ht="32.25" thickBot="1" x14ac:dyDescent="0.3">
      <c r="A23" s="319">
        <v>19</v>
      </c>
      <c r="B23" s="320" t="s">
        <v>247</v>
      </c>
      <c r="C23" s="320" t="s">
        <v>248</v>
      </c>
      <c r="D23" s="321">
        <f>'venituri functionare'!D42</f>
        <v>34000</v>
      </c>
      <c r="E23" s="344">
        <f>'venituri functionare'!E42</f>
        <v>36651.94</v>
      </c>
      <c r="F23" s="322">
        <f t="shared" si="0"/>
        <v>1.0779982352941178</v>
      </c>
    </row>
    <row r="24" spans="1:6" ht="15.75" x14ac:dyDescent="0.25">
      <c r="A24" s="32">
        <v>20</v>
      </c>
      <c r="B24" s="33" t="s">
        <v>249</v>
      </c>
      <c r="C24" s="33" t="s">
        <v>79</v>
      </c>
      <c r="D24" s="255">
        <f>'venituri functionare'!D45</f>
        <v>38000</v>
      </c>
      <c r="E24" s="304">
        <f>'venituri functionare'!E45</f>
        <v>158371</v>
      </c>
      <c r="F24" s="315">
        <f t="shared" si="0"/>
        <v>4.1676578947368421</v>
      </c>
    </row>
    <row r="25" spans="1:6" ht="32.25" thickBot="1" x14ac:dyDescent="0.3">
      <c r="A25" s="316">
        <v>21</v>
      </c>
      <c r="B25" s="317" t="s">
        <v>250</v>
      </c>
      <c r="C25" s="317" t="s">
        <v>251</v>
      </c>
      <c r="D25" s="254">
        <f>'venituri functionare'!D46</f>
        <v>1000</v>
      </c>
      <c r="E25" s="301">
        <f>'venituri functionare'!E46</f>
        <v>10</v>
      </c>
      <c r="F25" s="318">
        <f t="shared" si="0"/>
        <v>0.01</v>
      </c>
    </row>
    <row r="26" spans="1:6" ht="15.75" x14ac:dyDescent="0.25">
      <c r="A26" s="32">
        <v>22</v>
      </c>
      <c r="B26" s="33" t="s">
        <v>252</v>
      </c>
      <c r="C26" s="33" t="s">
        <v>82</v>
      </c>
      <c r="D26" s="255">
        <f>'venituri functionare'!D48</f>
        <v>0</v>
      </c>
      <c r="E26" s="304">
        <f>'venituri functionare'!E48</f>
        <v>0</v>
      </c>
      <c r="F26" s="315" t="e">
        <f t="shared" si="0"/>
        <v>#DIV/0!</v>
      </c>
    </row>
    <row r="27" spans="1:6" s="144" customFormat="1" ht="32.25" thickBot="1" x14ac:dyDescent="0.3">
      <c r="A27" s="316">
        <v>23</v>
      </c>
      <c r="B27" s="323">
        <v>345000</v>
      </c>
      <c r="C27" s="324" t="s">
        <v>443</v>
      </c>
      <c r="D27" s="325">
        <f>'venituri functionare'!D49</f>
        <v>4000</v>
      </c>
      <c r="E27" s="301">
        <f>'venituri functionare'!E49</f>
        <v>230</v>
      </c>
      <c r="F27" s="326">
        <f t="shared" si="0"/>
        <v>5.7500000000000002E-2</v>
      </c>
    </row>
    <row r="28" spans="1:6" ht="47.25" x14ac:dyDescent="0.25">
      <c r="A28" s="32">
        <v>24</v>
      </c>
      <c r="B28" s="33" t="s">
        <v>253</v>
      </c>
      <c r="C28" s="33" t="s">
        <v>254</v>
      </c>
      <c r="D28" s="255">
        <f>'venituri functionare'!D52</f>
        <v>54000</v>
      </c>
      <c r="E28" s="304">
        <f>'venituri functionare'!E52</f>
        <v>71392.009999999995</v>
      </c>
      <c r="F28" s="315">
        <f t="shared" si="0"/>
        <v>1.3220742592592591</v>
      </c>
    </row>
    <row r="29" spans="1:6" ht="16.5" thickBot="1" x14ac:dyDescent="0.3">
      <c r="A29" s="316">
        <v>25</v>
      </c>
      <c r="B29" s="317" t="s">
        <v>255</v>
      </c>
      <c r="C29" s="317" t="s">
        <v>89</v>
      </c>
      <c r="D29" s="254">
        <f>'venituri functionare'!D53</f>
        <v>8000</v>
      </c>
      <c r="E29" s="301">
        <f>'venituri functionare'!E53</f>
        <v>21519.5</v>
      </c>
      <c r="F29" s="318">
        <f t="shared" si="0"/>
        <v>2.6899375000000001</v>
      </c>
    </row>
    <row r="30" spans="1:6" ht="15.75" x14ac:dyDescent="0.25">
      <c r="A30" s="32">
        <v>26</v>
      </c>
      <c r="B30" s="33">
        <v>360600</v>
      </c>
      <c r="C30" s="33" t="s">
        <v>91</v>
      </c>
      <c r="D30" s="255">
        <f>'venituri functionare'!D55</f>
        <v>10000</v>
      </c>
      <c r="E30" s="304">
        <f>'venituri functionare'!E55</f>
        <v>67766.05</v>
      </c>
      <c r="F30" s="315">
        <f t="shared" si="0"/>
        <v>6.776605</v>
      </c>
    </row>
    <row r="31" spans="1:6" ht="16.5" thickBot="1" x14ac:dyDescent="0.3">
      <c r="A31" s="316">
        <v>27</v>
      </c>
      <c r="B31" s="317" t="s">
        <v>256</v>
      </c>
      <c r="C31" s="317" t="s">
        <v>93</v>
      </c>
      <c r="D31" s="254">
        <f>'venituri functionare'!D56</f>
        <v>11000</v>
      </c>
      <c r="E31" s="301">
        <f>'venituri functionare'!E56</f>
        <v>9170</v>
      </c>
      <c r="F31" s="318">
        <f t="shared" si="0"/>
        <v>0.83363636363636362</v>
      </c>
    </row>
    <row r="32" spans="1:6" ht="15.75" x14ac:dyDescent="0.25">
      <c r="A32" s="32">
        <v>28</v>
      </c>
      <c r="B32" s="327">
        <v>370100</v>
      </c>
      <c r="C32" s="33" t="s">
        <v>419</v>
      </c>
      <c r="D32" s="328">
        <f>'venituri functionare'!D58</f>
        <v>0</v>
      </c>
      <c r="E32" s="345">
        <f>'venituri functionare'!E58</f>
        <v>0</v>
      </c>
      <c r="F32" s="315"/>
    </row>
    <row r="33" spans="1:6" ht="47.25" x14ac:dyDescent="0.25">
      <c r="A33" s="32">
        <v>29</v>
      </c>
      <c r="B33" s="37">
        <v>370203</v>
      </c>
      <c r="C33" s="38" t="s">
        <v>97</v>
      </c>
      <c r="D33" s="274">
        <f>'venituri functionare'!D59</f>
        <v>0</v>
      </c>
      <c r="E33" s="346">
        <f>'venituri functionare'!E59</f>
        <v>0</v>
      </c>
      <c r="F33" s="34" t="e">
        <f t="shared" si="0"/>
        <v>#DIV/0!</v>
      </c>
    </row>
    <row r="34" spans="1:6" ht="32.25" thickBot="1" x14ac:dyDescent="0.3">
      <c r="A34" s="316">
        <v>30</v>
      </c>
      <c r="B34" s="329">
        <v>370204</v>
      </c>
      <c r="C34" s="330" t="s">
        <v>162</v>
      </c>
      <c r="D34" s="325">
        <f>'venituri dezvoltare'!D8</f>
        <v>0</v>
      </c>
      <c r="E34" s="347">
        <f>'venituri dezvoltare'!E8</f>
        <v>0</v>
      </c>
      <c r="F34" s="318" t="e">
        <f t="shared" si="0"/>
        <v>#DIV/0!</v>
      </c>
    </row>
    <row r="35" spans="1:6" ht="31.5" x14ac:dyDescent="0.25">
      <c r="A35" s="32">
        <v>31</v>
      </c>
      <c r="B35" s="33" t="s">
        <v>257</v>
      </c>
      <c r="C35" s="33" t="s">
        <v>167</v>
      </c>
      <c r="D35" s="255">
        <f>'venituri dezvoltare'!D11</f>
        <v>0</v>
      </c>
      <c r="E35" s="348">
        <f>'venituri dezvoltare'!E11</f>
        <v>1198</v>
      </c>
      <c r="F35" s="315" t="e">
        <f t="shared" si="0"/>
        <v>#DIV/0!</v>
      </c>
    </row>
    <row r="36" spans="1:6" ht="16.5" thickBot="1" x14ac:dyDescent="0.3">
      <c r="A36" s="316"/>
      <c r="B36" s="317">
        <v>390700</v>
      </c>
      <c r="C36" s="334" t="s">
        <v>463</v>
      </c>
      <c r="D36" s="254">
        <v>0</v>
      </c>
      <c r="E36" s="349">
        <f>'venituri dezvoltare'!E12</f>
        <v>0</v>
      </c>
      <c r="F36" s="318"/>
    </row>
    <row r="37" spans="1:6" ht="47.25" x14ac:dyDescent="0.25">
      <c r="A37" s="32">
        <v>32</v>
      </c>
      <c r="B37" s="331" t="s">
        <v>258</v>
      </c>
      <c r="C37" s="33" t="s">
        <v>259</v>
      </c>
      <c r="D37" s="332">
        <f>'venituri functionare'!D60</f>
        <v>0</v>
      </c>
      <c r="E37" s="333">
        <f>'venituri functionare'!E60</f>
        <v>800000</v>
      </c>
      <c r="F37" s="315" t="e">
        <f t="shared" si="0"/>
        <v>#DIV/0!</v>
      </c>
    </row>
    <row r="38" spans="1:6" ht="48" thickBot="1" x14ac:dyDescent="0.3">
      <c r="A38" s="316">
        <v>33</v>
      </c>
      <c r="B38" s="335" t="s">
        <v>260</v>
      </c>
      <c r="C38" s="317" t="s">
        <v>170</v>
      </c>
      <c r="D38" s="336">
        <f>'venituri dezvoltare'!D14</f>
        <v>0</v>
      </c>
      <c r="E38" s="337">
        <f>'venituri dezvoltare'!E14</f>
        <v>0</v>
      </c>
      <c r="F38" s="318" t="e">
        <f t="shared" si="0"/>
        <v>#DIV/0!</v>
      </c>
    </row>
    <row r="39" spans="1:6" ht="47.25" x14ac:dyDescent="0.25">
      <c r="A39" s="32">
        <v>34</v>
      </c>
      <c r="B39" s="33" t="s">
        <v>261</v>
      </c>
      <c r="C39" s="33" t="s">
        <v>103</v>
      </c>
      <c r="D39" s="255">
        <f>'venituri functionare'!D62</f>
        <v>24500</v>
      </c>
      <c r="E39" s="304">
        <f>'venituri functionare'!E62</f>
        <v>32988</v>
      </c>
      <c r="F39" s="315">
        <f t="shared" si="0"/>
        <v>1.3464489795918366</v>
      </c>
    </row>
    <row r="40" spans="1:6" ht="31.5" x14ac:dyDescent="0.25">
      <c r="A40" s="32">
        <v>35</v>
      </c>
      <c r="B40" s="36" t="s">
        <v>262</v>
      </c>
      <c r="C40" s="36" t="s">
        <v>263</v>
      </c>
      <c r="D40" s="257">
        <f>'venituri functionare'!D63</f>
        <v>21000</v>
      </c>
      <c r="E40" s="302">
        <f>'venituri functionare'!E63</f>
        <v>20901</v>
      </c>
      <c r="F40" s="34">
        <f t="shared" si="0"/>
        <v>0.99528571428571433</v>
      </c>
    </row>
    <row r="41" spans="1:6" s="144" customFormat="1" ht="47.25" x14ac:dyDescent="0.25">
      <c r="A41" s="35">
        <v>36</v>
      </c>
      <c r="B41" s="142">
        <v>428700</v>
      </c>
      <c r="C41" s="150" t="s">
        <v>428</v>
      </c>
      <c r="D41" s="257">
        <f>'venituri dezvoltare'!D16</f>
        <v>0</v>
      </c>
      <c r="E41" s="302">
        <f>'venituri dezvoltare'!E16</f>
        <v>0</v>
      </c>
      <c r="F41" s="143" t="e">
        <f t="shared" si="0"/>
        <v>#DIV/0!</v>
      </c>
    </row>
    <row r="42" spans="1:6" ht="15.75" x14ac:dyDescent="0.25">
      <c r="A42" s="32">
        <v>37</v>
      </c>
      <c r="B42" s="36">
        <v>428901</v>
      </c>
      <c r="C42" s="83" t="s">
        <v>402</v>
      </c>
      <c r="D42" s="257">
        <f>'venituri dezvoltare'!D18</f>
        <v>0</v>
      </c>
      <c r="E42" s="302">
        <f>'venituri dezvoltare'!E18</f>
        <v>0</v>
      </c>
      <c r="F42" s="34" t="e">
        <f t="shared" si="0"/>
        <v>#DIV/0!</v>
      </c>
    </row>
    <row r="43" spans="1:6" ht="16.5" customHeight="1" thickBot="1" x14ac:dyDescent="0.3">
      <c r="A43" s="316">
        <v>38</v>
      </c>
      <c r="B43" s="317">
        <v>428903</v>
      </c>
      <c r="C43" s="341" t="s">
        <v>401</v>
      </c>
      <c r="D43" s="254">
        <f>'venituri dezvoltare'!D19</f>
        <v>0</v>
      </c>
      <c r="E43" s="301">
        <f>'venituri dezvoltare'!E19</f>
        <v>0</v>
      </c>
      <c r="F43" s="318" t="e">
        <f t="shared" si="0"/>
        <v>#DIV/0!</v>
      </c>
    </row>
    <row r="44" spans="1:6" s="144" customFormat="1" ht="47.25" x14ac:dyDescent="0.25">
      <c r="A44" s="32">
        <v>39</v>
      </c>
      <c r="B44" s="338">
        <v>433100</v>
      </c>
      <c r="C44" s="339" t="s">
        <v>430</v>
      </c>
      <c r="D44" s="255">
        <f>'venituri dezvoltare'!D21</f>
        <v>0</v>
      </c>
      <c r="E44" s="304">
        <f>'venituri dezvoltare'!E21</f>
        <v>0</v>
      </c>
      <c r="F44" s="340" t="e">
        <f t="shared" si="0"/>
        <v>#DIV/0!</v>
      </c>
    </row>
    <row r="45" spans="1:6" ht="48" thickBot="1" x14ac:dyDescent="0.3">
      <c r="A45" s="316">
        <v>40</v>
      </c>
      <c r="B45" s="317">
        <v>433902</v>
      </c>
      <c r="C45" s="341" t="s">
        <v>421</v>
      </c>
      <c r="D45" s="254">
        <f>'venituri dezvoltare'!D23</f>
        <v>0</v>
      </c>
      <c r="E45" s="301">
        <f>'venituri dezvoltare'!E23</f>
        <v>0</v>
      </c>
      <c r="F45" s="318" t="e">
        <f t="shared" si="0"/>
        <v>#DIV/0!</v>
      </c>
    </row>
    <row r="46" spans="1:6" s="144" customFormat="1" ht="32.25" thickBot="1" x14ac:dyDescent="0.3">
      <c r="A46" s="32">
        <v>41</v>
      </c>
      <c r="B46" s="149">
        <v>480401</v>
      </c>
      <c r="C46" s="342" t="s">
        <v>452</v>
      </c>
      <c r="D46" s="275">
        <f>'venituri dezvoltare'!D26</f>
        <v>0</v>
      </c>
      <c r="E46" s="350">
        <f>'venituri dezvoltare'!E26</f>
        <v>0</v>
      </c>
      <c r="F46" s="343" t="e">
        <f t="shared" si="0"/>
        <v>#DIV/0!</v>
      </c>
    </row>
    <row r="47" spans="1:6" ht="16.5" thickBot="1" x14ac:dyDescent="0.3">
      <c r="A47" s="88"/>
      <c r="B47" s="145" t="s">
        <v>116</v>
      </c>
      <c r="C47" s="146"/>
      <c r="D47" s="147">
        <f>SUM(D5:D46)</f>
        <v>3219500</v>
      </c>
      <c r="E47" s="147">
        <f>SUM(E5:E46)</f>
        <v>4320747.709999999</v>
      </c>
      <c r="F47" s="148">
        <f>E47/D47</f>
        <v>1.3420555086193506</v>
      </c>
    </row>
    <row r="50" spans="2:5" s="1" customFormat="1" ht="15.75" x14ac:dyDescent="0.25">
      <c r="B50" s="2" t="s">
        <v>107</v>
      </c>
      <c r="E50" s="18" t="s">
        <v>108</v>
      </c>
    </row>
    <row r="51" spans="2:5" s="1" customFormat="1" ht="15.75" x14ac:dyDescent="0.25">
      <c r="E51" s="2" t="s">
        <v>109</v>
      </c>
    </row>
    <row r="52" spans="2:5" s="1" customFormat="1" ht="15.75" x14ac:dyDescent="0.25">
      <c r="B52" s="19" t="s">
        <v>110</v>
      </c>
      <c r="E52" s="1" t="s">
        <v>111</v>
      </c>
    </row>
  </sheetData>
  <pageMargins left="0.7" right="0.7" top="0.75" bottom="0.75" header="0.511811023622047" footer="0.511811023622047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56"/>
  <sheetViews>
    <sheetView tabSelected="1" topLeftCell="A52" zoomScale="90" zoomScaleNormal="90" zoomScaleSheetLayoutView="90" workbookViewId="0">
      <selection activeCell="P65" sqref="P65:P66"/>
    </sheetView>
  </sheetViews>
  <sheetFormatPr defaultColWidth="8.42578125" defaultRowHeight="18.75" x14ac:dyDescent="0.3"/>
  <cols>
    <col min="1" max="1" width="7.140625" style="207" customWidth="1"/>
    <col min="2" max="2" width="11.5703125" style="207" customWidth="1"/>
    <col min="3" max="3" width="17.140625" style="207" customWidth="1"/>
    <col min="4" max="4" width="52.5703125" style="207" customWidth="1"/>
    <col min="5" max="5" width="25.85546875" style="207" customWidth="1"/>
    <col min="6" max="6" width="25.140625" style="207" customWidth="1"/>
    <col min="7" max="7" width="23.7109375" style="207" customWidth="1"/>
    <col min="8" max="8" width="10.28515625" style="207" bestFit="1" customWidth="1"/>
    <col min="9" max="9" width="12.42578125" style="207" bestFit="1" customWidth="1"/>
    <col min="10" max="16384" width="8.42578125" style="207"/>
  </cols>
  <sheetData>
    <row r="1" spans="1:7" x14ac:dyDescent="0.3">
      <c r="A1" s="205"/>
      <c r="B1" s="205"/>
      <c r="C1" s="205"/>
      <c r="D1" s="205"/>
      <c r="E1" s="205"/>
      <c r="F1" s="205"/>
      <c r="G1" s="206" t="s">
        <v>264</v>
      </c>
    </row>
    <row r="2" spans="1:7" x14ac:dyDescent="0.3">
      <c r="A2" s="205"/>
      <c r="B2" s="205"/>
      <c r="C2" s="205"/>
      <c r="D2" s="208" t="s">
        <v>474</v>
      </c>
      <c r="E2" s="205"/>
      <c r="F2" s="205"/>
      <c r="G2" s="206"/>
    </row>
    <row r="3" spans="1:7" x14ac:dyDescent="0.3">
      <c r="A3" s="205"/>
      <c r="B3" s="205"/>
      <c r="C3" s="205"/>
      <c r="D3" s="205"/>
      <c r="E3" s="205"/>
      <c r="F3" s="205"/>
      <c r="G3" s="205"/>
    </row>
    <row r="4" spans="1:7" s="209" customFormat="1" ht="56.25" x14ac:dyDescent="0.25">
      <c r="A4" s="157" t="s">
        <v>2</v>
      </c>
      <c r="B4" s="250" t="s">
        <v>218</v>
      </c>
      <c r="C4" s="158"/>
      <c r="D4" s="159" t="s">
        <v>219</v>
      </c>
      <c r="E4" s="157" t="s">
        <v>220</v>
      </c>
      <c r="F4" s="159" t="s">
        <v>221</v>
      </c>
      <c r="G4" s="159" t="s">
        <v>7</v>
      </c>
    </row>
    <row r="5" spans="1:7" x14ac:dyDescent="0.3">
      <c r="A5" s="152">
        <v>1</v>
      </c>
      <c r="B5" s="153" t="s">
        <v>265</v>
      </c>
      <c r="C5" s="153" t="s">
        <v>266</v>
      </c>
      <c r="D5" s="153" t="s">
        <v>267</v>
      </c>
      <c r="E5" s="357">
        <v>853000</v>
      </c>
      <c r="F5" s="354">
        <v>852425</v>
      </c>
      <c r="G5" s="154">
        <f t="shared" ref="G5:G40" si="0">F5/E5</f>
        <v>0.9993259085580305</v>
      </c>
    </row>
    <row r="6" spans="1:7" ht="37.5" x14ac:dyDescent="0.3">
      <c r="A6" s="155">
        <v>2</v>
      </c>
      <c r="B6" s="156" t="s">
        <v>265</v>
      </c>
      <c r="C6" s="156" t="s">
        <v>268</v>
      </c>
      <c r="D6" s="156" t="s">
        <v>269</v>
      </c>
      <c r="E6" s="358">
        <v>51000</v>
      </c>
      <c r="F6" s="355">
        <v>50736</v>
      </c>
      <c r="G6" s="154">
        <f t="shared" si="0"/>
        <v>0.99482352941176466</v>
      </c>
    </row>
    <row r="7" spans="1:7" x14ac:dyDescent="0.3">
      <c r="A7" s="152">
        <v>3</v>
      </c>
      <c r="B7" s="156" t="s">
        <v>265</v>
      </c>
      <c r="C7" s="156" t="s">
        <v>270</v>
      </c>
      <c r="D7" s="156" t="s">
        <v>271</v>
      </c>
      <c r="E7" s="358">
        <v>14000</v>
      </c>
      <c r="F7" s="355">
        <v>13817</v>
      </c>
      <c r="G7" s="154">
        <f t="shared" si="0"/>
        <v>0.98692857142857138</v>
      </c>
    </row>
    <row r="8" spans="1:7" x14ac:dyDescent="0.3">
      <c r="A8" s="222">
        <v>4</v>
      </c>
      <c r="B8" s="156" t="s">
        <v>265</v>
      </c>
      <c r="C8" s="156">
        <v>100130</v>
      </c>
      <c r="D8" s="156" t="s">
        <v>458</v>
      </c>
      <c r="E8" s="358">
        <v>0</v>
      </c>
      <c r="F8" s="355">
        <v>0</v>
      </c>
      <c r="G8" s="154" t="e">
        <f t="shared" si="0"/>
        <v>#DIV/0!</v>
      </c>
    </row>
    <row r="9" spans="1:7" x14ac:dyDescent="0.3">
      <c r="A9" s="152">
        <v>5</v>
      </c>
      <c r="B9" s="156">
        <v>510103</v>
      </c>
      <c r="C9" s="156">
        <v>100206</v>
      </c>
      <c r="D9" s="156" t="s">
        <v>272</v>
      </c>
      <c r="E9" s="358">
        <v>0</v>
      </c>
      <c r="F9" s="355">
        <v>0</v>
      </c>
      <c r="G9" s="154" t="e">
        <f t="shared" si="0"/>
        <v>#DIV/0!</v>
      </c>
    </row>
    <row r="10" spans="1:7" ht="19.5" thickBot="1" x14ac:dyDescent="0.35">
      <c r="A10" s="243">
        <v>6</v>
      </c>
      <c r="B10" s="163" t="s">
        <v>265</v>
      </c>
      <c r="C10" s="163" t="s">
        <v>273</v>
      </c>
      <c r="D10" s="163" t="s">
        <v>274</v>
      </c>
      <c r="E10" s="359">
        <v>21000</v>
      </c>
      <c r="F10" s="356">
        <v>20634</v>
      </c>
      <c r="G10" s="179">
        <f t="shared" si="0"/>
        <v>0.98257142857142854</v>
      </c>
    </row>
    <row r="11" spans="1:7" x14ac:dyDescent="0.3">
      <c r="A11" s="152">
        <v>7</v>
      </c>
      <c r="B11" s="153" t="s">
        <v>265</v>
      </c>
      <c r="C11" s="153" t="s">
        <v>275</v>
      </c>
      <c r="D11" s="153" t="s">
        <v>276</v>
      </c>
      <c r="E11" s="357">
        <v>19000</v>
      </c>
      <c r="F11" s="354">
        <v>17541.98</v>
      </c>
      <c r="G11" s="154">
        <f t="shared" si="0"/>
        <v>0.92326210526315788</v>
      </c>
    </row>
    <row r="12" spans="1:7" x14ac:dyDescent="0.3">
      <c r="A12" s="152">
        <v>8</v>
      </c>
      <c r="B12" s="156" t="s">
        <v>265</v>
      </c>
      <c r="C12" s="156" t="s">
        <v>277</v>
      </c>
      <c r="D12" s="156" t="s">
        <v>278</v>
      </c>
      <c r="E12" s="358">
        <v>3000</v>
      </c>
      <c r="F12" s="355">
        <v>2561.1</v>
      </c>
      <c r="G12" s="154">
        <f t="shared" si="0"/>
        <v>0.85370000000000001</v>
      </c>
    </row>
    <row r="13" spans="1:7" x14ac:dyDescent="0.3">
      <c r="A13" s="152">
        <v>9</v>
      </c>
      <c r="B13" s="156" t="s">
        <v>265</v>
      </c>
      <c r="C13" s="156" t="s">
        <v>279</v>
      </c>
      <c r="D13" s="156" t="s">
        <v>280</v>
      </c>
      <c r="E13" s="358">
        <v>35000</v>
      </c>
      <c r="F13" s="355">
        <v>31294.92</v>
      </c>
      <c r="G13" s="154">
        <f t="shared" si="0"/>
        <v>0.8941405714285714</v>
      </c>
    </row>
    <row r="14" spans="1:7" x14ac:dyDescent="0.3">
      <c r="A14" s="152">
        <v>10</v>
      </c>
      <c r="B14" s="156" t="s">
        <v>265</v>
      </c>
      <c r="C14" s="156">
        <v>200104</v>
      </c>
      <c r="D14" s="156" t="s">
        <v>281</v>
      </c>
      <c r="E14" s="358">
        <v>1000</v>
      </c>
      <c r="F14" s="355">
        <v>903.13</v>
      </c>
      <c r="G14" s="154">
        <f t="shared" si="0"/>
        <v>0.90312999999999999</v>
      </c>
    </row>
    <row r="15" spans="1:7" x14ac:dyDescent="0.3">
      <c r="A15" s="152">
        <v>11</v>
      </c>
      <c r="B15" s="156" t="s">
        <v>265</v>
      </c>
      <c r="C15" s="156" t="s">
        <v>282</v>
      </c>
      <c r="D15" s="156" t="s">
        <v>283</v>
      </c>
      <c r="E15" s="358">
        <v>10000</v>
      </c>
      <c r="F15" s="355">
        <v>8559.14</v>
      </c>
      <c r="G15" s="154">
        <f t="shared" si="0"/>
        <v>0.85591399999999995</v>
      </c>
    </row>
    <row r="16" spans="1:7" x14ac:dyDescent="0.3">
      <c r="A16" s="152">
        <v>12</v>
      </c>
      <c r="B16" s="156" t="s">
        <v>265</v>
      </c>
      <c r="C16" s="156">
        <v>200106</v>
      </c>
      <c r="D16" s="156" t="s">
        <v>284</v>
      </c>
      <c r="E16" s="358">
        <v>4000</v>
      </c>
      <c r="F16" s="355">
        <v>1640.37</v>
      </c>
      <c r="G16" s="154">
        <f t="shared" si="0"/>
        <v>0.41009249999999997</v>
      </c>
    </row>
    <row r="17" spans="1:7" x14ac:dyDescent="0.3">
      <c r="A17" s="152">
        <v>13</v>
      </c>
      <c r="B17" s="156">
        <v>510103</v>
      </c>
      <c r="C17" s="156">
        <v>200107</v>
      </c>
      <c r="D17" s="156" t="s">
        <v>285</v>
      </c>
      <c r="E17" s="358">
        <v>4000</v>
      </c>
      <c r="F17" s="355">
        <v>3009</v>
      </c>
      <c r="G17" s="154">
        <f t="shared" si="0"/>
        <v>0.75224999999999997</v>
      </c>
    </row>
    <row r="18" spans="1:7" x14ac:dyDescent="0.3">
      <c r="A18" s="152">
        <v>14</v>
      </c>
      <c r="B18" s="156" t="s">
        <v>265</v>
      </c>
      <c r="C18" s="156" t="s">
        <v>286</v>
      </c>
      <c r="D18" s="156" t="s">
        <v>287</v>
      </c>
      <c r="E18" s="358">
        <v>19000</v>
      </c>
      <c r="F18" s="355">
        <v>16833.16</v>
      </c>
      <c r="G18" s="154">
        <f t="shared" si="0"/>
        <v>0.88595578947368425</v>
      </c>
    </row>
    <row r="19" spans="1:7" ht="37.5" x14ac:dyDescent="0.3">
      <c r="A19" s="152">
        <v>15</v>
      </c>
      <c r="B19" s="156" t="s">
        <v>265</v>
      </c>
      <c r="C19" s="156" t="s">
        <v>288</v>
      </c>
      <c r="D19" s="156" t="s">
        <v>289</v>
      </c>
      <c r="E19" s="358">
        <v>97000</v>
      </c>
      <c r="F19" s="355">
        <v>94036.23</v>
      </c>
      <c r="G19" s="154">
        <f t="shared" si="0"/>
        <v>0.96944567010309279</v>
      </c>
    </row>
    <row r="20" spans="1:7" ht="37.5" x14ac:dyDescent="0.3">
      <c r="A20" s="152">
        <v>16</v>
      </c>
      <c r="B20" s="156" t="s">
        <v>265</v>
      </c>
      <c r="C20" s="156" t="s">
        <v>290</v>
      </c>
      <c r="D20" s="156" t="s">
        <v>291</v>
      </c>
      <c r="E20" s="358">
        <v>40000</v>
      </c>
      <c r="F20" s="355">
        <v>34874.35</v>
      </c>
      <c r="G20" s="154">
        <f t="shared" si="0"/>
        <v>0.87185875000000002</v>
      </c>
    </row>
    <row r="21" spans="1:7" x14ac:dyDescent="0.3">
      <c r="A21" s="152">
        <v>17</v>
      </c>
      <c r="B21" s="156">
        <v>510103</v>
      </c>
      <c r="C21" s="156">
        <v>200200</v>
      </c>
      <c r="D21" s="156" t="s">
        <v>292</v>
      </c>
      <c r="E21" s="358">
        <v>5000</v>
      </c>
      <c r="F21" s="355">
        <v>685</v>
      </c>
      <c r="G21" s="154">
        <f t="shared" si="0"/>
        <v>0.13700000000000001</v>
      </c>
    </row>
    <row r="22" spans="1:7" x14ac:dyDescent="0.3">
      <c r="A22" s="152">
        <v>18</v>
      </c>
      <c r="B22" s="156" t="s">
        <v>265</v>
      </c>
      <c r="C22" s="156" t="s">
        <v>293</v>
      </c>
      <c r="D22" s="156" t="s">
        <v>294</v>
      </c>
      <c r="E22" s="358">
        <v>1000</v>
      </c>
      <c r="F22" s="355">
        <v>75</v>
      </c>
      <c r="G22" s="154">
        <f t="shared" si="0"/>
        <v>7.4999999999999997E-2</v>
      </c>
    </row>
    <row r="23" spans="1:7" x14ac:dyDescent="0.3">
      <c r="A23" s="152">
        <v>19</v>
      </c>
      <c r="B23" s="156">
        <v>510103</v>
      </c>
      <c r="C23" s="156">
        <v>200601</v>
      </c>
      <c r="D23" s="156" t="s">
        <v>295</v>
      </c>
      <c r="E23" s="358">
        <v>1000</v>
      </c>
      <c r="F23" s="355">
        <v>392</v>
      </c>
      <c r="G23" s="154">
        <f t="shared" si="0"/>
        <v>0.39200000000000002</v>
      </c>
    </row>
    <row r="24" spans="1:7" x14ac:dyDescent="0.3">
      <c r="A24" s="152">
        <v>20</v>
      </c>
      <c r="B24" s="156">
        <v>510103</v>
      </c>
      <c r="C24" s="156">
        <v>2013</v>
      </c>
      <c r="D24" s="156" t="s">
        <v>296</v>
      </c>
      <c r="E24" s="358">
        <v>2000</v>
      </c>
      <c r="F24" s="355">
        <v>1100</v>
      </c>
      <c r="G24" s="154">
        <f t="shared" si="0"/>
        <v>0.55000000000000004</v>
      </c>
    </row>
    <row r="25" spans="1:7" x14ac:dyDescent="0.3">
      <c r="A25" s="152">
        <v>21</v>
      </c>
      <c r="B25" s="156" t="s">
        <v>265</v>
      </c>
      <c r="C25" s="156" t="s">
        <v>297</v>
      </c>
      <c r="D25" s="156" t="s">
        <v>298</v>
      </c>
      <c r="E25" s="358">
        <v>10000</v>
      </c>
      <c r="F25" s="355">
        <v>7920</v>
      </c>
      <c r="G25" s="154">
        <f t="shared" si="0"/>
        <v>0.79200000000000004</v>
      </c>
    </row>
    <row r="26" spans="1:7" x14ac:dyDescent="0.3">
      <c r="A26" s="152">
        <v>22</v>
      </c>
      <c r="B26" s="156">
        <v>510103</v>
      </c>
      <c r="C26" s="156">
        <v>203002</v>
      </c>
      <c r="D26" s="156" t="s">
        <v>299</v>
      </c>
      <c r="E26" s="358">
        <v>5000</v>
      </c>
      <c r="F26" s="355">
        <v>3496.35</v>
      </c>
      <c r="G26" s="154">
        <f t="shared" si="0"/>
        <v>0.69926999999999995</v>
      </c>
    </row>
    <row r="27" spans="1:7" x14ac:dyDescent="0.3">
      <c r="A27" s="152">
        <v>23</v>
      </c>
      <c r="B27" s="156" t="s">
        <v>265</v>
      </c>
      <c r="C27" s="156" t="s">
        <v>300</v>
      </c>
      <c r="D27" s="156" t="s">
        <v>301</v>
      </c>
      <c r="E27" s="358">
        <v>30000</v>
      </c>
      <c r="F27" s="355">
        <v>22749.5</v>
      </c>
      <c r="G27" s="154">
        <f t="shared" si="0"/>
        <v>0.75831666666666664</v>
      </c>
    </row>
    <row r="28" spans="1:7" x14ac:dyDescent="0.3">
      <c r="A28" s="152">
        <v>24</v>
      </c>
      <c r="B28" s="156">
        <v>510103</v>
      </c>
      <c r="C28" s="156">
        <v>591100</v>
      </c>
      <c r="D28" s="156" t="s">
        <v>151</v>
      </c>
      <c r="E28" s="358">
        <v>0</v>
      </c>
      <c r="F28" s="355">
        <v>0</v>
      </c>
      <c r="G28" s="154" t="e">
        <f t="shared" si="0"/>
        <v>#DIV/0!</v>
      </c>
    </row>
    <row r="29" spans="1:7" x14ac:dyDescent="0.3">
      <c r="A29" s="152">
        <v>25</v>
      </c>
      <c r="B29" s="156">
        <v>510103</v>
      </c>
      <c r="C29" s="156">
        <v>710101</v>
      </c>
      <c r="D29" s="156" t="s">
        <v>177</v>
      </c>
      <c r="E29" s="171">
        <v>0</v>
      </c>
      <c r="F29" s="160">
        <v>0</v>
      </c>
      <c r="G29" s="154" t="e">
        <f t="shared" si="0"/>
        <v>#DIV/0!</v>
      </c>
    </row>
    <row r="30" spans="1:7" x14ac:dyDescent="0.3">
      <c r="A30" s="152">
        <v>26</v>
      </c>
      <c r="B30" s="156">
        <v>510103</v>
      </c>
      <c r="C30" s="156">
        <v>710102</v>
      </c>
      <c r="D30" s="156" t="s">
        <v>179</v>
      </c>
      <c r="E30" s="171">
        <v>0</v>
      </c>
      <c r="F30" s="160">
        <v>0</v>
      </c>
      <c r="G30" s="154" t="e">
        <f t="shared" si="0"/>
        <v>#DIV/0!</v>
      </c>
    </row>
    <row r="31" spans="1:7" ht="37.5" x14ac:dyDescent="0.3">
      <c r="A31" s="152">
        <v>27</v>
      </c>
      <c r="B31" s="156">
        <v>510103</v>
      </c>
      <c r="C31" s="156">
        <v>710103</v>
      </c>
      <c r="D31" s="156" t="s">
        <v>302</v>
      </c>
      <c r="E31" s="171">
        <v>0</v>
      </c>
      <c r="F31" s="160">
        <v>0</v>
      </c>
      <c r="G31" s="154" t="e">
        <f t="shared" si="0"/>
        <v>#DIV/0!</v>
      </c>
    </row>
    <row r="32" spans="1:7" x14ac:dyDescent="0.3">
      <c r="A32" s="152">
        <v>28</v>
      </c>
      <c r="B32" s="156">
        <v>510103</v>
      </c>
      <c r="C32" s="156">
        <v>710130</v>
      </c>
      <c r="D32" s="156" t="s">
        <v>183</v>
      </c>
      <c r="E32" s="171">
        <v>0</v>
      </c>
      <c r="F32" s="160">
        <v>0</v>
      </c>
      <c r="G32" s="154" t="e">
        <f t="shared" si="0"/>
        <v>#DIV/0!</v>
      </c>
    </row>
    <row r="33" spans="1:7" ht="38.25" thickBot="1" x14ac:dyDescent="0.35">
      <c r="A33" s="152">
        <v>29</v>
      </c>
      <c r="B33" s="161">
        <v>510103</v>
      </c>
      <c r="C33" s="161">
        <v>850101</v>
      </c>
      <c r="D33" s="161" t="s">
        <v>122</v>
      </c>
      <c r="E33" s="360">
        <v>0</v>
      </c>
      <c r="F33" s="361">
        <v>-1968</v>
      </c>
      <c r="G33" s="162" t="e">
        <f t="shared" si="0"/>
        <v>#DIV/0!</v>
      </c>
    </row>
    <row r="34" spans="1:7" ht="38.25" thickTop="1" x14ac:dyDescent="0.3">
      <c r="A34" s="152">
        <v>30</v>
      </c>
      <c r="B34" s="278">
        <v>545000</v>
      </c>
      <c r="C34" s="278">
        <v>200130</v>
      </c>
      <c r="D34" s="156" t="s">
        <v>291</v>
      </c>
      <c r="E34" s="362">
        <v>0</v>
      </c>
      <c r="F34" s="362">
        <v>0</v>
      </c>
      <c r="G34" s="279" t="e">
        <f t="shared" si="0"/>
        <v>#DIV/0!</v>
      </c>
    </row>
    <row r="35" spans="1:7" ht="19.5" thickBot="1" x14ac:dyDescent="0.35">
      <c r="A35" s="152">
        <v>31</v>
      </c>
      <c r="B35" s="165">
        <v>545000</v>
      </c>
      <c r="C35" s="165">
        <v>203030</v>
      </c>
      <c r="D35" s="165" t="s">
        <v>301</v>
      </c>
      <c r="E35" s="363">
        <v>0</v>
      </c>
      <c r="F35" s="364">
        <v>0</v>
      </c>
      <c r="G35" s="166" t="e">
        <f t="shared" si="0"/>
        <v>#DIV/0!</v>
      </c>
    </row>
    <row r="36" spans="1:7" ht="19.5" thickTop="1" x14ac:dyDescent="0.3">
      <c r="A36" s="152">
        <v>32</v>
      </c>
      <c r="B36" s="153">
        <v>615000</v>
      </c>
      <c r="C36" s="153">
        <v>200105</v>
      </c>
      <c r="D36" s="153" t="s">
        <v>283</v>
      </c>
      <c r="E36" s="357">
        <v>1000</v>
      </c>
      <c r="F36" s="354">
        <v>300.14999999999998</v>
      </c>
      <c r="G36" s="154">
        <f t="shared" si="0"/>
        <v>0.30014999999999997</v>
      </c>
    </row>
    <row r="37" spans="1:7" x14ac:dyDescent="0.3">
      <c r="A37" s="152">
        <v>33</v>
      </c>
      <c r="B37" s="156">
        <v>615000</v>
      </c>
      <c r="C37" s="156">
        <v>200106</v>
      </c>
      <c r="D37" s="156" t="s">
        <v>284</v>
      </c>
      <c r="E37" s="358">
        <v>1000</v>
      </c>
      <c r="F37" s="355">
        <v>0</v>
      </c>
      <c r="G37" s="154">
        <f t="shared" si="0"/>
        <v>0</v>
      </c>
    </row>
    <row r="38" spans="1:7" ht="37.5" x14ac:dyDescent="0.3">
      <c r="A38" s="152">
        <v>34</v>
      </c>
      <c r="B38" s="156" t="s">
        <v>303</v>
      </c>
      <c r="C38" s="156" t="s">
        <v>288</v>
      </c>
      <c r="D38" s="156" t="s">
        <v>289</v>
      </c>
      <c r="E38" s="358">
        <v>3000</v>
      </c>
      <c r="F38" s="355">
        <v>2981.25</v>
      </c>
      <c r="G38" s="154">
        <f t="shared" si="0"/>
        <v>0.99375000000000002</v>
      </c>
    </row>
    <row r="39" spans="1:7" ht="19.5" thickBot="1" x14ac:dyDescent="0.35">
      <c r="A39" s="152">
        <v>35</v>
      </c>
      <c r="B39" s="156" t="s">
        <v>303</v>
      </c>
      <c r="C39" s="156" t="s">
        <v>300</v>
      </c>
      <c r="D39" s="156" t="s">
        <v>301</v>
      </c>
      <c r="E39" s="365">
        <v>0</v>
      </c>
      <c r="F39" s="366">
        <v>0</v>
      </c>
      <c r="G39" s="164" t="e">
        <f t="shared" si="0"/>
        <v>#DIV/0!</v>
      </c>
    </row>
    <row r="40" spans="1:7" ht="38.25" thickBot="1" x14ac:dyDescent="0.35">
      <c r="A40" s="152">
        <v>36</v>
      </c>
      <c r="B40" s="165">
        <v>615000</v>
      </c>
      <c r="C40" s="165">
        <v>850101</v>
      </c>
      <c r="D40" s="165" t="s">
        <v>122</v>
      </c>
      <c r="E40" s="360">
        <v>0</v>
      </c>
      <c r="F40" s="360">
        <v>0</v>
      </c>
      <c r="G40" s="166" t="e">
        <f t="shared" si="0"/>
        <v>#DIV/0!</v>
      </c>
    </row>
    <row r="41" spans="1:7" ht="20.25" customHeight="1" thickTop="1" x14ac:dyDescent="0.3">
      <c r="A41" s="152">
        <v>37</v>
      </c>
      <c r="B41" s="153">
        <v>650301</v>
      </c>
      <c r="C41" s="153">
        <v>710101</v>
      </c>
      <c r="D41" s="153" t="s">
        <v>177</v>
      </c>
      <c r="E41" s="167">
        <v>0</v>
      </c>
      <c r="F41" s="167">
        <v>0</v>
      </c>
      <c r="G41" s="154" t="e">
        <f t="shared" ref="G41:G98" si="1">F41/E41</f>
        <v>#DIV/0!</v>
      </c>
    </row>
    <row r="42" spans="1:7" ht="20.25" customHeight="1" x14ac:dyDescent="0.3">
      <c r="A42" s="152">
        <v>38</v>
      </c>
      <c r="B42" s="153">
        <v>650301</v>
      </c>
      <c r="C42" s="153">
        <v>710130</v>
      </c>
      <c r="D42" s="156" t="s">
        <v>183</v>
      </c>
      <c r="E42" s="197">
        <v>0</v>
      </c>
      <c r="F42" s="170">
        <v>0</v>
      </c>
      <c r="G42" s="154" t="e">
        <f t="shared" si="1"/>
        <v>#DIV/0!</v>
      </c>
    </row>
    <row r="43" spans="1:7" x14ac:dyDescent="0.3">
      <c r="A43" s="152">
        <v>39</v>
      </c>
      <c r="B43" s="153">
        <v>650302</v>
      </c>
      <c r="C43" s="153">
        <v>610100</v>
      </c>
      <c r="D43" s="168" t="s">
        <v>402</v>
      </c>
      <c r="E43" s="241">
        <v>0</v>
      </c>
      <c r="F43" s="169">
        <v>0</v>
      </c>
      <c r="G43" s="154" t="e">
        <f t="shared" si="1"/>
        <v>#DIV/0!</v>
      </c>
    </row>
    <row r="44" spans="1:7" x14ac:dyDescent="0.3">
      <c r="A44" s="152">
        <v>40</v>
      </c>
      <c r="B44" s="153">
        <v>650302</v>
      </c>
      <c r="C44" s="153">
        <v>610300</v>
      </c>
      <c r="D44" s="168" t="s">
        <v>401</v>
      </c>
      <c r="E44" s="241">
        <v>0</v>
      </c>
      <c r="F44" s="169">
        <v>0</v>
      </c>
      <c r="G44" s="154" t="e">
        <f t="shared" si="1"/>
        <v>#DIV/0!</v>
      </c>
    </row>
    <row r="45" spans="1:7" x14ac:dyDescent="0.3">
      <c r="A45" s="152">
        <v>41</v>
      </c>
      <c r="B45" s="153">
        <v>650302</v>
      </c>
      <c r="C45" s="153">
        <v>710101</v>
      </c>
      <c r="D45" s="153" t="s">
        <v>177</v>
      </c>
      <c r="E45" s="242">
        <v>0</v>
      </c>
      <c r="F45" s="169">
        <v>0</v>
      </c>
      <c r="G45" s="154" t="e">
        <f t="shared" si="1"/>
        <v>#DIV/0!</v>
      </c>
    </row>
    <row r="46" spans="1:7" ht="37.5" x14ac:dyDescent="0.3">
      <c r="A46" s="152">
        <v>42</v>
      </c>
      <c r="B46" s="153">
        <v>650302</v>
      </c>
      <c r="C46" s="153">
        <v>710103</v>
      </c>
      <c r="D46" s="153" t="s">
        <v>302</v>
      </c>
      <c r="E46" s="167">
        <v>0</v>
      </c>
      <c r="F46" s="170">
        <v>0</v>
      </c>
      <c r="G46" s="154" t="e">
        <f t="shared" si="1"/>
        <v>#DIV/0!</v>
      </c>
    </row>
    <row r="47" spans="1:7" x14ac:dyDescent="0.3">
      <c r="A47" s="152">
        <v>43</v>
      </c>
      <c r="B47" s="156">
        <v>650302</v>
      </c>
      <c r="C47" s="156">
        <v>710130</v>
      </c>
      <c r="D47" s="156" t="s">
        <v>183</v>
      </c>
      <c r="E47" s="171">
        <v>0</v>
      </c>
      <c r="F47" s="171">
        <v>0</v>
      </c>
      <c r="G47" s="172" t="e">
        <f t="shared" si="1"/>
        <v>#DIV/0!</v>
      </c>
    </row>
    <row r="48" spans="1:7" x14ac:dyDescent="0.3">
      <c r="A48" s="152">
        <v>44</v>
      </c>
      <c r="B48" s="153" t="s">
        <v>304</v>
      </c>
      <c r="C48" s="153" t="s">
        <v>275</v>
      </c>
      <c r="D48" s="153" t="s">
        <v>276</v>
      </c>
      <c r="E48" s="357">
        <v>25000</v>
      </c>
      <c r="F48" s="354">
        <v>5962.03</v>
      </c>
      <c r="G48" s="154">
        <f t="shared" si="1"/>
        <v>0.23848119999999998</v>
      </c>
    </row>
    <row r="49" spans="1:7" x14ac:dyDescent="0.3">
      <c r="A49" s="152">
        <v>45</v>
      </c>
      <c r="B49" s="156">
        <v>650401</v>
      </c>
      <c r="C49" s="156">
        <v>200102</v>
      </c>
      <c r="D49" s="156" t="s">
        <v>278</v>
      </c>
      <c r="E49" s="358">
        <v>20000</v>
      </c>
      <c r="F49" s="355">
        <v>2904.08</v>
      </c>
      <c r="G49" s="154">
        <f t="shared" si="1"/>
        <v>0.145204</v>
      </c>
    </row>
    <row r="50" spans="1:7" x14ac:dyDescent="0.3">
      <c r="A50" s="152">
        <v>46</v>
      </c>
      <c r="B50" s="156" t="s">
        <v>304</v>
      </c>
      <c r="C50" s="156" t="s">
        <v>279</v>
      </c>
      <c r="D50" s="156" t="s">
        <v>280</v>
      </c>
      <c r="E50" s="358">
        <v>140000</v>
      </c>
      <c r="F50" s="355">
        <v>67815.86</v>
      </c>
      <c r="G50" s="154">
        <f t="shared" si="1"/>
        <v>0.48439900000000002</v>
      </c>
    </row>
    <row r="51" spans="1:7" x14ac:dyDescent="0.3">
      <c r="A51" s="152">
        <v>47</v>
      </c>
      <c r="B51" s="156">
        <v>650401</v>
      </c>
      <c r="C51" s="156">
        <v>200104</v>
      </c>
      <c r="D51" s="156" t="s">
        <v>281</v>
      </c>
      <c r="E51" s="358">
        <v>5000</v>
      </c>
      <c r="F51" s="355">
        <v>3204.19</v>
      </c>
      <c r="G51" s="154">
        <f t="shared" si="1"/>
        <v>0.64083800000000002</v>
      </c>
    </row>
    <row r="52" spans="1:7" x14ac:dyDescent="0.3">
      <c r="A52" s="152">
        <v>48</v>
      </c>
      <c r="B52" s="156" t="s">
        <v>424</v>
      </c>
      <c r="C52" s="156">
        <v>200106</v>
      </c>
      <c r="D52" s="156" t="s">
        <v>284</v>
      </c>
      <c r="E52" s="358">
        <v>10000</v>
      </c>
      <c r="F52" s="355">
        <v>0</v>
      </c>
      <c r="G52" s="154">
        <f t="shared" si="1"/>
        <v>0</v>
      </c>
    </row>
    <row r="53" spans="1:7" x14ac:dyDescent="0.3">
      <c r="A53" s="152">
        <v>49</v>
      </c>
      <c r="B53" s="156">
        <v>650401</v>
      </c>
      <c r="C53" s="156">
        <v>200107</v>
      </c>
      <c r="D53" s="156" t="s">
        <v>285</v>
      </c>
      <c r="E53" s="358">
        <v>25000</v>
      </c>
      <c r="F53" s="355">
        <v>21578</v>
      </c>
      <c r="G53" s="154">
        <f t="shared" si="1"/>
        <v>0.86312</v>
      </c>
    </row>
    <row r="54" spans="1:7" x14ac:dyDescent="0.3">
      <c r="A54" s="152">
        <v>50</v>
      </c>
      <c r="B54" s="156">
        <v>650401</v>
      </c>
      <c r="C54" s="156">
        <v>200108</v>
      </c>
      <c r="D54" s="156" t="s">
        <v>287</v>
      </c>
      <c r="E54" s="358">
        <v>5000</v>
      </c>
      <c r="F54" s="355">
        <v>4638.58</v>
      </c>
      <c r="G54" s="154">
        <f t="shared" si="1"/>
        <v>0.92771599999999999</v>
      </c>
    </row>
    <row r="55" spans="1:7" ht="37.5" x14ac:dyDescent="0.3">
      <c r="A55" s="152">
        <v>51</v>
      </c>
      <c r="B55" s="156">
        <v>650401</v>
      </c>
      <c r="C55" s="156">
        <v>200109</v>
      </c>
      <c r="D55" s="156" t="s">
        <v>289</v>
      </c>
      <c r="E55" s="358">
        <v>20000</v>
      </c>
      <c r="F55" s="355">
        <v>10102.299999999999</v>
      </c>
      <c r="G55" s="154">
        <f t="shared" si="1"/>
        <v>0.50511499999999998</v>
      </c>
    </row>
    <row r="56" spans="1:7" ht="37.5" x14ac:dyDescent="0.3">
      <c r="A56" s="152">
        <v>52</v>
      </c>
      <c r="B56" s="156">
        <v>650401</v>
      </c>
      <c r="C56" s="156">
        <v>200130</v>
      </c>
      <c r="D56" s="156" t="s">
        <v>291</v>
      </c>
      <c r="E56" s="358">
        <v>35000</v>
      </c>
      <c r="F56" s="355">
        <v>30232.959999999999</v>
      </c>
      <c r="G56" s="154">
        <f t="shared" si="1"/>
        <v>0.86379885714285709</v>
      </c>
    </row>
    <row r="57" spans="1:7" x14ac:dyDescent="0.3">
      <c r="A57" s="152">
        <v>53</v>
      </c>
      <c r="B57" s="156" t="s">
        <v>304</v>
      </c>
      <c r="C57" s="156" t="s">
        <v>305</v>
      </c>
      <c r="D57" s="156" t="s">
        <v>292</v>
      </c>
      <c r="E57" s="358">
        <v>30000</v>
      </c>
      <c r="F57" s="355">
        <v>25204</v>
      </c>
      <c r="G57" s="154">
        <f t="shared" si="1"/>
        <v>0.84013333333333329</v>
      </c>
    </row>
    <row r="58" spans="1:7" x14ac:dyDescent="0.3">
      <c r="A58" s="152">
        <v>54</v>
      </c>
      <c r="B58" s="156">
        <v>650401</v>
      </c>
      <c r="C58" s="156">
        <v>200530</v>
      </c>
      <c r="D58" s="156" t="s">
        <v>294</v>
      </c>
      <c r="E58" s="358">
        <v>5000</v>
      </c>
      <c r="F58" s="355">
        <v>4058</v>
      </c>
      <c r="G58" s="154">
        <f t="shared" si="1"/>
        <v>0.81159999999999999</v>
      </c>
    </row>
    <row r="59" spans="1:7" x14ac:dyDescent="0.3">
      <c r="A59" s="152">
        <v>55</v>
      </c>
      <c r="B59" s="156">
        <v>650401</v>
      </c>
      <c r="C59" s="156">
        <v>200601</v>
      </c>
      <c r="D59" s="156" t="s">
        <v>412</v>
      </c>
      <c r="E59" s="358">
        <v>0</v>
      </c>
      <c r="F59" s="355">
        <v>0</v>
      </c>
      <c r="G59" s="154" t="e">
        <f t="shared" si="1"/>
        <v>#DIV/0!</v>
      </c>
    </row>
    <row r="60" spans="1:7" x14ac:dyDescent="0.3">
      <c r="A60" s="152">
        <v>56</v>
      </c>
      <c r="B60" s="156" t="s">
        <v>304</v>
      </c>
      <c r="C60" s="156" t="s">
        <v>306</v>
      </c>
      <c r="D60" s="156" t="s">
        <v>307</v>
      </c>
      <c r="E60" s="358">
        <v>5000</v>
      </c>
      <c r="F60" s="355">
        <v>3369</v>
      </c>
      <c r="G60" s="154">
        <f t="shared" si="1"/>
        <v>0.67379999999999995</v>
      </c>
    </row>
    <row r="61" spans="1:7" x14ac:dyDescent="0.3">
      <c r="A61" s="152">
        <v>57</v>
      </c>
      <c r="B61" s="156">
        <v>650401</v>
      </c>
      <c r="C61" s="156">
        <v>570201</v>
      </c>
      <c r="D61" s="156" t="s">
        <v>477</v>
      </c>
      <c r="E61" s="358">
        <v>45000</v>
      </c>
      <c r="F61" s="355">
        <v>15136</v>
      </c>
      <c r="G61" s="154">
        <f t="shared" si="1"/>
        <v>0.33635555555555557</v>
      </c>
    </row>
    <row r="62" spans="1:7" ht="19.5" thickBot="1" x14ac:dyDescent="0.35">
      <c r="A62" s="152">
        <v>58</v>
      </c>
      <c r="B62" s="163">
        <v>650401</v>
      </c>
      <c r="C62" s="163">
        <v>5901</v>
      </c>
      <c r="D62" s="163" t="s">
        <v>308</v>
      </c>
      <c r="E62" s="359">
        <v>0</v>
      </c>
      <c r="F62" s="356">
        <v>0</v>
      </c>
      <c r="G62" s="164" t="e">
        <f t="shared" si="1"/>
        <v>#DIV/0!</v>
      </c>
    </row>
    <row r="63" spans="1:7" ht="19.5" thickBot="1" x14ac:dyDescent="0.35">
      <c r="A63" s="152">
        <v>59</v>
      </c>
      <c r="B63" s="173">
        <v>651300</v>
      </c>
      <c r="C63" s="173">
        <v>710130</v>
      </c>
      <c r="D63" s="173" t="s">
        <v>183</v>
      </c>
      <c r="E63" s="174">
        <v>0</v>
      </c>
      <c r="F63" s="175">
        <v>0</v>
      </c>
      <c r="G63" s="176" t="e">
        <f t="shared" si="1"/>
        <v>#DIV/0!</v>
      </c>
    </row>
    <row r="64" spans="1:7" ht="38.25" thickBot="1" x14ac:dyDescent="0.35">
      <c r="A64" s="152">
        <v>60</v>
      </c>
      <c r="B64" s="177" t="s">
        <v>309</v>
      </c>
      <c r="C64" s="177" t="s">
        <v>310</v>
      </c>
      <c r="D64" s="177" t="s">
        <v>478</v>
      </c>
      <c r="E64" s="368">
        <v>10000</v>
      </c>
      <c r="F64" s="367">
        <v>8778</v>
      </c>
      <c r="G64" s="178">
        <f t="shared" si="1"/>
        <v>0.87780000000000002</v>
      </c>
    </row>
    <row r="65" spans="1:7" ht="19.5" thickTop="1" x14ac:dyDescent="0.3">
      <c r="A65" s="152">
        <v>61</v>
      </c>
      <c r="B65" s="153" t="s">
        <v>311</v>
      </c>
      <c r="C65" s="153" t="s">
        <v>266</v>
      </c>
      <c r="D65" s="153" t="s">
        <v>267</v>
      </c>
      <c r="E65" s="357">
        <v>18000</v>
      </c>
      <c r="F65" s="354">
        <v>17435</v>
      </c>
      <c r="G65" s="154">
        <f t="shared" si="1"/>
        <v>0.96861111111111109</v>
      </c>
    </row>
    <row r="66" spans="1:7" x14ac:dyDescent="0.3">
      <c r="A66" s="152">
        <v>62</v>
      </c>
      <c r="B66" s="153">
        <v>660800</v>
      </c>
      <c r="C66" s="153">
        <v>100105</v>
      </c>
      <c r="D66" s="153" t="s">
        <v>425</v>
      </c>
      <c r="E66" s="357">
        <v>1000</v>
      </c>
      <c r="F66" s="354">
        <v>847</v>
      </c>
      <c r="G66" s="154">
        <f t="shared" si="1"/>
        <v>0.84699999999999998</v>
      </c>
    </row>
    <row r="67" spans="1:7" x14ac:dyDescent="0.3">
      <c r="A67" s="152">
        <v>63</v>
      </c>
      <c r="B67" s="153">
        <v>660800</v>
      </c>
      <c r="C67" s="153">
        <v>100106</v>
      </c>
      <c r="D67" s="153" t="s">
        <v>426</v>
      </c>
      <c r="E67" s="357">
        <v>1500</v>
      </c>
      <c r="F67" s="354">
        <v>1275</v>
      </c>
      <c r="G67" s="154">
        <f t="shared" si="1"/>
        <v>0.85</v>
      </c>
    </row>
    <row r="68" spans="1:7" x14ac:dyDescent="0.3">
      <c r="A68" s="152">
        <v>64</v>
      </c>
      <c r="B68" s="156" t="s">
        <v>311</v>
      </c>
      <c r="C68" s="156" t="s">
        <v>270</v>
      </c>
      <c r="D68" s="156" t="s">
        <v>271</v>
      </c>
      <c r="E68" s="358">
        <v>1000</v>
      </c>
      <c r="F68" s="355">
        <v>885</v>
      </c>
      <c r="G68" s="154">
        <f t="shared" si="1"/>
        <v>0.88500000000000001</v>
      </c>
    </row>
    <row r="69" spans="1:7" x14ac:dyDescent="0.3">
      <c r="A69" s="152">
        <v>65</v>
      </c>
      <c r="B69" s="156">
        <v>660800</v>
      </c>
      <c r="C69" s="156">
        <v>100206</v>
      </c>
      <c r="D69" s="156" t="s">
        <v>272</v>
      </c>
      <c r="E69" s="358">
        <v>0</v>
      </c>
      <c r="F69" s="355">
        <v>0</v>
      </c>
      <c r="G69" s="154" t="e">
        <f t="shared" si="1"/>
        <v>#DIV/0!</v>
      </c>
    </row>
    <row r="70" spans="1:7" x14ac:dyDescent="0.3">
      <c r="A70" s="152">
        <v>66</v>
      </c>
      <c r="B70" s="156" t="s">
        <v>311</v>
      </c>
      <c r="C70" s="156" t="s">
        <v>273</v>
      </c>
      <c r="D70" s="156" t="s">
        <v>274</v>
      </c>
      <c r="E70" s="358">
        <v>500</v>
      </c>
      <c r="F70" s="358">
        <v>459</v>
      </c>
      <c r="G70" s="172">
        <f t="shared" si="1"/>
        <v>0.91800000000000004</v>
      </c>
    </row>
    <row r="71" spans="1:7" ht="19.5" thickBot="1" x14ac:dyDescent="0.35">
      <c r="A71" s="152">
        <v>67</v>
      </c>
      <c r="B71" s="163">
        <v>660800</v>
      </c>
      <c r="C71" s="163">
        <v>200402</v>
      </c>
      <c r="D71" s="163" t="s">
        <v>454</v>
      </c>
      <c r="E71" s="359">
        <v>0</v>
      </c>
      <c r="F71" s="359">
        <v>0</v>
      </c>
      <c r="G71" s="179" t="e">
        <f t="shared" si="1"/>
        <v>#DIV/0!</v>
      </c>
    </row>
    <row r="72" spans="1:7" x14ac:dyDescent="0.3">
      <c r="A72" s="152">
        <v>67</v>
      </c>
      <c r="B72" s="153" t="s">
        <v>312</v>
      </c>
      <c r="C72" s="153" t="s">
        <v>266</v>
      </c>
      <c r="D72" s="153" t="s">
        <v>267</v>
      </c>
      <c r="E72" s="357">
        <v>0</v>
      </c>
      <c r="F72" s="354">
        <v>0</v>
      </c>
      <c r="G72" s="154" t="e">
        <f t="shared" si="1"/>
        <v>#DIV/0!</v>
      </c>
    </row>
    <row r="73" spans="1:7" x14ac:dyDescent="0.3">
      <c r="A73" s="152">
        <v>68</v>
      </c>
      <c r="B73" s="156" t="s">
        <v>312</v>
      </c>
      <c r="C73" s="156" t="s">
        <v>270</v>
      </c>
      <c r="D73" s="156" t="s">
        <v>271</v>
      </c>
      <c r="E73" s="358">
        <v>0</v>
      </c>
      <c r="F73" s="355">
        <v>0</v>
      </c>
      <c r="G73" s="154" t="e">
        <f t="shared" si="1"/>
        <v>#DIV/0!</v>
      </c>
    </row>
    <row r="74" spans="1:7" x14ac:dyDescent="0.3">
      <c r="A74" s="152">
        <v>69</v>
      </c>
      <c r="B74" s="156">
        <v>670302</v>
      </c>
      <c r="C74" s="156">
        <v>100206</v>
      </c>
      <c r="D74" s="156" t="s">
        <v>272</v>
      </c>
      <c r="E74" s="358">
        <v>0</v>
      </c>
      <c r="F74" s="355">
        <v>0</v>
      </c>
      <c r="G74" s="154" t="e">
        <f t="shared" si="1"/>
        <v>#DIV/0!</v>
      </c>
    </row>
    <row r="75" spans="1:7" x14ac:dyDescent="0.3">
      <c r="A75" s="155">
        <v>70</v>
      </c>
      <c r="B75" s="156" t="s">
        <v>312</v>
      </c>
      <c r="C75" s="156" t="s">
        <v>273</v>
      </c>
      <c r="D75" s="156" t="s">
        <v>274</v>
      </c>
      <c r="E75" s="358">
        <v>0</v>
      </c>
      <c r="F75" s="355">
        <v>0</v>
      </c>
      <c r="G75" s="154" t="e">
        <f t="shared" si="1"/>
        <v>#DIV/0!</v>
      </c>
    </row>
    <row r="76" spans="1:7" x14ac:dyDescent="0.3">
      <c r="A76" s="152">
        <v>71</v>
      </c>
      <c r="B76" s="156">
        <v>670302</v>
      </c>
      <c r="C76" s="156">
        <v>200101</v>
      </c>
      <c r="D76" s="156" t="s">
        <v>276</v>
      </c>
      <c r="E76" s="358">
        <v>0</v>
      </c>
      <c r="F76" s="355">
        <v>0</v>
      </c>
      <c r="G76" s="154" t="e">
        <f t="shared" si="1"/>
        <v>#DIV/0!</v>
      </c>
    </row>
    <row r="77" spans="1:7" x14ac:dyDescent="0.3">
      <c r="A77" s="152">
        <v>72</v>
      </c>
      <c r="B77" s="156">
        <v>670302</v>
      </c>
      <c r="C77" s="156">
        <v>200102</v>
      </c>
      <c r="D77" s="156" t="s">
        <v>278</v>
      </c>
      <c r="E77" s="358">
        <v>0</v>
      </c>
      <c r="F77" s="355">
        <v>0</v>
      </c>
      <c r="G77" s="154" t="e">
        <f t="shared" si="1"/>
        <v>#DIV/0!</v>
      </c>
    </row>
    <row r="78" spans="1:7" x14ac:dyDescent="0.3">
      <c r="A78" s="152">
        <v>73</v>
      </c>
      <c r="B78" s="156">
        <v>670302</v>
      </c>
      <c r="C78" s="156">
        <v>200601</v>
      </c>
      <c r="D78" s="156" t="s">
        <v>295</v>
      </c>
      <c r="E78" s="358">
        <v>0</v>
      </c>
      <c r="F78" s="355">
        <v>0</v>
      </c>
      <c r="G78" s="172" t="e">
        <f t="shared" si="1"/>
        <v>#DIV/0!</v>
      </c>
    </row>
    <row r="79" spans="1:7" x14ac:dyDescent="0.3">
      <c r="A79" s="155">
        <v>74</v>
      </c>
      <c r="B79" s="156">
        <v>670302</v>
      </c>
      <c r="C79" s="156">
        <v>201100</v>
      </c>
      <c r="D79" s="181" t="s">
        <v>413</v>
      </c>
      <c r="E79" s="365">
        <v>0</v>
      </c>
      <c r="F79" s="358">
        <v>0</v>
      </c>
      <c r="G79" s="172" t="e">
        <f t="shared" si="1"/>
        <v>#DIV/0!</v>
      </c>
    </row>
    <row r="80" spans="1:7" ht="19.5" thickBot="1" x14ac:dyDescent="0.35">
      <c r="A80" s="152">
        <v>75</v>
      </c>
      <c r="B80" s="163">
        <v>670302</v>
      </c>
      <c r="C80" s="182">
        <v>201300</v>
      </c>
      <c r="D80" s="163" t="s">
        <v>307</v>
      </c>
      <c r="E80" s="359">
        <v>0</v>
      </c>
      <c r="F80" s="356">
        <v>0</v>
      </c>
      <c r="G80" s="164" t="e">
        <f t="shared" si="1"/>
        <v>#DIV/0!</v>
      </c>
    </row>
    <row r="81" spans="1:7" x14ac:dyDescent="0.3">
      <c r="A81" s="152">
        <v>76</v>
      </c>
      <c r="B81" s="153" t="s">
        <v>313</v>
      </c>
      <c r="C81" s="153" t="s">
        <v>279</v>
      </c>
      <c r="D81" s="153" t="s">
        <v>280</v>
      </c>
      <c r="E81" s="357">
        <v>5000</v>
      </c>
      <c r="F81" s="354">
        <v>1897.88</v>
      </c>
      <c r="G81" s="154">
        <f t="shared" si="1"/>
        <v>0.37957600000000002</v>
      </c>
    </row>
    <row r="82" spans="1:7" ht="37.5" x14ac:dyDescent="0.3">
      <c r="A82" s="152">
        <v>77</v>
      </c>
      <c r="B82" s="156" t="s">
        <v>313</v>
      </c>
      <c r="C82" s="156" t="s">
        <v>288</v>
      </c>
      <c r="D82" s="156" t="s">
        <v>289</v>
      </c>
      <c r="E82" s="358">
        <v>2000</v>
      </c>
      <c r="F82" s="355">
        <v>675.75</v>
      </c>
      <c r="G82" s="154">
        <f t="shared" si="1"/>
        <v>0.33787499999999998</v>
      </c>
    </row>
    <row r="83" spans="1:7" ht="19.5" thickBot="1" x14ac:dyDescent="0.35">
      <c r="A83" s="155">
        <v>78</v>
      </c>
      <c r="B83" s="163">
        <v>670303</v>
      </c>
      <c r="C83" s="163">
        <v>2002</v>
      </c>
      <c r="D83" s="163" t="s">
        <v>292</v>
      </c>
      <c r="E83" s="359">
        <v>0</v>
      </c>
      <c r="F83" s="356">
        <v>0</v>
      </c>
      <c r="G83" s="164" t="e">
        <f t="shared" si="1"/>
        <v>#DIV/0!</v>
      </c>
    </row>
    <row r="84" spans="1:7" x14ac:dyDescent="0.3">
      <c r="A84" s="152">
        <v>79</v>
      </c>
      <c r="B84" s="153" t="s">
        <v>314</v>
      </c>
      <c r="C84" s="153" t="s">
        <v>279</v>
      </c>
      <c r="D84" s="153" t="s">
        <v>280</v>
      </c>
      <c r="E84" s="357">
        <v>10000</v>
      </c>
      <c r="F84" s="354">
        <v>8089.51</v>
      </c>
      <c r="G84" s="154">
        <f t="shared" si="1"/>
        <v>0.80895099999999998</v>
      </c>
    </row>
    <row r="85" spans="1:7" ht="37.5" x14ac:dyDescent="0.3">
      <c r="A85" s="152">
        <v>80</v>
      </c>
      <c r="B85" s="153">
        <v>670307</v>
      </c>
      <c r="C85" s="156">
        <v>200130</v>
      </c>
      <c r="D85" s="156" t="s">
        <v>291</v>
      </c>
      <c r="E85" s="357">
        <v>2000</v>
      </c>
      <c r="F85" s="354">
        <v>0</v>
      </c>
      <c r="G85" s="154">
        <f t="shared" si="1"/>
        <v>0</v>
      </c>
    </row>
    <row r="86" spans="1:7" x14ac:dyDescent="0.3">
      <c r="A86" s="152">
        <v>81</v>
      </c>
      <c r="B86" s="156" t="s">
        <v>314</v>
      </c>
      <c r="C86" s="156" t="s">
        <v>305</v>
      </c>
      <c r="D86" s="156" t="s">
        <v>292</v>
      </c>
      <c r="E86" s="358">
        <v>0</v>
      </c>
      <c r="F86" s="355">
        <v>0</v>
      </c>
      <c r="G86" s="154" t="e">
        <f t="shared" si="1"/>
        <v>#DIV/0!</v>
      </c>
    </row>
    <row r="87" spans="1:7" x14ac:dyDescent="0.3">
      <c r="A87" s="155">
        <v>82</v>
      </c>
      <c r="B87" s="156">
        <v>670307</v>
      </c>
      <c r="C87" s="156">
        <v>200530</v>
      </c>
      <c r="D87" s="156" t="s">
        <v>294</v>
      </c>
      <c r="E87" s="358">
        <v>0</v>
      </c>
      <c r="F87" s="355">
        <v>0</v>
      </c>
      <c r="G87" s="154" t="e">
        <f t="shared" si="1"/>
        <v>#DIV/0!</v>
      </c>
    </row>
    <row r="88" spans="1:7" x14ac:dyDescent="0.3">
      <c r="A88" s="152">
        <v>83</v>
      </c>
      <c r="B88" s="156">
        <v>670307</v>
      </c>
      <c r="C88" s="156">
        <v>203030</v>
      </c>
      <c r="D88" s="156" t="s">
        <v>301</v>
      </c>
      <c r="E88" s="358">
        <v>0</v>
      </c>
      <c r="F88" s="355">
        <v>0</v>
      </c>
      <c r="G88" s="154" t="e">
        <f t="shared" si="1"/>
        <v>#DIV/0!</v>
      </c>
    </row>
    <row r="89" spans="1:7" x14ac:dyDescent="0.3">
      <c r="A89" s="152">
        <v>84</v>
      </c>
      <c r="B89" s="181">
        <v>670307</v>
      </c>
      <c r="C89" s="181">
        <v>710101</v>
      </c>
      <c r="D89" s="181" t="s">
        <v>177</v>
      </c>
      <c r="E89" s="183">
        <v>0</v>
      </c>
      <c r="F89" s="184">
        <v>0</v>
      </c>
      <c r="G89" s="154" t="e">
        <f t="shared" si="1"/>
        <v>#DIV/0!</v>
      </c>
    </row>
    <row r="90" spans="1:7" ht="19.5" thickBot="1" x14ac:dyDescent="0.35">
      <c r="A90" s="152">
        <v>85</v>
      </c>
      <c r="B90" s="163">
        <v>670307</v>
      </c>
      <c r="C90" s="163">
        <v>710130</v>
      </c>
      <c r="D90" s="163" t="s">
        <v>183</v>
      </c>
      <c r="E90" s="185">
        <v>0</v>
      </c>
      <c r="F90" s="186">
        <v>0</v>
      </c>
      <c r="G90" s="164" t="e">
        <f t="shared" si="1"/>
        <v>#DIV/0!</v>
      </c>
    </row>
    <row r="91" spans="1:7" ht="37.5" x14ac:dyDescent="0.3">
      <c r="A91" s="155">
        <v>86</v>
      </c>
      <c r="B91" s="153" t="s">
        <v>315</v>
      </c>
      <c r="C91" s="153" t="s">
        <v>288</v>
      </c>
      <c r="D91" s="153" t="s">
        <v>289</v>
      </c>
      <c r="E91" s="357">
        <v>2000</v>
      </c>
      <c r="F91" s="354">
        <v>1480</v>
      </c>
      <c r="G91" s="154">
        <f t="shared" si="1"/>
        <v>0.74</v>
      </c>
    </row>
    <row r="92" spans="1:7" ht="37.5" x14ac:dyDescent="0.3">
      <c r="A92" s="152">
        <v>87</v>
      </c>
      <c r="B92" s="156">
        <v>670501</v>
      </c>
      <c r="C92" s="156">
        <v>200130</v>
      </c>
      <c r="D92" s="156" t="s">
        <v>291</v>
      </c>
      <c r="E92" s="358">
        <v>20000</v>
      </c>
      <c r="F92" s="355">
        <v>16812</v>
      </c>
      <c r="G92" s="154">
        <f t="shared" si="1"/>
        <v>0.84060000000000001</v>
      </c>
    </row>
    <row r="93" spans="1:7" x14ac:dyDescent="0.3">
      <c r="A93" s="152">
        <v>88</v>
      </c>
      <c r="B93" s="156" t="s">
        <v>315</v>
      </c>
      <c r="C93" s="156">
        <v>200200</v>
      </c>
      <c r="D93" s="156" t="s">
        <v>292</v>
      </c>
      <c r="E93" s="358">
        <v>0</v>
      </c>
      <c r="F93" s="355">
        <v>0</v>
      </c>
      <c r="G93" s="154" t="e">
        <f t="shared" si="1"/>
        <v>#DIV/0!</v>
      </c>
    </row>
    <row r="94" spans="1:7" x14ac:dyDescent="0.3">
      <c r="A94" s="152">
        <v>89</v>
      </c>
      <c r="B94" s="156">
        <v>670501</v>
      </c>
      <c r="C94" s="156">
        <v>200530</v>
      </c>
      <c r="D94" s="156" t="s">
        <v>294</v>
      </c>
      <c r="E94" s="358">
        <v>0</v>
      </c>
      <c r="F94" s="355">
        <v>0</v>
      </c>
      <c r="G94" s="154" t="e">
        <f t="shared" si="1"/>
        <v>#DIV/0!</v>
      </c>
    </row>
    <row r="95" spans="1:7" x14ac:dyDescent="0.3">
      <c r="A95" s="155">
        <v>90</v>
      </c>
      <c r="B95" s="156">
        <v>670501</v>
      </c>
      <c r="C95" s="156">
        <v>203030</v>
      </c>
      <c r="D95" s="156" t="s">
        <v>301</v>
      </c>
      <c r="E95" s="358">
        <v>0</v>
      </c>
      <c r="F95" s="355">
        <v>0</v>
      </c>
      <c r="G95" s="154" t="e">
        <f t="shared" si="1"/>
        <v>#DIV/0!</v>
      </c>
    </row>
    <row r="96" spans="1:7" x14ac:dyDescent="0.3">
      <c r="A96" s="245">
        <v>91</v>
      </c>
      <c r="B96" s="181">
        <v>670501</v>
      </c>
      <c r="C96" s="181">
        <v>710101</v>
      </c>
      <c r="D96" s="181" t="s">
        <v>177</v>
      </c>
      <c r="E96" s="183">
        <v>0</v>
      </c>
      <c r="F96" s="183">
        <v>0</v>
      </c>
      <c r="G96" s="246" t="e">
        <f t="shared" si="1"/>
        <v>#DIV/0!</v>
      </c>
    </row>
    <row r="97" spans="1:9" x14ac:dyDescent="0.3">
      <c r="A97" s="156">
        <v>92</v>
      </c>
      <c r="B97" s="156">
        <v>670501</v>
      </c>
      <c r="C97" s="156">
        <v>710130</v>
      </c>
      <c r="D97" s="156" t="s">
        <v>183</v>
      </c>
      <c r="E97" s="187">
        <v>0</v>
      </c>
      <c r="F97" s="187">
        <v>0</v>
      </c>
      <c r="G97" s="172" t="e">
        <f t="shared" si="1"/>
        <v>#DIV/0!</v>
      </c>
    </row>
    <row r="98" spans="1:9" s="244" customFormat="1" ht="38.25" thickBot="1" x14ac:dyDescent="0.35">
      <c r="A98" s="248"/>
      <c r="B98" s="248">
        <v>670501</v>
      </c>
      <c r="C98" s="248">
        <v>850102</v>
      </c>
      <c r="D98" s="249" t="s">
        <v>462</v>
      </c>
      <c r="E98" s="188">
        <v>0</v>
      </c>
      <c r="F98" s="188">
        <v>0</v>
      </c>
      <c r="G98" s="247" t="e">
        <f t="shared" si="1"/>
        <v>#DIV/0!</v>
      </c>
    </row>
    <row r="99" spans="1:9" x14ac:dyDescent="0.3">
      <c r="A99" s="152">
        <v>93</v>
      </c>
      <c r="B99" s="153">
        <v>670600</v>
      </c>
      <c r="C99" s="153">
        <v>591200</v>
      </c>
      <c r="D99" s="153" t="s">
        <v>316</v>
      </c>
      <c r="E99" s="357">
        <v>10000</v>
      </c>
      <c r="F99" s="357">
        <v>10000</v>
      </c>
      <c r="G99" s="154">
        <f>F99/E99</f>
        <v>1</v>
      </c>
    </row>
    <row r="100" spans="1:9" x14ac:dyDescent="0.3">
      <c r="A100" s="155">
        <v>94</v>
      </c>
      <c r="B100" s="181">
        <v>670600</v>
      </c>
      <c r="C100" s="181">
        <v>710101</v>
      </c>
      <c r="D100" s="156" t="s">
        <v>177</v>
      </c>
      <c r="E100" s="183">
        <v>0</v>
      </c>
      <c r="F100" s="183">
        <v>0</v>
      </c>
      <c r="G100" s="154" t="e">
        <f t="shared" ref="G100:G102" si="2">F100/E100</f>
        <v>#DIV/0!</v>
      </c>
      <c r="I100" s="207" t="s">
        <v>475</v>
      </c>
    </row>
    <row r="101" spans="1:9" x14ac:dyDescent="0.3">
      <c r="A101" s="152">
        <v>95</v>
      </c>
      <c r="B101" s="156">
        <v>670600</v>
      </c>
      <c r="C101" s="181">
        <v>710130</v>
      </c>
      <c r="D101" s="181" t="s">
        <v>183</v>
      </c>
      <c r="E101" s="183">
        <v>0</v>
      </c>
      <c r="F101" s="183">
        <v>0</v>
      </c>
      <c r="G101" s="154" t="e">
        <f t="shared" si="2"/>
        <v>#DIV/0!</v>
      </c>
    </row>
    <row r="102" spans="1:9" ht="38.25" thickBot="1" x14ac:dyDescent="0.35">
      <c r="A102" s="152">
        <v>96</v>
      </c>
      <c r="B102" s="161">
        <v>670600</v>
      </c>
      <c r="C102" s="161">
        <v>850101</v>
      </c>
      <c r="D102" s="163" t="s">
        <v>122</v>
      </c>
      <c r="E102" s="360">
        <v>0</v>
      </c>
      <c r="F102" s="360">
        <v>0</v>
      </c>
      <c r="G102" s="154" t="e">
        <f t="shared" si="2"/>
        <v>#DIV/0!</v>
      </c>
    </row>
    <row r="103" spans="1:9" s="210" customFormat="1" ht="19.5" thickTop="1" x14ac:dyDescent="0.3">
      <c r="A103" s="152">
        <v>97</v>
      </c>
      <c r="B103" s="189" t="s">
        <v>317</v>
      </c>
      <c r="C103" s="189" t="s">
        <v>266</v>
      </c>
      <c r="D103" s="189" t="s">
        <v>267</v>
      </c>
      <c r="E103" s="369">
        <v>508000</v>
      </c>
      <c r="F103" s="369">
        <v>503700</v>
      </c>
      <c r="G103" s="190">
        <f t="shared" ref="G103:G128" si="3">F103/E103</f>
        <v>0.99153543307086611</v>
      </c>
    </row>
    <row r="104" spans="1:9" x14ac:dyDescent="0.3">
      <c r="A104" s="155">
        <v>98</v>
      </c>
      <c r="B104" s="153" t="s">
        <v>317</v>
      </c>
      <c r="C104" s="153" t="s">
        <v>270</v>
      </c>
      <c r="D104" s="153" t="s">
        <v>271</v>
      </c>
      <c r="E104" s="357">
        <v>44000</v>
      </c>
      <c r="F104" s="354">
        <v>43296</v>
      </c>
      <c r="G104" s="154">
        <f t="shared" si="3"/>
        <v>0.98399999999999999</v>
      </c>
    </row>
    <row r="105" spans="1:9" x14ac:dyDescent="0.3">
      <c r="A105" s="152">
        <v>99</v>
      </c>
      <c r="B105" s="156">
        <v>680502</v>
      </c>
      <c r="C105" s="156">
        <v>100206</v>
      </c>
      <c r="D105" s="156" t="s">
        <v>272</v>
      </c>
      <c r="E105" s="358">
        <v>0</v>
      </c>
      <c r="F105" s="355">
        <v>0</v>
      </c>
      <c r="G105" s="154" t="e">
        <f t="shared" si="3"/>
        <v>#DIV/0!</v>
      </c>
    </row>
    <row r="106" spans="1:9" x14ac:dyDescent="0.3">
      <c r="A106" s="152">
        <v>100</v>
      </c>
      <c r="B106" s="156" t="s">
        <v>317</v>
      </c>
      <c r="C106" s="156">
        <v>100307</v>
      </c>
      <c r="D106" s="156" t="s">
        <v>274</v>
      </c>
      <c r="E106" s="358">
        <v>12000</v>
      </c>
      <c r="F106" s="355">
        <v>11443</v>
      </c>
      <c r="G106" s="154">
        <f t="shared" si="3"/>
        <v>0.95358333333333334</v>
      </c>
    </row>
    <row r="107" spans="1:9" ht="37.5" x14ac:dyDescent="0.3">
      <c r="A107" s="152">
        <v>101</v>
      </c>
      <c r="B107" s="181">
        <v>680502</v>
      </c>
      <c r="C107" s="181">
        <v>200109</v>
      </c>
      <c r="D107" s="153" t="s">
        <v>289</v>
      </c>
      <c r="E107" s="365">
        <v>0</v>
      </c>
      <c r="F107" s="366">
        <v>0</v>
      </c>
      <c r="G107" s="172" t="e">
        <f t="shared" si="3"/>
        <v>#DIV/0!</v>
      </c>
    </row>
    <row r="108" spans="1:9" ht="19.5" thickBot="1" x14ac:dyDescent="0.35">
      <c r="A108" s="155">
        <v>102</v>
      </c>
      <c r="B108" s="163" t="s">
        <v>317</v>
      </c>
      <c r="C108" s="163" t="s">
        <v>318</v>
      </c>
      <c r="D108" s="163" t="s">
        <v>319</v>
      </c>
      <c r="E108" s="359">
        <v>700000</v>
      </c>
      <c r="F108" s="356">
        <v>698523</v>
      </c>
      <c r="G108" s="164">
        <f t="shared" si="3"/>
        <v>0.99789000000000005</v>
      </c>
    </row>
    <row r="109" spans="1:9" ht="38.25" thickBot="1" x14ac:dyDescent="0.35">
      <c r="A109" s="152">
        <v>103</v>
      </c>
      <c r="B109" s="163">
        <v>680502</v>
      </c>
      <c r="C109" s="182">
        <v>850101</v>
      </c>
      <c r="D109" s="163" t="s">
        <v>122</v>
      </c>
      <c r="E109" s="370">
        <v>0</v>
      </c>
      <c r="F109" s="371">
        <v>0</v>
      </c>
      <c r="G109" s="164" t="e">
        <f t="shared" si="3"/>
        <v>#DIV/0!</v>
      </c>
    </row>
    <row r="110" spans="1:9" s="211" customFormat="1" ht="19.5" thickBot="1" x14ac:dyDescent="0.35">
      <c r="A110" s="152">
        <v>104</v>
      </c>
      <c r="B110" s="191" t="s">
        <v>320</v>
      </c>
      <c r="C110" s="191" t="s">
        <v>318</v>
      </c>
      <c r="D110" s="191" t="s">
        <v>319</v>
      </c>
      <c r="E110" s="372">
        <v>24500</v>
      </c>
      <c r="F110" s="373">
        <v>24368</v>
      </c>
      <c r="G110" s="192">
        <f t="shared" si="3"/>
        <v>0.99461224489795919</v>
      </c>
    </row>
    <row r="111" spans="1:9" s="240" customFormat="1" ht="38.25" thickBot="1" x14ac:dyDescent="0.35">
      <c r="A111" s="237"/>
      <c r="B111" s="238">
        <v>685050</v>
      </c>
      <c r="C111" s="238">
        <v>200130</v>
      </c>
      <c r="D111" s="156" t="s">
        <v>291</v>
      </c>
      <c r="E111" s="374">
        <v>15000</v>
      </c>
      <c r="F111" s="375">
        <v>14903</v>
      </c>
      <c r="G111" s="239">
        <f t="shared" si="3"/>
        <v>0.99353333333333338</v>
      </c>
    </row>
    <row r="112" spans="1:9" ht="19.5" thickBot="1" x14ac:dyDescent="0.35">
      <c r="A112" s="152">
        <v>105</v>
      </c>
      <c r="B112" s="177" t="s">
        <v>321</v>
      </c>
      <c r="C112" s="177" t="s">
        <v>318</v>
      </c>
      <c r="D112" s="177" t="s">
        <v>319</v>
      </c>
      <c r="E112" s="368">
        <v>25000</v>
      </c>
      <c r="F112" s="368">
        <v>25000</v>
      </c>
      <c r="G112" s="178">
        <f t="shared" si="3"/>
        <v>1</v>
      </c>
    </row>
    <row r="113" spans="1:7" ht="19.5" thickTop="1" x14ac:dyDescent="0.3">
      <c r="A113" s="155">
        <v>106</v>
      </c>
      <c r="B113" s="153" t="s">
        <v>322</v>
      </c>
      <c r="C113" s="153" t="s">
        <v>279</v>
      </c>
      <c r="D113" s="153" t="s">
        <v>280</v>
      </c>
      <c r="E113" s="357">
        <v>40000</v>
      </c>
      <c r="F113" s="376">
        <v>34162.699999999997</v>
      </c>
      <c r="G113" s="154">
        <f t="shared" si="3"/>
        <v>0.85406749999999998</v>
      </c>
    </row>
    <row r="114" spans="1:7" ht="37.5" x14ac:dyDescent="0.3">
      <c r="A114" s="152">
        <v>107</v>
      </c>
      <c r="B114" s="153">
        <v>700600</v>
      </c>
      <c r="C114" s="153">
        <v>200130</v>
      </c>
      <c r="D114" s="156" t="s">
        <v>291</v>
      </c>
      <c r="E114" s="357">
        <v>15000</v>
      </c>
      <c r="F114" s="376">
        <v>11900</v>
      </c>
      <c r="G114" s="154">
        <f t="shared" si="3"/>
        <v>0.79333333333333333</v>
      </c>
    </row>
    <row r="115" spans="1:7" x14ac:dyDescent="0.3">
      <c r="A115" s="152">
        <v>108</v>
      </c>
      <c r="B115" s="156">
        <v>700600</v>
      </c>
      <c r="C115" s="156">
        <v>2002</v>
      </c>
      <c r="D115" s="156" t="s">
        <v>292</v>
      </c>
      <c r="E115" s="358">
        <v>0</v>
      </c>
      <c r="F115" s="355">
        <v>0</v>
      </c>
      <c r="G115" s="154" t="e">
        <f t="shared" si="3"/>
        <v>#DIV/0!</v>
      </c>
    </row>
    <row r="116" spans="1:7" x14ac:dyDescent="0.3">
      <c r="A116" s="152">
        <v>109</v>
      </c>
      <c r="B116" s="156">
        <v>700600</v>
      </c>
      <c r="C116" s="156">
        <v>203030</v>
      </c>
      <c r="D116" s="156" t="s">
        <v>301</v>
      </c>
      <c r="E116" s="358">
        <v>0</v>
      </c>
      <c r="F116" s="358">
        <v>0</v>
      </c>
      <c r="G116" s="172" t="e">
        <f>F116/E116</f>
        <v>#DIV/0!</v>
      </c>
    </row>
    <row r="117" spans="1:7" ht="19.5" thickBot="1" x14ac:dyDescent="0.35">
      <c r="A117" s="155">
        <v>110</v>
      </c>
      <c r="B117" s="163">
        <v>700600</v>
      </c>
      <c r="C117" s="163">
        <v>710101</v>
      </c>
      <c r="D117" s="163" t="s">
        <v>177</v>
      </c>
      <c r="E117" s="188">
        <v>0</v>
      </c>
      <c r="F117" s="188">
        <v>0</v>
      </c>
      <c r="G117" s="179" t="e">
        <f>F117/E117</f>
        <v>#DIV/0!</v>
      </c>
    </row>
    <row r="118" spans="1:7" x14ac:dyDescent="0.3">
      <c r="A118" s="152">
        <v>111</v>
      </c>
      <c r="B118" s="153" t="s">
        <v>323</v>
      </c>
      <c r="C118" s="153" t="s">
        <v>282</v>
      </c>
      <c r="D118" s="153" t="s">
        <v>283</v>
      </c>
      <c r="E118" s="357">
        <v>5000</v>
      </c>
      <c r="F118" s="354">
        <v>3509.08</v>
      </c>
      <c r="G118" s="154">
        <f t="shared" si="3"/>
        <v>0.701816</v>
      </c>
    </row>
    <row r="119" spans="1:7" x14ac:dyDescent="0.3">
      <c r="A119" s="152">
        <v>112</v>
      </c>
      <c r="B119" s="156" t="s">
        <v>323</v>
      </c>
      <c r="C119" s="156" t="s">
        <v>324</v>
      </c>
      <c r="D119" s="156" t="s">
        <v>284</v>
      </c>
      <c r="E119" s="358">
        <v>0</v>
      </c>
      <c r="F119" s="355">
        <v>0</v>
      </c>
      <c r="G119" s="154" t="e">
        <f t="shared" si="3"/>
        <v>#DIV/0!</v>
      </c>
    </row>
    <row r="120" spans="1:7" ht="37.5" x14ac:dyDescent="0.3">
      <c r="A120" s="152">
        <v>113</v>
      </c>
      <c r="B120" s="156">
        <v>705000</v>
      </c>
      <c r="C120" s="156">
        <v>200109</v>
      </c>
      <c r="D120" s="156" t="s">
        <v>289</v>
      </c>
      <c r="E120" s="358">
        <v>14000</v>
      </c>
      <c r="F120" s="355">
        <v>11276</v>
      </c>
      <c r="G120" s="154">
        <f t="shared" si="3"/>
        <v>0.80542857142857138</v>
      </c>
    </row>
    <row r="121" spans="1:7" ht="37.5" x14ac:dyDescent="0.3">
      <c r="A121" s="155">
        <v>114</v>
      </c>
      <c r="B121" s="156">
        <v>705000</v>
      </c>
      <c r="C121" s="156">
        <v>200130</v>
      </c>
      <c r="D121" s="156" t="s">
        <v>291</v>
      </c>
      <c r="E121" s="358">
        <v>0</v>
      </c>
      <c r="F121" s="355">
        <v>0</v>
      </c>
      <c r="G121" s="154" t="e">
        <f t="shared" si="3"/>
        <v>#DIV/0!</v>
      </c>
    </row>
    <row r="122" spans="1:7" x14ac:dyDescent="0.3">
      <c r="A122" s="152">
        <v>115</v>
      </c>
      <c r="B122" s="156">
        <v>705000</v>
      </c>
      <c r="C122" s="156">
        <v>200200</v>
      </c>
      <c r="D122" s="156" t="s">
        <v>292</v>
      </c>
      <c r="E122" s="358">
        <v>0</v>
      </c>
      <c r="F122" s="355">
        <v>0</v>
      </c>
      <c r="G122" s="154" t="e">
        <f t="shared" si="3"/>
        <v>#DIV/0!</v>
      </c>
    </row>
    <row r="123" spans="1:7" x14ac:dyDescent="0.3">
      <c r="A123" s="152">
        <v>116</v>
      </c>
      <c r="B123" s="156" t="s">
        <v>323</v>
      </c>
      <c r="C123" s="156" t="s">
        <v>293</v>
      </c>
      <c r="D123" s="156" t="s">
        <v>294</v>
      </c>
      <c r="E123" s="358">
        <v>0</v>
      </c>
      <c r="F123" s="355">
        <v>0</v>
      </c>
      <c r="G123" s="154" t="e">
        <f t="shared" si="3"/>
        <v>#DIV/0!</v>
      </c>
    </row>
    <row r="124" spans="1:7" ht="17.25" customHeight="1" x14ac:dyDescent="0.3">
      <c r="A124" s="152">
        <v>117</v>
      </c>
      <c r="B124" s="156" t="s">
        <v>323</v>
      </c>
      <c r="C124" s="156" t="s">
        <v>300</v>
      </c>
      <c r="D124" s="156" t="s">
        <v>301</v>
      </c>
      <c r="E124" s="358">
        <v>1000</v>
      </c>
      <c r="F124" s="355">
        <v>917.2</v>
      </c>
      <c r="G124" s="154">
        <f t="shared" si="3"/>
        <v>0.91720000000000002</v>
      </c>
    </row>
    <row r="125" spans="1:7" ht="17.25" customHeight="1" x14ac:dyDescent="0.3">
      <c r="A125" s="155">
        <v>118</v>
      </c>
      <c r="B125" s="156">
        <v>705000</v>
      </c>
      <c r="C125" s="156">
        <v>710101</v>
      </c>
      <c r="D125" s="153" t="s">
        <v>177</v>
      </c>
      <c r="E125" s="171">
        <v>0</v>
      </c>
      <c r="F125" s="160">
        <v>0</v>
      </c>
      <c r="G125" s="154" t="e">
        <f t="shared" si="3"/>
        <v>#DIV/0!</v>
      </c>
    </row>
    <row r="126" spans="1:7" x14ac:dyDescent="0.3">
      <c r="A126" s="152">
        <v>119</v>
      </c>
      <c r="B126" s="181">
        <v>705000</v>
      </c>
      <c r="C126" s="181">
        <v>710102</v>
      </c>
      <c r="D126" s="193" t="s">
        <v>179</v>
      </c>
      <c r="E126" s="194">
        <v>0</v>
      </c>
      <c r="F126" s="195">
        <v>0</v>
      </c>
      <c r="G126" s="180" t="e">
        <f t="shared" si="3"/>
        <v>#DIV/0!</v>
      </c>
    </row>
    <row r="127" spans="1:7" ht="17.25" customHeight="1" thickBot="1" x14ac:dyDescent="0.35">
      <c r="A127" s="152">
        <v>120</v>
      </c>
      <c r="B127" s="163">
        <v>705000</v>
      </c>
      <c r="C127" s="163">
        <v>710130</v>
      </c>
      <c r="D127" s="163" t="s">
        <v>183</v>
      </c>
      <c r="E127" s="185">
        <v>0</v>
      </c>
      <c r="F127" s="186">
        <v>0</v>
      </c>
      <c r="G127" s="164" t="e">
        <f t="shared" si="3"/>
        <v>#DIV/0!</v>
      </c>
    </row>
    <row r="128" spans="1:7" ht="33.75" customHeight="1" thickBot="1" x14ac:dyDescent="0.35">
      <c r="A128" s="152">
        <v>121</v>
      </c>
      <c r="B128" s="165">
        <v>705000</v>
      </c>
      <c r="C128" s="165">
        <v>850101</v>
      </c>
      <c r="D128" s="165" t="s">
        <v>122</v>
      </c>
      <c r="E128" s="377">
        <v>0</v>
      </c>
      <c r="F128" s="378">
        <v>0</v>
      </c>
      <c r="G128" s="166" t="e">
        <f t="shared" si="3"/>
        <v>#DIV/0!</v>
      </c>
    </row>
    <row r="129" spans="1:7" ht="17.25" customHeight="1" thickTop="1" x14ac:dyDescent="0.3">
      <c r="A129" s="155">
        <v>122</v>
      </c>
      <c r="B129" s="153">
        <v>740501</v>
      </c>
      <c r="C129" s="153">
        <v>200109</v>
      </c>
      <c r="D129" s="153" t="s">
        <v>289</v>
      </c>
      <c r="E129" s="357">
        <v>30000</v>
      </c>
      <c r="F129" s="354">
        <v>29500</v>
      </c>
      <c r="G129" s="154">
        <f t="shared" ref="G129:G142" si="4">F129/E129</f>
        <v>0.98333333333333328</v>
      </c>
    </row>
    <row r="130" spans="1:7" ht="37.5" x14ac:dyDescent="0.3">
      <c r="A130" s="152">
        <v>123</v>
      </c>
      <c r="B130" s="153">
        <v>740501</v>
      </c>
      <c r="C130" s="153">
        <v>200130</v>
      </c>
      <c r="D130" s="156" t="s">
        <v>291</v>
      </c>
      <c r="E130" s="357">
        <v>0</v>
      </c>
      <c r="F130" s="354">
        <v>0</v>
      </c>
      <c r="G130" s="154" t="e">
        <f t="shared" si="4"/>
        <v>#DIV/0!</v>
      </c>
    </row>
    <row r="131" spans="1:7" x14ac:dyDescent="0.3">
      <c r="A131" s="152">
        <v>124</v>
      </c>
      <c r="B131" s="156">
        <v>740501</v>
      </c>
      <c r="C131" s="156">
        <v>203030</v>
      </c>
      <c r="D131" s="181" t="s">
        <v>301</v>
      </c>
      <c r="E131" s="358">
        <v>58000</v>
      </c>
      <c r="F131" s="355">
        <v>57034</v>
      </c>
      <c r="G131" s="154">
        <f t="shared" si="4"/>
        <v>0.98334482758620689</v>
      </c>
    </row>
    <row r="132" spans="1:7" ht="19.5" thickBot="1" x14ac:dyDescent="0.35">
      <c r="A132" s="152">
        <v>125</v>
      </c>
      <c r="B132" s="161" t="s">
        <v>325</v>
      </c>
      <c r="C132" s="196" t="s">
        <v>326</v>
      </c>
      <c r="D132" s="161" t="s">
        <v>151</v>
      </c>
      <c r="E132" s="379">
        <v>15000</v>
      </c>
      <c r="F132" s="361">
        <v>13830</v>
      </c>
      <c r="G132" s="162">
        <f t="shared" si="4"/>
        <v>0.92200000000000004</v>
      </c>
    </row>
    <row r="133" spans="1:7" ht="19.5" thickTop="1" x14ac:dyDescent="0.3">
      <c r="A133" s="155">
        <v>126</v>
      </c>
      <c r="B133" s="193">
        <v>740600</v>
      </c>
      <c r="C133" s="152">
        <v>580402</v>
      </c>
      <c r="D133" s="153" t="s">
        <v>327</v>
      </c>
      <c r="E133" s="197">
        <v>0</v>
      </c>
      <c r="F133" s="170">
        <v>0</v>
      </c>
      <c r="G133" s="154" t="e">
        <f t="shared" si="4"/>
        <v>#DIV/0!</v>
      </c>
    </row>
    <row r="134" spans="1:7" x14ac:dyDescent="0.3">
      <c r="A134" s="152">
        <v>127</v>
      </c>
      <c r="B134" s="156" t="s">
        <v>328</v>
      </c>
      <c r="C134" s="198" t="s">
        <v>329</v>
      </c>
      <c r="D134" s="153" t="s">
        <v>177</v>
      </c>
      <c r="E134" s="171">
        <v>0</v>
      </c>
      <c r="F134" s="160">
        <v>0</v>
      </c>
      <c r="G134" s="154" t="e">
        <f t="shared" si="4"/>
        <v>#DIV/0!</v>
      </c>
    </row>
    <row r="135" spans="1:7" ht="37.5" x14ac:dyDescent="0.3">
      <c r="A135" s="152">
        <v>128</v>
      </c>
      <c r="B135" s="156">
        <v>740600</v>
      </c>
      <c r="C135" s="198">
        <v>710103</v>
      </c>
      <c r="D135" s="153" t="s">
        <v>302</v>
      </c>
      <c r="E135" s="171">
        <v>0</v>
      </c>
      <c r="F135" s="160">
        <v>0</v>
      </c>
      <c r="G135" s="154" t="e">
        <f t="shared" si="4"/>
        <v>#DIV/0!</v>
      </c>
    </row>
    <row r="136" spans="1:7" ht="18" customHeight="1" x14ac:dyDescent="0.3">
      <c r="A136" s="152">
        <v>129</v>
      </c>
      <c r="B136" s="156">
        <v>740600</v>
      </c>
      <c r="C136" s="198">
        <v>710130</v>
      </c>
      <c r="D136" s="156" t="s">
        <v>183</v>
      </c>
      <c r="E136" s="171">
        <v>0</v>
      </c>
      <c r="F136" s="171">
        <v>0</v>
      </c>
      <c r="G136" s="172" t="e">
        <f t="shared" si="4"/>
        <v>#DIV/0!</v>
      </c>
    </row>
    <row r="137" spans="1:7" ht="57" thickBot="1" x14ac:dyDescent="0.35">
      <c r="A137" s="155">
        <v>130</v>
      </c>
      <c r="B137" s="161">
        <v>740600</v>
      </c>
      <c r="C137" s="199">
        <v>850102</v>
      </c>
      <c r="D137" s="161" t="s">
        <v>330</v>
      </c>
      <c r="E137" s="352">
        <v>0</v>
      </c>
      <c r="F137" s="353">
        <v>-4796.88</v>
      </c>
      <c r="G137" s="162" t="e">
        <f t="shared" si="4"/>
        <v>#DIV/0!</v>
      </c>
    </row>
    <row r="138" spans="1:7" ht="19.5" thickTop="1" x14ac:dyDescent="0.3">
      <c r="A138" s="152">
        <v>131</v>
      </c>
      <c r="B138" s="153" t="s">
        <v>331</v>
      </c>
      <c r="C138" s="200" t="s">
        <v>305</v>
      </c>
      <c r="D138" s="153" t="s">
        <v>292</v>
      </c>
      <c r="E138" s="357">
        <v>20000</v>
      </c>
      <c r="F138" s="354">
        <v>17374</v>
      </c>
      <c r="G138" s="154">
        <f t="shared" si="4"/>
        <v>0.86870000000000003</v>
      </c>
    </row>
    <row r="139" spans="1:7" x14ac:dyDescent="0.3">
      <c r="A139" s="152">
        <v>132</v>
      </c>
      <c r="B139" s="181">
        <v>840303</v>
      </c>
      <c r="C139" s="198">
        <v>203030</v>
      </c>
      <c r="D139" s="156" t="s">
        <v>301</v>
      </c>
      <c r="E139" s="358">
        <v>10000</v>
      </c>
      <c r="F139" s="355">
        <v>8330</v>
      </c>
      <c r="G139" s="154">
        <f t="shared" si="4"/>
        <v>0.83299999999999996</v>
      </c>
    </row>
    <row r="140" spans="1:7" x14ac:dyDescent="0.3">
      <c r="A140" s="152">
        <v>133</v>
      </c>
      <c r="B140" s="156">
        <v>840303</v>
      </c>
      <c r="C140" s="198" t="s">
        <v>329</v>
      </c>
      <c r="D140" s="153" t="s">
        <v>177</v>
      </c>
      <c r="E140" s="171">
        <v>0</v>
      </c>
      <c r="F140" s="160">
        <v>0</v>
      </c>
      <c r="G140" s="154" t="e">
        <f t="shared" si="4"/>
        <v>#DIV/0!</v>
      </c>
    </row>
    <row r="141" spans="1:7" ht="19.5" thickBot="1" x14ac:dyDescent="0.35">
      <c r="A141" s="155">
        <v>134</v>
      </c>
      <c r="B141" s="163">
        <v>840303</v>
      </c>
      <c r="C141" s="201">
        <v>710130</v>
      </c>
      <c r="D141" s="163" t="s">
        <v>183</v>
      </c>
      <c r="E141" s="185">
        <v>0</v>
      </c>
      <c r="F141" s="186">
        <v>0</v>
      </c>
      <c r="G141" s="164" t="e">
        <f t="shared" si="4"/>
        <v>#DIV/0!</v>
      </c>
    </row>
    <row r="142" spans="1:7" x14ac:dyDescent="0.3">
      <c r="A142" s="152"/>
      <c r="B142" s="153"/>
      <c r="C142" s="153"/>
      <c r="D142" s="153"/>
      <c r="E142" s="202">
        <f>SUM(E5:E141)</f>
        <v>3219500</v>
      </c>
      <c r="F142" s="203">
        <f>SUM(F5:F141)</f>
        <v>2953704.870000001</v>
      </c>
      <c r="G142" s="204">
        <f t="shared" si="4"/>
        <v>0.91744210902314061</v>
      </c>
    </row>
    <row r="143" spans="1:7" x14ac:dyDescent="0.3">
      <c r="A143" s="212"/>
    </row>
    <row r="144" spans="1:7" s="205" customFormat="1" x14ac:dyDescent="0.3">
      <c r="B144" s="206" t="s">
        <v>107</v>
      </c>
      <c r="E144" s="213" t="s">
        <v>108</v>
      </c>
    </row>
    <row r="145" spans="1:9" s="205" customFormat="1" x14ac:dyDescent="0.3">
      <c r="E145" s="206" t="s">
        <v>109</v>
      </c>
    </row>
    <row r="146" spans="1:9" s="205" customFormat="1" x14ac:dyDescent="0.3">
      <c r="B146" s="214" t="s">
        <v>110</v>
      </c>
      <c r="E146" s="205" t="s">
        <v>111</v>
      </c>
    </row>
    <row r="147" spans="1:9" x14ac:dyDescent="0.3">
      <c r="A147" s="205"/>
    </row>
    <row r="148" spans="1:9" x14ac:dyDescent="0.3">
      <c r="A148" s="205"/>
      <c r="D148" s="215">
        <f>'VENITURI TOTALE'!E47-'CHELTUIELI TOTALE'!F142</f>
        <v>1367042.839999998</v>
      </c>
    </row>
    <row r="149" spans="1:9" x14ac:dyDescent="0.3">
      <c r="A149" s="205"/>
    </row>
    <row r="150" spans="1:9" x14ac:dyDescent="0.3">
      <c r="A150" s="205"/>
      <c r="C150" s="207" t="s">
        <v>332</v>
      </c>
      <c r="D150" s="215">
        <f>'venituri functionare'!E6-'cheltuieli functionare'!E6</f>
        <v>1361047.9600000004</v>
      </c>
      <c r="E150" s="207" t="s">
        <v>333</v>
      </c>
      <c r="G150" s="215"/>
    </row>
    <row r="151" spans="1:9" ht="19.5" thickBot="1" x14ac:dyDescent="0.35">
      <c r="C151" s="216" t="s">
        <v>334</v>
      </c>
      <c r="D151" s="217">
        <f>'venituri dezvoltare'!E6-'cheltuieli dezvoltare'!E6</f>
        <v>5994.88</v>
      </c>
      <c r="E151" s="216" t="s">
        <v>335</v>
      </c>
      <c r="G151" s="215"/>
      <c r="I151" s="215"/>
    </row>
    <row r="152" spans="1:9" x14ac:dyDescent="0.3">
      <c r="C152" s="207" t="s">
        <v>336</v>
      </c>
      <c r="D152" s="215">
        <f>D150+D151</f>
        <v>1367042.8400000003</v>
      </c>
      <c r="E152" s="207" t="s">
        <v>415</v>
      </c>
      <c r="G152" s="215"/>
    </row>
    <row r="154" spans="1:9" x14ac:dyDescent="0.3">
      <c r="C154" s="218" t="s">
        <v>416</v>
      </c>
      <c r="D154" s="219">
        <f>'VENITURI TOTALE'!E47</f>
        <v>4320747.709999999</v>
      </c>
      <c r="E154" s="219">
        <f>F142</f>
        <v>2953704.870000001</v>
      </c>
      <c r="F154" s="219">
        <f>D154-E154</f>
        <v>1367042.839999998</v>
      </c>
    </row>
    <row r="156" spans="1:9" x14ac:dyDescent="0.3">
      <c r="D156" s="215"/>
    </row>
  </sheetData>
  <phoneticPr fontId="8" type="noConversion"/>
  <pageMargins left="0.7" right="0.7" top="0.75" bottom="0.75" header="0.511811023622047" footer="0.511811023622047"/>
  <pageSetup paperSize="9" scale="42" orientation="portrait" r:id="rId1"/>
  <rowBreaks count="2" manualBreakCount="2">
    <brk id="80" max="6" man="1"/>
    <brk id="147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9"/>
  <sheetViews>
    <sheetView view="pageBreakPreview" zoomScale="60" zoomScaleNormal="100" workbookViewId="0">
      <selection activeCell="D34" sqref="D34"/>
    </sheetView>
  </sheetViews>
  <sheetFormatPr defaultColWidth="8.42578125" defaultRowHeight="15" x14ac:dyDescent="0.25"/>
  <cols>
    <col min="2" max="2" width="77.7109375" customWidth="1"/>
    <col min="3" max="3" width="60.42578125" customWidth="1"/>
    <col min="4" max="4" width="16.42578125" customWidth="1"/>
    <col min="5" max="5" width="12.28515625" customWidth="1"/>
    <col min="6" max="6" width="22" customWidth="1"/>
  </cols>
  <sheetData>
    <row r="1" spans="1:6" x14ac:dyDescent="0.25">
      <c r="B1" t="s">
        <v>337</v>
      </c>
      <c r="F1" t="s">
        <v>338</v>
      </c>
    </row>
    <row r="3" spans="1:6" x14ac:dyDescent="0.25">
      <c r="A3" s="39"/>
      <c r="B3" s="39"/>
      <c r="C3" s="39" t="s">
        <v>476</v>
      </c>
      <c r="D3" s="39"/>
      <c r="E3" s="39"/>
      <c r="F3" s="39"/>
    </row>
    <row r="4" spans="1:6" ht="18.75" x14ac:dyDescent="0.3">
      <c r="A4" s="40" t="s">
        <v>339</v>
      </c>
      <c r="B4" s="39"/>
      <c r="C4" s="39"/>
      <c r="D4" s="39"/>
      <c r="E4" s="39"/>
      <c r="F4" s="39"/>
    </row>
    <row r="5" spans="1:6" x14ac:dyDescent="0.25">
      <c r="A5" s="39" t="s">
        <v>340</v>
      </c>
      <c r="B5" s="39" t="s">
        <v>341</v>
      </c>
      <c r="C5" s="39" t="s">
        <v>342</v>
      </c>
      <c r="D5" s="39" t="s">
        <v>343</v>
      </c>
      <c r="E5" s="39" t="s">
        <v>344</v>
      </c>
      <c r="F5" s="39" t="s">
        <v>345</v>
      </c>
    </row>
    <row r="6" spans="1:6" x14ac:dyDescent="0.25">
      <c r="A6" s="41" t="s">
        <v>346</v>
      </c>
      <c r="B6" s="41"/>
      <c r="C6" s="41"/>
      <c r="D6" s="41"/>
      <c r="E6" s="41"/>
      <c r="F6" s="41"/>
    </row>
    <row r="7" spans="1:6" x14ac:dyDescent="0.25">
      <c r="A7" s="42">
        <v>1</v>
      </c>
      <c r="B7" s="42" t="s">
        <v>347</v>
      </c>
      <c r="C7" s="42" t="s">
        <v>466</v>
      </c>
      <c r="D7" s="43">
        <f>'VENITURI TOTALE'!E47</f>
        <v>4320747.709999999</v>
      </c>
      <c r="E7" s="44">
        <f>D7/D8*100</f>
        <v>134.20555086193505</v>
      </c>
      <c r="F7" s="42" t="s">
        <v>349</v>
      </c>
    </row>
    <row r="8" spans="1:6" x14ac:dyDescent="0.25">
      <c r="A8" s="41"/>
      <c r="B8" s="41"/>
      <c r="C8" s="41" t="s">
        <v>467</v>
      </c>
      <c r="D8" s="45">
        <f>'VENITURI TOTALE'!D47</f>
        <v>3219500</v>
      </c>
      <c r="E8" s="41"/>
      <c r="F8" s="41"/>
    </row>
    <row r="9" spans="1:6" x14ac:dyDescent="0.25">
      <c r="A9" s="42">
        <v>2</v>
      </c>
      <c r="B9" s="42" t="s">
        <v>350</v>
      </c>
      <c r="C9" s="42" t="s">
        <v>351</v>
      </c>
      <c r="D9" s="46">
        <f>'VENITURI TOTALE'!E47-'venituri functionare'!E28-'venituri functionare'!E61</f>
        <v>3937028.709999999</v>
      </c>
      <c r="E9" s="44">
        <f>D9/D10*100</f>
        <v>219.45533500557409</v>
      </c>
      <c r="F9" s="42" t="s">
        <v>349</v>
      </c>
    </row>
    <row r="10" spans="1:6" x14ac:dyDescent="0.25">
      <c r="A10" s="41"/>
      <c r="B10" s="41"/>
      <c r="C10" s="41" t="s">
        <v>352</v>
      </c>
      <c r="D10" s="47">
        <f>'venituri functionare'!D11+'venituri functionare'!D13+'venituri functionare'!D17+'venituri functionare'!D31+'venituri functionare'!D37+'venituri functionare'!D40+'venituri functionare'!D44+'venituri functionare'!D47+'venituri functionare'!D50+'venituri functionare'!D54</f>
        <v>1794000</v>
      </c>
      <c r="E10" s="41"/>
      <c r="F10" s="41"/>
    </row>
    <row r="11" spans="1:6" x14ac:dyDescent="0.25">
      <c r="A11" s="42">
        <v>3</v>
      </c>
      <c r="B11" s="42" t="s">
        <v>353</v>
      </c>
      <c r="C11" s="42" t="s">
        <v>351</v>
      </c>
      <c r="D11" s="46">
        <f>'VENITURI TOTALE'!E47-'venituri functionare'!E28-'venituri functionare'!E61</f>
        <v>3937028.709999999</v>
      </c>
      <c r="E11" s="44">
        <f>D11/D12*100</f>
        <v>91.119152846811318</v>
      </c>
      <c r="F11" s="42" t="s">
        <v>349</v>
      </c>
    </row>
    <row r="12" spans="1:6" x14ac:dyDescent="0.25">
      <c r="A12" s="41"/>
      <c r="B12" s="41"/>
      <c r="C12" s="41" t="s">
        <v>348</v>
      </c>
      <c r="D12" s="45">
        <f>'VENITURI TOTALE'!E47</f>
        <v>4320747.709999999</v>
      </c>
      <c r="E12" s="41"/>
      <c r="F12" s="41"/>
    </row>
    <row r="13" spans="1:6" x14ac:dyDescent="0.25">
      <c r="A13" s="42">
        <v>4</v>
      </c>
      <c r="B13" s="42" t="s">
        <v>354</v>
      </c>
      <c r="C13" s="42" t="s">
        <v>355</v>
      </c>
      <c r="D13" s="291">
        <f>D11-'venituri functionare'!E13</f>
        <v>2094126.3199999991</v>
      </c>
      <c r="E13" s="44">
        <f>D13/D14*100</f>
        <v>48.46675762052304</v>
      </c>
      <c r="F13" s="42" t="s">
        <v>349</v>
      </c>
    </row>
    <row r="14" spans="1:6" x14ac:dyDescent="0.25">
      <c r="A14" s="41"/>
      <c r="B14" s="41"/>
      <c r="C14" s="41" t="s">
        <v>356</v>
      </c>
      <c r="D14" s="45">
        <f>'VENITURI TOTALE'!E47</f>
        <v>4320747.709999999</v>
      </c>
      <c r="E14" s="41"/>
      <c r="F14" s="41"/>
    </row>
    <row r="15" spans="1:6" x14ac:dyDescent="0.25">
      <c r="A15" s="42">
        <v>5</v>
      </c>
      <c r="B15" s="42" t="s">
        <v>357</v>
      </c>
      <c r="C15" s="42" t="s">
        <v>358</v>
      </c>
      <c r="D15" s="42"/>
      <c r="E15" s="42" t="e">
        <f>#DIV/0!</f>
        <v>#DIV/0!</v>
      </c>
      <c r="F15" s="42" t="s">
        <v>359</v>
      </c>
    </row>
    <row r="16" spans="1:6" x14ac:dyDescent="0.25">
      <c r="A16" s="48"/>
      <c r="B16" s="48"/>
      <c r="C16" s="48" t="s">
        <v>360</v>
      </c>
      <c r="D16" s="48"/>
      <c r="E16" s="48"/>
      <c r="F16" s="48"/>
    </row>
    <row r="17" spans="1:6" x14ac:dyDescent="0.25">
      <c r="A17" s="49">
        <v>6</v>
      </c>
      <c r="B17" s="50" t="s">
        <v>361</v>
      </c>
      <c r="C17" s="50" t="s">
        <v>362</v>
      </c>
      <c r="D17" s="50"/>
      <c r="E17" s="50" t="e">
        <f>#DIV/0!</f>
        <v>#DIV/0!</v>
      </c>
      <c r="F17" s="51" t="s">
        <v>359</v>
      </c>
    </row>
    <row r="18" spans="1:6" x14ac:dyDescent="0.25">
      <c r="A18" s="52"/>
      <c r="B18" s="39"/>
      <c r="C18" s="39" t="s">
        <v>363</v>
      </c>
      <c r="D18" s="39"/>
      <c r="E18" s="39"/>
      <c r="F18" s="53"/>
    </row>
    <row r="19" spans="1:6" x14ac:dyDescent="0.25">
      <c r="A19" s="54"/>
      <c r="B19" s="41"/>
      <c r="C19" s="41" t="s">
        <v>364</v>
      </c>
      <c r="D19" s="41"/>
      <c r="E19" s="41"/>
      <c r="F19" s="55"/>
    </row>
    <row r="20" spans="1:6" x14ac:dyDescent="0.25">
      <c r="A20" s="42">
        <v>7</v>
      </c>
      <c r="B20" s="42" t="s">
        <v>365</v>
      </c>
      <c r="C20" s="42" t="s">
        <v>366</v>
      </c>
      <c r="D20" s="81"/>
      <c r="E20" s="44" t="e">
        <f>D20/D22*100</f>
        <v>#DIV/0!</v>
      </c>
      <c r="F20" s="42" t="s">
        <v>359</v>
      </c>
    </row>
    <row r="21" spans="1:6" x14ac:dyDescent="0.25">
      <c r="A21" s="39"/>
      <c r="B21" s="39"/>
      <c r="C21" s="39" t="s">
        <v>367</v>
      </c>
      <c r="D21" s="39"/>
      <c r="E21" s="39"/>
      <c r="F21" s="39"/>
    </row>
    <row r="22" spans="1:6" x14ac:dyDescent="0.25">
      <c r="A22" s="48"/>
      <c r="B22" s="48"/>
      <c r="C22" s="48" t="s">
        <v>368</v>
      </c>
      <c r="D22" s="293"/>
      <c r="E22" s="48"/>
      <c r="F22" s="48"/>
    </row>
    <row r="23" spans="1:6" x14ac:dyDescent="0.25">
      <c r="A23" s="49">
        <v>8</v>
      </c>
      <c r="B23" s="50" t="s">
        <v>369</v>
      </c>
      <c r="C23" s="50" t="s">
        <v>370</v>
      </c>
      <c r="D23" s="56">
        <f>D9+'venituri functionare'!E30</f>
        <v>3937028.709999999</v>
      </c>
      <c r="E23" s="57">
        <f>D23/D24*100</f>
        <v>91.119152846811318</v>
      </c>
      <c r="F23" s="51" t="s">
        <v>349</v>
      </c>
    </row>
    <row r="24" spans="1:6" x14ac:dyDescent="0.25">
      <c r="A24" s="54"/>
      <c r="B24" s="41"/>
      <c r="C24" s="41" t="s">
        <v>468</v>
      </c>
      <c r="D24" s="45">
        <f>'VENITURI TOTALE'!E47</f>
        <v>4320747.709999999</v>
      </c>
      <c r="E24" s="41"/>
      <c r="F24" s="55"/>
    </row>
    <row r="25" spans="1:6" x14ac:dyDescent="0.25">
      <c r="A25" s="42">
        <v>9</v>
      </c>
      <c r="B25" s="42" t="s">
        <v>371</v>
      </c>
      <c r="C25" s="42"/>
      <c r="D25" s="58"/>
      <c r="E25" s="58"/>
      <c r="F25" s="58"/>
    </row>
    <row r="26" spans="1:6" x14ac:dyDescent="0.25">
      <c r="A26" s="39" t="s">
        <v>372</v>
      </c>
      <c r="B26" s="39" t="s">
        <v>373</v>
      </c>
      <c r="C26" s="59" t="s">
        <v>374</v>
      </c>
      <c r="D26" s="78">
        <v>849861.05</v>
      </c>
      <c r="E26" s="60">
        <f>D26/D27</f>
        <v>0.63823236812791384</v>
      </c>
      <c r="F26" s="61" t="s">
        <v>375</v>
      </c>
    </row>
    <row r="27" spans="1:6" x14ac:dyDescent="0.25">
      <c r="A27" s="41"/>
      <c r="B27" s="41"/>
      <c r="C27" s="62" t="s">
        <v>376</v>
      </c>
      <c r="D27" s="79">
        <v>1331585.6299999999</v>
      </c>
      <c r="E27" s="41"/>
      <c r="F27" s="63"/>
    </row>
    <row r="28" spans="1:6" x14ac:dyDescent="0.25">
      <c r="A28" s="42" t="s">
        <v>377</v>
      </c>
      <c r="B28" s="42" t="s">
        <v>371</v>
      </c>
      <c r="C28" s="64" t="s">
        <v>378</v>
      </c>
      <c r="D28" s="80">
        <v>927817.82</v>
      </c>
      <c r="E28" s="81">
        <f>D28/D29</f>
        <v>1449715.34375</v>
      </c>
      <c r="F28" s="65" t="s">
        <v>379</v>
      </c>
    </row>
    <row r="29" spans="1:6" x14ac:dyDescent="0.25">
      <c r="A29" s="39"/>
      <c r="B29" s="39"/>
      <c r="C29" s="59" t="s">
        <v>380</v>
      </c>
      <c r="D29" s="66">
        <v>0.64</v>
      </c>
      <c r="E29" s="67"/>
      <c r="F29" s="68"/>
    </row>
    <row r="30" spans="1:6" x14ac:dyDescent="0.25">
      <c r="A30" s="39"/>
      <c r="B30" s="39"/>
      <c r="C30" s="39"/>
      <c r="D30" s="42"/>
      <c r="E30" s="42"/>
      <c r="F30" s="42"/>
    </row>
    <row r="31" spans="1:6" x14ac:dyDescent="0.25">
      <c r="A31" s="39"/>
      <c r="B31" s="39"/>
      <c r="C31" s="39"/>
      <c r="D31" s="39"/>
      <c r="E31" s="39"/>
      <c r="F31" s="39"/>
    </row>
    <row r="32" spans="1:6" ht="18.75" x14ac:dyDescent="0.3">
      <c r="A32" s="69" t="s">
        <v>381</v>
      </c>
      <c r="B32" s="48"/>
      <c r="C32" s="48"/>
      <c r="D32" s="48"/>
      <c r="E32" s="48"/>
      <c r="F32" s="48"/>
    </row>
    <row r="33" spans="1:6" x14ac:dyDescent="0.25">
      <c r="A33" s="70" t="s">
        <v>382</v>
      </c>
      <c r="B33" s="71" t="s">
        <v>341</v>
      </c>
      <c r="C33" s="71" t="s">
        <v>342</v>
      </c>
      <c r="D33" s="71" t="s">
        <v>343</v>
      </c>
      <c r="E33" s="71" t="s">
        <v>344</v>
      </c>
      <c r="F33" s="72" t="s">
        <v>345</v>
      </c>
    </row>
    <row r="34" spans="1:6" x14ac:dyDescent="0.25">
      <c r="A34" s="42">
        <v>1</v>
      </c>
      <c r="B34" s="42" t="s">
        <v>383</v>
      </c>
      <c r="C34" s="42" t="s">
        <v>384</v>
      </c>
      <c r="D34" s="81">
        <f>'cheltuieli functionare'!E8+'cheltuieli functionare'!E22+'cheltuieli functionare'!E25+'cheltuieli functionare'!E30</f>
        <v>1516952</v>
      </c>
      <c r="E34" s="44">
        <f>D34/D36*100</f>
        <v>51.357602291524799</v>
      </c>
      <c r="F34" s="42" t="s">
        <v>359</v>
      </c>
    </row>
    <row r="35" spans="1:6" x14ac:dyDescent="0.25">
      <c r="A35" s="39"/>
      <c r="B35" s="39"/>
      <c r="C35" s="39" t="s">
        <v>385</v>
      </c>
      <c r="D35" s="39"/>
      <c r="E35" s="39"/>
      <c r="F35" s="39"/>
    </row>
    <row r="36" spans="1:6" x14ac:dyDescent="0.25">
      <c r="A36" s="41"/>
      <c r="B36" s="41"/>
      <c r="C36" s="41" t="s">
        <v>386</v>
      </c>
      <c r="D36" s="292">
        <f>'CHELTUIELI TOTALE'!F142</f>
        <v>2953704.870000001</v>
      </c>
      <c r="E36" s="41"/>
      <c r="F36" s="41"/>
    </row>
    <row r="37" spans="1:6" x14ac:dyDescent="0.25">
      <c r="A37" s="42">
        <v>2</v>
      </c>
      <c r="B37" s="42" t="s">
        <v>387</v>
      </c>
      <c r="C37" s="42" t="s">
        <v>388</v>
      </c>
      <c r="D37" s="73">
        <f>'cheltuieli functionare'!E6</f>
        <v>2958501.7499999995</v>
      </c>
      <c r="E37" s="44">
        <f>D37/D38*100</f>
        <v>100.16240214277057</v>
      </c>
      <c r="F37" s="42" t="s">
        <v>389</v>
      </c>
    </row>
    <row r="38" spans="1:6" x14ac:dyDescent="0.25">
      <c r="A38" s="41"/>
      <c r="B38" s="41"/>
      <c r="C38" s="41" t="s">
        <v>386</v>
      </c>
      <c r="D38" s="74">
        <f>'CHELTUIELI TOTALE'!F142</f>
        <v>2953704.870000001</v>
      </c>
      <c r="E38" s="41"/>
      <c r="F38" s="41"/>
    </row>
    <row r="39" spans="1:6" x14ac:dyDescent="0.25">
      <c r="A39" s="42">
        <v>3</v>
      </c>
      <c r="B39" s="42" t="s">
        <v>390</v>
      </c>
      <c r="C39" s="42" t="s">
        <v>391</v>
      </c>
      <c r="D39" s="77">
        <f>'cheltuieli dezvoltare'!E6</f>
        <v>-4796.88</v>
      </c>
      <c r="E39" s="44">
        <f>D39/D40*100</f>
        <v>-0.16240214277061468</v>
      </c>
      <c r="F39" s="42" t="s">
        <v>349</v>
      </c>
    </row>
    <row r="40" spans="1:6" x14ac:dyDescent="0.25">
      <c r="A40" s="41"/>
      <c r="B40" s="41"/>
      <c r="C40" s="41" t="s">
        <v>386</v>
      </c>
      <c r="D40" s="74">
        <f>'CHELTUIELI TOTALE'!F142</f>
        <v>2953704.870000001</v>
      </c>
      <c r="E40" s="41"/>
      <c r="F40" s="41"/>
    </row>
    <row r="41" spans="1:6" x14ac:dyDescent="0.25">
      <c r="A41" s="42">
        <v>4</v>
      </c>
      <c r="B41" s="42" t="s">
        <v>392</v>
      </c>
      <c r="C41" s="42" t="s">
        <v>393</v>
      </c>
      <c r="D41" s="42">
        <v>0</v>
      </c>
      <c r="E41" s="42">
        <f>D41/D42*100</f>
        <v>0</v>
      </c>
      <c r="F41" s="42" t="s">
        <v>359</v>
      </c>
    </row>
    <row r="42" spans="1:6" x14ac:dyDescent="0.25">
      <c r="A42" s="41"/>
      <c r="B42" s="41"/>
      <c r="C42" s="41" t="s">
        <v>386</v>
      </c>
      <c r="D42" s="292">
        <f>'CHELTUIELI TOTALE'!F142</f>
        <v>2953704.870000001</v>
      </c>
      <c r="E42" s="41"/>
      <c r="F42" s="41"/>
    </row>
    <row r="43" spans="1:6" x14ac:dyDescent="0.25">
      <c r="A43" s="71">
        <v>5</v>
      </c>
      <c r="B43" s="71" t="s">
        <v>394</v>
      </c>
      <c r="C43" s="71" t="s">
        <v>395</v>
      </c>
      <c r="D43" s="75">
        <f>'venituri functionare'!E6-'cheltuieli functionare'!E6</f>
        <v>1361047.9600000004</v>
      </c>
      <c r="E43" s="71"/>
      <c r="F43" s="71" t="s">
        <v>349</v>
      </c>
    </row>
    <row r="44" spans="1:6" x14ac:dyDescent="0.25">
      <c r="A44" s="71">
        <v>6</v>
      </c>
      <c r="B44" s="71" t="s">
        <v>396</v>
      </c>
      <c r="C44" s="71" t="s">
        <v>395</v>
      </c>
      <c r="D44" s="75">
        <f>'venituri dezvoltare'!E6-'cheltuieli dezvoltare'!E6</f>
        <v>5994.88</v>
      </c>
      <c r="E44" s="71"/>
      <c r="F44" s="71" t="s">
        <v>349</v>
      </c>
    </row>
    <row r="45" spans="1:6" x14ac:dyDescent="0.25">
      <c r="A45" s="42"/>
      <c r="B45" s="42"/>
      <c r="C45" s="42"/>
      <c r="D45" s="42"/>
      <c r="E45" s="42"/>
      <c r="F45" s="42"/>
    </row>
    <row r="47" spans="1:6" x14ac:dyDescent="0.25">
      <c r="B47" t="s">
        <v>107</v>
      </c>
      <c r="E47" t="s">
        <v>157</v>
      </c>
    </row>
    <row r="48" spans="1:6" x14ac:dyDescent="0.25">
      <c r="E48" t="s">
        <v>109</v>
      </c>
    </row>
    <row r="49" spans="2:5" x14ac:dyDescent="0.25">
      <c r="B49" t="s">
        <v>110</v>
      </c>
      <c r="E49" t="s">
        <v>417</v>
      </c>
    </row>
  </sheetData>
  <pageMargins left="0.7" right="0.7" top="0.75" bottom="0.75" header="0.511811023622047" footer="0.511811023622047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venituri functionare</vt:lpstr>
      <vt:lpstr>cheltuieli functionare</vt:lpstr>
      <vt:lpstr>venituri dezvoltare</vt:lpstr>
      <vt:lpstr>cheltuieli dezvoltare</vt:lpstr>
      <vt:lpstr>VENITURI TOTALE</vt:lpstr>
      <vt:lpstr>CHELTUIELI TOTALE</vt:lpstr>
      <vt:lpstr>indicatori</vt:lpstr>
      <vt:lpstr>'cheltuieli dezvoltare'!Print_Area</vt:lpstr>
      <vt:lpstr>'CHELTUIELI TOTALE'!Print_Area</vt:lpstr>
      <vt:lpstr>'venituri dezvoltare'!Print_Area</vt:lpstr>
      <vt:lpstr>'venituri functionare'!Print_Area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4</cp:revision>
  <cp:lastPrinted>2025-05-14T15:15:50Z</cp:lastPrinted>
  <dcterms:created xsi:type="dcterms:W3CDTF">2006-09-16T00:00:00Z</dcterms:created>
  <dcterms:modified xsi:type="dcterms:W3CDTF">2025-05-15T11:45:30Z</dcterms:modified>
  <dc:language>en-US</dc:language>
</cp:coreProperties>
</file>