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Elena CIUPE\Desktop\ordinara mai\S1\"/>
    </mc:Choice>
  </mc:AlternateContent>
  <bookViews>
    <workbookView xWindow="0" yWindow="0" windowWidth="23040" windowHeight="10452" activeTab="1"/>
  </bookViews>
  <sheets>
    <sheet name="evaluare necesar" sheetId="1" r:id="rId1"/>
    <sheet name="plan de investitii" sheetId="2" r:id="rId2"/>
    <sheet name="investitii in derulare" sheetId="3" r:id="rId3"/>
    <sheet name="deviz oferta reabilitare decant" sheetId="4" r:id="rId4"/>
  </sheets>
  <definedNames>
    <definedName name="_xlnm.Print_Area" localSheetId="2">'investitii in derulare'!$A$1:$Q$7</definedName>
  </definedNames>
  <calcPr calcId="191029"/>
</workbook>
</file>

<file path=xl/calcChain.xml><?xml version="1.0" encoding="utf-8"?>
<calcChain xmlns="http://schemas.openxmlformats.org/spreadsheetml/2006/main">
  <c r="H9" i="1" l="1"/>
  <c r="D20" i="1"/>
  <c r="G26" i="1"/>
  <c r="G27" i="1"/>
  <c r="K34" i="1"/>
  <c r="F36" i="1"/>
  <c r="H46" i="1"/>
  <c r="G52" i="1"/>
  <c r="G53" i="1"/>
  <c r="G55" i="1"/>
  <c r="L60" i="1"/>
  <c r="L61" i="1"/>
  <c r="E62" i="1"/>
  <c r="H62" i="1"/>
  <c r="I62" i="1"/>
  <c r="J62" i="1"/>
  <c r="K62" i="1"/>
  <c r="L62" i="1"/>
  <c r="G63" i="1"/>
  <c r="L63" i="1"/>
  <c r="G67" i="1"/>
  <c r="L67" i="1"/>
  <c r="F8" i="2"/>
  <c r="L15" i="2"/>
  <c r="L16" i="2"/>
  <c r="H19" i="2"/>
  <c r="E28" i="2"/>
  <c r="K33" i="2"/>
  <c r="K34" i="2"/>
  <c r="K35" i="2"/>
  <c r="K36" i="2"/>
  <c r="K37" i="2"/>
  <c r="K38" i="2"/>
  <c r="K39" i="2"/>
  <c r="G40" i="2"/>
  <c r="D46" i="2"/>
  <c r="E46" i="2"/>
  <c r="F46" i="2"/>
  <c r="G46" i="2"/>
  <c r="H47" i="2"/>
  <c r="I47" i="2"/>
  <c r="H48" i="2"/>
  <c r="I48" i="2"/>
</calcChain>
</file>

<file path=xl/comments1.xml><?xml version="1.0" encoding="utf-8"?>
<comments xmlns="http://schemas.openxmlformats.org/spreadsheetml/2006/main">
  <authors>
    <author>Augustin Boer</author>
  </authors>
  <commentList>
    <comment ref="F43" authorId="0" shapeId="0">
      <text>
        <r>
          <rPr>
            <b/>
            <sz val="9"/>
            <rFont val="Tahoma"/>
            <family val="2"/>
          </rPr>
          <t>Augustin Boer:</t>
        </r>
        <r>
          <rPr>
            <sz val="9"/>
            <rFont val="Tahoma"/>
            <family val="2"/>
          </rPr>
          <t xml:space="preserve">
Prognoza se realizeaza in pagina "Masuri de crestere a eficientei"</t>
        </r>
      </text>
    </comment>
  </commentList>
</comments>
</file>

<file path=xl/sharedStrings.xml><?xml version="1.0" encoding="utf-8"?>
<sst xmlns="http://schemas.openxmlformats.org/spreadsheetml/2006/main" count="224" uniqueCount="113">
  <si>
    <t>Evaluarea nevoii totale de investii pentru a asigura conformarea pe intreaga arie de operare cu directivele europene privind apa si apa uzata</t>
  </si>
  <si>
    <t>I - Directiva apa potabila</t>
  </si>
  <si>
    <t>1. Situatia actuala (aferenta anului de baza 2021)</t>
  </si>
  <si>
    <t>Numarul total de analize efectuate pentru controlul si monitorizarea calitatii apei potabile</t>
  </si>
  <si>
    <t>Numarul de analize conforme efectuate pentru controlul si monitorizarea calitatii apei potabile</t>
  </si>
  <si>
    <t>Grad de conformare</t>
  </si>
  <si>
    <t>Tip material*</t>
  </si>
  <si>
    <t>Lungimea retea de aductiune, transport si distributie (km)</t>
  </si>
  <si>
    <t>Observatii</t>
  </si>
  <si>
    <t>Azbociment</t>
  </si>
  <si>
    <t>Fonta cenusie</t>
  </si>
  <si>
    <t>Fonta ductila</t>
  </si>
  <si>
    <t>Otel</t>
  </si>
  <si>
    <t>PASFIN</t>
  </si>
  <si>
    <t>PIHD</t>
  </si>
  <si>
    <t>Plumb</t>
  </si>
  <si>
    <t>x bransamente</t>
  </si>
  <si>
    <t>PVC</t>
  </si>
  <si>
    <t>total</t>
  </si>
  <si>
    <t>* lista materialelor poate fi completata cu materialele necesare in functie de ceea ce exista in teren</t>
  </si>
  <si>
    <t>Numarul total al imobilelor din UAT</t>
  </si>
  <si>
    <t>Numarul imobilelor din UAT cu acces la reteaua de alimentare cu apa</t>
  </si>
  <si>
    <t>Numarul imobilelor din UAT bransate la reteaua de alimentare cu apa</t>
  </si>
  <si>
    <t xml:space="preserve">Grad de acces la serviciul de alimentare cu apa </t>
  </si>
  <si>
    <t>Grad de conectare la serviciul de alimentare cu apa</t>
  </si>
  <si>
    <t>Lungimea strazilor din UAT (km)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</si>
  <si>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2"/>
        <color indexed="8"/>
        <rFont val="Calibri"/>
        <family val="2"/>
      </rPr>
      <t>Lista investițiilor totale necesare pentru conformare cu Directiva Apa Potabila 98/1983</t>
    </r>
  </si>
  <si>
    <t>Nr crt</t>
  </si>
  <si>
    <t>Denumire UAT</t>
  </si>
  <si>
    <t>Denumire investiție</t>
  </si>
  <si>
    <t>Valoare indicator fizic de monitorizare/ progres</t>
  </si>
  <si>
    <t>U.M.</t>
  </si>
  <si>
    <t>Valoare investiție (euro)</t>
  </si>
  <si>
    <t>Descriere impact*</t>
  </si>
  <si>
    <t>Sursa de finanțare</t>
  </si>
  <si>
    <t>An finalizare</t>
  </si>
  <si>
    <t>Observații- valoare in lei</t>
  </si>
  <si>
    <t>UAT MARGHITA</t>
  </si>
  <si>
    <t>Infiintare de retele de alimentare cu apa - Cartier Lapis</t>
  </si>
  <si>
    <t>km</t>
  </si>
  <si>
    <t>Creșterea populație deservite cu 500 locuitori</t>
  </si>
  <si>
    <t>AFM Etapa III</t>
  </si>
  <si>
    <t>Valoare totală necesara conformarii (euro)</t>
  </si>
  <si>
    <t>II - Directiva apa uzata</t>
  </si>
  <si>
    <t>Numarul total de analize efectuate pentru controlul si monitorizarea calitatii apei epurate</t>
  </si>
  <si>
    <t>Numarul de analize conforme efectuate pentru controlul si monitorizarea calitatii apei epurate</t>
  </si>
  <si>
    <t>Numarul imobilelor din UAT cu acces la reteaua de canalizare</t>
  </si>
  <si>
    <t>Numarul imobilelor din UAT racordate la reteaua de canalizare</t>
  </si>
  <si>
    <t>Grad de acces la serviciul de canalizare</t>
  </si>
  <si>
    <t>Grad de racordare la serviciul de canalizare</t>
  </si>
  <si>
    <t>2. Lista investițiilor totale necesare pentru conformare cu Directiva privind Epurarea Apelor Uzate Urbane 271/1991</t>
  </si>
  <si>
    <t>UAT</t>
  </si>
  <si>
    <t>Aglomerare umană</t>
  </si>
  <si>
    <t>Observații-VALOARE IN LEI</t>
  </si>
  <si>
    <t>Infiintare de retele de canalizare menajera - Cartier Lapis</t>
  </si>
  <si>
    <t>Creșterea populație deservite cu 800 locuitori</t>
  </si>
  <si>
    <t>Achizitie Autolaborator de vizualizare canalizare</t>
  </si>
  <si>
    <t>depistarea infiltratiilor de apa in retelele de canalizare</t>
  </si>
  <si>
    <t>redeventa</t>
  </si>
  <si>
    <t>*impactul va fi cuantificat fie in nr de locuitori noi racordați la sistemul de canalizare sau in cresterea gradului de conformare a calitatii apei epurate deversate in emisar</t>
  </si>
  <si>
    <t>valoare totala necesar investitii apa + canalizare (euro)</t>
  </si>
  <si>
    <t>Planul de investiții de conformare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</si>
  <si>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2"/>
        <color indexed="8"/>
        <rFont val="Calibri"/>
        <family val="2"/>
      </rPr>
      <t>Lista investițiilor pentru conformare cu Directiva Apa Potabila 98/1983 incluse in planul de afaceri</t>
    </r>
  </si>
  <si>
    <t>Descriere investitie</t>
  </si>
  <si>
    <t>Etape (data finalizare - an)</t>
  </si>
  <si>
    <t>Observații</t>
  </si>
  <si>
    <t>Realizarea si aprobarea studiilor de fezabilitate</t>
  </si>
  <si>
    <t>Realizarea proiectelor tehnice de executie</t>
  </si>
  <si>
    <t>Obtinerea avizelor si autorizatiilor necesare executarii lucrarilor</t>
  </si>
  <si>
    <t>Realizarea documentatiilor de atribuire a contrcatelor</t>
  </si>
  <si>
    <t>desfasurarea licitatiilor</t>
  </si>
  <si>
    <t>Valoare totală investitii apă - conformare (euro)</t>
  </si>
  <si>
    <t>*impactul va fi cuantificat fie in nr de locuitori noi bransați la sistemul de alimentare cu apa sau cresterea calitatii apei furnizate sau a serviciului prestat</t>
  </si>
  <si>
    <t>2. Lista investițiilor pentru conformare cu Directiva privind Epurarea Apelor Uzate Urbane 271/1991 incluse in planul de afaceri</t>
  </si>
  <si>
    <t>buc</t>
  </si>
  <si>
    <t>REDEVENTA</t>
  </si>
  <si>
    <t>Reabilitare decantor statie de epurare</t>
  </si>
  <si>
    <t>cresterea gradului de conformare a calitatii apei epurate</t>
  </si>
  <si>
    <t>SURSE PROPRII</t>
  </si>
  <si>
    <t>Valoare totală investitii canalizare - conformare (euro)</t>
  </si>
  <si>
    <r>
      <t>3.</t>
    </r>
    <r>
      <rPr>
        <b/>
        <sz val="7"/>
        <rFont val="Times New Roman"/>
        <family val="1"/>
      </rPr>
      <t xml:space="preserve">      </t>
    </r>
    <r>
      <rPr>
        <b/>
        <sz val="12"/>
        <rFont val="Calibri"/>
        <family val="2"/>
      </rPr>
      <t>Lista investițiilor pentru dezvoltarea/modernizarea sistemului de alimentare cu apă si de canalizare incluse in planul de afaceri</t>
    </r>
  </si>
  <si>
    <t>Descriere impact</t>
  </si>
  <si>
    <t>Realizarea documentatiilor de atribuire a contractelor</t>
  </si>
  <si>
    <t>Total (euro)</t>
  </si>
  <si>
    <t>4. Planul de investii de înlocuire incluse in planul de afaceri</t>
  </si>
  <si>
    <t>Observatii-VALOARE IN LEI</t>
  </si>
  <si>
    <t>achizitie debitmetru ultrasonic portabil</t>
  </si>
  <si>
    <t>MONITORIZARE SI SCADERE PIERDERI DE APA 1,15%</t>
  </si>
  <si>
    <t>achizitie detector acustic pentru pierderi de apa</t>
  </si>
  <si>
    <t>MONITORIZARE SI SCADERE PIERDERI DE APA 1%</t>
  </si>
  <si>
    <t>achizitie debitmetru electromagnetic</t>
  </si>
  <si>
    <t>MONITORIZARE SI SCADERE PIERDERI DE APA 2%</t>
  </si>
  <si>
    <t>refacere bransamente cu probleme - 50 buc/an</t>
  </si>
  <si>
    <t>MONITORIZARE SI SCADERE PIERDERI DE APA 3%</t>
  </si>
  <si>
    <t>lucrari reabilitare retea apa</t>
  </si>
  <si>
    <t>demontare, verificare, remontare contoare - 200 buc/an</t>
  </si>
  <si>
    <t xml:space="preserve"> buc</t>
  </si>
  <si>
    <t>Total investitii de inlocuire</t>
  </si>
  <si>
    <t>Pierderi in procesul de transport si distributie</t>
  </si>
  <si>
    <t>%</t>
  </si>
  <si>
    <t xml:space="preserve">Nota: </t>
  </si>
  <si>
    <t>* In cazul investitiilor care au ca impact reducerea pierderilor de apa, acesta se va cuantifica/estima ca % de pierderi de apa redus din volumul total al apei intrate in sistem</t>
  </si>
  <si>
    <t>euro</t>
  </si>
  <si>
    <t>apa</t>
  </si>
  <si>
    <t>canal</t>
  </si>
  <si>
    <t xml:space="preserve">Investii in derulare </t>
  </si>
  <si>
    <t>Stadiu fizic si valoric</t>
  </si>
  <si>
    <t>Stadiu fizic (%)</t>
  </si>
  <si>
    <t>An finalizare lucrari fizice</t>
  </si>
  <si>
    <t>Stadiu Valoric (%)</t>
  </si>
  <si>
    <t>An finalizare dpdv financiar</t>
  </si>
  <si>
    <t>Denumire UAT / localitate</t>
  </si>
  <si>
    <t>NU EXISTĂ IN DERULARE INVESTIȚII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</si>
</sst>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8" formatCode="_-* #,##0.00\ _l_e_i_-;\-* #,##0.00\ _l_e_i_-;_-* &quot;-&quot;??\ _l_e_i_-;_-@_-"/>
    <numFmt numFmtId="169" formatCode="_-* #,##0.00\ &quot;lei&quot;_-;\-* #,##0.00\ &quot;lei&quot;_-;_-* &quot;-&quot;??\ &quot;lei&quot;_-;_-@_-"/>
    <numFmt numFmtId="172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imes New Roman"/>
      <family val="1"/>
    </font>
    <font>
      <b/>
      <sz val="12"/>
      <color indexed="8"/>
      <name val="Calibri"/>
      <family val="2"/>
    </font>
    <font>
      <b/>
      <sz val="7"/>
      <name val="Times New Roman"/>
      <family val="1"/>
    </font>
    <font>
      <b/>
      <sz val="12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0" fontId="1" fillId="0" borderId="0" applyFont="0" applyFill="0" applyBorder="0" applyAlignment="0" applyProtection="0"/>
  </cellStyleXfs>
  <cellXfs count="134">
    <xf numFmtId="0" fontId="0" fillId="0" borderId="0" xfId="0"/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4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9" fontId="0" fillId="3" borderId="1" xfId="0" applyNumberFormat="1" applyFill="1" applyBorder="1"/>
    <xf numFmtId="0" fontId="0" fillId="3" borderId="1" xfId="0" applyFill="1" applyBorder="1"/>
    <xf numFmtId="0" fontId="11" fillId="0" borderId="5" xfId="0" applyFont="1" applyBorder="1" applyAlignment="1">
      <alignment horizontal="justify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3" fontId="12" fillId="0" borderId="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justify" vertical="center" wrapText="1"/>
    </xf>
    <xf numFmtId="3" fontId="12" fillId="4" borderId="3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3" fontId="1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3" borderId="1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9" fillId="5" borderId="0" xfId="0" applyFont="1" applyFill="1"/>
    <xf numFmtId="0" fontId="9" fillId="0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0" fontId="8" fillId="0" borderId="1" xfId="1" applyNumberFormat="1" applyFont="1" applyBorder="1" applyAlignment="1" applyProtection="1">
      <alignment vertical="center" wrapText="1"/>
    </xf>
    <xf numFmtId="41" fontId="0" fillId="6" borderId="1" xfId="0" applyNumberFormat="1" applyFill="1" applyBorder="1" applyAlignment="1" applyProtection="1">
      <alignment vertical="center" wrapText="1"/>
      <protection locked="0"/>
    </xf>
    <xf numFmtId="41" fontId="0" fillId="0" borderId="0" xfId="0" applyNumberFormat="1"/>
    <xf numFmtId="41" fontId="9" fillId="0" borderId="0" xfId="0" applyNumberFormat="1" applyFont="1"/>
    <xf numFmtId="9" fontId="0" fillId="0" borderId="0" xfId="0" applyNumberFormat="1"/>
    <xf numFmtId="0" fontId="0" fillId="0" borderId="1" xfId="0" applyBorder="1" applyAlignment="1">
      <alignment wrapText="1"/>
    </xf>
    <xf numFmtId="3" fontId="11" fillId="0" borderId="1" xfId="0" applyNumberFormat="1" applyFont="1" applyBorder="1" applyAlignment="1">
      <alignment horizontal="justify" vertical="center" wrapText="1"/>
    </xf>
    <xf numFmtId="43" fontId="9" fillId="5" borderId="0" xfId="0" applyNumberFormat="1" applyFont="1" applyFill="1"/>
    <xf numFmtId="172" fontId="0" fillId="0" borderId="0" xfId="0" applyNumberFormat="1"/>
    <xf numFmtId="43" fontId="0" fillId="4" borderId="0" xfId="0" applyNumberFormat="1" applyFill="1"/>
    <xf numFmtId="43" fontId="0" fillId="0" borderId="0" xfId="0" applyNumberFormat="1"/>
    <xf numFmtId="0" fontId="0" fillId="0" borderId="0" xfId="0" applyFill="1"/>
    <xf numFmtId="0" fontId="15" fillId="0" borderId="0" xfId="0" applyFont="1"/>
    <xf numFmtId="0" fontId="12" fillId="0" borderId="1" xfId="0" applyFont="1" applyFill="1" applyBorder="1" applyAlignment="1">
      <alignment horizontal="left" vertical="center"/>
    </xf>
    <xf numFmtId="10" fontId="12" fillId="7" borderId="1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0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/>
    <xf numFmtId="0" fontId="12" fillId="0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3" fontId="11" fillId="0" borderId="3" xfId="0" applyNumberFormat="1" applyFont="1" applyFill="1" applyBorder="1" applyAlignment="1">
      <alignment horizontal="justify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 inden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justify" vertical="center"/>
    </xf>
    <xf numFmtId="0" fontId="0" fillId="0" borderId="14" xfId="0" applyFill="1" applyBorder="1"/>
    <xf numFmtId="3" fontId="0" fillId="0" borderId="14" xfId="0" applyNumberForma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justify" vertical="center" wrapText="1"/>
    </xf>
    <xf numFmtId="0" fontId="0" fillId="2" borderId="0" xfId="0" applyFill="1" applyBorder="1" applyAlignment="1">
      <alignment wrapText="1"/>
    </xf>
    <xf numFmtId="3" fontId="0" fillId="0" borderId="14" xfId="0" applyNumberFormat="1" applyBorder="1"/>
    <xf numFmtId="3" fontId="9" fillId="0" borderId="0" xfId="0" applyNumberFormat="1" applyFont="1"/>
    <xf numFmtId="0" fontId="10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9" fillId="0" borderId="0" xfId="0" applyFont="1" applyBorder="1" applyAlignment="1"/>
    <xf numFmtId="0" fontId="9" fillId="7" borderId="4" xfId="0" applyFont="1" applyFill="1" applyBorder="1"/>
    <xf numFmtId="0" fontId="9" fillId="7" borderId="12" xfId="0" applyFont="1" applyFill="1" applyBorder="1"/>
    <xf numFmtId="0" fontId="9" fillId="7" borderId="13" xfId="0" applyFont="1" applyFill="1" applyBorder="1"/>
    <xf numFmtId="0" fontId="9" fillId="0" borderId="1" xfId="0" applyFont="1" applyFill="1" applyBorder="1"/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12" fillId="0" borderId="8" xfId="0" applyFont="1" applyBorder="1" applyAlignment="1">
      <alignment horizontal="right" vertical="center" wrapText="1" indent="1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9" fillId="0" borderId="4" xfId="0" applyFont="1" applyFill="1" applyBorder="1"/>
    <xf numFmtId="0" fontId="9" fillId="0" borderId="12" xfId="0" applyFont="1" applyFill="1" applyBorder="1"/>
    <xf numFmtId="0" fontId="9" fillId="0" borderId="13" xfId="0" applyFont="1" applyFill="1" applyBorder="1"/>
    <xf numFmtId="0" fontId="12" fillId="0" borderId="0" xfId="0" applyFont="1" applyBorder="1" applyAlignment="1">
      <alignment horizontal="justify" vertical="center"/>
    </xf>
    <xf numFmtId="0" fontId="12" fillId="0" borderId="14" xfId="0" applyFont="1" applyBorder="1" applyAlignment="1">
      <alignment horizontal="right" vertical="center" wrapText="1"/>
    </xf>
    <xf numFmtId="3" fontId="12" fillId="0" borderId="14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justify" vertic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center"/>
    </xf>
  </cellXfs>
  <cellStyles count="8">
    <cellStyle name="Comma 2" xfId="2"/>
    <cellStyle name="Comma 3" xfId="3"/>
    <cellStyle name="Currency 2" xfId="4"/>
    <cellStyle name="Normal" xfId="0" builtinId="0"/>
    <cellStyle name="Normal 2" xfId="5"/>
    <cellStyle name="Normal 3" xfId="6"/>
    <cellStyle name="Percent" xfId="1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274320</xdr:colOff>
          <xdr:row>35</xdr:row>
          <xdr:rowOff>15240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49" zoomScale="70" workbookViewId="0">
      <selection activeCell="J61" sqref="J61:J62"/>
    </sheetView>
  </sheetViews>
  <sheetFormatPr defaultColWidth="9.109375" defaultRowHeight="14.4" x14ac:dyDescent="0.3"/>
  <cols>
    <col min="2" max="2" width="7" customWidth="1"/>
    <col min="3" max="3" width="22.6640625" customWidth="1"/>
    <col min="4" max="4" width="25.88671875" customWidth="1"/>
    <col min="5" max="5" width="15.5546875" customWidth="1"/>
    <col min="6" max="6" width="15.109375" customWidth="1"/>
    <col min="7" max="7" width="27.88671875" customWidth="1"/>
    <col min="8" max="8" width="17.88671875" customWidth="1"/>
    <col min="9" max="9" width="15.33203125" customWidth="1"/>
    <col min="10" max="10" width="26.5546875" customWidth="1"/>
    <col min="11" max="11" width="23" customWidth="1"/>
    <col min="12" max="12" width="26.6640625" customWidth="1"/>
  </cols>
  <sheetData>
    <row r="1" spans="1:13" ht="18" x14ac:dyDescent="0.3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8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4">
      <c r="A3" s="54" t="s">
        <v>1</v>
      </c>
    </row>
    <row r="5" spans="1:13" ht="15.6" x14ac:dyDescent="0.3">
      <c r="B5" s="23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6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5.6" x14ac:dyDescent="0.3">
      <c r="B7" s="82" t="s">
        <v>3</v>
      </c>
      <c r="C7" s="82"/>
      <c r="D7" s="82"/>
      <c r="E7" s="82"/>
      <c r="F7" s="82"/>
      <c r="G7" s="82"/>
      <c r="H7" s="55">
        <v>24</v>
      </c>
      <c r="I7" s="23"/>
      <c r="J7" s="23"/>
      <c r="K7" s="23"/>
      <c r="L7" s="23"/>
      <c r="M7" s="23"/>
    </row>
    <row r="8" spans="1:13" ht="15.6" x14ac:dyDescent="0.3">
      <c r="B8" s="82" t="s">
        <v>4</v>
      </c>
      <c r="C8" s="82"/>
      <c r="D8" s="82"/>
      <c r="E8" s="82"/>
      <c r="F8" s="82"/>
      <c r="G8" s="82"/>
      <c r="H8" s="55">
        <v>24</v>
      </c>
      <c r="I8" s="23"/>
      <c r="J8" s="23"/>
      <c r="K8" s="23"/>
      <c r="L8" s="23"/>
      <c r="M8" s="23"/>
    </row>
    <row r="9" spans="1:13" ht="15.6" x14ac:dyDescent="0.3">
      <c r="B9" s="83" t="s">
        <v>5</v>
      </c>
      <c r="C9" s="83"/>
      <c r="D9" s="83"/>
      <c r="E9" s="83"/>
      <c r="F9" s="83"/>
      <c r="G9" s="83"/>
      <c r="H9" s="56">
        <f>IF(H7&gt;0,H8/H7,0)</f>
        <v>1</v>
      </c>
      <c r="I9" s="23"/>
      <c r="J9" s="23"/>
      <c r="K9" s="23"/>
      <c r="L9" s="23"/>
      <c r="M9" s="23"/>
    </row>
    <row r="10" spans="1:13" ht="15.6" x14ac:dyDescent="0.3">
      <c r="B10" s="57"/>
      <c r="C10" s="57"/>
      <c r="D10" s="57"/>
      <c r="E10" s="57"/>
      <c r="F10" s="57"/>
      <c r="G10" s="57"/>
      <c r="H10" s="58"/>
      <c r="I10" s="23"/>
      <c r="J10" s="23"/>
      <c r="K10" s="23"/>
      <c r="L10" s="23"/>
      <c r="M10" s="23"/>
    </row>
    <row r="11" spans="1:13" ht="15.6" x14ac:dyDescent="0.3">
      <c r="B11" s="84" t="s">
        <v>6</v>
      </c>
      <c r="C11" s="84"/>
      <c r="D11" s="85" t="s">
        <v>7</v>
      </c>
      <c r="E11" s="85"/>
      <c r="F11" s="85"/>
      <c r="G11" s="11" t="s">
        <v>8</v>
      </c>
      <c r="H11" s="58"/>
      <c r="I11" s="23"/>
      <c r="J11" s="23"/>
      <c r="K11" s="23"/>
      <c r="L11" s="23"/>
      <c r="M11" s="23"/>
    </row>
    <row r="12" spans="1:13" ht="15.6" x14ac:dyDescent="0.3">
      <c r="B12" s="86" t="s">
        <v>9</v>
      </c>
      <c r="C12" s="86"/>
      <c r="D12" s="87"/>
      <c r="E12" s="88"/>
      <c r="F12" s="89"/>
      <c r="G12" s="11"/>
      <c r="H12" s="58"/>
      <c r="I12" s="23"/>
      <c r="J12" s="23"/>
      <c r="K12" s="23"/>
      <c r="L12" s="23"/>
      <c r="M12" s="23"/>
    </row>
    <row r="13" spans="1:13" ht="15.6" x14ac:dyDescent="0.3">
      <c r="B13" s="86" t="s">
        <v>10</v>
      </c>
      <c r="C13" s="86"/>
      <c r="D13" s="90"/>
      <c r="E13" s="91"/>
      <c r="F13" s="92"/>
      <c r="G13" s="11"/>
      <c r="H13" s="58"/>
      <c r="I13" s="23"/>
      <c r="J13" s="23"/>
      <c r="K13" s="23"/>
      <c r="L13" s="23"/>
      <c r="M13" s="23"/>
    </row>
    <row r="14" spans="1:13" ht="15.6" x14ac:dyDescent="0.3">
      <c r="B14" s="86" t="s">
        <v>11</v>
      </c>
      <c r="C14" s="86"/>
      <c r="D14" s="90"/>
      <c r="E14" s="91"/>
      <c r="F14" s="92"/>
      <c r="G14" s="11"/>
      <c r="H14" s="58"/>
      <c r="I14" s="23"/>
      <c r="J14" s="23"/>
      <c r="K14" s="23"/>
      <c r="L14" s="23"/>
      <c r="M14" s="23"/>
    </row>
    <row r="15" spans="1:13" ht="15.6" x14ac:dyDescent="0.3">
      <c r="B15" s="86" t="s">
        <v>12</v>
      </c>
      <c r="C15" s="86"/>
      <c r="D15" s="90"/>
      <c r="E15" s="91"/>
      <c r="F15" s="92"/>
      <c r="G15" s="11"/>
      <c r="H15" s="58"/>
      <c r="I15" s="23"/>
      <c r="J15" s="23"/>
      <c r="K15" s="23"/>
      <c r="L15" s="23"/>
      <c r="M15" s="23"/>
    </row>
    <row r="16" spans="1:13" ht="15.6" x14ac:dyDescent="0.3">
      <c r="B16" s="86" t="s">
        <v>13</v>
      </c>
      <c r="C16" s="86"/>
      <c r="D16" s="90"/>
      <c r="E16" s="91"/>
      <c r="F16" s="92"/>
      <c r="G16" s="11"/>
      <c r="H16" s="58"/>
      <c r="I16" s="23"/>
      <c r="J16" s="23"/>
      <c r="K16" s="23"/>
      <c r="L16" s="23"/>
      <c r="M16" s="23"/>
    </row>
    <row r="17" spans="2:13" ht="15.6" x14ac:dyDescent="0.3">
      <c r="B17" s="86" t="s">
        <v>14</v>
      </c>
      <c r="C17" s="86"/>
      <c r="D17" s="93">
        <v>38</v>
      </c>
      <c r="E17" s="94"/>
      <c r="F17" s="95"/>
      <c r="G17" s="11"/>
      <c r="H17" s="58"/>
      <c r="I17" s="23"/>
      <c r="J17" s="23"/>
      <c r="K17" s="23"/>
      <c r="L17" s="23"/>
      <c r="M17" s="23"/>
    </row>
    <row r="18" spans="2:13" ht="15.6" x14ac:dyDescent="0.3">
      <c r="B18" s="96" t="s">
        <v>15</v>
      </c>
      <c r="C18" s="96"/>
      <c r="D18" s="90"/>
      <c r="E18" s="91"/>
      <c r="F18" s="92"/>
      <c r="G18" s="11" t="s">
        <v>16</v>
      </c>
      <c r="H18" s="58"/>
      <c r="I18" s="23"/>
      <c r="J18" s="23"/>
      <c r="K18" s="23"/>
      <c r="L18" s="23"/>
      <c r="M18" s="23"/>
    </row>
    <row r="19" spans="2:13" ht="15.6" x14ac:dyDescent="0.3">
      <c r="B19" s="86" t="s">
        <v>17</v>
      </c>
      <c r="C19" s="86"/>
      <c r="D19" s="90"/>
      <c r="E19" s="91"/>
      <c r="F19" s="92"/>
      <c r="G19" s="11"/>
      <c r="H19" s="58"/>
      <c r="I19" s="23"/>
      <c r="J19" s="23"/>
      <c r="K19" s="23"/>
      <c r="L19" s="23"/>
      <c r="M19" s="23"/>
    </row>
    <row r="20" spans="2:13" ht="15.6" x14ac:dyDescent="0.3">
      <c r="B20" s="84" t="s">
        <v>18</v>
      </c>
      <c r="C20" s="84"/>
      <c r="D20" s="97">
        <f>SUM(D12:F19)</f>
        <v>38</v>
      </c>
      <c r="E20" s="98"/>
      <c r="F20" s="99"/>
      <c r="G20" s="59"/>
      <c r="H20" s="58"/>
      <c r="I20" s="23"/>
      <c r="J20" s="23"/>
      <c r="K20" s="23"/>
      <c r="L20" s="23"/>
      <c r="M20" s="23"/>
    </row>
    <row r="21" spans="2:13" ht="15.6" x14ac:dyDescent="0.3">
      <c r="B21" s="100" t="s">
        <v>19</v>
      </c>
      <c r="C21" s="100"/>
      <c r="D21" s="100"/>
      <c r="E21" s="100"/>
      <c r="F21" s="100"/>
      <c r="G21" s="100"/>
      <c r="H21" s="58"/>
      <c r="I21" s="23"/>
      <c r="J21" s="23"/>
      <c r="K21" s="23"/>
      <c r="L21" s="23"/>
      <c r="M21" s="23"/>
    </row>
    <row r="22" spans="2:13" ht="15.6" x14ac:dyDescent="0.3">
      <c r="B22" s="57"/>
      <c r="C22" s="60"/>
      <c r="D22" s="57"/>
      <c r="E22" s="57"/>
      <c r="F22" s="57"/>
      <c r="G22" s="59"/>
      <c r="H22" s="58"/>
      <c r="I22" s="23"/>
      <c r="J22" s="23"/>
      <c r="K22" s="23"/>
      <c r="L22" s="23"/>
      <c r="M22" s="23"/>
    </row>
    <row r="23" spans="2:13" ht="15.6" x14ac:dyDescent="0.3">
      <c r="B23" s="82" t="s">
        <v>20</v>
      </c>
      <c r="C23" s="82"/>
      <c r="D23" s="82"/>
      <c r="E23" s="82"/>
      <c r="F23" s="82"/>
      <c r="G23" s="61">
        <v>3979</v>
      </c>
      <c r="H23" s="58"/>
      <c r="I23" s="23"/>
      <c r="J23" s="23"/>
      <c r="K23" s="23"/>
      <c r="L23" s="23"/>
      <c r="M23" s="23"/>
    </row>
    <row r="24" spans="2:13" ht="15.6" x14ac:dyDescent="0.3">
      <c r="B24" s="82" t="s">
        <v>21</v>
      </c>
      <c r="C24" s="82"/>
      <c r="D24" s="82"/>
      <c r="E24" s="82"/>
      <c r="F24" s="82"/>
      <c r="G24" s="61">
        <v>3302</v>
      </c>
      <c r="H24" s="58"/>
      <c r="I24" s="23"/>
      <c r="J24" s="23"/>
      <c r="K24" s="23"/>
      <c r="L24" s="23"/>
      <c r="M24" s="23"/>
    </row>
    <row r="25" spans="2:13" ht="15.6" x14ac:dyDescent="0.3">
      <c r="B25" s="82" t="s">
        <v>22</v>
      </c>
      <c r="C25" s="82"/>
      <c r="D25" s="82"/>
      <c r="E25" s="82"/>
      <c r="F25" s="82"/>
      <c r="G25" s="61">
        <v>3252</v>
      </c>
      <c r="H25" s="58"/>
      <c r="I25" s="23"/>
      <c r="J25" s="23"/>
      <c r="K25" s="23"/>
      <c r="L25" s="23"/>
      <c r="M25" s="23"/>
    </row>
    <row r="26" spans="2:13" ht="15.6" x14ac:dyDescent="0.3">
      <c r="B26" s="101" t="s">
        <v>23</v>
      </c>
      <c r="C26" s="102"/>
      <c r="D26" s="102"/>
      <c r="E26" s="102"/>
      <c r="F26" s="103"/>
      <c r="G26" s="62">
        <f>IF(G23&gt;0,G24/G23,0)</f>
        <v>0.82985674792661468</v>
      </c>
      <c r="H26" s="58"/>
      <c r="I26" s="23"/>
      <c r="J26" s="23"/>
      <c r="K26" s="23"/>
      <c r="L26" s="23"/>
      <c r="M26" s="23"/>
    </row>
    <row r="27" spans="2:13" ht="15.6" x14ac:dyDescent="0.3">
      <c r="B27" s="101" t="s">
        <v>24</v>
      </c>
      <c r="C27" s="102"/>
      <c r="D27" s="102"/>
      <c r="E27" s="102"/>
      <c r="F27" s="103"/>
      <c r="G27" s="62">
        <f>IF(G23&gt;0,G25/G23,0)</f>
        <v>0.81729077657702942</v>
      </c>
      <c r="H27" s="58"/>
      <c r="I27" s="23"/>
      <c r="J27" s="23"/>
      <c r="K27" s="23"/>
      <c r="L27" s="23"/>
      <c r="M27" s="23"/>
    </row>
    <row r="28" spans="2:13" ht="15.6" x14ac:dyDescent="0.3">
      <c r="B28" s="63"/>
      <c r="C28" s="63"/>
      <c r="D28" s="63"/>
      <c r="E28" s="63"/>
      <c r="F28" s="63"/>
      <c r="G28" s="64"/>
      <c r="H28" s="58"/>
      <c r="I28" s="23"/>
      <c r="J28" s="23"/>
      <c r="K28" s="23"/>
      <c r="L28" s="23"/>
      <c r="M28" s="23"/>
    </row>
    <row r="29" spans="2:13" ht="15.6" x14ac:dyDescent="0.3">
      <c r="B29" s="104" t="s">
        <v>25</v>
      </c>
      <c r="C29" s="104"/>
      <c r="D29" s="104"/>
      <c r="E29" s="104"/>
      <c r="F29" s="104"/>
      <c r="G29" s="61"/>
      <c r="H29" s="58"/>
      <c r="I29" s="23"/>
      <c r="J29" s="23"/>
      <c r="K29" s="23"/>
      <c r="L29" s="23"/>
      <c r="M29" s="23"/>
    </row>
    <row r="30" spans="2:13" ht="15.6" x14ac:dyDescent="0.3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2:13" ht="15.6" x14ac:dyDescent="0.3">
      <c r="B31" s="105" t="s">
        <v>26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3" spans="1:13" ht="78" x14ac:dyDescent="0.3">
      <c r="B33" s="65" t="s">
        <v>27</v>
      </c>
      <c r="C33" s="66" t="s">
        <v>28</v>
      </c>
      <c r="D33" s="66" t="s">
        <v>29</v>
      </c>
      <c r="E33" s="66" t="s">
        <v>30</v>
      </c>
      <c r="F33" s="66" t="s">
        <v>31</v>
      </c>
      <c r="G33" s="66" t="s">
        <v>32</v>
      </c>
      <c r="H33" s="66" t="s">
        <v>33</v>
      </c>
      <c r="I33" s="66" t="s">
        <v>34</v>
      </c>
      <c r="J33" s="66" t="s">
        <v>35</v>
      </c>
      <c r="K33" s="66" t="s">
        <v>36</v>
      </c>
    </row>
    <row r="34" spans="1:13" s="53" customFormat="1" ht="62.4" x14ac:dyDescent="0.3">
      <c r="B34" s="67">
        <v>1</v>
      </c>
      <c r="C34" s="68" t="s">
        <v>37</v>
      </c>
      <c r="D34" s="68" t="s">
        <v>38</v>
      </c>
      <c r="E34" s="69">
        <v>4220</v>
      </c>
      <c r="F34" s="68" t="s">
        <v>39</v>
      </c>
      <c r="G34" s="70">
        <v>176038.43</v>
      </c>
      <c r="H34" s="68" t="s">
        <v>40</v>
      </c>
      <c r="I34" s="68" t="s">
        <v>41</v>
      </c>
      <c r="J34" s="5">
        <v>2025</v>
      </c>
      <c r="K34" s="69">
        <f>G34*5</f>
        <v>880192.14999999991</v>
      </c>
    </row>
    <row r="35" spans="1:13" ht="15.6" x14ac:dyDescent="0.3">
      <c r="B35" s="8"/>
      <c r="C35" s="9"/>
      <c r="D35" s="9"/>
      <c r="E35" s="9"/>
      <c r="F35" s="9"/>
      <c r="G35" s="10"/>
      <c r="H35" s="9"/>
      <c r="I35" s="9"/>
      <c r="J35" s="9"/>
      <c r="K35" s="9"/>
    </row>
    <row r="36" spans="1:13" ht="15.6" x14ac:dyDescent="0.3">
      <c r="B36" s="106" t="s">
        <v>42</v>
      </c>
      <c r="C36" s="107"/>
      <c r="D36" s="107"/>
      <c r="E36" s="108"/>
      <c r="F36" s="109">
        <f>SUM(G34:G35)</f>
        <v>176038.43</v>
      </c>
      <c r="G36" s="110"/>
      <c r="H36" s="9"/>
      <c r="I36" s="9"/>
      <c r="J36" s="9"/>
    </row>
    <row r="37" spans="1:13" ht="15.6" x14ac:dyDescent="0.3">
      <c r="B37" s="71"/>
      <c r="C37" s="71"/>
      <c r="D37" s="71"/>
      <c r="E37" s="71"/>
      <c r="F37" s="72"/>
      <c r="G37" s="32"/>
      <c r="H37" s="32"/>
      <c r="I37" s="32"/>
      <c r="J37" s="32"/>
    </row>
    <row r="38" spans="1:13" ht="15.6" x14ac:dyDescent="0.3">
      <c r="B38" s="71"/>
      <c r="C38" s="71"/>
      <c r="D38" s="71"/>
      <c r="E38" s="71"/>
      <c r="F38" s="72"/>
      <c r="G38" s="32"/>
      <c r="H38" s="32"/>
      <c r="I38" s="32"/>
      <c r="J38" s="32"/>
    </row>
    <row r="39" spans="1:13" ht="15.6" x14ac:dyDescent="0.3">
      <c r="B39" s="71"/>
      <c r="C39" s="71"/>
      <c r="D39" s="71"/>
      <c r="E39" s="71"/>
      <c r="F39" s="72"/>
      <c r="G39" s="32"/>
      <c r="H39" s="32"/>
      <c r="I39" s="32"/>
      <c r="J39" s="32"/>
    </row>
    <row r="40" spans="1:13" ht="21" x14ac:dyDescent="0.4">
      <c r="A40" s="54" t="s">
        <v>43</v>
      </c>
      <c r="B40" s="71"/>
      <c r="C40" s="71"/>
      <c r="D40" s="71"/>
      <c r="E40" s="71"/>
      <c r="F40" s="72"/>
      <c r="G40" s="32"/>
      <c r="H40" s="32"/>
      <c r="I40" s="32"/>
      <c r="J40" s="32"/>
    </row>
    <row r="41" spans="1:13" ht="15.6" x14ac:dyDescent="0.3">
      <c r="B41" s="71"/>
      <c r="C41" s="71"/>
      <c r="D41" s="71"/>
      <c r="E41" s="71"/>
      <c r="F41" s="72"/>
      <c r="G41" s="32"/>
      <c r="H41" s="32"/>
      <c r="I41" s="32"/>
      <c r="J41" s="32"/>
    </row>
    <row r="42" spans="1:13" ht="15.6" x14ac:dyDescent="0.3">
      <c r="B42" s="23" t="s">
        <v>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5.6" x14ac:dyDescent="0.3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5.6" x14ac:dyDescent="0.3">
      <c r="B44" s="82" t="s">
        <v>44</v>
      </c>
      <c r="C44" s="82"/>
      <c r="D44" s="82"/>
      <c r="E44" s="82"/>
      <c r="F44" s="82"/>
      <c r="G44" s="82"/>
      <c r="H44" s="55">
        <v>12</v>
      </c>
      <c r="I44" s="23"/>
      <c r="J44" s="23"/>
      <c r="K44" s="23"/>
      <c r="L44" s="23"/>
      <c r="M44" s="23"/>
    </row>
    <row r="45" spans="1:13" ht="15.6" x14ac:dyDescent="0.3">
      <c r="B45" s="82" t="s">
        <v>45</v>
      </c>
      <c r="C45" s="82"/>
      <c r="D45" s="82"/>
      <c r="E45" s="82"/>
      <c r="F45" s="82"/>
      <c r="G45" s="82"/>
      <c r="H45" s="55">
        <v>3</v>
      </c>
      <c r="I45" s="23"/>
      <c r="J45" s="23"/>
      <c r="K45" s="23"/>
      <c r="L45" s="23"/>
      <c r="M45" s="23"/>
    </row>
    <row r="46" spans="1:13" ht="15.6" x14ac:dyDescent="0.3">
      <c r="B46" s="83" t="s">
        <v>5</v>
      </c>
      <c r="C46" s="83"/>
      <c r="D46" s="83"/>
      <c r="E46" s="83"/>
      <c r="F46" s="83"/>
      <c r="G46" s="83"/>
      <c r="H46" s="56">
        <f>IF(H44&gt;0,H45/H44,0)</f>
        <v>0.25</v>
      </c>
      <c r="I46" s="23"/>
      <c r="J46" s="23"/>
      <c r="K46" s="23"/>
      <c r="L46" s="23"/>
      <c r="M46" s="23"/>
    </row>
    <row r="47" spans="1:13" ht="15.6" x14ac:dyDescent="0.3">
      <c r="B47" s="57"/>
      <c r="C47" s="57"/>
      <c r="D47" s="57"/>
      <c r="E47" s="57"/>
      <c r="F47" s="57"/>
      <c r="G47" s="57"/>
      <c r="H47" s="58"/>
      <c r="I47" s="23"/>
      <c r="J47" s="23"/>
      <c r="K47" s="23"/>
      <c r="L47" s="23"/>
      <c r="M47" s="23"/>
    </row>
    <row r="48" spans="1:13" ht="15.6" x14ac:dyDescent="0.3">
      <c r="B48" s="57"/>
      <c r="C48" s="60"/>
      <c r="D48" s="57"/>
      <c r="E48" s="57"/>
      <c r="F48" s="57"/>
      <c r="G48" s="59"/>
      <c r="H48" s="58"/>
      <c r="I48" s="23"/>
      <c r="J48" s="23"/>
      <c r="K48" s="23"/>
      <c r="L48" s="23"/>
      <c r="M48" s="23"/>
    </row>
    <row r="49" spans="2:13" ht="15.6" x14ac:dyDescent="0.3">
      <c r="B49" s="82" t="s">
        <v>20</v>
      </c>
      <c r="C49" s="82"/>
      <c r="D49" s="82"/>
      <c r="E49" s="82"/>
      <c r="F49" s="82"/>
      <c r="G49" s="61">
        <v>3979</v>
      </c>
      <c r="H49" s="58"/>
      <c r="I49" s="23"/>
      <c r="J49" s="23"/>
      <c r="K49" s="23"/>
      <c r="L49" s="23"/>
      <c r="M49" s="23"/>
    </row>
    <row r="50" spans="2:13" ht="15.6" x14ac:dyDescent="0.3">
      <c r="B50" s="82" t="s">
        <v>46</v>
      </c>
      <c r="C50" s="82"/>
      <c r="D50" s="82"/>
      <c r="E50" s="82"/>
      <c r="F50" s="82"/>
      <c r="G50" s="61">
        <v>3205</v>
      </c>
      <c r="H50" s="58"/>
      <c r="I50" s="23"/>
      <c r="J50" s="23"/>
      <c r="K50" s="23"/>
      <c r="L50" s="23"/>
      <c r="M50" s="23"/>
    </row>
    <row r="51" spans="2:13" ht="15.6" x14ac:dyDescent="0.3">
      <c r="B51" s="82" t="s">
        <v>47</v>
      </c>
      <c r="C51" s="82"/>
      <c r="D51" s="82"/>
      <c r="E51" s="82"/>
      <c r="F51" s="82"/>
      <c r="G51" s="61">
        <v>3155</v>
      </c>
      <c r="H51" s="58"/>
      <c r="I51" s="23"/>
      <c r="J51" s="23"/>
      <c r="K51" s="23"/>
      <c r="L51" s="23"/>
      <c r="M51" s="23"/>
    </row>
    <row r="52" spans="2:13" ht="15.6" x14ac:dyDescent="0.3">
      <c r="B52" s="101" t="s">
        <v>48</v>
      </c>
      <c r="C52" s="102"/>
      <c r="D52" s="102"/>
      <c r="E52" s="102"/>
      <c r="F52" s="103"/>
      <c r="G52" s="62">
        <f>IF(G49&gt;0,G50/G49,0)</f>
        <v>0.80547876350841918</v>
      </c>
      <c r="H52" s="58"/>
      <c r="I52" s="23"/>
      <c r="J52" s="23"/>
      <c r="K52" s="23"/>
      <c r="L52" s="23"/>
      <c r="M52" s="23"/>
    </row>
    <row r="53" spans="2:13" ht="15.6" x14ac:dyDescent="0.3">
      <c r="B53" s="101" t="s">
        <v>49</v>
      </c>
      <c r="C53" s="102"/>
      <c r="D53" s="102"/>
      <c r="E53" s="102"/>
      <c r="F53" s="103"/>
      <c r="G53" s="62">
        <f>IF(G49&gt;0,G51/G49,0)</f>
        <v>0.79291279215883392</v>
      </c>
      <c r="H53" s="58"/>
      <c r="I53" s="23"/>
      <c r="J53" s="23"/>
      <c r="K53" s="23"/>
      <c r="L53" s="23"/>
      <c r="M53" s="23"/>
    </row>
    <row r="54" spans="2:13" ht="15.6" x14ac:dyDescent="0.3">
      <c r="B54" s="63"/>
      <c r="C54" s="63"/>
      <c r="D54" s="63"/>
      <c r="E54" s="63"/>
      <c r="F54" s="63"/>
      <c r="G54" s="64"/>
      <c r="H54" s="58"/>
      <c r="I54" s="23"/>
      <c r="J54" s="23"/>
      <c r="K54" s="23"/>
      <c r="L54" s="23"/>
      <c r="M54" s="23"/>
    </row>
    <row r="55" spans="2:13" ht="15.6" x14ac:dyDescent="0.3">
      <c r="B55" s="111" t="s">
        <v>25</v>
      </c>
      <c r="C55" s="112"/>
      <c r="D55" s="112"/>
      <c r="E55" s="112"/>
      <c r="F55" s="113"/>
      <c r="G55" s="61">
        <f>G29</f>
        <v>0</v>
      </c>
      <c r="H55" s="58"/>
      <c r="I55" s="23"/>
      <c r="J55" s="23"/>
      <c r="K55" s="23"/>
      <c r="L55" s="23"/>
      <c r="M55" s="23"/>
    </row>
    <row r="57" spans="2:13" ht="15.6" x14ac:dyDescent="0.3">
      <c r="B57" s="114" t="s">
        <v>50</v>
      </c>
      <c r="C57" s="114"/>
      <c r="D57" s="114"/>
      <c r="E57" s="114"/>
      <c r="F57" s="114"/>
      <c r="G57" s="114"/>
    </row>
    <row r="58" spans="2:13" ht="15.6" x14ac:dyDescent="0.3">
      <c r="B58" s="73"/>
      <c r="C58" s="73"/>
      <c r="D58" s="73"/>
      <c r="E58" s="73"/>
      <c r="F58" s="73"/>
      <c r="G58" s="73"/>
    </row>
    <row r="59" spans="2:13" ht="78" x14ac:dyDescent="0.3">
      <c r="B59" s="65" t="s">
        <v>27</v>
      </c>
      <c r="C59" s="66" t="s">
        <v>51</v>
      </c>
      <c r="D59" s="66" t="s">
        <v>52</v>
      </c>
      <c r="E59" s="66" t="s">
        <v>29</v>
      </c>
      <c r="F59" s="66" t="s">
        <v>30</v>
      </c>
      <c r="G59" s="66" t="s">
        <v>31</v>
      </c>
      <c r="H59" s="66" t="s">
        <v>32</v>
      </c>
      <c r="I59" s="66" t="s">
        <v>33</v>
      </c>
      <c r="J59" s="66" t="s">
        <v>34</v>
      </c>
      <c r="K59" s="66" t="s">
        <v>35</v>
      </c>
      <c r="L59" s="66" t="s">
        <v>53</v>
      </c>
    </row>
    <row r="60" spans="2:13" s="53" customFormat="1" ht="78" x14ac:dyDescent="0.3">
      <c r="B60" s="67">
        <v>1</v>
      </c>
      <c r="C60" s="68" t="s">
        <v>37</v>
      </c>
      <c r="D60" s="74"/>
      <c r="E60" s="68" t="s">
        <v>54</v>
      </c>
      <c r="F60" s="75">
        <v>9403</v>
      </c>
      <c r="G60" s="68" t="s">
        <v>39</v>
      </c>
      <c r="H60" s="76">
        <v>320434.96000000002</v>
      </c>
      <c r="I60" s="68" t="s">
        <v>55</v>
      </c>
      <c r="J60" s="68" t="s">
        <v>41</v>
      </c>
      <c r="K60" s="5">
        <v>2025</v>
      </c>
      <c r="L60" s="69">
        <f>H60*5</f>
        <v>1602174.8</v>
      </c>
    </row>
    <row r="61" spans="2:13" s="53" customFormat="1" ht="67.2" customHeight="1" x14ac:dyDescent="0.3">
      <c r="B61" s="67">
        <v>2</v>
      </c>
      <c r="C61" s="68" t="s">
        <v>37</v>
      </c>
      <c r="D61" s="74"/>
      <c r="E61" s="3" t="s">
        <v>56</v>
      </c>
      <c r="F61" s="75"/>
      <c r="G61" s="68"/>
      <c r="H61" s="76">
        <v>200000</v>
      </c>
      <c r="I61" s="47" t="s">
        <v>57</v>
      </c>
      <c r="J61" s="68" t="s">
        <v>58</v>
      </c>
      <c r="K61" s="5">
        <v>2029</v>
      </c>
      <c r="L61" s="69">
        <f>H61*5</f>
        <v>1000000</v>
      </c>
    </row>
    <row r="62" spans="2:13" s="53" customFormat="1" ht="81.599999999999994" customHeight="1" x14ac:dyDescent="0.3">
      <c r="B62" s="67">
        <v>3</v>
      </c>
      <c r="C62" s="68" t="s">
        <v>37</v>
      </c>
      <c r="D62" s="74"/>
      <c r="E62" s="77" t="str">
        <f>'plan de investitii'!E16</f>
        <v>Reabilitare decantor statie de epurare</v>
      </c>
      <c r="F62" s="75"/>
      <c r="G62" s="68"/>
      <c r="H62" s="76">
        <f>'plan de investitii'!H16</f>
        <v>66000</v>
      </c>
      <c r="I62" s="78" t="str">
        <f>'plan de investitii'!I16</f>
        <v>cresterea gradului de conformare a calitatii apei epurate</v>
      </c>
      <c r="J62" s="68" t="str">
        <f>'plan de investitii'!J16</f>
        <v>SURSE PROPRII</v>
      </c>
      <c r="K62" s="5">
        <f>'plan de investitii'!K16</f>
        <v>2026</v>
      </c>
      <c r="L62" s="69">
        <f>H62*5</f>
        <v>330000</v>
      </c>
    </row>
    <row r="63" spans="2:13" ht="15.6" x14ac:dyDescent="0.3">
      <c r="B63" s="115" t="s">
        <v>42</v>
      </c>
      <c r="C63" s="115"/>
      <c r="D63" s="115"/>
      <c r="E63" s="115"/>
      <c r="F63" s="115"/>
      <c r="G63" s="116">
        <f>H60+H61+H62</f>
        <v>586434.96</v>
      </c>
      <c r="H63" s="116"/>
      <c r="I63" s="65"/>
      <c r="J63" s="65"/>
      <c r="K63" s="65"/>
      <c r="L63" s="79">
        <f>SUM(L60:L62)</f>
        <v>2932174.8</v>
      </c>
    </row>
    <row r="64" spans="2:13" ht="15.6" x14ac:dyDescent="0.3">
      <c r="B64" s="117" t="s">
        <v>59</v>
      </c>
      <c r="C64" s="117"/>
      <c r="D64" s="117"/>
      <c r="E64" s="117"/>
      <c r="F64" s="117"/>
      <c r="G64" s="117"/>
      <c r="H64" s="117"/>
      <c r="I64" s="117"/>
      <c r="J64" s="117"/>
      <c r="K64" s="117"/>
      <c r="L64" s="37"/>
    </row>
    <row r="65" spans="3:12" x14ac:dyDescent="0.3">
      <c r="L65" s="37"/>
    </row>
    <row r="66" spans="3:12" x14ac:dyDescent="0.3">
      <c r="L66" s="37"/>
    </row>
    <row r="67" spans="3:12" ht="18" x14ac:dyDescent="0.35">
      <c r="C67" s="118" t="s">
        <v>60</v>
      </c>
      <c r="D67" s="118"/>
      <c r="E67" s="118"/>
      <c r="F67" s="118"/>
      <c r="G67" s="80">
        <f>G63+F36</f>
        <v>762473.3899999999</v>
      </c>
      <c r="L67" s="37">
        <f>G67*5</f>
        <v>3812366.9499999993</v>
      </c>
    </row>
  </sheetData>
  <mergeCells count="48">
    <mergeCell ref="B55:F55"/>
    <mergeCell ref="B57:G57"/>
    <mergeCell ref="B63:F63"/>
    <mergeCell ref="G63:H63"/>
    <mergeCell ref="B64:K64"/>
    <mergeCell ref="C67:F67"/>
    <mergeCell ref="B46:G46"/>
    <mergeCell ref="B49:F49"/>
    <mergeCell ref="B50:F50"/>
    <mergeCell ref="B51:F51"/>
    <mergeCell ref="B52:F52"/>
    <mergeCell ref="B53:F53"/>
    <mergeCell ref="B29:F29"/>
    <mergeCell ref="B31:M31"/>
    <mergeCell ref="B36:E36"/>
    <mergeCell ref="F36:G36"/>
    <mergeCell ref="B44:G44"/>
    <mergeCell ref="B45:G45"/>
    <mergeCell ref="B21:G21"/>
    <mergeCell ref="B23:F23"/>
    <mergeCell ref="B24:F24"/>
    <mergeCell ref="B25:F25"/>
    <mergeCell ref="B26:F26"/>
    <mergeCell ref="B27:F27"/>
    <mergeCell ref="B18:C18"/>
    <mergeCell ref="D18:F18"/>
    <mergeCell ref="B19:C19"/>
    <mergeCell ref="D19:F19"/>
    <mergeCell ref="B20:C20"/>
    <mergeCell ref="D20:F20"/>
    <mergeCell ref="B15:C15"/>
    <mergeCell ref="D15:F15"/>
    <mergeCell ref="B16:C16"/>
    <mergeCell ref="D16:F16"/>
    <mergeCell ref="B17:C17"/>
    <mergeCell ref="D17:F17"/>
    <mergeCell ref="B12:C12"/>
    <mergeCell ref="D12:F12"/>
    <mergeCell ref="B13:C13"/>
    <mergeCell ref="D13:F13"/>
    <mergeCell ref="B14:C14"/>
    <mergeCell ref="D14:F14"/>
    <mergeCell ref="B1:M1"/>
    <mergeCell ref="B7:G7"/>
    <mergeCell ref="B8:G8"/>
    <mergeCell ref="B9:G9"/>
    <mergeCell ref="B11:C11"/>
    <mergeCell ref="D11:F11"/>
  </mergeCells>
  <pageMargins left="0.7" right="0.7" top="0.75" bottom="0.75" header="0.3" footer="0.3"/>
  <pageSetup paperSize="9" scale="54" orientation="landscape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tabSelected="1" zoomScale="80" workbookViewId="0">
      <selection activeCell="B3" sqref="B3:M3"/>
    </sheetView>
  </sheetViews>
  <sheetFormatPr defaultColWidth="9.109375" defaultRowHeight="14.4" x14ac:dyDescent="0.3"/>
  <cols>
    <col min="3" max="3" width="22.5546875" customWidth="1"/>
    <col min="4" max="4" width="28.109375" customWidth="1"/>
    <col min="5" max="5" width="20.33203125" customWidth="1"/>
    <col min="6" max="6" width="14" customWidth="1"/>
    <col min="7" max="7" width="23" customWidth="1"/>
    <col min="8" max="8" width="29.6640625" customWidth="1"/>
    <col min="9" max="9" width="14" customWidth="1"/>
    <col min="10" max="10" width="33" customWidth="1"/>
    <col min="11" max="11" width="21.5546875" customWidth="1"/>
    <col min="12" max="12" width="16.44140625" customWidth="1"/>
    <col min="13" max="13" width="14.5546875" customWidth="1"/>
    <col min="14" max="14" width="20.109375" customWidth="1"/>
    <col min="15" max="15" width="16.88671875" customWidth="1"/>
    <col min="16" max="16" width="12.33203125" customWidth="1"/>
  </cols>
  <sheetData>
    <row r="1" spans="2:17" s="20" customFormat="1" ht="15.6" x14ac:dyDescent="0.3"/>
    <row r="2" spans="2:17" s="20" customFormat="1" ht="15.6" x14ac:dyDescent="0.3"/>
    <row r="3" spans="2:17" ht="23.4" x14ac:dyDescent="0.3">
      <c r="B3" s="119" t="s">
        <v>61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5" spans="2:17" ht="15.6" x14ac:dyDescent="0.3">
      <c r="B5" s="21" t="s">
        <v>62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7" ht="15.6" x14ac:dyDescent="0.3">
      <c r="B6" s="130" t="s">
        <v>27</v>
      </c>
      <c r="C6" s="85" t="s">
        <v>63</v>
      </c>
      <c r="D6" s="85"/>
      <c r="E6" s="85"/>
      <c r="F6" s="85"/>
      <c r="G6" s="85"/>
      <c r="H6" s="85"/>
      <c r="I6" s="85"/>
      <c r="J6" s="85"/>
      <c r="K6" s="87" t="s">
        <v>64</v>
      </c>
      <c r="L6" s="88"/>
      <c r="M6" s="88"/>
      <c r="N6" s="88"/>
      <c r="O6" s="89"/>
    </row>
    <row r="7" spans="2:17" ht="62.4" x14ac:dyDescent="0.3">
      <c r="B7" s="130"/>
      <c r="C7" s="2" t="s">
        <v>51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65</v>
      </c>
      <c r="L7" s="14" t="s">
        <v>66</v>
      </c>
      <c r="M7" s="14" t="s">
        <v>67</v>
      </c>
      <c r="N7" s="14" t="s">
        <v>68</v>
      </c>
      <c r="O7" s="14" t="s">
        <v>69</v>
      </c>
      <c r="P7" s="14" t="s">
        <v>70</v>
      </c>
    </row>
    <row r="8" spans="2:17" ht="15.6" x14ac:dyDescent="0.3">
      <c r="B8" s="120" t="s">
        <v>71</v>
      </c>
      <c r="C8" s="121"/>
      <c r="D8" s="121"/>
      <c r="E8" s="122"/>
      <c r="F8" s="22" t="e">
        <f>SUM(#REF!)</f>
        <v>#REF!</v>
      </c>
      <c r="G8" s="9"/>
      <c r="H8" s="9"/>
      <c r="I8" s="9"/>
      <c r="J8" s="9"/>
    </row>
    <row r="9" spans="2:17" ht="15.6" x14ac:dyDescent="0.3">
      <c r="B9" s="123" t="s">
        <v>72</v>
      </c>
      <c r="C9" s="123"/>
      <c r="D9" s="123"/>
      <c r="E9" s="123"/>
      <c r="F9" s="123"/>
      <c r="G9" s="123"/>
      <c r="H9" s="123"/>
      <c r="I9" s="123"/>
    </row>
    <row r="12" spans="2:17" ht="15.6" x14ac:dyDescent="0.3">
      <c r="B12" s="105" t="s">
        <v>73</v>
      </c>
      <c r="C12" s="105"/>
      <c r="D12" s="105"/>
      <c r="E12" s="105"/>
      <c r="F12" s="105"/>
      <c r="G12" s="105"/>
      <c r="H12" s="105"/>
      <c r="I12" s="105"/>
      <c r="J12" s="105"/>
    </row>
    <row r="13" spans="2:17" ht="15.6" x14ac:dyDescent="0.3">
      <c r="B13" s="130" t="s">
        <v>27</v>
      </c>
      <c r="C13" s="124" t="s">
        <v>63</v>
      </c>
      <c r="D13" s="124"/>
      <c r="E13" s="124"/>
      <c r="F13" s="124"/>
      <c r="G13" s="124"/>
      <c r="H13" s="124"/>
      <c r="I13" s="124"/>
      <c r="J13" s="124"/>
      <c r="K13" s="124"/>
      <c r="L13" s="87" t="s">
        <v>64</v>
      </c>
      <c r="M13" s="88"/>
      <c r="N13" s="88"/>
      <c r="O13" s="88"/>
      <c r="P13" s="89"/>
    </row>
    <row r="14" spans="2:17" ht="93.6" x14ac:dyDescent="0.3">
      <c r="B14" s="130"/>
      <c r="C14" s="2" t="s">
        <v>51</v>
      </c>
      <c r="D14" s="3" t="s">
        <v>52</v>
      </c>
      <c r="E14" s="3" t="s">
        <v>29</v>
      </c>
      <c r="F14" s="3" t="s">
        <v>30</v>
      </c>
      <c r="G14" s="3" t="s">
        <v>31</v>
      </c>
      <c r="H14" s="3" t="s">
        <v>32</v>
      </c>
      <c r="I14" s="3" t="s">
        <v>33</v>
      </c>
      <c r="J14" s="3" t="s">
        <v>34</v>
      </c>
      <c r="K14" s="3" t="s">
        <v>35</v>
      </c>
      <c r="L14" s="3" t="s">
        <v>53</v>
      </c>
      <c r="M14" s="14" t="s">
        <v>66</v>
      </c>
      <c r="N14" s="14" t="s">
        <v>67</v>
      </c>
      <c r="O14" s="14" t="s">
        <v>68</v>
      </c>
      <c r="P14" s="14" t="s">
        <v>69</v>
      </c>
      <c r="Q14" s="14" t="s">
        <v>70</v>
      </c>
    </row>
    <row r="15" spans="2:17" ht="62.4" x14ac:dyDescent="0.3">
      <c r="B15" s="2">
        <v>1</v>
      </c>
      <c r="C15" s="3" t="s">
        <v>37</v>
      </c>
      <c r="D15" s="3"/>
      <c r="E15" s="3" t="s">
        <v>56</v>
      </c>
      <c r="F15" s="3"/>
      <c r="G15" s="3" t="s">
        <v>74</v>
      </c>
      <c r="H15" s="3">
        <v>200000</v>
      </c>
      <c r="I15" s="47" t="s">
        <v>57</v>
      </c>
      <c r="J15" s="3" t="s">
        <v>75</v>
      </c>
      <c r="K15" s="3">
        <v>2029</v>
      </c>
      <c r="L15" s="48">
        <f>H15*5</f>
        <v>1000000</v>
      </c>
      <c r="M15" s="14"/>
      <c r="N15" s="14"/>
      <c r="O15" s="14"/>
      <c r="P15" s="14"/>
      <c r="Q15" s="14"/>
    </row>
    <row r="16" spans="2:17" ht="78" x14ac:dyDescent="0.3">
      <c r="B16" s="2">
        <v>2</v>
      </c>
      <c r="C16" s="3" t="s">
        <v>37</v>
      </c>
      <c r="D16" s="3"/>
      <c r="E16" s="24" t="s">
        <v>76</v>
      </c>
      <c r="F16" s="3"/>
      <c r="G16" s="3"/>
      <c r="H16" s="3">
        <v>66000</v>
      </c>
      <c r="I16" s="24" t="s">
        <v>77</v>
      </c>
      <c r="J16" s="14" t="s">
        <v>78</v>
      </c>
      <c r="K16" s="3">
        <v>2026</v>
      </c>
      <c r="L16" s="48">
        <f>H16*5</f>
        <v>330000</v>
      </c>
      <c r="M16" s="14"/>
      <c r="N16" s="14"/>
      <c r="O16" s="14"/>
      <c r="P16" s="14"/>
      <c r="Q16" s="14"/>
    </row>
    <row r="17" spans="2:17" ht="15.6" x14ac:dyDescent="0.3"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14"/>
      <c r="N17" s="14"/>
      <c r="O17" s="14"/>
      <c r="P17" s="14"/>
      <c r="Q17" s="14"/>
    </row>
    <row r="18" spans="2:17" ht="15.6" x14ac:dyDescent="0.3"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14"/>
      <c r="N18" s="14"/>
      <c r="O18" s="14"/>
      <c r="P18" s="14"/>
      <c r="Q18" s="14"/>
    </row>
    <row r="19" spans="2:17" ht="16.5" customHeight="1" x14ac:dyDescent="0.3">
      <c r="B19" s="125" t="s">
        <v>79</v>
      </c>
      <c r="C19" s="126"/>
      <c r="D19" s="126"/>
      <c r="E19" s="126"/>
      <c r="F19" s="126"/>
      <c r="G19" s="126"/>
      <c r="H19" s="25">
        <f>H15+H16</f>
        <v>266000</v>
      </c>
      <c r="I19" s="9"/>
      <c r="J19" s="9"/>
      <c r="K19" s="9"/>
    </row>
    <row r="20" spans="2:17" ht="15.6" x14ac:dyDescent="0.3">
      <c r="C20" s="127" t="s">
        <v>59</v>
      </c>
      <c r="D20" s="127"/>
      <c r="E20" s="127"/>
      <c r="F20" s="127"/>
      <c r="G20" s="127"/>
      <c r="H20" s="127"/>
      <c r="I20" s="127"/>
      <c r="J20" s="127"/>
    </row>
    <row r="22" spans="2:17" ht="15.6" x14ac:dyDescent="0.3">
      <c r="B22" s="128" t="s">
        <v>80</v>
      </c>
      <c r="C22" s="128"/>
      <c r="D22" s="128"/>
      <c r="E22" s="128"/>
      <c r="F22" s="128"/>
      <c r="G22" s="128"/>
      <c r="H22" s="128"/>
      <c r="I22" s="128"/>
      <c r="J22" s="128"/>
    </row>
    <row r="23" spans="2:17" ht="15.6" x14ac:dyDescent="0.3">
      <c r="B23" s="23"/>
      <c r="C23" s="23"/>
      <c r="D23" s="23"/>
      <c r="E23" s="23"/>
      <c r="F23" s="23"/>
      <c r="G23" s="23"/>
      <c r="H23" s="23"/>
      <c r="I23" s="23"/>
      <c r="J23" s="23"/>
    </row>
    <row r="24" spans="2:17" ht="15.6" x14ac:dyDescent="0.3">
      <c r="B24" s="130" t="s">
        <v>27</v>
      </c>
      <c r="C24" s="124" t="s">
        <v>63</v>
      </c>
      <c r="D24" s="124"/>
      <c r="E24" s="124"/>
      <c r="F24" s="124"/>
      <c r="G24" s="124"/>
      <c r="H24" s="124"/>
      <c r="I24" s="124"/>
      <c r="J24" s="124"/>
      <c r="K24" s="87" t="s">
        <v>64</v>
      </c>
      <c r="L24" s="88"/>
      <c r="M24" s="88"/>
      <c r="N24" s="88"/>
      <c r="O24" s="89"/>
    </row>
    <row r="25" spans="2:17" ht="62.4" x14ac:dyDescent="0.3">
      <c r="B25" s="130"/>
      <c r="C25" s="2" t="s">
        <v>51</v>
      </c>
      <c r="D25" s="3" t="s">
        <v>29</v>
      </c>
      <c r="E25" s="3" t="s">
        <v>32</v>
      </c>
      <c r="F25" s="129" t="s">
        <v>81</v>
      </c>
      <c r="G25" s="129"/>
      <c r="H25" s="3" t="s">
        <v>34</v>
      </c>
      <c r="I25" s="3" t="s">
        <v>35</v>
      </c>
      <c r="J25" s="129" t="s">
        <v>65</v>
      </c>
      <c r="K25" s="129"/>
      <c r="L25" s="14" t="s">
        <v>66</v>
      </c>
      <c r="M25" s="14" t="s">
        <v>67</v>
      </c>
      <c r="N25" s="14" t="s">
        <v>68</v>
      </c>
      <c r="O25" s="14" t="s">
        <v>82</v>
      </c>
      <c r="P25" s="14" t="s">
        <v>70</v>
      </c>
    </row>
    <row r="26" spans="2:17" ht="15.6" x14ac:dyDescent="0.3">
      <c r="B26" s="3"/>
      <c r="C26" s="3"/>
      <c r="E26" s="26"/>
      <c r="F26" s="129"/>
      <c r="G26" s="129"/>
      <c r="I26" s="3"/>
      <c r="J26" s="129"/>
      <c r="K26" s="129"/>
      <c r="L26" s="12"/>
      <c r="M26" s="12"/>
      <c r="N26" s="12"/>
      <c r="O26" s="12"/>
      <c r="P26" s="12"/>
    </row>
    <row r="27" spans="2:17" ht="15.6" x14ac:dyDescent="0.3">
      <c r="B27" s="3"/>
      <c r="C27" s="3"/>
      <c r="D27" s="3"/>
      <c r="E27" s="26"/>
      <c r="F27" s="129"/>
      <c r="G27" s="129"/>
      <c r="H27" s="3"/>
      <c r="I27" s="3"/>
      <c r="J27" s="129"/>
      <c r="K27" s="129"/>
      <c r="L27" s="12"/>
      <c r="M27" s="12"/>
      <c r="N27" s="12"/>
      <c r="O27" s="12"/>
      <c r="P27" s="12"/>
    </row>
    <row r="28" spans="2:17" ht="15.6" x14ac:dyDescent="0.3">
      <c r="B28" s="3"/>
      <c r="C28" s="3"/>
      <c r="D28" s="27" t="s">
        <v>83</v>
      </c>
      <c r="E28" s="28">
        <f>SUM(E26:E27)</f>
        <v>0</v>
      </c>
      <c r="F28" s="130"/>
      <c r="G28" s="130"/>
      <c r="H28" s="3"/>
      <c r="I28" s="3"/>
      <c r="J28" s="129"/>
      <c r="K28" s="129"/>
    </row>
    <row r="30" spans="2:17" ht="23.4" x14ac:dyDescent="0.3">
      <c r="B30" s="119" t="s">
        <v>84</v>
      </c>
      <c r="C30" s="119"/>
      <c r="D30" s="119"/>
      <c r="E30" s="119"/>
      <c r="F30" s="119"/>
      <c r="G30" s="119"/>
      <c r="H30" s="119"/>
      <c r="I30" s="119"/>
      <c r="J30" s="119"/>
    </row>
    <row r="31" spans="2:17" ht="15.6" x14ac:dyDescent="0.3">
      <c r="B31" s="130" t="s">
        <v>27</v>
      </c>
      <c r="C31" s="124" t="s">
        <v>63</v>
      </c>
      <c r="D31" s="124"/>
      <c r="E31" s="124"/>
      <c r="F31" s="124"/>
      <c r="G31" s="124"/>
      <c r="H31" s="124"/>
      <c r="I31" s="124"/>
      <c r="J31" s="124"/>
      <c r="K31" s="85" t="s">
        <v>64</v>
      </c>
      <c r="L31" s="85"/>
      <c r="M31" s="85"/>
      <c r="N31" s="85"/>
      <c r="O31" s="85"/>
    </row>
    <row r="32" spans="2:17" ht="62.4" x14ac:dyDescent="0.3">
      <c r="B32" s="130"/>
      <c r="C32" s="2" t="s">
        <v>51</v>
      </c>
      <c r="D32" s="3" t="s">
        <v>29</v>
      </c>
      <c r="E32" s="3" t="s">
        <v>30</v>
      </c>
      <c r="F32" s="3" t="s">
        <v>31</v>
      </c>
      <c r="G32" s="3" t="s">
        <v>32</v>
      </c>
      <c r="H32" s="3" t="s">
        <v>33</v>
      </c>
      <c r="I32" s="3" t="s">
        <v>34</v>
      </c>
      <c r="J32" s="3" t="s">
        <v>35</v>
      </c>
      <c r="K32" s="3" t="s">
        <v>85</v>
      </c>
      <c r="L32" s="14" t="s">
        <v>66</v>
      </c>
      <c r="M32" s="14" t="s">
        <v>67</v>
      </c>
      <c r="N32" s="14" t="s">
        <v>68</v>
      </c>
      <c r="O32" s="14" t="s">
        <v>69</v>
      </c>
      <c r="P32" s="14" t="s">
        <v>70</v>
      </c>
    </row>
    <row r="33" spans="1:16" ht="31.2" x14ac:dyDescent="0.3">
      <c r="B33" s="2">
        <v>1</v>
      </c>
      <c r="C33" s="2" t="s">
        <v>37</v>
      </c>
      <c r="D33" s="3" t="s">
        <v>86</v>
      </c>
      <c r="E33" s="3">
        <v>1</v>
      </c>
      <c r="F33" s="3" t="s">
        <v>74</v>
      </c>
      <c r="G33" s="29">
        <v>60000</v>
      </c>
      <c r="H33" s="30" t="s">
        <v>87</v>
      </c>
      <c r="I33" s="3" t="s">
        <v>75</v>
      </c>
      <c r="J33" s="3">
        <v>2026</v>
      </c>
      <c r="K33" s="3">
        <f t="shared" ref="K33:K38" si="0">G33*5</f>
        <v>300000</v>
      </c>
      <c r="L33" s="14"/>
      <c r="M33" s="14"/>
      <c r="N33" s="14"/>
      <c r="O33" s="14"/>
      <c r="P33" s="14"/>
    </row>
    <row r="34" spans="1:16" ht="31.2" x14ac:dyDescent="0.3">
      <c r="B34" s="2">
        <v>2</v>
      </c>
      <c r="C34" s="2" t="s">
        <v>37</v>
      </c>
      <c r="D34" s="3" t="s">
        <v>88</v>
      </c>
      <c r="E34" s="3">
        <v>1</v>
      </c>
      <c r="F34" s="3" t="s">
        <v>74</v>
      </c>
      <c r="G34" s="29">
        <v>60000</v>
      </c>
      <c r="H34" s="30" t="s">
        <v>89</v>
      </c>
      <c r="I34" s="3" t="s">
        <v>75</v>
      </c>
      <c r="J34" s="3">
        <v>2027</v>
      </c>
      <c r="K34" s="3">
        <f t="shared" si="0"/>
        <v>300000</v>
      </c>
      <c r="L34" s="14"/>
      <c r="M34" s="14"/>
      <c r="N34" s="14"/>
      <c r="O34" s="14"/>
      <c r="P34" s="14"/>
    </row>
    <row r="35" spans="1:16" ht="31.2" x14ac:dyDescent="0.3">
      <c r="B35" s="2">
        <v>3</v>
      </c>
      <c r="C35" s="2" t="s">
        <v>37</v>
      </c>
      <c r="D35" s="3" t="s">
        <v>90</v>
      </c>
      <c r="E35" s="3">
        <v>1</v>
      </c>
      <c r="F35" s="3" t="s">
        <v>74</v>
      </c>
      <c r="G35" s="29">
        <v>53000</v>
      </c>
      <c r="H35" s="16" t="s">
        <v>91</v>
      </c>
      <c r="I35" s="3" t="s">
        <v>75</v>
      </c>
      <c r="J35" s="3">
        <v>2027</v>
      </c>
      <c r="K35" s="3">
        <f t="shared" si="0"/>
        <v>265000</v>
      </c>
      <c r="L35" s="14"/>
      <c r="M35" s="14"/>
      <c r="N35" s="14"/>
      <c r="O35" s="14"/>
      <c r="P35" s="14"/>
    </row>
    <row r="36" spans="1:16" ht="31.2" x14ac:dyDescent="0.3">
      <c r="B36" s="2">
        <v>4</v>
      </c>
      <c r="C36" s="2" t="s">
        <v>37</v>
      </c>
      <c r="D36" s="3" t="s">
        <v>92</v>
      </c>
      <c r="E36" s="14">
        <v>250</v>
      </c>
      <c r="F36" s="3" t="s">
        <v>74</v>
      </c>
      <c r="G36" s="29">
        <v>100000</v>
      </c>
      <c r="H36" s="16" t="s">
        <v>93</v>
      </c>
      <c r="I36" s="3" t="s">
        <v>75</v>
      </c>
      <c r="J36" s="3">
        <v>2028</v>
      </c>
      <c r="K36" s="3">
        <f t="shared" si="0"/>
        <v>500000</v>
      </c>
      <c r="L36" s="14"/>
      <c r="M36" s="14"/>
      <c r="N36" s="14"/>
      <c r="O36" s="14"/>
      <c r="P36" s="14"/>
    </row>
    <row r="37" spans="1:16" ht="31.2" x14ac:dyDescent="0.3">
      <c r="B37" s="2">
        <v>5</v>
      </c>
      <c r="C37" s="2" t="s">
        <v>37</v>
      </c>
      <c r="D37" s="3" t="s">
        <v>94</v>
      </c>
      <c r="E37" s="14">
        <v>3</v>
      </c>
      <c r="F37" s="3" t="s">
        <v>39</v>
      </c>
      <c r="G37" s="29">
        <v>100000</v>
      </c>
      <c r="H37" s="16" t="s">
        <v>89</v>
      </c>
      <c r="I37" s="3" t="s">
        <v>75</v>
      </c>
      <c r="J37" s="3">
        <v>2028</v>
      </c>
      <c r="K37" s="3">
        <f t="shared" si="0"/>
        <v>500000</v>
      </c>
      <c r="L37" s="14"/>
      <c r="M37" s="14"/>
      <c r="N37" s="14"/>
      <c r="O37" s="14"/>
      <c r="P37" s="14"/>
    </row>
    <row r="38" spans="1:16" ht="46.8" x14ac:dyDescent="0.3">
      <c r="B38" s="2">
        <v>6</v>
      </c>
      <c r="C38" s="2" t="s">
        <v>37</v>
      </c>
      <c r="D38" s="3" t="s">
        <v>95</v>
      </c>
      <c r="E38" s="14">
        <v>1000</v>
      </c>
      <c r="F38" s="3" t="s">
        <v>96</v>
      </c>
      <c r="G38" s="29">
        <v>77000</v>
      </c>
      <c r="H38" s="16" t="s">
        <v>89</v>
      </c>
      <c r="I38" s="3" t="s">
        <v>75</v>
      </c>
      <c r="J38" s="3">
        <v>2029</v>
      </c>
      <c r="K38" s="3">
        <f t="shared" si="0"/>
        <v>385000</v>
      </c>
      <c r="L38" s="14"/>
      <c r="M38" s="14"/>
      <c r="N38" s="14"/>
      <c r="O38" s="14"/>
      <c r="P38" s="14"/>
    </row>
    <row r="39" spans="1:16" ht="15.6" x14ac:dyDescent="0.3">
      <c r="B39" s="31"/>
      <c r="C39" s="31"/>
      <c r="D39" s="32"/>
      <c r="E39" s="33"/>
      <c r="F39" s="32"/>
      <c r="G39" s="34"/>
      <c r="H39" s="35"/>
      <c r="I39" s="32"/>
      <c r="J39" s="32"/>
      <c r="K39" s="32">
        <f>G40*5</f>
        <v>2250000</v>
      </c>
      <c r="L39" s="33"/>
      <c r="M39" s="33"/>
      <c r="N39" s="33"/>
      <c r="O39" s="33"/>
      <c r="P39" s="33"/>
    </row>
    <row r="40" spans="1:16" x14ac:dyDescent="0.3">
      <c r="C40" s="131" t="s">
        <v>97</v>
      </c>
      <c r="D40" s="131"/>
      <c r="E40" s="131"/>
      <c r="F40" s="37"/>
      <c r="G40" s="38">
        <f>SUM(G33:G39)</f>
        <v>450000</v>
      </c>
    </row>
    <row r="41" spans="1:16" x14ac:dyDescent="0.3">
      <c r="C41" s="36"/>
      <c r="D41" s="36"/>
      <c r="E41" s="36"/>
      <c r="F41" s="37"/>
      <c r="G41" s="39"/>
    </row>
    <row r="42" spans="1:16" x14ac:dyDescent="0.3">
      <c r="C42" s="36">
        <v>2022</v>
      </c>
      <c r="D42" s="36">
        <v>2023</v>
      </c>
      <c r="E42" s="36">
        <v>2024</v>
      </c>
      <c r="F42" s="37">
        <v>2025</v>
      </c>
      <c r="G42" s="37">
        <v>2026</v>
      </c>
      <c r="H42" s="37">
        <v>2027</v>
      </c>
      <c r="I42" s="37">
        <v>2028</v>
      </c>
      <c r="J42" s="37">
        <v>2029</v>
      </c>
      <c r="K42" s="37">
        <v>2030</v>
      </c>
      <c r="L42" s="37">
        <v>2031</v>
      </c>
      <c r="M42" s="37">
        <v>2025</v>
      </c>
    </row>
    <row r="43" spans="1:16" ht="56.4" customHeight="1" x14ac:dyDescent="0.3">
      <c r="A43" s="40" t="s">
        <v>98</v>
      </c>
      <c r="B43" s="41" t="s">
        <v>99</v>
      </c>
      <c r="C43" s="42">
        <v>0.34047705016082663</v>
      </c>
      <c r="D43" s="42">
        <v>0.3285932521747128</v>
      </c>
      <c r="E43" s="42">
        <v>0.28147951919963687</v>
      </c>
      <c r="F43" s="42">
        <v>0.28149999999999997</v>
      </c>
      <c r="G43" s="42">
        <v>0.27</v>
      </c>
      <c r="H43" s="42">
        <v>0.24</v>
      </c>
      <c r="I43" s="42">
        <v>0.2</v>
      </c>
      <c r="J43" s="42">
        <v>0.19</v>
      </c>
      <c r="K43" s="42">
        <v>0.19</v>
      </c>
      <c r="L43" s="42">
        <v>0.12</v>
      </c>
      <c r="M43" s="42">
        <v>0.12</v>
      </c>
    </row>
    <row r="44" spans="1:16" ht="15.6" x14ac:dyDescent="0.3">
      <c r="C44" s="33" t="s">
        <v>100</v>
      </c>
    </row>
    <row r="45" spans="1:16" ht="36.75" customHeight="1" x14ac:dyDescent="0.3">
      <c r="C45" s="132" t="s">
        <v>101</v>
      </c>
      <c r="D45" s="132"/>
      <c r="E45" s="132"/>
      <c r="F45" s="132"/>
      <c r="G45" s="132"/>
      <c r="H45" s="132"/>
      <c r="I45" s="132"/>
      <c r="J45" s="132"/>
      <c r="K45" s="132"/>
    </row>
    <row r="46" spans="1:16" x14ac:dyDescent="0.3">
      <c r="C46">
        <v>2025</v>
      </c>
      <c r="D46">
        <f>C46+1</f>
        <v>2026</v>
      </c>
      <c r="E46">
        <f>D46+1</f>
        <v>2027</v>
      </c>
      <c r="F46">
        <f>E46+1</f>
        <v>2028</v>
      </c>
      <c r="G46">
        <f>F46+1</f>
        <v>2029</v>
      </c>
      <c r="H46" t="s">
        <v>18</v>
      </c>
      <c r="I46" t="s">
        <v>102</v>
      </c>
    </row>
    <row r="47" spans="1:16" x14ac:dyDescent="0.3">
      <c r="B47" t="s">
        <v>103</v>
      </c>
      <c r="C47" s="43">
        <v>379123.22139999998</v>
      </c>
      <c r="D47" s="43">
        <v>417011.01266666665</v>
      </c>
      <c r="E47" s="43">
        <v>445244.91266666667</v>
      </c>
      <c r="F47" s="43">
        <v>479557.24600000004</v>
      </c>
      <c r="G47" s="43">
        <v>524427.47933333344</v>
      </c>
      <c r="H47" s="44">
        <f>SUM(C47:G47)</f>
        <v>2245363.8720666668</v>
      </c>
      <c r="I47" s="49">
        <f>H47/5.06</f>
        <v>443747.80080368911</v>
      </c>
      <c r="J47" s="50"/>
    </row>
    <row r="48" spans="1:16" x14ac:dyDescent="0.3">
      <c r="B48" t="s">
        <v>104</v>
      </c>
      <c r="C48" s="43">
        <v>220894.57500000001</v>
      </c>
      <c r="D48" s="43">
        <v>263311.26909866667</v>
      </c>
      <c r="E48" s="43">
        <v>330805.39977072633</v>
      </c>
      <c r="F48" s="43">
        <v>331911.27039999998</v>
      </c>
      <c r="G48" s="43">
        <v>334316.42453333328</v>
      </c>
      <c r="H48" s="44">
        <f>SUM(C48:G48)</f>
        <v>1481238.9388027261</v>
      </c>
      <c r="I48" s="51">
        <f>H48/5</f>
        <v>296247.78776054521</v>
      </c>
      <c r="J48" s="44"/>
    </row>
    <row r="49" spans="4:9" x14ac:dyDescent="0.3">
      <c r="D49" s="44"/>
      <c r="E49" s="44"/>
      <c r="F49" s="44"/>
      <c r="G49" s="44"/>
      <c r="H49" s="44"/>
      <c r="I49" s="52"/>
    </row>
    <row r="50" spans="4:9" x14ac:dyDescent="0.3">
      <c r="D50" s="44"/>
      <c r="E50" s="44"/>
      <c r="F50" s="44"/>
      <c r="G50" s="44"/>
      <c r="H50" s="44"/>
    </row>
    <row r="51" spans="4:9" x14ac:dyDescent="0.3">
      <c r="D51" s="45"/>
      <c r="E51" s="45"/>
      <c r="F51" s="45"/>
      <c r="G51" s="45"/>
      <c r="H51" s="44"/>
    </row>
    <row r="52" spans="4:9" x14ac:dyDescent="0.3">
      <c r="D52" s="37"/>
      <c r="E52" s="37"/>
      <c r="F52" s="37"/>
      <c r="G52" s="37"/>
      <c r="H52" s="37"/>
    </row>
    <row r="53" spans="4:9" x14ac:dyDescent="0.3">
      <c r="D53" s="37"/>
      <c r="E53" s="37"/>
      <c r="F53" s="37"/>
      <c r="G53" s="37"/>
      <c r="H53" s="37"/>
    </row>
    <row r="54" spans="4:9" x14ac:dyDescent="0.3">
      <c r="D54" s="46"/>
      <c r="E54" s="46"/>
      <c r="F54" s="46"/>
      <c r="G54" s="46"/>
      <c r="H54" s="46"/>
    </row>
  </sheetData>
  <mergeCells count="30">
    <mergeCell ref="C45:K45"/>
    <mergeCell ref="B6:B7"/>
    <mergeCell ref="B13:B14"/>
    <mergeCell ref="B24:B25"/>
    <mergeCell ref="B31:B32"/>
    <mergeCell ref="F28:G28"/>
    <mergeCell ref="J28:K28"/>
    <mergeCell ref="B30:J30"/>
    <mergeCell ref="C31:J31"/>
    <mergeCell ref="K31:O31"/>
    <mergeCell ref="C40:E40"/>
    <mergeCell ref="F25:G25"/>
    <mergeCell ref="J25:K25"/>
    <mergeCell ref="F26:G26"/>
    <mergeCell ref="J26:K26"/>
    <mergeCell ref="F27:G27"/>
    <mergeCell ref="J27:K27"/>
    <mergeCell ref="C13:K13"/>
    <mergeCell ref="L13:P13"/>
    <mergeCell ref="B19:G19"/>
    <mergeCell ref="C20:J20"/>
    <mergeCell ref="B22:J22"/>
    <mergeCell ref="C24:J24"/>
    <mergeCell ref="K24:O24"/>
    <mergeCell ref="B3:M3"/>
    <mergeCell ref="C6:J6"/>
    <mergeCell ref="K6:O6"/>
    <mergeCell ref="B8:E8"/>
    <mergeCell ref="B9:I9"/>
    <mergeCell ref="B12:J12"/>
  </mergeCells>
  <pageMargins left="0.7" right="0.7" top="0.75" bottom="0.75" header="0.3" footer="0.3"/>
  <pageSetup paperSize="9" scale="38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"/>
  <sheetViews>
    <sheetView workbookViewId="0">
      <selection activeCell="F8" sqref="F8"/>
    </sheetView>
  </sheetViews>
  <sheetFormatPr defaultColWidth="9.109375" defaultRowHeight="14.4" x14ac:dyDescent="0.3"/>
  <cols>
    <col min="3" max="3" width="20" customWidth="1"/>
    <col min="4" max="4" width="18.44140625" customWidth="1"/>
    <col min="5" max="5" width="14.6640625" customWidth="1"/>
    <col min="6" max="6" width="13.6640625" customWidth="1"/>
    <col min="7" max="7" width="14.5546875" customWidth="1"/>
    <col min="8" max="8" width="13.5546875" customWidth="1"/>
    <col min="9" max="9" width="14.44140625" customWidth="1"/>
    <col min="10" max="10" width="12.5546875" customWidth="1"/>
    <col min="12" max="12" width="12.33203125" customWidth="1"/>
    <col min="14" max="14" width="11.33203125" customWidth="1"/>
  </cols>
  <sheetData>
    <row r="2" spans="2:16" ht="18" x14ac:dyDescent="0.3">
      <c r="B2" s="81" t="s">
        <v>105</v>
      </c>
      <c r="C2" s="81"/>
      <c r="D2" s="81"/>
      <c r="E2" s="81"/>
      <c r="F2" s="81"/>
      <c r="G2" s="81"/>
      <c r="H2" s="81"/>
      <c r="I2" s="81"/>
      <c r="J2" s="81"/>
    </row>
    <row r="3" spans="2:16" ht="15.6" x14ac:dyDescent="0.3">
      <c r="B3" s="130" t="s">
        <v>27</v>
      </c>
      <c r="C3" s="124" t="s">
        <v>63</v>
      </c>
      <c r="D3" s="124"/>
      <c r="E3" s="124"/>
      <c r="F3" s="124"/>
      <c r="G3" s="124"/>
      <c r="H3" s="124"/>
      <c r="I3" s="124"/>
      <c r="J3" s="133"/>
      <c r="K3" s="85" t="s">
        <v>106</v>
      </c>
      <c r="L3" s="85"/>
      <c r="M3" s="85"/>
      <c r="N3" s="85"/>
      <c r="O3" s="85"/>
      <c r="P3" s="12"/>
    </row>
    <row r="4" spans="2:16" ht="78" x14ac:dyDescent="0.3">
      <c r="B4" s="130"/>
      <c r="C4" s="2" t="s">
        <v>51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13" t="s">
        <v>35</v>
      </c>
      <c r="K4" s="3" t="s">
        <v>8</v>
      </c>
      <c r="L4" s="14" t="s">
        <v>107</v>
      </c>
      <c r="M4" s="14" t="s">
        <v>108</v>
      </c>
      <c r="N4" s="14" t="s">
        <v>109</v>
      </c>
      <c r="O4" s="14" t="s">
        <v>110</v>
      </c>
      <c r="P4" s="12" t="s">
        <v>8</v>
      </c>
    </row>
    <row r="5" spans="2:16" ht="46.8" x14ac:dyDescent="0.3">
      <c r="B5" s="4">
        <v>1</v>
      </c>
      <c r="C5" s="5" t="s">
        <v>111</v>
      </c>
      <c r="D5" s="6" t="s">
        <v>112</v>
      </c>
      <c r="E5" s="5"/>
      <c r="F5" s="5"/>
      <c r="G5" s="7"/>
      <c r="H5" s="5"/>
      <c r="I5" s="5"/>
      <c r="J5" s="15"/>
      <c r="K5" s="16"/>
      <c r="L5" s="17"/>
      <c r="M5" s="18"/>
      <c r="N5" s="17"/>
      <c r="O5" s="18"/>
      <c r="P5" s="18"/>
    </row>
    <row r="6" spans="2:16" ht="15.6" x14ac:dyDescent="0.3">
      <c r="B6" s="8">
        <v>2</v>
      </c>
      <c r="C6" s="9"/>
      <c r="D6" s="9"/>
      <c r="E6" s="9"/>
      <c r="F6" s="9"/>
      <c r="G6" s="10"/>
      <c r="H6" s="9"/>
      <c r="I6" s="9"/>
      <c r="J6" s="19"/>
      <c r="K6" s="3"/>
      <c r="L6" s="12"/>
      <c r="M6" s="12"/>
      <c r="N6" s="12"/>
      <c r="O6" s="12"/>
      <c r="P6" s="12"/>
    </row>
    <row r="7" spans="2:16" ht="15.6" x14ac:dyDescent="0.3">
      <c r="B7" s="8">
        <v>3</v>
      </c>
      <c r="C7" s="9"/>
      <c r="D7" s="9"/>
      <c r="E7" s="9"/>
      <c r="F7" s="9"/>
      <c r="G7" s="10"/>
      <c r="H7" s="9"/>
      <c r="I7" s="9"/>
      <c r="J7" s="19"/>
      <c r="K7" s="3"/>
      <c r="L7" s="12"/>
      <c r="M7" s="12"/>
      <c r="N7" s="12"/>
      <c r="O7" s="12"/>
      <c r="P7" s="12"/>
    </row>
  </sheetData>
  <mergeCells count="4">
    <mergeCell ref="B2:J2"/>
    <mergeCell ref="C3:J3"/>
    <mergeCell ref="K3:O3"/>
    <mergeCell ref="B3:B4"/>
  </mergeCells>
  <pageMargins left="0.7" right="0.7" top="0.75" bottom="0.75" header="0.3" footer="0.3"/>
  <pageSetup paperSize="9" scale="65" orientation="landscape" verticalDpi="0"/>
  <colBreaks count="1" manualBreakCount="1">
    <brk id="16" max="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18" sqref="L18"/>
    </sheetView>
  </sheetViews>
  <sheetFormatPr defaultColWidth="9.109375" defaultRowHeight="14.4" x14ac:dyDescent="0.3"/>
  <sheetData/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Acrobat.Document.DC" shapeId="3073" r:id="rId3">
          <objectPr defaultSize="0" autoPict="0" altText="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274320</xdr:colOff>
                <xdr:row>35</xdr:row>
                <xdr:rowOff>15240</xdr:rowOff>
              </to>
            </anchor>
          </objectPr>
        </oleObject>
      </mc:Choice>
      <mc:Fallback>
        <oleObject progId="Acrobat.Document.DC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evaluare necesar</vt:lpstr>
      <vt:lpstr>plan de investitii</vt:lpstr>
      <vt:lpstr>investitii in derulare</vt:lpstr>
      <vt:lpstr>deviz oferta reabilitare decant</vt:lpstr>
      <vt:lpstr>'investitii in derulare'!Print_Area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Silviu Lacatusu</dc:creator>
  <cp:lastModifiedBy>Elena CIUPE</cp:lastModifiedBy>
  <cp:lastPrinted>2022-08-11T12:09:25Z</cp:lastPrinted>
  <dcterms:created xsi:type="dcterms:W3CDTF">2022-07-27T13:17:14Z</dcterms:created>
  <dcterms:modified xsi:type="dcterms:W3CDTF">2025-05-26T12:39:25Z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5EFAE7DC5B80442EA5DBB7EFF00A96E5_13</vt:lpwstr>
  </property>
  <property fmtid="{D5CDD505-2E9C-101B-9397-08002B2CF9AE}" pid="3" name="KSOProductBuildVer">
    <vt:lpwstr>1033-12.2.0.21179</vt:lpwstr>
  </property>
</Properties>
</file>