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.C. PIETE Serv.Com.Muscel 2010\HOTARARI AGA\2025\29.05.2025 BVC 2025\"/>
    </mc:Choice>
  </mc:AlternateContent>
  <bookViews>
    <workbookView xWindow="-120" yWindow="-120" windowWidth="24240" windowHeight="13020" activeTab="3"/>
  </bookViews>
  <sheets>
    <sheet name="ANEXA 1" sheetId="1" r:id="rId1"/>
    <sheet name="ANEXA 2" sheetId="2" r:id="rId2"/>
    <sheet name="ANEXA 3" sheetId="3" r:id="rId3"/>
    <sheet name="ANEXA 4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N197" i="2"/>
  <c r="H65" i="1"/>
  <c r="H11" i="1" l="1"/>
  <c r="F12" i="4"/>
  <c r="F11" i="4" s="1"/>
  <c r="G12" i="4"/>
  <c r="H12" i="4"/>
  <c r="J152" i="2"/>
  <c r="J197" i="2"/>
  <c r="N122" i="2"/>
  <c r="L134" i="2"/>
  <c r="K25" i="2"/>
  <c r="N24" i="2"/>
  <c r="J187" i="2" l="1"/>
  <c r="J186" i="2"/>
  <c r="J185" i="2"/>
  <c r="J161" i="2"/>
  <c r="J144" i="2"/>
  <c r="J134" i="2"/>
  <c r="J122" i="2"/>
  <c r="J112" i="2"/>
  <c r="J102" i="2"/>
  <c r="J91" i="2"/>
  <c r="J68" i="2" s="1"/>
  <c r="J62" i="2"/>
  <c r="J53" i="2"/>
  <c r="J43" i="2"/>
  <c r="J35" i="2"/>
  <c r="J25" i="2"/>
  <c r="J24" i="2" s="1"/>
  <c r="J20" i="2"/>
  <c r="I197" i="2"/>
  <c r="I187" i="2"/>
  <c r="I186" i="2"/>
  <c r="I185" i="2"/>
  <c r="I161" i="2"/>
  <c r="I152" i="2"/>
  <c r="I144" i="2" s="1"/>
  <c r="I134" i="2"/>
  <c r="I122" i="2"/>
  <c r="I112" i="2"/>
  <c r="I113" i="2" s="1"/>
  <c r="I102" i="2"/>
  <c r="I91" i="2"/>
  <c r="I68" i="2" s="1"/>
  <c r="I62" i="2"/>
  <c r="I53" i="2"/>
  <c r="I43" i="2"/>
  <c r="I35" i="2"/>
  <c r="I25" i="2"/>
  <c r="I24" i="2" s="1"/>
  <c r="I20" i="2"/>
  <c r="G197" i="2"/>
  <c r="G187" i="2"/>
  <c r="G175" i="2"/>
  <c r="G152" i="2"/>
  <c r="G144" i="2"/>
  <c r="G134" i="2"/>
  <c r="G122" i="2"/>
  <c r="G112" i="2"/>
  <c r="G113" i="2" s="1"/>
  <c r="G102" i="2"/>
  <c r="G68" i="2"/>
  <c r="G62" i="2"/>
  <c r="G53" i="2"/>
  <c r="G43" i="2"/>
  <c r="G35" i="2"/>
  <c r="G25" i="2"/>
  <c r="G24" i="2" s="1"/>
  <c r="G20" i="2"/>
  <c r="J39" i="4"/>
  <c r="G22" i="4"/>
  <c r="H22" i="4"/>
  <c r="I22" i="4"/>
  <c r="J22" i="4"/>
  <c r="F22" i="4"/>
  <c r="I39" i="4"/>
  <c r="H39" i="4"/>
  <c r="G39" i="4"/>
  <c r="F39" i="4"/>
  <c r="F37" i="4"/>
  <c r="F33" i="4" s="1"/>
  <c r="F28" i="4"/>
  <c r="L20" i="1"/>
  <c r="K20" i="1"/>
  <c r="P61" i="2"/>
  <c r="P60" i="2"/>
  <c r="M187" i="2"/>
  <c r="L187" i="2"/>
  <c r="M186" i="2"/>
  <c r="M185" i="2"/>
  <c r="L186" i="2"/>
  <c r="L185" i="2"/>
  <c r="K185" i="2"/>
  <c r="L122" i="2"/>
  <c r="K187" i="2"/>
  <c r="K186" i="2"/>
  <c r="K112" i="2"/>
  <c r="K113" i="2" s="1"/>
  <c r="K111" i="2" s="1"/>
  <c r="P175" i="2"/>
  <c r="O175" i="2"/>
  <c r="N91" i="2"/>
  <c r="O61" i="2"/>
  <c r="N20" i="2"/>
  <c r="O55" i="2"/>
  <c r="J113" i="2" l="1"/>
  <c r="J111" i="2" s="1"/>
  <c r="J184" i="2" s="1"/>
  <c r="J195" i="2" s="1"/>
  <c r="I110" i="2"/>
  <c r="I109" i="2" s="1"/>
  <c r="O197" i="2"/>
  <c r="G17" i="2"/>
  <c r="G14" i="2" s="1"/>
  <c r="G12" i="2" s="1"/>
  <c r="J188" i="2"/>
  <c r="I52" i="2"/>
  <c r="I50" i="2" s="1"/>
  <c r="G110" i="2"/>
  <c r="G109" i="2" s="1"/>
  <c r="G188" i="2"/>
  <c r="I17" i="2"/>
  <c r="I14" i="2" s="1"/>
  <c r="I196" i="2" s="1"/>
  <c r="G52" i="2"/>
  <c r="I188" i="2"/>
  <c r="J17" i="2"/>
  <c r="J14" i="2" s="1"/>
  <c r="J110" i="2"/>
  <c r="J52" i="2"/>
  <c r="I111" i="2"/>
  <c r="I189" i="2"/>
  <c r="I183" i="2"/>
  <c r="I193" i="2" s="1"/>
  <c r="G111" i="2"/>
  <c r="G184" i="2" s="1"/>
  <c r="G195" i="2" s="1"/>
  <c r="G189" i="2"/>
  <c r="F21" i="4"/>
  <c r="G183" i="2" l="1"/>
  <c r="G193" i="2" s="1"/>
  <c r="J189" i="2"/>
  <c r="I180" i="2"/>
  <c r="I49" i="2"/>
  <c r="G50" i="2"/>
  <c r="I174" i="2"/>
  <c r="I12" i="2"/>
  <c r="I184" i="2"/>
  <c r="I195" i="2" s="1"/>
  <c r="G196" i="2"/>
  <c r="J109" i="2"/>
  <c r="J50" i="2" s="1"/>
  <c r="J183" i="2"/>
  <c r="J193" i="2" s="1"/>
  <c r="G174" i="2"/>
  <c r="J12" i="2"/>
  <c r="J196" i="2"/>
  <c r="J174" i="2"/>
  <c r="L65" i="1"/>
  <c r="K65" i="1"/>
  <c r="I65" i="1"/>
  <c r="J65" i="1" s="1"/>
  <c r="I11" i="1"/>
  <c r="O63" i="2"/>
  <c r="M122" i="2"/>
  <c r="I169" i="2" l="1"/>
  <c r="G180" i="2"/>
  <c r="G49" i="2"/>
  <c r="G169" i="2" s="1"/>
  <c r="J49" i="2"/>
  <c r="J169" i="2" s="1"/>
  <c r="J180" i="2"/>
  <c r="P196" i="2"/>
  <c r="N65" i="1"/>
  <c r="M65" i="1"/>
  <c r="P150" i="2" l="1"/>
  <c r="P126" i="2"/>
  <c r="P122" i="2"/>
  <c r="O89" i="2"/>
  <c r="P28" i="2"/>
  <c r="M79" i="2"/>
  <c r="G28" i="4" l="1"/>
  <c r="H28" i="4"/>
  <c r="F16" i="3" l="1"/>
  <c r="N66" i="1" l="1"/>
  <c r="M66" i="1"/>
  <c r="O60" i="2"/>
  <c r="P25" i="2" l="1"/>
  <c r="H12" i="2"/>
  <c r="K20" i="2"/>
  <c r="L20" i="2"/>
  <c r="M20" i="2"/>
  <c r="O21" i="2"/>
  <c r="P21" i="2"/>
  <c r="O22" i="2"/>
  <c r="P22" i="2"/>
  <c r="O23" i="2"/>
  <c r="P23" i="2"/>
  <c r="K24" i="2"/>
  <c r="L25" i="2"/>
  <c r="L24" i="2" s="1"/>
  <c r="M25" i="2"/>
  <c r="M24" i="2" s="1"/>
  <c r="O26" i="2"/>
  <c r="P26" i="2"/>
  <c r="O28" i="2"/>
  <c r="K35" i="2"/>
  <c r="L35" i="2"/>
  <c r="M35" i="2"/>
  <c r="N35" i="2"/>
  <c r="O36" i="2"/>
  <c r="P36" i="2"/>
  <c r="L43" i="2"/>
  <c r="M43" i="2"/>
  <c r="N43" i="2"/>
  <c r="O43" i="2" s="1"/>
  <c r="O47" i="2"/>
  <c r="P47" i="2"/>
  <c r="H49" i="2"/>
  <c r="K53" i="2"/>
  <c r="L53" i="2"/>
  <c r="M53" i="2"/>
  <c r="N53" i="2"/>
  <c r="P55" i="2"/>
  <c r="O56" i="2"/>
  <c r="P56" i="2"/>
  <c r="O57" i="2"/>
  <c r="P57" i="2"/>
  <c r="O58" i="2"/>
  <c r="P58" i="2"/>
  <c r="O59" i="2"/>
  <c r="P59" i="2"/>
  <c r="K62" i="2"/>
  <c r="L62" i="2"/>
  <c r="M62" i="2"/>
  <c r="N62" i="2"/>
  <c r="P63" i="2"/>
  <c r="O67" i="2"/>
  <c r="P67" i="2"/>
  <c r="O69" i="2"/>
  <c r="P69" i="2"/>
  <c r="K75" i="2"/>
  <c r="K79" i="2"/>
  <c r="P89" i="2"/>
  <c r="O90" i="2"/>
  <c r="P90" i="2"/>
  <c r="K91" i="2"/>
  <c r="L91" i="2"/>
  <c r="L68" i="2" s="1"/>
  <c r="M91" i="2"/>
  <c r="M68" i="2" s="1"/>
  <c r="N68" i="2"/>
  <c r="O93" i="2"/>
  <c r="P93" i="2"/>
  <c r="O100" i="2"/>
  <c r="P100" i="2"/>
  <c r="K102" i="2"/>
  <c r="L102" i="2"/>
  <c r="M102" i="2"/>
  <c r="N102" i="2"/>
  <c r="O104" i="2"/>
  <c r="P104" i="2"/>
  <c r="O108" i="2"/>
  <c r="P108" i="2"/>
  <c r="P112" i="2"/>
  <c r="P185" i="2" s="1"/>
  <c r="K188" i="2"/>
  <c r="L112" i="2"/>
  <c r="M112" i="2"/>
  <c r="N112" i="2"/>
  <c r="N113" i="2" s="1"/>
  <c r="N111" i="2" s="1"/>
  <c r="O114" i="2"/>
  <c r="O187" i="2" s="1"/>
  <c r="P114" i="2"/>
  <c r="P187" i="2" s="1"/>
  <c r="O115" i="2"/>
  <c r="P115" i="2"/>
  <c r="O116" i="2"/>
  <c r="P116" i="2"/>
  <c r="O118" i="2"/>
  <c r="P118" i="2"/>
  <c r="O126" i="2"/>
  <c r="K134" i="2"/>
  <c r="M134" i="2"/>
  <c r="N134" i="2"/>
  <c r="O135" i="2"/>
  <c r="P135" i="2"/>
  <c r="O136" i="2"/>
  <c r="O141" i="2"/>
  <c r="P141" i="2"/>
  <c r="O143" i="2"/>
  <c r="P143" i="2"/>
  <c r="O151" i="2"/>
  <c r="P151" i="2"/>
  <c r="K152" i="2"/>
  <c r="K144" i="2" s="1"/>
  <c r="L152" i="2"/>
  <c r="L144" i="2" s="1"/>
  <c r="M152" i="2"/>
  <c r="M144" i="2" s="1"/>
  <c r="N152" i="2"/>
  <c r="N144" i="2" s="1"/>
  <c r="K161" i="2"/>
  <c r="L161" i="2"/>
  <c r="M161" i="2"/>
  <c r="N161" i="2"/>
  <c r="O171" i="2"/>
  <c r="P171" i="2"/>
  <c r="O172" i="2"/>
  <c r="P172" i="2"/>
  <c r="H180" i="2"/>
  <c r="N185" i="2"/>
  <c r="N186" i="2"/>
  <c r="N187" i="2"/>
  <c r="O190" i="2"/>
  <c r="P190" i="2"/>
  <c r="O191" i="2"/>
  <c r="P191" i="2"/>
  <c r="O205" i="2"/>
  <c r="P205" i="2"/>
  <c r="O206" i="2"/>
  <c r="O207" i="2"/>
  <c r="P207" i="2"/>
  <c r="O208" i="2"/>
  <c r="O209" i="2"/>
  <c r="O210" i="2"/>
  <c r="O211" i="2"/>
  <c r="M188" i="2" l="1"/>
  <c r="M113" i="2"/>
  <c r="M111" i="2" s="1"/>
  <c r="L188" i="2"/>
  <c r="L113" i="2"/>
  <c r="L111" i="2" s="1"/>
  <c r="L184" i="2" s="1"/>
  <c r="L195" i="2" s="1"/>
  <c r="O144" i="2"/>
  <c r="M189" i="2"/>
  <c r="O134" i="2"/>
  <c r="O122" i="2"/>
  <c r="N188" i="2"/>
  <c r="P62" i="2"/>
  <c r="O102" i="2"/>
  <c r="P68" i="2"/>
  <c r="O25" i="2"/>
  <c r="N184" i="2"/>
  <c r="N195" i="2" s="1"/>
  <c r="N189" i="2"/>
  <c r="O189" i="2" s="1"/>
  <c r="K110" i="2"/>
  <c r="K183" i="2" s="1"/>
  <c r="N52" i="2"/>
  <c r="O52" i="2" s="1"/>
  <c r="P189" i="2"/>
  <c r="M110" i="2"/>
  <c r="M183" i="2" s="1"/>
  <c r="M52" i="2"/>
  <c r="P52" i="2"/>
  <c r="K68" i="2"/>
  <c r="K52" i="2" s="1"/>
  <c r="N110" i="2"/>
  <c r="N109" i="2" s="1"/>
  <c r="L110" i="2"/>
  <c r="L109" i="2" s="1"/>
  <c r="O35" i="2"/>
  <c r="P144" i="2"/>
  <c r="P134" i="2"/>
  <c r="P113" i="2"/>
  <c r="P186" i="2" s="1"/>
  <c r="O113" i="2"/>
  <c r="O186" i="2" s="1"/>
  <c r="O112" i="2"/>
  <c r="O185" i="2" s="1"/>
  <c r="P102" i="2"/>
  <c r="O91" i="2"/>
  <c r="P91" i="2"/>
  <c r="O68" i="2"/>
  <c r="O62" i="2"/>
  <c r="P53" i="2"/>
  <c r="O53" i="2"/>
  <c r="P43" i="2"/>
  <c r="P35" i="2"/>
  <c r="P24" i="2"/>
  <c r="P20" i="2"/>
  <c r="K17" i="2"/>
  <c r="K14" i="2" s="1"/>
  <c r="L52" i="2"/>
  <c r="N17" i="2"/>
  <c r="M17" i="2"/>
  <c r="M14" i="2" s="1"/>
  <c r="L17" i="2"/>
  <c r="L14" i="2" s="1"/>
  <c r="O20" i="2"/>
  <c r="N14" i="2" l="1"/>
  <c r="N196" i="2" s="1"/>
  <c r="O196" i="2" s="1"/>
  <c r="M184" i="2"/>
  <c r="M195" i="2" s="1"/>
  <c r="L183" i="2"/>
  <c r="M109" i="2"/>
  <c r="M50" i="2" s="1"/>
  <c r="M49" i="2" s="1"/>
  <c r="L189" i="2"/>
  <c r="N183" i="2"/>
  <c r="N193" i="2" s="1"/>
  <c r="P111" i="2"/>
  <c r="P184" i="2" s="1"/>
  <c r="P195" i="2"/>
  <c r="P109" i="2"/>
  <c r="O188" i="2"/>
  <c r="P188" i="2"/>
  <c r="K109" i="2"/>
  <c r="K50" i="2" s="1"/>
  <c r="O111" i="2"/>
  <c r="O184" i="2" s="1"/>
  <c r="O24" i="2"/>
  <c r="K184" i="2"/>
  <c r="K195" i="2" s="1"/>
  <c r="K189" i="2"/>
  <c r="P110" i="2"/>
  <c r="O110" i="2"/>
  <c r="L12" i="2"/>
  <c r="L174" i="2"/>
  <c r="P17" i="2"/>
  <c r="L50" i="2"/>
  <c r="K12" i="2"/>
  <c r="K174" i="2"/>
  <c r="M174" i="2"/>
  <c r="M12" i="2"/>
  <c r="N50" i="2"/>
  <c r="O17" i="2"/>
  <c r="H37" i="4"/>
  <c r="G37" i="4"/>
  <c r="M180" i="2" l="1"/>
  <c r="O109" i="2"/>
  <c r="O193" i="2"/>
  <c r="O183" i="2"/>
  <c r="P193" i="2"/>
  <c r="P183" i="2"/>
  <c r="O195" i="2"/>
  <c r="K49" i="2"/>
  <c r="K169" i="2" s="1"/>
  <c r="K180" i="2"/>
  <c r="N49" i="2"/>
  <c r="N180" i="2"/>
  <c r="P14" i="2"/>
  <c r="P174" i="2" s="1"/>
  <c r="P197" i="2"/>
  <c r="M169" i="2"/>
  <c r="O14" i="2"/>
  <c r="O174" i="2" s="1"/>
  <c r="N12" i="2"/>
  <c r="N174" i="2"/>
  <c r="L49" i="2"/>
  <c r="L169" i="2" s="1"/>
  <c r="L180" i="2"/>
  <c r="I15" i="3"/>
  <c r="F15" i="3"/>
  <c r="N169" i="2" l="1"/>
  <c r="O12" i="2"/>
  <c r="P12" i="2"/>
  <c r="J56" i="1" l="1"/>
  <c r="N70" i="1" l="1"/>
  <c r="M70" i="1"/>
  <c r="J70" i="1"/>
  <c r="J66" i="1"/>
  <c r="N64" i="1"/>
  <c r="M64" i="1"/>
  <c r="J64" i="1"/>
  <c r="N63" i="1"/>
  <c r="M63" i="1"/>
  <c r="J63" i="1"/>
  <c r="N62" i="1"/>
  <c r="M62" i="1"/>
  <c r="J62" i="1"/>
  <c r="N61" i="1"/>
  <c r="M61" i="1"/>
  <c r="J61" i="1"/>
  <c r="J59" i="1"/>
  <c r="J31" i="1"/>
  <c r="N28" i="1"/>
  <c r="M28" i="1"/>
  <c r="J28" i="1"/>
  <c r="N27" i="1"/>
  <c r="M27" i="1"/>
  <c r="J27" i="1"/>
  <c r="N26" i="1"/>
  <c r="M26" i="1"/>
  <c r="J26" i="1"/>
  <c r="N23" i="1"/>
  <c r="M23" i="1"/>
  <c r="J23" i="1"/>
  <c r="N22" i="1"/>
  <c r="M22" i="1"/>
  <c r="J22" i="1"/>
  <c r="N21" i="1"/>
  <c r="M21" i="1"/>
  <c r="J21" i="1"/>
  <c r="N20" i="1"/>
  <c r="I20" i="1"/>
  <c r="I17" i="1" s="1"/>
  <c r="I16" i="1" s="1"/>
  <c r="I68" i="1" s="1"/>
  <c r="H20" i="1"/>
  <c r="H17" i="1" s="1"/>
  <c r="H16" i="1" s="1"/>
  <c r="H68" i="1" s="1"/>
  <c r="N19" i="1"/>
  <c r="M19" i="1"/>
  <c r="J19" i="1"/>
  <c r="N18" i="1"/>
  <c r="M18" i="1"/>
  <c r="J18" i="1"/>
  <c r="L17" i="1"/>
  <c r="L16" i="1" s="1"/>
  <c r="L30" i="1" s="1"/>
  <c r="L36" i="1" s="1"/>
  <c r="K17" i="1"/>
  <c r="K16" i="1" s="1"/>
  <c r="K30" i="1" s="1"/>
  <c r="K36" i="1" s="1"/>
  <c r="M15" i="1"/>
  <c r="J15" i="1"/>
  <c r="N12" i="1"/>
  <c r="M12" i="1"/>
  <c r="J12" i="1"/>
  <c r="N11" i="1"/>
  <c r="J11" i="1"/>
  <c r="J68" i="1" l="1"/>
  <c r="J20" i="1"/>
  <c r="N17" i="1"/>
  <c r="L68" i="1"/>
  <c r="H30" i="1"/>
  <c r="H36" i="1" s="1"/>
  <c r="M20" i="1"/>
  <c r="M11" i="1"/>
  <c r="L44" i="1" l="1"/>
  <c r="L46" i="1" s="1"/>
  <c r="L42" i="1"/>
  <c r="K44" i="1"/>
  <c r="K46" i="1" s="1"/>
  <c r="K42" i="1"/>
  <c r="N36" i="1"/>
  <c r="J17" i="1"/>
  <c r="M17" i="1"/>
  <c r="I30" i="1"/>
  <c r="I36" i="1" s="1"/>
  <c r="J36" i="1" s="1"/>
  <c r="H44" i="1"/>
  <c r="H46" i="1" s="1"/>
  <c r="H42" i="1"/>
  <c r="K68" i="1"/>
  <c r="N30" i="1"/>
  <c r="N16" i="1"/>
  <c r="N46" i="1" l="1"/>
  <c r="N44" i="1"/>
  <c r="M30" i="1"/>
  <c r="I42" i="1"/>
  <c r="M36" i="1"/>
  <c r="I44" i="1"/>
  <c r="I46" i="1" s="1"/>
  <c r="M46" i="1" s="1"/>
  <c r="J16" i="1"/>
  <c r="M16" i="1"/>
  <c r="H48" i="1"/>
  <c r="J30" i="1"/>
  <c r="N68" i="1"/>
  <c r="I48" i="1" l="1"/>
  <c r="M68" i="1"/>
  <c r="J44" i="1"/>
  <c r="J46" i="1"/>
  <c r="K48" i="1"/>
  <c r="L48" i="1"/>
  <c r="N42" i="1"/>
  <c r="N48" i="1" l="1"/>
  <c r="M44" i="1"/>
  <c r="J48" i="1"/>
  <c r="J42" i="1"/>
  <c r="M42" i="1"/>
  <c r="M48" i="1" l="1"/>
  <c r="I12" i="4" l="1"/>
  <c r="I11" i="4" s="1"/>
  <c r="J12" i="4"/>
  <c r="J11" i="4" s="1"/>
  <c r="H33" i="4" l="1"/>
  <c r="G33" i="4"/>
  <c r="I33" i="4"/>
  <c r="J33" i="4"/>
  <c r="H11" i="4"/>
  <c r="G11" i="4"/>
  <c r="J21" i="4" l="1"/>
  <c r="I21" i="4"/>
  <c r="H21" i="4"/>
  <c r="G21" i="4"/>
  <c r="I16" i="3" l="1"/>
  <c r="I12" i="3"/>
  <c r="I10" i="3"/>
  <c r="F12" i="3"/>
  <c r="F10" i="3"/>
  <c r="O50" i="2" l="1"/>
  <c r="O180" i="2" s="1"/>
  <c r="P50" i="2"/>
  <c r="P180" i="2" s="1"/>
  <c r="O169" i="2" l="1"/>
  <c r="P169" i="2"/>
  <c r="P49" i="2"/>
  <c r="O49" i="2"/>
</calcChain>
</file>

<file path=xl/sharedStrings.xml><?xml version="1.0" encoding="utf-8"?>
<sst xmlns="http://schemas.openxmlformats.org/spreadsheetml/2006/main" count="584" uniqueCount="421">
  <si>
    <t>- mii lei -</t>
  </si>
  <si>
    <t>INDICATORI</t>
  </si>
  <si>
    <t>Nr. rd.</t>
  </si>
  <si>
    <t>%</t>
  </si>
  <si>
    <t>Estimări an N + 1</t>
  </si>
  <si>
    <t>Estimări an N + 2</t>
  </si>
  <si>
    <t>9 = 7/5</t>
  </si>
  <si>
    <t>10 = 8/7</t>
  </si>
  <si>
    <t>6 = 5/4</t>
  </si>
  <si>
    <t>I.</t>
  </si>
  <si>
    <t>Venituri totale din exploatare, din care:</t>
  </si>
  <si>
    <t>a)</t>
  </si>
  <si>
    <t>subvenţii, cf. prevederilor legale în vigoare</t>
  </si>
  <si>
    <t>b)</t>
  </si>
  <si>
    <t>transferuri, cf. prevederilor legale în vigoare</t>
  </si>
  <si>
    <t>Venituri financiare</t>
  </si>
  <si>
    <t>II</t>
  </si>
  <si>
    <t>A.</t>
  </si>
  <si>
    <t>cheltuieli cu bunuri şi servicii</t>
  </si>
  <si>
    <t>B.</t>
  </si>
  <si>
    <t>cheltuieli cu impozite, taxe şi vărsăminte asimilate</t>
  </si>
  <si>
    <t>C.</t>
  </si>
  <si>
    <t>C0</t>
  </si>
  <si>
    <t>C1</t>
  </si>
  <si>
    <t>C2</t>
  </si>
  <si>
    <t>C3</t>
  </si>
  <si>
    <t>cheltuieli cu plăţi compensatorii aferente disponibilizărilor de personal</t>
  </si>
  <si>
    <t>C4</t>
  </si>
  <si>
    <t>C5</t>
  </si>
  <si>
    <t>D.</t>
  </si>
  <si>
    <t>alte cheltuieli de exploatare</t>
  </si>
  <si>
    <t>Cheltuieli financiare</t>
  </si>
  <si>
    <t>III</t>
  </si>
  <si>
    <t>IV</t>
  </si>
  <si>
    <t>V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</si>
  <si>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</si>
  <si>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</si>
  <si>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</si>
  <si>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plăţii dobânzilor, comisioanelor şi altor costuri aferente acestor împrumuturi</t>
  </si>
  <si>
    <t>Alte repartizări prevăzute de lege</t>
  </si>
  <si>
    <t>Participarea salariaţilor la profit în limita a 10% din profitul net, dar nu mai mult de nivelul unui salariu de bază mediu lunar realizat la nivelul operatorului economic în exerciţiul financiar de referinţă</t>
  </si>
  <si>
    <t>Minimum 50% vărsăminte la bugetul de stat sau local în cazul regiilor autonome, ori dividende cuvenite acţionarilor, în cazul societăţilor/ companiilor naţionale şi societăţilor cu capital integral sau majoritar de stat, din care:</t>
  </si>
  <si>
    <t>- dividende cuvenite bugetului de stat</t>
  </si>
  <si>
    <t>- dividende cuvenite bugetului local</t>
  </si>
  <si>
    <t>c)</t>
  </si>
  <si>
    <t>- dividende cuvenite altor acţionari</t>
  </si>
  <si>
    <t>VI</t>
  </si>
  <si>
    <t>VENITURI DIN FONDURI EUROPENE</t>
  </si>
  <si>
    <t>VII</t>
  </si>
  <si>
    <t>cheltuieli materiale</t>
  </si>
  <si>
    <t>cheltuieli cu salariile</t>
  </si>
  <si>
    <t>cheltuieli privind prestările de servicii</t>
  </si>
  <si>
    <t>d)</t>
  </si>
  <si>
    <t>cheltuieli cu reclama şi publicitate</t>
  </si>
  <si>
    <t>e)</t>
  </si>
  <si>
    <t>alte cheltuieli</t>
  </si>
  <si>
    <t>VIII</t>
  </si>
  <si>
    <t>SURSE DE FINANŢARE A INVESTIŢIILOR, din care:</t>
  </si>
  <si>
    <t>Alocaţii de la buget</t>
  </si>
  <si>
    <t>alocaţii bugetare aferente plăţii angajamentelor din anii anterior</t>
  </si>
  <si>
    <t>IX</t>
  </si>
  <si>
    <t>CHELTUIELI PENTRU INVESTIŢII</t>
  </si>
  <si>
    <t>X</t>
  </si>
  <si>
    <t>DATE DE FUNDAMENTARE</t>
  </si>
  <si>
    <t>Nr. de personal prognozat la finele anului</t>
  </si>
  <si>
    <t>Nr. mediu de salariaţi total</t>
  </si>
  <si>
    <t>Productivitatea muncii în unităţi fizice pe total personal mediu (cantitate produse finite/ persoană)</t>
  </si>
  <si>
    <t>Plăţi restante</t>
  </si>
  <si>
    <t>Creanţe restante</t>
  </si>
  <si>
    <t>Prevederi an precedent (N-1)</t>
  </si>
  <si>
    <t>Aprobat</t>
  </si>
  <si>
    <t>din care:</t>
  </si>
  <si>
    <t>3a</t>
  </si>
  <si>
    <t>4a</t>
  </si>
  <si>
    <t>6a</t>
  </si>
  <si>
    <t>6b</t>
  </si>
  <si>
    <t>6c</t>
  </si>
  <si>
    <t>a1)</t>
  </si>
  <si>
    <t>din vânzarea produselor</t>
  </si>
  <si>
    <t>a2)</t>
  </si>
  <si>
    <t>din servicii prestate</t>
  </si>
  <si>
    <t>a3)</t>
  </si>
  <si>
    <t>din redevenţe şi chirii</t>
  </si>
  <si>
    <t>a4)</t>
  </si>
  <si>
    <t>alte venituri</t>
  </si>
  <si>
    <t>din vânzarea mărfurilor</t>
  </si>
  <si>
    <t>c1</t>
  </si>
  <si>
    <t>c2</t>
  </si>
  <si>
    <t>din producţia de imobilizări</t>
  </si>
  <si>
    <t>venituri aferente costului producţiei în curs de execuţie</t>
  </si>
  <si>
    <t>f)</t>
  </si>
  <si>
    <t>f1)</t>
  </si>
  <si>
    <t>din amenzi şi penalităţi</t>
  </si>
  <si>
    <t>f2)</t>
  </si>
  <si>
    <t>- active necorporale</t>
  </si>
  <si>
    <t>f3)</t>
  </si>
  <si>
    <t>din subvenţii pentru investiţii</t>
  </si>
  <si>
    <t>f4)</t>
  </si>
  <si>
    <t>din valorificarea certificatelor CO2</t>
  </si>
  <si>
    <t>f5)</t>
  </si>
  <si>
    <t>din imobilizări financiare</t>
  </si>
  <si>
    <t>din investiţii financiare</t>
  </si>
  <si>
    <t>din diferenţe de curs</t>
  </si>
  <si>
    <t>din dobânzi</t>
  </si>
  <si>
    <t>alte venituri financiare</t>
  </si>
  <si>
    <t>A1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</si>
  <si>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</si>
  <si>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</si>
  <si>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</si>
  <si>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</si>
  <si>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</si>
  <si>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</si>
  <si>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</si>
  <si>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A2</t>
  </si>
  <si>
    <t>cheltuieli cu întreţinerea şi reparaţiile</t>
  </si>
  <si>
    <t>- către operatori cu capital integral/majoritar de stat</t>
  </si>
  <si>
    <t>- către operatori cu capital privat</t>
  </si>
  <si>
    <t>prime de asigurare</t>
  </si>
  <si>
    <t>A3</t>
  </si>
  <si>
    <t>cheltuieli privind consultanţa juridică</t>
  </si>
  <si>
    <t>c1)</t>
  </si>
  <si>
    <t>cheltuieli de protocol, din care:</t>
  </si>
  <si>
    <t>- tichete cadou potrivit Legii nr. 193/2006, cu modificările ulterioare</t>
  </si>
  <si>
    <t>c2)</t>
  </si>
  <si>
    <t>cheltuieli de reclamă şi publicitate, din care:</t>
  </si>
  <si>
    <t>- tichete cadou ptr. cheltuieli de reclamă şi publicitate, potrivit Legii nr. 193/2006, cu modificările ulterioare</t>
  </si>
  <si>
    <t>- tichete cadou ptr. campanii de marketing, studiul pieţei, promovarea pe pieţe existente sau noi, potrivit Legii nr. 193/2006, cu modificările ulterioare</t>
  </si>
  <si>
    <t>- ch.de promovare a produselor</t>
  </si>
  <si>
    <t>d1)</t>
  </si>
  <si>
    <t>d2)</t>
  </si>
  <si>
    <t>d3)</t>
  </si>
  <si>
    <t>- pentru cluburile sportive</t>
  </si>
  <si>
    <t>cheltuieli cu transportul de bunuri şi persoane</t>
  </si>
  <si>
    <t>cheltuieli de deplasare, detaşare, transfer,din care:</t>
  </si>
  <si>
    <t>-interna</t>
  </si>
  <si>
    <t>-externa</t>
  </si>
  <si>
    <t>g)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</si>
  <si>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</si>
  <si>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</si>
  <si>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</si>
  <si>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</si>
  <si>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</si>
  <si>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i1)</t>
  </si>
  <si>
    <t>cheltuieli de asigurare şi pază</t>
  </si>
  <si>
    <t>i2)</t>
  </si>
  <si>
    <t>i3)</t>
  </si>
  <si>
    <t>cheltuieli cu pregătirea profesională</t>
  </si>
  <si>
    <t>i4)</t>
  </si>
  <si>
    <t>cheltuieli cu reevaluarea imobilizărilor corporale şi necorporale, din care:</t>
  </si>
  <si>
    <t>i5)</t>
  </si>
  <si>
    <t>cheltuieli cu prestaţiile efectuate de filiale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</si>
  <si>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</si>
  <si>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</si>
  <si>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</si>
  <si>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</si>
  <si>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</si>
  <si>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>ch. cu taxa pt.activitatea de exploatare a resurselor minerale</t>
  </si>
  <si>
    <t>ch. cu redevenţa pentru concesionarea bunurilor publice şi resursele minerale</t>
  </si>
  <si>
    <t>ch. cu taxa de licenţă</t>
  </si>
  <si>
    <t>ch. cu taxa de autorizare</t>
  </si>
  <si>
    <t>cheltuieli cu alte taxe şi impozite</t>
  </si>
  <si>
    <t>c) alte bonificaţii (conform CCM)</t>
  </si>
  <si>
    <t>- tichete de creşă, cf. Legii nr. 193/2006, cu modificările ulterioare;</t>
  </si>
  <si>
    <t>- tichete cadou pentru cheltuieli sociale potrivit Legii nr. 193/2006, cu modificările ulterioare;</t>
  </si>
  <si>
    <t>b) tichete de masă;</t>
  </si>
  <si>
    <t>d) ch. privind participarea salariaţilor la profitul obtinut în anul precedent</t>
  </si>
  <si>
    <t>e) alte cheltuieli conform CCM.</t>
  </si>
  <si>
    <t>a) ch. cu plăţile compensatorii aferente disponibilizărilor de personal</t>
  </si>
  <si>
    <t>b) ch. cu drepturile salariale cuvenite în baza unor hotărâri judecătoreşti</t>
  </si>
  <si>
    <t>c) cheltuieli de natură salarială aferente restructurarii, privatizarii, administrator special, alte comisii şi comitete</t>
  </si>
  <si>
    <t>a) pentru directori/directorat</t>
  </si>
  <si>
    <t>-componenta fixă</t>
  </si>
  <si>
    <t>-componenta variabilă</t>
  </si>
  <si>
    <t>d) pentru alte comisii şi comitete constituite potrivit legii</t>
  </si>
  <si>
    <t>- către bugetul general consolidat</t>
  </si>
  <si>
    <t>- către alţi creditori</t>
  </si>
  <si>
    <t>cheltuieli aferente transferurilor pentru plata personalului</t>
  </si>
  <si>
    <t>ch. cu amortizarea imobilizărilor corporale şi necorporale</t>
  </si>
  <si>
    <t>cheltuieli privind ajustările şi provizioanele</t>
  </si>
  <si>
    <t>f1.1)</t>
  </si>
  <si>
    <t>-provizioane privind participarea la profit a salariaţilor</t>
  </si>
  <si>
    <t>f1.2)</t>
  </si>
  <si>
    <t>- provizioane in legatura cu contractul de mandat</t>
  </si>
  <si>
    <t>venituri din provizioane şi ajustări pentru depreciere sau pierderi de valoare , din care:</t>
  </si>
  <si>
    <t>f2.1)</t>
  </si>
  <si>
    <t>- din participarea salariaţilor la profit</t>
  </si>
  <si>
    <t>- din deprecierea imobilizărilor corporale şi a activelor circulante</t>
  </si>
  <si>
    <t>- venituri din alte provizioane</t>
  </si>
  <si>
    <t>cheltuieli privind dobânzile, din care:</t>
  </si>
  <si>
    <t>aferente creditelor pentru investiţii</t>
  </si>
  <si>
    <t>aferente creditelor pentru activitatea curentă</t>
  </si>
  <si>
    <t>cheltuieli din diferenţe de curs valutar, din care:</t>
  </si>
  <si>
    <t>alte cheltuieli financiare</t>
  </si>
  <si>
    <t>Nr. mediu de salariaţi</t>
  </si>
  <si>
    <t>x</t>
  </si>
  <si>
    <t>Elemente de calcul a productivitatii muncii in unităţi fizice, din care</t>
  </si>
  <si>
    <t>- cantitatea de produse finite (QPF)</t>
  </si>
  <si>
    <t>- pret mediu (p)</t>
  </si>
  <si>
    <t>- valoare = QPF x p</t>
  </si>
  <si>
    <t>Creanţe restante, din care:</t>
  </si>
  <si>
    <t>- de la operatori cu capital integral/majoritar de stat</t>
  </si>
  <si>
    <t>- de la operatori cu capital privat</t>
  </si>
  <si>
    <t>- de la bugetul de stat</t>
  </si>
  <si>
    <t>- de la bugetul local</t>
  </si>
  <si>
    <t>- de la alte entitati</t>
  </si>
  <si>
    <t>Credite pentru finanţarea activităţii curente (soldul rămas de rambursat)</t>
  </si>
  <si>
    <t>Gradul de realizare a veniturilor totale</t>
  </si>
  <si>
    <t>Nr. crt.</t>
  </si>
  <si>
    <t>Indicatori</t>
  </si>
  <si>
    <t>Realizat</t>
  </si>
  <si>
    <t>Data finalizării investiţiei</t>
  </si>
  <si>
    <t>Valoare</t>
  </si>
  <si>
    <t>Realizat/ Preliminat</t>
  </si>
  <si>
    <t>I</t>
  </si>
  <si>
    <t>Surse proprii, din care:</t>
  </si>
  <si>
    <t>a) - amortizare</t>
  </si>
  <si>
    <t>b) - profit</t>
  </si>
  <si>
    <t>Credite bancare, din care:</t>
  </si>
  <si>
    <t>a) - interne</t>
  </si>
  <si>
    <t>b) - externe</t>
  </si>
  <si>
    <t>Alte surse, din care:</t>
  </si>
  <si>
    <t>CHELTUIELI PENTRU INVESTIŢII, din care:</t>
  </si>
  <si>
    <t>Investiţii în curs, din care:</t>
  </si>
  <si>
    <t>a) pentru bunurile proprietatea privata a operatorului economic:</t>
  </si>
  <si>
    <t>- (denumire obiectiv)</t>
  </si>
  <si>
    <t>b) pentru bunurile de natura domeniului public al statului sau al unităţii administrativ teritoriale:</t>
  </si>
  <si>
    <t>c) pentru bunurile de natura domeniului privat al statului sau al unităţii administrativ teritoriale:</t>
  </si>
  <si>
    <t>d) pentru bunurile luate în concesiune, închiriate sau în locaţie de gestiune, exclusiv cele din domeniul public sau privat al statului sau al unităţii administrativ teritoriale:</t>
  </si>
  <si>
    <t>Investiţii noi, din care:</t>
  </si>
  <si>
    <t>Investiţii efectuate la imobilizările corporale existente (modernizări), din care:</t>
  </si>
  <si>
    <t>Dotări (alte achiziţii de imobilizări corporale)</t>
  </si>
  <si>
    <t>Rambursări de rate aferente creditelor pentru investiţii, din care:</t>
  </si>
  <si>
    <t>b)- externe</t>
  </si>
  <si>
    <t>Nr. 
rd.</t>
  </si>
  <si>
    <t>b)transferuri, cf. prevederilor legale în vigoare</t>
  </si>
  <si>
    <t>alte venituri din exploatare 
(rd. 15 + rd. 16 + rd. 19 + rd. 20 + rd. 21), 
din care:</t>
  </si>
  <si>
    <t>cheltuieli de protocol, reclamă şi publicitate 
(rd. 51 + rd. 53), din care:</t>
  </si>
  <si>
    <t>Detalierea indicatorilor economico-financiari prevăzuţi în bugetul de venituri şi cheltuieli 
şi repartizarea pe trimestre a acestora</t>
  </si>
  <si>
    <t>C1 ch. cu salariile</t>
  </si>
  <si>
    <t>C2 bonusuri</t>
  </si>
  <si>
    <t>C3 alte cheltuieli cu personalul, din care:</t>
  </si>
  <si>
    <t>C4 Cheltuieli aferente contractului de mandat şi a altor organe de conducere şi control, comisii şi comitete</t>
  </si>
  <si>
    <t>CHELTUIELI ELIGIBILE DIN FONDURI EUROPENE, 
din care</t>
  </si>
  <si>
    <t>SURSE DE FINANŢARE A INVESTIŢIILOR, 
din care:</t>
  </si>
  <si>
    <t>taxe diverse ,din care:</t>
  </si>
  <si>
    <t>taxari zilnice:cantare,cazare,taxe auto TLF….</t>
  </si>
  <si>
    <t>taxe parcari</t>
  </si>
  <si>
    <t>inchirieri spatii com+teren amb.(inclusiv TLF)</t>
  </si>
  <si>
    <t>inchirieri zilnice/mese,vitrine…</t>
  </si>
  <si>
    <t>crestere sal minim brut MN</t>
  </si>
  <si>
    <t>a) salarii de bază din care:</t>
  </si>
  <si>
    <t>b) sporuri, prime şi alte bonificaţii aferente salariului de bază (conform CCM)din care;</t>
  </si>
  <si>
    <t>ch.de sponsorizare in domeniul medical şi sanatate(40%)</t>
  </si>
  <si>
    <t>ch. de sponsorizare in domeniile educatie, invatamant, social şi sport,(40%) din care:</t>
  </si>
  <si>
    <t>ch. de sponsorizare pentru alte actiuni şi activitati(20%)</t>
  </si>
  <si>
    <t>87a</t>
  </si>
  <si>
    <t xml:space="preserve">C5 cheltuieli cu contributiile datorate de angajator </t>
  </si>
  <si>
    <t>c) vouchere de vacanta ;</t>
  </si>
  <si>
    <t xml:space="preserve">Cheltuieli cu contributiile datorate de angajator 
</t>
  </si>
  <si>
    <t>Venituri totale de exploatare din care:  (rd.2)</t>
  </si>
  <si>
    <t>Venituri din subventii si transferuri</t>
  </si>
  <si>
    <t>%                 4 = 3/2</t>
  </si>
  <si>
    <t>b) pentru consiliul de administraţie/consiliul de supraveghere,(secretariat) din care:</t>
  </si>
  <si>
    <t>c) pentru AGA şi cenzori,(secretariat AGA)</t>
  </si>
  <si>
    <r>
      <t>-</t>
    </r>
    <r>
      <rPr>
        <i/>
        <sz val="9"/>
        <color theme="1"/>
        <rFont val="Times New Roman"/>
        <family val="1"/>
        <charset val="238"/>
      </rPr>
      <t>aferente bunurilor de natura domeniului public</t>
    </r>
  </si>
  <si>
    <t>89a</t>
  </si>
  <si>
    <t>89b</t>
  </si>
  <si>
    <t>Nr. mediu de salariaţi recalculat  cf  LBS</t>
  </si>
  <si>
    <t>alte venituri(ct 703 )</t>
  </si>
  <si>
    <t>88a</t>
  </si>
  <si>
    <t>147a</t>
  </si>
  <si>
    <t>Alte cheltuieli cu imobilizarile- necorporale</t>
  </si>
  <si>
    <t>venituri neimpozabile(anularea provizioanelor)</t>
  </si>
  <si>
    <t>cheltuieli nedeductibile fiscal(amortizarea fiscala,cheltuiala cu impozit  pe profit...)</t>
  </si>
  <si>
    <t>VENITURI TOTALE 
(rd. 1=rd. 2+rd.5)</t>
  </si>
  <si>
    <t>CHELTUIELI TOTALE 
(rd.6=rd.7+rd.19)</t>
  </si>
  <si>
    <t>Cheltuieli de exploatare,  (Rd.7  = Rd.8+Rd.9+Rd.10+Rd.18)din care:</t>
  </si>
  <si>
    <t>cheltuieli cu personalul,(Rd.10 = rd.11+rd.14+rd.16+rd.17) din care:</t>
  </si>
  <si>
    <t>CO Cheltuieli de natură salarială(rd.11= rd. 12 + rd. 13)</t>
  </si>
  <si>
    <t>REZULTATUL BRUT (profit/pierdere (rd.20=rd.1-rd.6)</t>
  </si>
  <si>
    <t>IMPOZIT PE PROFIT CURENT</t>
  </si>
  <si>
    <t>IMPOZIT PE PROFIT AMANAT</t>
  </si>
  <si>
    <t>VENITURI DIN IMPOZITUL PE PROFITUL AMANAT</t>
  </si>
  <si>
    <t>IMPOZITUL SPECIFIC UNOR ACTIVITATI</t>
  </si>
  <si>
    <t>ALTE  IMPOZITE NEPREZENTATE LA ELEMENTELE DE MAI SUS</t>
  </si>
  <si>
    <t>PROFITUL/PIERDEREA NETA A PERIOADEI DE RAPORTARE(Rd.26=Rd.20-Rd.21-Rd.22+Rd.23-Rd.24-Rd.25)din care:</t>
  </si>
  <si>
    <t>Profitul contabil rămas după deducerea sumelor de la rd.  27, 28, 29,30,31(rd.32=rd26-(rd.27 la rd.31)&gt;=0</t>
  </si>
  <si>
    <t>Profitul nerepartizat pe destinaţiile prevăzute la rd. 33 - rd. 34 se repartizează la alte rezerve şi constituie sursă proprie de finanţare</t>
  </si>
  <si>
    <t>Castigul mediu lunar pe salariat determinat pe baza cheltuielilor de natura salariala recalculat cf Legii anuale a bugetului de stat**Rd 53=Rd 152 din Anexa 2</t>
  </si>
  <si>
    <t>Cheltuieli totale la 1000 lei venituri totale (rd.57= rd.6/rd.1)x1000</t>
  </si>
  <si>
    <t>*Rd.53=Rd.152 din Anexa de fundamentare nr.2</t>
  </si>
  <si>
    <t>C          conform HG/ Ordin comun</t>
  </si>
  <si>
    <t>E             Trim I</t>
  </si>
  <si>
    <t>F                Trim II</t>
  </si>
  <si>
    <t>G                   Trim III</t>
  </si>
  <si>
    <t xml:space="preserve">     %               8 = 5/3a</t>
  </si>
  <si>
    <t xml:space="preserve">  %               7 = 6/5</t>
  </si>
  <si>
    <t>VENITURI TOTALE 
(rd. 1= rd.2 + rd. 22)</t>
  </si>
  <si>
    <t xml:space="preserve"> </t>
  </si>
  <si>
    <t>Venituri totale din exploatare 
(rd 2=rd. 3 + rd. 8 + rd. 9 + rd. 12 + rd. 13 + rd. 14), din care:</t>
  </si>
  <si>
    <t>din producţia vândută 
(rd.3=rd.4 + rd. 5 + rd. 6 + rd. 7), din care:</t>
  </si>
  <si>
    <t>din subvenţii şi transferuri de exploatare aferente cifrei de afaceri nete (rd.9= rd. 10 + rd. 11), din care:</t>
  </si>
  <si>
    <t>din vânzarea activelor şi alte operaţii de capital 
(rd.16= rd. 17 + rd. 18), din care:</t>
  </si>
  <si>
    <t>Venituri financiare 
(rd.22=rd. 23 + rd. 24 + rd. 25 + rd. 26 + rd. 27), din care:</t>
  </si>
  <si>
    <t>CHELTUIELI TOTALE (rd.28= rd. 29 + rd. 130)</t>
  </si>
  <si>
    <t>Cheltuieli de exploatare 
(rd.29=rd. 30 + rd. 78 + rd. 85 + rd. 113), din care:</t>
  </si>
  <si>
    <t>A. Cheltuieli cu bunuri şi servicii (rd.30 = rd. 31 + rd. 39 + rd. 45), din care:</t>
  </si>
  <si>
    <t>Cheltuieli privind stocurile 
(rd.31 = rd. 32 + rd.33 + rd.36 + rd. 37 + rd. 38), din care:</t>
  </si>
  <si>
    <t>Cheltuieli privind serviciile executate de terţi 
(rd.39 = rd. 40 + rd. 41 + rd. 44), din care:</t>
  </si>
  <si>
    <t>cheltuieli privind chiriile (rd 41=rd. 42 + rd. 43) din care:</t>
  </si>
  <si>
    <t>Cheltuieli cu alte servicii executate de terţi 
(rd.45 = rd.46+ rd. 47 + rd. 49 +  rd. 56 + rd. 61 + rd. 62 + rd.66 + rd. 67 + rd. 68  + rd. 77), din care:</t>
  </si>
  <si>
    <t>cheltuieli privind comisioanele şi onorariul, din care:</t>
  </si>
  <si>
    <t>Ch. cu sponsorizarea, potrivit O.U.G. nr. 2/2015 
(rd.56 =rd. 57 + rd. 58 + rd. 60), din care:</t>
  </si>
  <si>
    <t xml:space="preserve"> cheltuieli cu diurna (rd. 63 = rd. 64 + rd. 65)  din care:</t>
  </si>
  <si>
    <t>B Cheltuieli cu impozite, taxe şi vărsăminte asimilate (rd.78 = rd.79+rd. 80 + rd. 81 + rd. 82 + rd. 83 + rd. 84), din care:</t>
  </si>
  <si>
    <t>C. Cheltuieli cu personalul 
(rd. 85 = rd. 86 + rd. 99 + rd. 103 + rd. 112), din care:</t>
  </si>
  <si>
    <t>Cheltuieli de natură salarială (rd.86 = rd. 87 + rd. 91)</t>
  </si>
  <si>
    <t>86a</t>
  </si>
  <si>
    <t>Cheltuieli cu salariile 
(rd.87 = rd. 88 + rd. 89 + rd. 90), din care:</t>
  </si>
  <si>
    <t>88b</t>
  </si>
  <si>
    <t>88c</t>
  </si>
  <si>
    <t>Bonusuri (rd.91 =rd. 92 + rd. 95 + rd. 96 + rd. 97 + rd. 98), din care:</t>
  </si>
  <si>
    <t>Alte cheltuieli cu personalul 
(rd.99 = rd. 100 + rd. 101 + rd. 102), din care:</t>
  </si>
  <si>
    <t>Cheltuieli aferente contractului de mandat şi a altor organe de conducere şi control, comisii şi comitete 
(rd.103 =rd. 104 + rd. 107 + rd. 110 + rd. 111), din care:</t>
  </si>
  <si>
    <t xml:space="preserve"> Alte cheltuieli de exploatare 
(rd.113 = rd. 114 + rd. 117 + rd. 118 + rd. 119 + rd. 120 + rd. 121), din care:</t>
  </si>
  <si>
    <t>cheltuieli cu majorări şi penalităţi 
(rd 114 = rd. 115 + rd. 116), din care:</t>
  </si>
  <si>
    <t>ajustări şi deprecieri pentru pierdere de valoare şi provizioane 
(rd.121 = rd. 122-rd. 125), din care:</t>
  </si>
  <si>
    <t>din anularea provizioanelor 
(rd.126 = rd. 127 + rd. 128 + rd. 129), din care:</t>
  </si>
  <si>
    <t>Cheltuieli financiare 
(rd. 130 = rd. 131 + rd. 134 + rd. 137), din care:</t>
  </si>
  <si>
    <t>Alte Venituri care nu se iau in calcul la determinarea  productivitatii muncii,cf.Legii anuale a bugetului de stat</t>
  </si>
  <si>
    <t>Cheltuieli totale din exploatare,din care:rd.29</t>
  </si>
  <si>
    <t>alte cheltuieli  din exploatare  care nu se iau in calcul la determinarea rezultatului brut realizat in anul precedent,cf.Legii anuale a bugetului de stat</t>
  </si>
  <si>
    <t>147A</t>
  </si>
  <si>
    <t>147b</t>
  </si>
  <si>
    <t>147c</t>
  </si>
  <si>
    <t xml:space="preserve">Castigul mediu lunar pe salariat(lei/persoana) determinat pe baza cheltuielilor de natura salariala 
[(rd. 147/rd 149]/12*1000      </t>
  </si>
  <si>
    <t>Câştigul mediu lunar pe salariat (lei/persoană) determinat pe baza cheltuielilor de natură salarială ,cf.OG 26/2013[ (rd 147-rd.92*-rd.97)/Rd.149 /12*1000</t>
  </si>
  <si>
    <t>Productivitatea muncii în unităţi valorice pe total personal mediu (mii lei/persoană) (rd. 2/rd. 149)</t>
  </si>
  <si>
    <t>Productivitatea muncii în unităţi valorice pe total personal mediu recalculata cf. Legi anuale a bugetului de stat</t>
  </si>
  <si>
    <t>Productivitatea muncii în unităţi fizice pe total personal mediu (cantitate produse finite/persoană) W = QPF/rd. 149</t>
  </si>
  <si>
    <t xml:space="preserve"> pondere in venituri totale de exploatare = rd. 157/rd. 2</t>
  </si>
  <si>
    <t>Redistribuiri/distribuiri totale cf.OUG nr. 29/2017 din;</t>
  </si>
  <si>
    <t>alte rezerve</t>
  </si>
  <si>
    <t>rezultatul reportat</t>
  </si>
  <si>
    <t>a) cheltuieli sociale in n limita  prevăzuta la art. 25 alin 3 lit.b din Legea nr. 227/2015 privind Codul fiscal*), cu modificările şi completările ulterioare, din care:</t>
  </si>
  <si>
    <r>
      <t>*)</t>
    </r>
    <r>
      <rPr>
        <b/>
        <sz val="10"/>
        <color rgb="FF333333"/>
        <rFont val="Times New Roman"/>
        <family val="1"/>
        <charset val="238"/>
      </rPr>
      <t> </t>
    </r>
    <r>
      <rPr>
        <b/>
        <sz val="10"/>
        <color theme="1"/>
        <rFont val="Times New Roman"/>
        <family val="1"/>
        <charset val="238"/>
      </rPr>
      <t>Veniturile totale şi veniturile din exploatare vor fi diminuate cu veniturile rezultate ca urmare a sumelor  primite de la bugetul de stat.</t>
    </r>
  </si>
  <si>
    <t xml:space="preserve">    %     7= 6/5</t>
  </si>
  <si>
    <t xml:space="preserve">Productivitatea muncii în unităţi valorice pe total personal mediu (mii lei/persoană) (rd. 2/rd.51)             </t>
  </si>
  <si>
    <t>REZULTATUL BRUT (profit/pierdere) (rd. 138 = rd.1-rd. 28)</t>
  </si>
  <si>
    <t>Cheltuieli cu salariile (rd. 87)</t>
  </si>
  <si>
    <t>Cheltuieli cu salariile  recalculate(rd. 87a)</t>
  </si>
  <si>
    <t>Calcul Cheltuieli de natură salarială cf Legii Bugetului de  Stat  = Ch.Salariile - deduceri acordate cf LBS +Bonusuri (rd 87a+rd.91)</t>
  </si>
  <si>
    <t>influenta trecerii contributii sociale</t>
  </si>
  <si>
    <t>Cheltuieli de natură salarială (rd. 86a) recalculate cf LBS /2020** :rd 147A = rd 86a</t>
  </si>
  <si>
    <t>sume reprezentand cresterea Cmbr, datorate majorarii Sal min brut /tara pt muncitorii necalificati =88a</t>
  </si>
  <si>
    <t>sume reprezentand reintregirea CNS aferente cresterii salariale  din anii anteriori / CIM per.determinata=88b</t>
  </si>
  <si>
    <t>sume reprezentand cresterea CNS ca urmare a modif legislative pv  contrib soc obligatorii = 88c</t>
  </si>
  <si>
    <t>Câştigul mediu lunar pe salariat (lei/persoană) determinat pe baza cheltuielilor de natură salarială recalculat cf.OG nr 26/2013 si Legii anuale a bugetului de stat= (rd 147A / rd 149)/12*1000</t>
  </si>
  <si>
    <t>Castigul mediu lunar pe salariat (lei/persoană) determinat pe baza cheltuielilor de natură salarială *) rd 52=rd 150 din Anexa nr. 2</t>
  </si>
  <si>
    <t>Productivitatea muncii în unităţi valorice pe total personal mediu recalculata cf Legii anuale a bugetului de stat (mii lei/persoană) rd.55=rd.154din Anexa 2</t>
  </si>
  <si>
    <t>Cheltuieli cu salariile recalculate cf Legii B S / 2020
{rd. 87 -deduceri( rd.88a+ rd. 88b+rd.88c+89a+89b)}, din care:</t>
  </si>
  <si>
    <t>inchirieri,bunuri  mobile/lunare</t>
  </si>
  <si>
    <t>cheltuieli privind energia şi apa,din care:</t>
  </si>
  <si>
    <t>energie electrica si gaze</t>
  </si>
  <si>
    <t>depozit bancar constituit pt.Constructie  Hala Metalica</t>
  </si>
  <si>
    <t>venituri din cedarea activelor -bunuri de  retur- care nu  afecteaza rezultatul exercitiului  financiar curent</t>
  </si>
  <si>
    <t>Venituri totale (rd. 1 + rd. 2 ) *  din care:</t>
  </si>
  <si>
    <t xml:space="preserve">Venituri din exploatare  </t>
  </si>
  <si>
    <t xml:space="preserve">D                      conform Hotararii  AGA/ BVC </t>
  </si>
  <si>
    <t xml:space="preserve">Aprobat / BVC </t>
  </si>
  <si>
    <t>a) - interne ( leasing financiar -achizitie Dacia Logan)</t>
  </si>
  <si>
    <t>Achizitie computere PC + componente tehnic de calcul IT</t>
  </si>
  <si>
    <t>Lucrari insatalatii electrice : Racordare instalatie electrica Loc de Consum  Centru de  Afaceri,la reteua electrica a operatorului Distributie  Energie  Oltenia  SA</t>
  </si>
  <si>
    <t>Cheltuieli de natură salarială (rd. 86),din care**…</t>
  </si>
  <si>
    <t>*Rd.52=Rd.150 din Anexa de fundamentare nr.2</t>
  </si>
  <si>
    <t>ch. cu taxa de mediu+ISU</t>
  </si>
  <si>
    <t>cheltuieli privind activele imobilizate-scoatere din evidenta imobiliz in curs/cedare active imob in curs</t>
  </si>
  <si>
    <t>cheltuieli privind alte utilitati  (serv. Salubrizare+ serv. Canalizare,ape meteo..etc)  cont nou din 2023 (6058)</t>
  </si>
  <si>
    <t>Venituri  totale din exploatare  ajustate  (inchirieri ,care nu se mai regasesc in 2024)</t>
  </si>
  <si>
    <t>Realizat/ Preliminat  2024
an 
precedent 
(N-1)</t>
  </si>
  <si>
    <t>Propuneri an curent (N) 2025</t>
  </si>
  <si>
    <t>venituri fara cedarea</t>
  </si>
  <si>
    <t>A =                  Realizat an 
N-2/2023</t>
  </si>
  <si>
    <t>Aprobat 2024</t>
  </si>
  <si>
    <t xml:space="preserve">B                      Preliminat / Realizat 2024 </t>
  </si>
  <si>
    <t>Propuneri an curent (N)2025</t>
  </si>
  <si>
    <t xml:space="preserve">            An 2025</t>
  </si>
  <si>
    <t xml:space="preserve"> active corporale-imobilizari corporale in curs  cedate concendentului</t>
  </si>
  <si>
    <t>Venituri totale  fara  venituri din cedarea activelor -imobilizari corporale in curs</t>
  </si>
  <si>
    <t>Venituri   fara  venituri din cedarea activelor - imobilizari corporale in curs</t>
  </si>
  <si>
    <t>Prevederi an (N-2) 2023</t>
  </si>
  <si>
    <t>Prevederi an precedent (N-1) 2024</t>
  </si>
  <si>
    <t>Programul de investitii , dotari si sursele de finantare / 2025</t>
  </si>
  <si>
    <t>an precedent (N-1) 2024</t>
  </si>
  <si>
    <t>an curent (N) 2025</t>
  </si>
  <si>
    <t>an( N + 1) 2026</t>
  </si>
  <si>
    <t>an( N + 2) 2027</t>
  </si>
  <si>
    <t>Venituri totale fara cedarea activelor-( imobilizari corporale in curs)</t>
  </si>
  <si>
    <t>Venituri din exploatare fara cedarea activelor-( imobilizari corporale in curs)</t>
  </si>
  <si>
    <t>cheltuieli privind întreţinerea şi funcţionarea tehnicii de calcul ct 628.01</t>
  </si>
  <si>
    <t>cheltuieli cu colaboratorii (628.07</t>
  </si>
  <si>
    <t xml:space="preserve">sporuri ,prime,bonificatii aferente cresterilor Smin baza </t>
  </si>
  <si>
    <t xml:space="preserve"> reintregirea chelt. pv cresterea salariala acordata in 2024</t>
  </si>
  <si>
    <t>Venituri din expluatare ajustate( inchirieri care nu se mai regasesc in 2024</t>
  </si>
  <si>
    <t>BUGETUL DE VENITURI SI CHELTUIELI 
pe anul    2025</t>
  </si>
  <si>
    <t>Cheltuieli de expluatare fara cedarea activelor(imobilizari corporale in curs</t>
  </si>
  <si>
    <t>Cheltuieli de exploatare fara chetuielile privind activele  imobilizate - cedate</t>
  </si>
  <si>
    <t>sporuri ,prime,bonificatii aferente cresterii acordate in 2024</t>
  </si>
  <si>
    <t>MUNICIPIUL CÂMPULUNG</t>
  </si>
  <si>
    <r>
      <t>S.C. Pieţe-Servicii Comunitare Muscel SRL</t>
    </r>
    <r>
      <rPr>
        <sz val="10"/>
        <rFont val="Monotype Corsiva"/>
        <family val="4"/>
      </rPr>
      <t>,</t>
    </r>
  </si>
  <si>
    <t xml:space="preserve">str.Piaţa Jurământului nr.1, Câmpulung, judeţul Argeş, </t>
  </si>
  <si>
    <t>Anexa nr.1 la Hot. AGA nr.4/29.04.2025</t>
  </si>
  <si>
    <t>**)se vor evidentia distinct sumele care nu se iau in calcul la determinarea castigului mediu brut lunar, prevazute in Legea anuala a bugetului de stat /2023 ;</t>
  </si>
  <si>
    <t>Anexa nr.2 la Hot. AGA nr.4/29.04.2025</t>
  </si>
  <si>
    <r>
      <t>alte cheltuieli</t>
    </r>
    <r>
      <rPr>
        <sz val="9"/>
        <color theme="1"/>
        <rFont val="Times New Roman"/>
        <family val="1"/>
        <charset val="238"/>
      </rPr>
      <t>(pierderi din creante nerecuperate)</t>
    </r>
  </si>
  <si>
    <t>Anexa nr.3 la Hot. AGA nr.4/29.04.2025</t>
  </si>
  <si>
    <t>Anexa nr.4 la Hot. AGA nr.4/29.04.2025</t>
  </si>
  <si>
    <t>Presedinte de sedinta</t>
  </si>
  <si>
    <t xml:space="preserve">    State Ionel</t>
  </si>
  <si>
    <t xml:space="preserve">        State Ionel</t>
  </si>
  <si>
    <t xml:space="preserve">      State Ionel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</si>
</sst>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"/>
    <numFmt numFmtId="166" formatCode="0.0"/>
  </numFmts>
  <fonts count="6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48B7E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666666"/>
      <name val="Times New Roman"/>
      <family val="1"/>
      <charset val="238"/>
    </font>
    <font>
      <b/>
      <sz val="10"/>
      <color rgb="FF333333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color rgb="FFFF0000"/>
      <name val="Times New Roman"/>
      <family val="1"/>
      <charset val="238"/>
    </font>
    <font>
      <b/>
      <sz val="9"/>
      <color rgb="FF666666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9"/>
      <color rgb="FFFF0000"/>
      <name val="Calibri"/>
      <family val="2"/>
      <scheme val="minor"/>
    </font>
    <font>
      <b/>
      <i/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theme="1"/>
      <name val="Times New Roman"/>
      <family val="1"/>
    </font>
    <font>
      <b/>
      <sz val="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  <charset val="238"/>
    </font>
    <font>
      <b/>
      <sz val="8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  <charset val="238"/>
    </font>
    <font>
      <b/>
      <sz val="10"/>
      <name val="Monotype Corsiva"/>
      <family val="4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Monotype Corsiva"/>
      <family val="4"/>
    </font>
    <font>
      <sz val="14"/>
      <name val="Times New Roman"/>
      <family val="1"/>
    </font>
    <font>
      <b/>
      <sz val="12"/>
      <name val="Monotype Corsiva"/>
      <family val="4"/>
    </font>
    <font>
      <sz val="12"/>
      <name val="Monotype Corsiva"/>
      <family val="4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 style="medium">
        <color rgb="FF333333"/>
      </left>
      <right/>
      <top/>
      <bottom/>
      <diagonal/>
    </border>
    <border>
      <left/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33333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rgb="FF333333"/>
      </left>
      <right/>
      <top style="medium">
        <color rgb="FF333333"/>
      </top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33333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333333"/>
      </right>
      <top style="medium">
        <color indexed="64"/>
      </top>
      <bottom/>
      <diagonal/>
    </border>
    <border>
      <left style="medium">
        <color rgb="FF333333"/>
      </left>
      <right/>
      <top style="medium">
        <color indexed="64"/>
      </top>
      <bottom/>
      <diagonal/>
    </border>
    <border>
      <left style="medium">
        <color rgb="FF333333"/>
      </left>
      <right style="medium">
        <color rgb="FF333333"/>
      </right>
      <top style="medium">
        <color indexed="64"/>
      </top>
      <bottom/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333333"/>
      </right>
      <top/>
      <bottom style="medium">
        <color indexed="64"/>
      </bottom>
      <diagonal/>
    </border>
    <border>
      <left style="medium">
        <color rgb="FF333333"/>
      </left>
      <right/>
      <top/>
      <bottom style="medium">
        <color indexed="64"/>
      </bottom>
      <diagonal/>
    </border>
    <border>
      <left/>
      <right/>
      <top style="medium">
        <color rgb="FF333333"/>
      </top>
      <bottom style="medium">
        <color indexed="64"/>
      </bottom>
      <diagonal/>
    </border>
    <border>
      <left style="medium">
        <color rgb="FF333333"/>
      </left>
      <right style="medium">
        <color rgb="FF333333"/>
      </right>
      <top/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/>
      <diagonal/>
    </border>
    <border>
      <left style="medium">
        <color rgb="FF33333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333333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333333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333333"/>
      </right>
      <top style="thin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rgb="FF333333"/>
      </right>
      <top style="thin">
        <color indexed="64"/>
      </top>
      <bottom style="medium">
        <color indexed="64"/>
      </bottom>
      <diagonal/>
    </border>
    <border>
      <left style="medium">
        <color rgb="FF333333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333333"/>
      </right>
      <top style="thin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9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4" fillId="0" borderId="0" xfId="0" applyFont="1" applyAlignment="1">
      <alignment wrapText="1"/>
    </xf>
    <xf numFmtId="0" fontId="14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9" fillId="0" borderId="2" xfId="0" applyFont="1" applyBorder="1" applyAlignment="1">
      <alignment horizontal="center" wrapText="1"/>
    </xf>
    <xf numFmtId="0" fontId="18" fillId="0" borderId="0" xfId="0" applyFont="1"/>
    <xf numFmtId="0" fontId="20" fillId="0" borderId="0" xfId="0" applyFont="1" applyAlignment="1">
      <alignment wrapText="1"/>
    </xf>
    <xf numFmtId="0" fontId="21" fillId="0" borderId="2" xfId="0" applyFont="1" applyBorder="1" applyAlignment="1">
      <alignment horizontal="center" vertical="top" wrapText="1"/>
    </xf>
    <xf numFmtId="0" fontId="24" fillId="0" borderId="0" xfId="0" applyFont="1"/>
    <xf numFmtId="0" fontId="25" fillId="0" borderId="2" xfId="0" applyFont="1" applyBorder="1" applyAlignment="1">
      <alignment horizontal="center" wrapText="1"/>
    </xf>
    <xf numFmtId="0" fontId="26" fillId="0" borderId="0" xfId="0" applyFont="1"/>
    <xf numFmtId="0" fontId="25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32" fillId="0" borderId="0" xfId="0" applyFont="1" applyAlignment="1">
      <alignment horizontal="left" wrapText="1"/>
    </xf>
    <xf numFmtId="0" fontId="25" fillId="0" borderId="16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33" fillId="0" borderId="0" xfId="0" applyFont="1"/>
    <xf numFmtId="0" fontId="36" fillId="0" borderId="2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left" vertical="top" wrapText="1"/>
    </xf>
    <xf numFmtId="4" fontId="29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36" fillId="0" borderId="8" xfId="0" applyFont="1" applyBorder="1" applyAlignment="1">
      <alignment horizontal="center" vertical="top" wrapText="1"/>
    </xf>
    <xf numFmtId="0" fontId="36" fillId="0" borderId="6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center" wrapText="1"/>
    </xf>
    <xf numFmtId="0" fontId="37" fillId="0" borderId="0" xfId="0" applyFont="1"/>
    <xf numFmtId="0" fontId="28" fillId="0" borderId="2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left" vertical="top" wrapText="1"/>
    </xf>
    <xf numFmtId="0" fontId="29" fillId="0" borderId="0" xfId="0" applyFont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0" fontId="26" fillId="0" borderId="28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3" fontId="25" fillId="0" borderId="2" xfId="0" applyNumberFormat="1" applyFont="1" applyBorder="1" applyAlignment="1">
      <alignment horizontal="center" vertical="top" wrapText="1"/>
    </xf>
    <xf numFmtId="1" fontId="26" fillId="0" borderId="2" xfId="0" applyNumberFormat="1" applyFont="1" applyBorder="1" applyAlignment="1">
      <alignment horizontal="center" vertical="top" wrapText="1"/>
    </xf>
    <xf numFmtId="1" fontId="25" fillId="0" borderId="2" xfId="0" applyNumberFormat="1" applyFont="1" applyBorder="1" applyAlignment="1">
      <alignment horizontal="center" vertical="top" wrapText="1"/>
    </xf>
    <xf numFmtId="2" fontId="26" fillId="0" borderId="2" xfId="0" applyNumberFormat="1" applyFont="1" applyBorder="1" applyAlignment="1">
      <alignment horizontal="center" vertical="top" wrapText="1"/>
    </xf>
    <xf numFmtId="0" fontId="25" fillId="0" borderId="22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25" fillId="0" borderId="36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1" fontId="25" fillId="0" borderId="16" xfId="0" applyNumberFormat="1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" fontId="25" fillId="0" borderId="9" xfId="0" applyNumberFormat="1" applyFont="1" applyBorder="1" applyAlignment="1">
      <alignment horizontal="center" vertical="center" wrapText="1"/>
    </xf>
    <xf numFmtId="3" fontId="25" fillId="0" borderId="26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0" fontId="38" fillId="0" borderId="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1" fontId="25" fillId="0" borderId="8" xfId="0" applyNumberFormat="1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1" fontId="26" fillId="0" borderId="16" xfId="0" applyNumberFormat="1" applyFont="1" applyBorder="1" applyAlignment="1">
      <alignment horizontal="center" vertical="top" wrapText="1"/>
    </xf>
    <xf numFmtId="1" fontId="26" fillId="0" borderId="16" xfId="0" applyNumberFormat="1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 vertical="center" wrapText="1"/>
    </xf>
    <xf numFmtId="3" fontId="27" fillId="0" borderId="2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36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center" vertical="top" wrapText="1"/>
    </xf>
    <xf numFmtId="1" fontId="25" fillId="0" borderId="22" xfId="0" applyNumberFormat="1" applyFont="1" applyBorder="1" applyAlignment="1">
      <alignment horizontal="center" vertical="center" wrapText="1"/>
    </xf>
    <xf numFmtId="1" fontId="26" fillId="0" borderId="22" xfId="0" applyNumberFormat="1" applyFont="1" applyBorder="1" applyAlignment="1">
      <alignment horizontal="center" vertical="top" wrapText="1"/>
    </xf>
    <xf numFmtId="1" fontId="26" fillId="0" borderId="34" xfId="0" applyNumberFormat="1" applyFont="1" applyBorder="1" applyAlignment="1">
      <alignment horizontal="center" vertical="top" wrapText="1"/>
    </xf>
    <xf numFmtId="1" fontId="26" fillId="0" borderId="9" xfId="0" applyNumberFormat="1" applyFont="1" applyBorder="1" applyAlignment="1">
      <alignment horizontal="center" vertical="top" wrapText="1"/>
    </xf>
    <xf numFmtId="1" fontId="26" fillId="0" borderId="24" xfId="0" applyNumberFormat="1" applyFont="1" applyBorder="1" applyAlignment="1">
      <alignment horizontal="center" vertical="top" wrapText="1"/>
    </xf>
    <xf numFmtId="1" fontId="26" fillId="0" borderId="25" xfId="0" applyNumberFormat="1" applyFont="1" applyBorder="1" applyAlignment="1">
      <alignment horizontal="center" vertical="top" wrapText="1"/>
    </xf>
    <xf numFmtId="1" fontId="26" fillId="0" borderId="29" xfId="0" applyNumberFormat="1" applyFont="1" applyBorder="1" applyAlignment="1">
      <alignment horizontal="center" vertical="center" wrapText="1"/>
    </xf>
    <xf numFmtId="1" fontId="26" fillId="0" borderId="25" xfId="0" applyNumberFormat="1" applyFont="1" applyBorder="1" applyAlignment="1">
      <alignment horizontal="center" vertical="center" wrapText="1"/>
    </xf>
    <xf numFmtId="1" fontId="25" fillId="0" borderId="25" xfId="0" applyNumberFormat="1" applyFont="1" applyBorder="1" applyAlignment="1">
      <alignment horizontal="center" vertical="top" wrapText="1"/>
    </xf>
    <xf numFmtId="0" fontId="40" fillId="0" borderId="2" xfId="0" applyFont="1" applyBorder="1" applyAlignment="1">
      <alignment horizontal="left" vertical="top" wrapText="1"/>
    </xf>
    <xf numFmtId="0" fontId="26" fillId="0" borderId="16" xfId="0" applyFont="1" applyBorder="1" applyAlignment="1">
      <alignment vertical="center" wrapText="1"/>
    </xf>
    <xf numFmtId="14" fontId="39" fillId="0" borderId="11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14" fontId="39" fillId="0" borderId="2" xfId="0" applyNumberFormat="1" applyFont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3" fontId="27" fillId="0" borderId="26" xfId="0" applyNumberFormat="1" applyFont="1" applyBorder="1" applyAlignment="1">
      <alignment horizontal="center" vertical="center" wrapText="1"/>
    </xf>
    <xf numFmtId="1" fontId="33" fillId="0" borderId="26" xfId="0" applyNumberFormat="1" applyFont="1" applyBorder="1" applyAlignment="1">
      <alignment horizontal="center" vertical="center" wrapText="1"/>
    </xf>
    <xf numFmtId="1" fontId="33" fillId="0" borderId="29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top" wrapText="1"/>
    </xf>
    <xf numFmtId="3" fontId="27" fillId="0" borderId="9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1" fontId="25" fillId="0" borderId="22" xfId="0" applyNumberFormat="1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wrapText="1"/>
    </xf>
    <xf numFmtId="0" fontId="25" fillId="0" borderId="48" xfId="0" applyFont="1" applyBorder="1" applyAlignment="1">
      <alignment horizontal="center" wrapText="1"/>
    </xf>
    <xf numFmtId="0" fontId="25" fillId="0" borderId="51" xfId="0" applyFont="1" applyBorder="1" applyAlignment="1">
      <alignment horizontal="center" wrapText="1"/>
    </xf>
    <xf numFmtId="0" fontId="25" fillId="0" borderId="25" xfId="0" applyFont="1" applyBorder="1" applyAlignment="1">
      <alignment horizontal="center" wrapText="1"/>
    </xf>
    <xf numFmtId="0" fontId="25" fillId="0" borderId="51" xfId="0" applyFont="1" applyBorder="1" applyAlignment="1">
      <alignment horizontal="center" vertical="top" wrapText="1"/>
    </xf>
    <xf numFmtId="0" fontId="25" fillId="0" borderId="52" xfId="0" applyFont="1" applyBorder="1" applyAlignment="1">
      <alignment horizontal="center" vertical="top" wrapText="1"/>
    </xf>
    <xf numFmtId="1" fontId="25" fillId="0" borderId="25" xfId="0" applyNumberFormat="1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top" wrapText="1"/>
    </xf>
    <xf numFmtId="0" fontId="25" fillId="0" borderId="58" xfId="0" applyFont="1" applyBorder="1" applyAlignment="1">
      <alignment horizontal="center" vertical="top" wrapText="1"/>
    </xf>
    <xf numFmtId="0" fontId="25" fillId="0" borderId="58" xfId="0" applyFont="1" applyBorder="1" applyAlignment="1">
      <alignment vertical="top" wrapText="1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23" xfId="0" applyNumberFormat="1" applyFont="1" applyBorder="1" applyAlignment="1">
      <alignment horizontal="center" vertical="center" wrapText="1"/>
    </xf>
    <xf numFmtId="1" fontId="25" fillId="0" borderId="34" xfId="0" applyNumberFormat="1" applyFont="1" applyBorder="1" applyAlignment="1">
      <alignment horizontal="center" vertical="top" wrapText="1"/>
    </xf>
    <xf numFmtId="1" fontId="25" fillId="0" borderId="23" xfId="0" applyNumberFormat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center" vertical="top" wrapText="1"/>
    </xf>
    <xf numFmtId="0" fontId="26" fillId="0" borderId="38" xfId="0" applyFont="1" applyBorder="1" applyAlignment="1">
      <alignment horizontal="center" vertical="top" wrapText="1"/>
    </xf>
    <xf numFmtId="0" fontId="26" fillId="0" borderId="38" xfId="0" applyFont="1" applyBorder="1" applyAlignment="1">
      <alignment horizontal="left" vertical="top" wrapText="1"/>
    </xf>
    <xf numFmtId="1" fontId="26" fillId="0" borderId="38" xfId="0" applyNumberFormat="1" applyFont="1" applyBorder="1" applyAlignment="1">
      <alignment horizontal="center" vertical="top" wrapText="1"/>
    </xf>
    <xf numFmtId="0" fontId="26" fillId="0" borderId="60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wrapText="1"/>
    </xf>
    <xf numFmtId="0" fontId="25" fillId="0" borderId="61" xfId="0" applyFont="1" applyBorder="1" applyAlignment="1">
      <alignment horizontal="center" vertical="center" wrapText="1"/>
    </xf>
    <xf numFmtId="1" fontId="26" fillId="0" borderId="61" xfId="0" applyNumberFormat="1" applyFont="1" applyBorder="1" applyAlignment="1">
      <alignment horizontal="center" vertical="center" wrapText="1"/>
    </xf>
    <xf numFmtId="4" fontId="25" fillId="0" borderId="16" xfId="0" applyNumberFormat="1" applyFont="1" applyBorder="1" applyAlignment="1">
      <alignment horizontal="center" vertical="center" wrapText="1"/>
    </xf>
    <xf numFmtId="1" fontId="25" fillId="0" borderId="30" xfId="0" applyNumberFormat="1" applyFont="1" applyBorder="1" applyAlignment="1">
      <alignment horizontal="center" vertical="top" wrapText="1"/>
    </xf>
    <xf numFmtId="0" fontId="26" fillId="0" borderId="47" xfId="0" applyFont="1" applyBorder="1" applyAlignment="1">
      <alignment horizontal="center" vertical="top" wrapText="1"/>
    </xf>
    <xf numFmtId="0" fontId="26" fillId="0" borderId="66" xfId="0" applyFont="1" applyBorder="1" applyAlignment="1">
      <alignment horizontal="center" vertical="top" wrapText="1"/>
    </xf>
    <xf numFmtId="0" fontId="25" fillId="0" borderId="67" xfId="0" applyFont="1" applyBorder="1" applyAlignment="1">
      <alignment horizontal="center" vertical="top" wrapText="1"/>
    </xf>
    <xf numFmtId="1" fontId="26" fillId="0" borderId="67" xfId="0" applyNumberFormat="1" applyFont="1" applyBorder="1" applyAlignment="1">
      <alignment horizontal="center" vertical="top" wrapText="1"/>
    </xf>
    <xf numFmtId="1" fontId="26" fillId="0" borderId="68" xfId="0" applyNumberFormat="1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6" fillId="0" borderId="20" xfId="0" applyFont="1" applyBorder="1" applyAlignment="1">
      <alignment horizontal="center" vertical="center" wrapText="1"/>
    </xf>
    <xf numFmtId="1" fontId="25" fillId="0" borderId="24" xfId="0" applyNumberFormat="1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top" wrapText="1"/>
    </xf>
    <xf numFmtId="1" fontId="26" fillId="0" borderId="43" xfId="0" applyNumberFormat="1" applyFont="1" applyBorder="1" applyAlignment="1">
      <alignment horizontal="center" vertical="top" wrapText="1"/>
    </xf>
    <xf numFmtId="1" fontId="26" fillId="0" borderId="70" xfId="0" applyNumberFormat="1" applyFont="1" applyBorder="1" applyAlignment="1">
      <alignment horizontal="center" vertical="top" wrapText="1"/>
    </xf>
    <xf numFmtId="1" fontId="26" fillId="0" borderId="72" xfId="0" applyNumberFormat="1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top" wrapText="1"/>
    </xf>
    <xf numFmtId="0" fontId="26" fillId="0" borderId="67" xfId="0" applyFont="1" applyBorder="1" applyAlignment="1">
      <alignment horizontal="center" vertical="center" wrapText="1"/>
    </xf>
    <xf numFmtId="1" fontId="26" fillId="0" borderId="67" xfId="0" applyNumberFormat="1" applyFont="1" applyBorder="1" applyAlignment="1">
      <alignment horizontal="center" vertical="center" wrapText="1"/>
    </xf>
    <xf numFmtId="1" fontId="26" fillId="0" borderId="68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7" fillId="0" borderId="16" xfId="0" applyFont="1" applyBorder="1" applyAlignment="1">
      <alignment horizontal="center" vertical="top" wrapText="1"/>
    </xf>
    <xf numFmtId="0" fontId="27" fillId="0" borderId="58" xfId="0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3" fontId="36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top" wrapText="1"/>
    </xf>
    <xf numFmtId="2" fontId="26" fillId="0" borderId="16" xfId="0" applyNumberFormat="1" applyFont="1" applyBorder="1" applyAlignment="1">
      <alignment horizontal="center" vertical="top" wrapText="1"/>
    </xf>
    <xf numFmtId="4" fontId="43" fillId="0" borderId="16" xfId="0" applyNumberFormat="1" applyFont="1" applyBorder="1" applyAlignment="1">
      <alignment horizontal="center" vertical="top" wrapText="1"/>
    </xf>
    <xf numFmtId="0" fontId="30" fillId="0" borderId="16" xfId="0" applyFont="1" applyBorder="1" applyAlignment="1">
      <alignment horizontal="center" vertical="top" wrapText="1"/>
    </xf>
    <xf numFmtId="2" fontId="26" fillId="0" borderId="16" xfId="0" applyNumberFormat="1" applyFont="1" applyBorder="1" applyAlignment="1">
      <alignment horizontal="center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1" fontId="25" fillId="0" borderId="16" xfId="0" applyNumberFormat="1" applyFont="1" applyBorder="1" applyAlignment="1">
      <alignment horizontal="center" vertical="center" wrapText="1"/>
    </xf>
    <xf numFmtId="3" fontId="25" fillId="0" borderId="16" xfId="0" applyNumberFormat="1" applyFont="1" applyBorder="1" applyAlignment="1">
      <alignment horizontal="center" vertical="center" wrapText="1"/>
    </xf>
    <xf numFmtId="2" fontId="25" fillId="0" borderId="16" xfId="0" applyNumberFormat="1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top" wrapText="1"/>
    </xf>
    <xf numFmtId="0" fontId="43" fillId="0" borderId="16" xfId="0" applyFont="1" applyBorder="1" applyAlignment="1">
      <alignment horizontal="center" vertical="top" wrapText="1"/>
    </xf>
    <xf numFmtId="0" fontId="40" fillId="0" borderId="2" xfId="0" applyFont="1" applyBorder="1" applyAlignment="1">
      <alignment horizontal="center" vertical="top" wrapText="1"/>
    </xf>
    <xf numFmtId="0" fontId="43" fillId="0" borderId="16" xfId="0" applyFont="1" applyBorder="1" applyAlignment="1">
      <alignment horizontal="center" vertical="center" wrapText="1"/>
    </xf>
    <xf numFmtId="1" fontId="43" fillId="0" borderId="16" xfId="0" applyNumberFormat="1" applyFont="1" applyBorder="1" applyAlignment="1">
      <alignment horizontal="center" vertical="top" wrapText="1"/>
    </xf>
    <xf numFmtId="1" fontId="43" fillId="0" borderId="16" xfId="0" applyNumberFormat="1" applyFont="1" applyBorder="1" applyAlignment="1">
      <alignment horizontal="center" vertical="center" wrapText="1"/>
    </xf>
    <xf numFmtId="1" fontId="40" fillId="0" borderId="16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1" fontId="43" fillId="0" borderId="2" xfId="0" applyNumberFormat="1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1" fontId="43" fillId="0" borderId="25" xfId="0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1" fontId="26" fillId="0" borderId="62" xfId="0" applyNumberFormat="1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left" vertical="top" wrapText="1"/>
    </xf>
    <xf numFmtId="0" fontId="27" fillId="0" borderId="36" xfId="0" applyFont="1" applyBorder="1" applyAlignment="1">
      <alignment horizontal="left" vertical="top" wrapText="1"/>
    </xf>
    <xf numFmtId="1" fontId="25" fillId="0" borderId="9" xfId="0" applyNumberFormat="1" applyFont="1" applyBorder="1" applyAlignment="1">
      <alignment horizontal="center" vertical="top" wrapText="1"/>
    </xf>
    <xf numFmtId="1" fontId="25" fillId="0" borderId="24" xfId="0" applyNumberFormat="1" applyFont="1" applyBorder="1" applyAlignment="1">
      <alignment horizontal="center" vertical="top" wrapText="1"/>
    </xf>
    <xf numFmtId="1" fontId="43" fillId="0" borderId="26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top" wrapText="1"/>
    </xf>
    <xf numFmtId="0" fontId="43" fillId="0" borderId="2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wrapText="1"/>
    </xf>
    <xf numFmtId="0" fontId="27" fillId="0" borderId="2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horizontal="center" vertical="center" wrapText="1"/>
    </xf>
    <xf numFmtId="0" fontId="26" fillId="0" borderId="3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4" fontId="25" fillId="0" borderId="22" xfId="0" applyNumberFormat="1" applyFont="1" applyBorder="1" applyAlignment="1">
      <alignment horizontal="center" vertical="center" wrapText="1"/>
    </xf>
    <xf numFmtId="4" fontId="40" fillId="0" borderId="22" xfId="0" applyNumberFormat="1" applyFont="1" applyBorder="1" applyAlignment="1">
      <alignment horizontal="center" vertical="center" wrapText="1"/>
    </xf>
    <xf numFmtId="1" fontId="26" fillId="0" borderId="22" xfId="0" applyNumberFormat="1" applyFont="1" applyBorder="1" applyAlignment="1">
      <alignment horizontal="center" vertical="center" wrapText="1"/>
    </xf>
    <xf numFmtId="1" fontId="26" fillId="0" borderId="34" xfId="0" applyNumberFormat="1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top" wrapText="1"/>
    </xf>
    <xf numFmtId="0" fontId="40" fillId="0" borderId="75" xfId="0" applyFont="1" applyBorder="1" applyAlignment="1">
      <alignment horizontal="center" vertical="center" wrapText="1"/>
    </xf>
    <xf numFmtId="1" fontId="26" fillId="0" borderId="47" xfId="0" applyNumberFormat="1" applyFont="1" applyBorder="1" applyAlignment="1">
      <alignment horizontal="center" vertical="top" wrapText="1"/>
    </xf>
    <xf numFmtId="1" fontId="26" fillId="0" borderId="48" xfId="0" applyNumberFormat="1" applyFont="1" applyBorder="1" applyAlignment="1">
      <alignment horizontal="center" vertical="top" wrapText="1"/>
    </xf>
    <xf numFmtId="4" fontId="25" fillId="0" borderId="38" xfId="0" applyNumberFormat="1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1" fontId="26" fillId="0" borderId="38" xfId="0" applyNumberFormat="1" applyFont="1" applyBorder="1" applyAlignment="1">
      <alignment horizontal="center" vertical="center" wrapText="1"/>
    </xf>
    <xf numFmtId="1" fontId="26" fillId="0" borderId="60" xfId="0" applyNumberFormat="1" applyFont="1" applyBorder="1" applyAlignment="1">
      <alignment horizontal="center" vertical="center" wrapText="1"/>
    </xf>
    <xf numFmtId="4" fontId="48" fillId="0" borderId="2" xfId="0" applyNumberFormat="1" applyFont="1" applyBorder="1" applyAlignment="1">
      <alignment horizontal="center" vertical="top" wrapText="1"/>
    </xf>
    <xf numFmtId="4" fontId="48" fillId="0" borderId="2" xfId="0" applyNumberFormat="1" applyFont="1" applyBorder="1" applyAlignment="1">
      <alignment horizontal="center" vertical="center" wrapText="1"/>
    </xf>
    <xf numFmtId="1" fontId="43" fillId="0" borderId="2" xfId="0" applyNumberFormat="1" applyFont="1" applyBorder="1" applyAlignment="1">
      <alignment horizontal="center" vertical="top" wrapText="1"/>
    </xf>
    <xf numFmtId="2" fontId="43" fillId="0" borderId="2" xfId="0" applyNumberFormat="1" applyFont="1" applyBorder="1" applyAlignment="1">
      <alignment horizontal="center" vertical="top" wrapText="1"/>
    </xf>
    <xf numFmtId="0" fontId="43" fillId="0" borderId="8" xfId="0" applyFont="1" applyBorder="1" applyAlignment="1">
      <alignment horizontal="center" vertical="top" wrapText="1"/>
    </xf>
    <xf numFmtId="0" fontId="43" fillId="0" borderId="43" xfId="0" applyFont="1" applyBorder="1" applyAlignment="1">
      <alignment horizontal="center" vertical="top" wrapText="1"/>
    </xf>
    <xf numFmtId="0" fontId="43" fillId="0" borderId="8" xfId="0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top" wrapText="1"/>
    </xf>
    <xf numFmtId="0" fontId="40" fillId="0" borderId="47" xfId="0" applyFont="1" applyBorder="1" applyAlignment="1">
      <alignment horizontal="center" vertical="top" wrapText="1"/>
    </xf>
    <xf numFmtId="0" fontId="40" fillId="0" borderId="8" xfId="0" applyFont="1" applyBorder="1" applyAlignment="1">
      <alignment horizontal="center" vertical="top" wrapText="1"/>
    </xf>
    <xf numFmtId="1" fontId="40" fillId="0" borderId="22" xfId="0" applyNumberFormat="1" applyFont="1" applyBorder="1" applyAlignment="1">
      <alignment horizontal="center" vertical="top" wrapText="1"/>
    </xf>
    <xf numFmtId="0" fontId="40" fillId="0" borderId="22" xfId="0" applyFont="1" applyBorder="1" applyAlignment="1">
      <alignment horizontal="center" vertical="top" wrapText="1"/>
    </xf>
    <xf numFmtId="4" fontId="40" fillId="0" borderId="38" xfId="0" applyNumberFormat="1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top" wrapText="1"/>
    </xf>
    <xf numFmtId="0" fontId="25" fillId="0" borderId="75" xfId="0" applyFont="1" applyBorder="1" applyAlignment="1">
      <alignment horizontal="center" vertical="center" wrapText="1"/>
    </xf>
    <xf numFmtId="1" fontId="25" fillId="0" borderId="75" xfId="0" applyNumberFormat="1" applyFont="1" applyBorder="1" applyAlignment="1">
      <alignment horizontal="center" vertical="center" wrapText="1"/>
    </xf>
    <xf numFmtId="1" fontId="25" fillId="0" borderId="79" xfId="0" applyNumberFormat="1" applyFont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top" wrapText="1"/>
    </xf>
    <xf numFmtId="0" fontId="25" fillId="0" borderId="38" xfId="0" applyFont="1" applyBorder="1" applyAlignment="1">
      <alignment horizontal="center" vertical="center" wrapText="1"/>
    </xf>
    <xf numFmtId="1" fontId="25" fillId="0" borderId="38" xfId="0" applyNumberFormat="1" applyFont="1" applyBorder="1" applyAlignment="1">
      <alignment horizontal="center" vertical="center" wrapText="1"/>
    </xf>
    <xf numFmtId="1" fontId="25" fillId="0" borderId="60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 wrapText="1"/>
    </xf>
    <xf numFmtId="0" fontId="26" fillId="0" borderId="81" xfId="0" applyFont="1" applyBorder="1" applyAlignment="1">
      <alignment horizontal="center" vertical="top" wrapText="1"/>
    </xf>
    <xf numFmtId="4" fontId="49" fillId="0" borderId="2" xfId="0" applyNumberFormat="1" applyFont="1" applyBorder="1" applyAlignment="1">
      <alignment horizontal="center" vertical="center" wrapText="1"/>
    </xf>
    <xf numFmtId="4" fontId="49" fillId="0" borderId="2" xfId="0" applyNumberFormat="1" applyFont="1" applyBorder="1" applyAlignment="1">
      <alignment horizontal="center" vertical="top" wrapText="1"/>
    </xf>
    <xf numFmtId="3" fontId="34" fillId="0" borderId="9" xfId="0" applyNumberFormat="1" applyFont="1" applyBorder="1" applyAlignment="1">
      <alignment horizontal="center" vertical="center" wrapText="1"/>
    </xf>
    <xf numFmtId="3" fontId="34" fillId="0" borderId="2" xfId="0" applyNumberFormat="1" applyFont="1" applyBorder="1" applyAlignment="1">
      <alignment horizontal="center" vertical="center" wrapText="1"/>
    </xf>
    <xf numFmtId="1" fontId="34" fillId="0" borderId="16" xfId="0" applyNumberFormat="1" applyFont="1" applyBorder="1" applyAlignment="1">
      <alignment horizontal="center" vertical="center" wrapText="1"/>
    </xf>
    <xf numFmtId="3" fontId="50" fillId="0" borderId="2" xfId="0" applyNumberFormat="1" applyFont="1" applyBorder="1" applyAlignment="1">
      <alignment horizontal="center" vertical="center" wrapText="1"/>
    </xf>
    <xf numFmtId="3" fontId="50" fillId="0" borderId="2" xfId="0" applyNumberFormat="1" applyFont="1" applyBorder="1" applyAlignment="1">
      <alignment horizontal="center" wrapText="1"/>
    </xf>
    <xf numFmtId="3" fontId="34" fillId="0" borderId="8" xfId="0" applyNumberFormat="1" applyFont="1" applyBorder="1" applyAlignment="1">
      <alignment horizontal="center" vertical="center" wrapText="1"/>
    </xf>
    <xf numFmtId="3" fontId="34" fillId="0" borderId="19" xfId="0" applyNumberFormat="1" applyFont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0" borderId="9" xfId="0" applyNumberFormat="1" applyFont="1" applyBorder="1" applyAlignment="1">
      <alignment horizontal="center" vertical="center" wrapText="1"/>
    </xf>
    <xf numFmtId="2" fontId="34" fillId="0" borderId="16" xfId="0" applyNumberFormat="1" applyFont="1" applyBorder="1" applyAlignment="1">
      <alignment horizontal="center" vertical="center" wrapText="1"/>
    </xf>
    <xf numFmtId="2" fontId="50" fillId="0" borderId="2" xfId="0" applyNumberFormat="1" applyFont="1" applyBorder="1" applyAlignment="1">
      <alignment horizontal="center" vertical="center" wrapText="1"/>
    </xf>
    <xf numFmtId="2" fontId="50" fillId="0" borderId="2" xfId="0" applyNumberFormat="1" applyFont="1" applyBorder="1" applyAlignment="1">
      <alignment horizontal="center" wrapText="1"/>
    </xf>
    <xf numFmtId="2" fontId="34" fillId="0" borderId="26" xfId="0" applyNumberFormat="1" applyFont="1" applyBorder="1" applyAlignment="1">
      <alignment horizontal="center" vertical="center" wrapText="1"/>
    </xf>
    <xf numFmtId="3" fontId="34" fillId="0" borderId="26" xfId="0" applyNumberFormat="1" applyFont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7" fillId="0" borderId="8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center" vertical="top" wrapText="1"/>
    </xf>
    <xf numFmtId="0" fontId="27" fillId="0" borderId="18" xfId="0" applyFont="1" applyBorder="1" applyAlignment="1">
      <alignment horizontal="left" vertical="top" wrapText="1"/>
    </xf>
    <xf numFmtId="0" fontId="27" fillId="0" borderId="52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3" fontId="34" fillId="0" borderId="16" xfId="0" applyNumberFormat="1" applyFont="1" applyBorder="1" applyAlignment="1">
      <alignment horizontal="center" vertical="center" wrapText="1"/>
    </xf>
    <xf numFmtId="4" fontId="34" fillId="0" borderId="16" xfId="0" applyNumberFormat="1" applyFont="1" applyBorder="1" applyAlignment="1">
      <alignment horizontal="center" vertical="center" wrapText="1"/>
    </xf>
    <xf numFmtId="4" fontId="34" fillId="0" borderId="23" xfId="0" applyNumberFormat="1" applyFont="1" applyBorder="1" applyAlignment="1">
      <alignment horizontal="center" vertical="center" wrapText="1"/>
    </xf>
    <xf numFmtId="4" fontId="34" fillId="0" borderId="9" xfId="0" applyNumberFormat="1" applyFont="1" applyBorder="1" applyAlignment="1">
      <alignment horizontal="center" vertical="center" wrapText="1"/>
    </xf>
    <xf numFmtId="4" fontId="34" fillId="0" borderId="24" xfId="0" applyNumberFormat="1" applyFont="1" applyBorder="1" applyAlignment="1">
      <alignment horizontal="center" vertical="center" wrapText="1"/>
    </xf>
    <xf numFmtId="4" fontId="50" fillId="0" borderId="2" xfId="0" applyNumberFormat="1" applyFont="1" applyBorder="1" applyAlignment="1">
      <alignment horizontal="center" vertical="center" wrapText="1"/>
    </xf>
    <xf numFmtId="4" fontId="50" fillId="0" borderId="25" xfId="0" applyNumberFormat="1" applyFont="1" applyBorder="1" applyAlignment="1">
      <alignment horizontal="center" vertical="center" wrapText="1"/>
    </xf>
    <xf numFmtId="4" fontId="34" fillId="0" borderId="25" xfId="0" applyNumberFormat="1" applyFont="1" applyBorder="1" applyAlignment="1">
      <alignment horizontal="center" vertical="center" wrapText="1"/>
    </xf>
    <xf numFmtId="4" fontId="34" fillId="0" borderId="29" xfId="0" applyNumberFormat="1" applyFont="1" applyBorder="1" applyAlignment="1">
      <alignment horizontal="center" vertical="center" wrapText="1"/>
    </xf>
    <xf numFmtId="4" fontId="50" fillId="0" borderId="2" xfId="0" applyNumberFormat="1" applyFont="1" applyBorder="1" applyAlignment="1">
      <alignment horizontal="center" wrapText="1"/>
    </xf>
    <xf numFmtId="4" fontId="34" fillId="0" borderId="8" xfId="0" applyNumberFormat="1" applyFont="1" applyBorder="1" applyAlignment="1">
      <alignment horizontal="center" vertical="center" wrapText="1"/>
    </xf>
    <xf numFmtId="4" fontId="34" fillId="0" borderId="19" xfId="0" applyNumberFormat="1" applyFont="1" applyBorder="1" applyAlignment="1">
      <alignment horizontal="center" vertical="center" wrapText="1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55" fillId="0" borderId="0" xfId="0" applyFont="1"/>
    <xf numFmtId="0" fontId="54" fillId="0" borderId="0" xfId="0" applyFont="1"/>
    <xf numFmtId="0" fontId="51" fillId="0" borderId="0" xfId="0" applyFont="1" applyBorder="1"/>
    <xf numFmtId="0" fontId="54" fillId="0" borderId="0" xfId="0" applyFont="1" applyBorder="1"/>
    <xf numFmtId="0" fontId="3" fillId="0" borderId="0" xfId="0" applyFont="1" applyBorder="1"/>
    <xf numFmtId="4" fontId="50" fillId="0" borderId="25" xfId="0" applyNumberFormat="1" applyFont="1" applyBorder="1" applyAlignment="1">
      <alignment horizontal="center" wrapText="1"/>
    </xf>
    <xf numFmtId="0" fontId="27" fillId="0" borderId="51" xfId="0" applyFont="1" applyBorder="1" applyAlignment="1">
      <alignment horizontal="center" vertical="top" wrapText="1"/>
    </xf>
    <xf numFmtId="4" fontId="34" fillId="0" borderId="30" xfId="0" applyNumberFormat="1" applyFont="1" applyBorder="1" applyAlignment="1">
      <alignment horizontal="center" vertical="center" wrapText="1"/>
    </xf>
    <xf numFmtId="4" fontId="34" fillId="0" borderId="85" xfId="0" applyNumberFormat="1" applyFont="1" applyBorder="1" applyAlignment="1">
      <alignment horizontal="center" vertical="center" wrapText="1"/>
    </xf>
    <xf numFmtId="0" fontId="34" fillId="2" borderId="86" xfId="0" applyFont="1" applyFill="1" applyBorder="1" applyAlignment="1">
      <alignment horizontal="center" vertical="top" wrapText="1"/>
    </xf>
    <xf numFmtId="0" fontId="34" fillId="2" borderId="87" xfId="0" applyFont="1" applyFill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3" fontId="34" fillId="0" borderId="38" xfId="0" applyNumberFormat="1" applyFont="1" applyBorder="1" applyAlignment="1">
      <alignment horizontal="center" vertical="center"/>
    </xf>
    <xf numFmtId="3" fontId="34" fillId="0" borderId="87" xfId="0" applyNumberFormat="1" applyFont="1" applyBorder="1" applyAlignment="1">
      <alignment horizontal="center" vertical="center" wrapText="1"/>
    </xf>
    <xf numFmtId="4" fontId="34" fillId="0" borderId="87" xfId="0" applyNumberFormat="1" applyFont="1" applyBorder="1" applyAlignment="1">
      <alignment horizontal="center" vertical="center" wrapText="1"/>
    </xf>
    <xf numFmtId="4" fontId="34" fillId="0" borderId="90" xfId="0" applyNumberFormat="1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top" wrapText="1"/>
    </xf>
    <xf numFmtId="0" fontId="27" fillId="0" borderId="67" xfId="0" applyFont="1" applyBorder="1" applyAlignment="1">
      <alignment horizontal="center" vertical="top" wrapText="1"/>
    </xf>
    <xf numFmtId="3" fontId="34" fillId="0" borderId="67" xfId="0" applyNumberFormat="1" applyFont="1" applyBorder="1" applyAlignment="1">
      <alignment horizontal="center" vertical="center" wrapText="1"/>
    </xf>
    <xf numFmtId="2" fontId="34" fillId="0" borderId="67" xfId="0" applyNumberFormat="1" applyFont="1" applyBorder="1" applyAlignment="1">
      <alignment horizontal="center" vertical="center" wrapText="1"/>
    </xf>
    <xf numFmtId="4" fontId="34" fillId="0" borderId="68" xfId="0" applyNumberFormat="1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4" fontId="34" fillId="0" borderId="2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6" fillId="0" borderId="0" xfId="0" applyFont="1"/>
    <xf numFmtId="0" fontId="57" fillId="0" borderId="0" xfId="0" applyFont="1"/>
    <xf numFmtId="0" fontId="41" fillId="0" borderId="5" xfId="0" applyFont="1" applyBorder="1" applyAlignment="1">
      <alignment horizontal="left" vertical="top" wrapText="1"/>
    </xf>
    <xf numFmtId="0" fontId="58" fillId="0" borderId="16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/>
    </xf>
    <xf numFmtId="1" fontId="58" fillId="0" borderId="2" xfId="0" applyNumberFormat="1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26" fillId="0" borderId="49" xfId="0" applyFont="1" applyBorder="1" applyAlignment="1">
      <alignment vertical="top" wrapText="1"/>
    </xf>
    <xf numFmtId="165" fontId="40" fillId="0" borderId="2" xfId="0" applyNumberFormat="1" applyFont="1" applyBorder="1" applyAlignment="1">
      <alignment horizontal="center" vertical="top" wrapText="1"/>
    </xf>
    <xf numFmtId="166" fontId="40" fillId="0" borderId="2" xfId="0" applyNumberFormat="1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top" wrapText="1"/>
    </xf>
    <xf numFmtId="0" fontId="26" fillId="0" borderId="71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top" wrapText="1"/>
    </xf>
    <xf numFmtId="0" fontId="43" fillId="0" borderId="67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26" fillId="0" borderId="54" xfId="0" applyFont="1" applyBorder="1" applyAlignment="1">
      <alignment vertical="top" wrapText="1"/>
    </xf>
    <xf numFmtId="0" fontId="26" fillId="0" borderId="55" xfId="0" applyFont="1" applyBorder="1" applyAlignment="1">
      <alignment vertical="top" wrapText="1"/>
    </xf>
    <xf numFmtId="0" fontId="26" fillId="0" borderId="57" xfId="0" applyFont="1" applyBorder="1" applyAlignment="1">
      <alignment vertical="top" wrapText="1"/>
    </xf>
    <xf numFmtId="0" fontId="25" fillId="0" borderId="54" xfId="0" applyFont="1" applyBorder="1" applyAlignment="1">
      <alignment vertical="top" wrapText="1"/>
    </xf>
    <xf numFmtId="0" fontId="25" fillId="0" borderId="55" xfId="0" applyFont="1" applyBorder="1" applyAlignment="1">
      <alignment vertical="top" wrapText="1"/>
    </xf>
    <xf numFmtId="0" fontId="26" fillId="0" borderId="77" xfId="0" applyFont="1" applyBorder="1" applyAlignment="1">
      <alignment horizontal="center" vertical="top" wrapText="1"/>
    </xf>
    <xf numFmtId="0" fontId="40" fillId="0" borderId="7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top" wrapText="1"/>
    </xf>
    <xf numFmtId="0" fontId="40" fillId="0" borderId="38" xfId="0" applyFont="1" applyBorder="1" applyAlignment="1">
      <alignment horizontal="center" vertical="center" wrapText="1"/>
    </xf>
    <xf numFmtId="0" fontId="25" fillId="0" borderId="63" xfId="0" applyFont="1" applyBorder="1" applyAlignment="1">
      <alignment vertical="top" wrapText="1"/>
    </xf>
    <xf numFmtId="0" fontId="26" fillId="0" borderId="46" xfId="0" applyFont="1" applyBorder="1" applyAlignment="1">
      <alignment horizontal="center" vertical="top" wrapText="1"/>
    </xf>
    <xf numFmtId="0" fontId="43" fillId="0" borderId="9" xfId="0" applyFont="1" applyBorder="1" applyAlignment="1">
      <alignment horizontal="center" vertical="top" wrapText="1"/>
    </xf>
    <xf numFmtId="0" fontId="45" fillId="0" borderId="16" xfId="0" applyFont="1" applyBorder="1" applyAlignment="1">
      <alignment horizontal="left" vertical="top" wrapText="1"/>
    </xf>
    <xf numFmtId="0" fontId="40" fillId="0" borderId="2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top" wrapText="1"/>
    </xf>
    <xf numFmtId="0" fontId="25" fillId="0" borderId="61" xfId="0" applyFont="1" applyBorder="1" applyAlignment="1">
      <alignment horizontal="center" vertical="top" wrapText="1"/>
    </xf>
    <xf numFmtId="0" fontId="40" fillId="0" borderId="61" xfId="0" applyFont="1" applyBorder="1" applyAlignment="1">
      <alignment horizontal="center" vertical="center" wrapText="1"/>
    </xf>
    <xf numFmtId="4" fontId="40" fillId="0" borderId="16" xfId="0" applyNumberFormat="1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top" wrapText="1"/>
    </xf>
    <xf numFmtId="0" fontId="25" fillId="0" borderId="59" xfId="0" applyFont="1" applyBorder="1" applyAlignment="1">
      <alignment vertical="top" wrapText="1"/>
    </xf>
    <xf numFmtId="0" fontId="25" fillId="0" borderId="38" xfId="0" applyFont="1" applyBorder="1" applyAlignment="1">
      <alignment horizontal="center" vertical="top" wrapText="1"/>
    </xf>
    <xf numFmtId="0" fontId="25" fillId="0" borderId="64" xfId="0" applyFont="1" applyBorder="1" applyAlignment="1">
      <alignment horizontal="center" vertical="top" wrapText="1"/>
    </xf>
    <xf numFmtId="0" fontId="40" fillId="0" borderId="67" xfId="0" applyFont="1" applyBorder="1" applyAlignment="1">
      <alignment horizontal="center" vertical="top" wrapText="1"/>
    </xf>
    <xf numFmtId="0" fontId="25" fillId="0" borderId="57" xfId="0" applyFont="1" applyBorder="1" applyAlignment="1">
      <alignment vertical="top" wrapText="1"/>
    </xf>
    <xf numFmtId="0" fontId="38" fillId="0" borderId="2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center" vertical="center" wrapText="1"/>
    </xf>
    <xf numFmtId="3" fontId="46" fillId="0" borderId="26" xfId="0" applyNumberFormat="1" applyFont="1" applyBorder="1" applyAlignment="1">
      <alignment horizontal="center" vertical="center" wrapText="1"/>
    </xf>
    <xf numFmtId="1" fontId="58" fillId="0" borderId="9" xfId="0" applyNumberFormat="1" applyFont="1" applyBorder="1" applyAlignment="1">
      <alignment horizontal="center" vertical="center" wrapText="1"/>
    </xf>
    <xf numFmtId="3" fontId="40" fillId="0" borderId="26" xfId="0" applyNumberFormat="1" applyFont="1" applyBorder="1" applyAlignment="1">
      <alignment horizontal="center" vertical="center" wrapText="1"/>
    </xf>
    <xf numFmtId="1" fontId="40" fillId="0" borderId="9" xfId="0" applyNumberFormat="1" applyFont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164" fontId="40" fillId="0" borderId="2" xfId="0" applyNumberFormat="1" applyFont="1" applyBorder="1" applyAlignment="1">
      <alignment horizontal="center" vertical="center" wrapText="1"/>
    </xf>
    <xf numFmtId="2" fontId="40" fillId="0" borderId="16" xfId="0" applyNumberFormat="1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top" wrapText="1"/>
    </xf>
    <xf numFmtId="0" fontId="40" fillId="0" borderId="5" xfId="0" applyFont="1" applyBorder="1" applyAlignment="1">
      <alignment horizontal="center" vertical="top" wrapText="1"/>
    </xf>
    <xf numFmtId="0" fontId="40" fillId="0" borderId="18" xfId="0" applyFont="1" applyBorder="1" applyAlignment="1">
      <alignment horizontal="center" vertical="top" wrapText="1"/>
    </xf>
    <xf numFmtId="0" fontId="43" fillId="0" borderId="18" xfId="0" applyFont="1" applyBorder="1" applyAlignment="1">
      <alignment horizontal="center" vertical="top" wrapText="1"/>
    </xf>
    <xf numFmtId="0" fontId="43" fillId="0" borderId="82" xfId="0" applyFont="1" applyBorder="1" applyAlignment="1">
      <alignment horizontal="center" vertical="top" wrapText="1"/>
    </xf>
    <xf numFmtId="0" fontId="43" fillId="0" borderId="38" xfId="0" applyFont="1" applyBorder="1" applyAlignment="1">
      <alignment horizontal="center" vertical="top" wrapText="1"/>
    </xf>
    <xf numFmtId="0" fontId="19" fillId="0" borderId="0" xfId="0" applyFont="1"/>
    <xf numFmtId="1" fontId="19" fillId="0" borderId="0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1" fontId="60" fillId="0" borderId="0" xfId="0" applyNumberFormat="1" applyFont="1" applyBorder="1" applyAlignment="1">
      <alignment horizontal="center"/>
    </xf>
    <xf numFmtId="0" fontId="0" fillId="0" borderId="0" xfId="0" applyFont="1"/>
    <xf numFmtId="0" fontId="18" fillId="0" borderId="0" xfId="0" applyFont="1" applyAlignment="1">
      <alignment horizontal="center"/>
    </xf>
    <xf numFmtId="0" fontId="27" fillId="0" borderId="0" xfId="0" applyFont="1" applyAlignment="1">
      <alignment horizontal="left" vertical="top" wrapText="1"/>
    </xf>
    <xf numFmtId="0" fontId="27" fillId="0" borderId="52" xfId="0" applyFont="1" applyBorder="1" applyAlignment="1">
      <alignment horizontal="center" vertical="top" wrapText="1"/>
    </xf>
    <xf numFmtId="0" fontId="27" fillId="0" borderId="53" xfId="0" applyFont="1" applyBorder="1" applyAlignment="1">
      <alignment horizontal="center" vertical="top" wrapText="1"/>
    </xf>
    <xf numFmtId="0" fontId="27" fillId="0" borderId="80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34" fillId="2" borderId="88" xfId="0" applyFont="1" applyFill="1" applyBorder="1" applyAlignment="1">
      <alignment horizontal="left" vertical="top" wrapText="1"/>
    </xf>
    <xf numFmtId="0" fontId="34" fillId="2" borderId="89" xfId="0" applyFont="1" applyFill="1" applyBorder="1" applyAlignment="1">
      <alignment horizontal="left" vertical="top" wrapText="1"/>
    </xf>
    <xf numFmtId="0" fontId="27" fillId="0" borderId="84" xfId="0" applyFont="1" applyBorder="1" applyAlignment="1">
      <alignment horizontal="center" vertical="top" wrapText="1"/>
    </xf>
    <xf numFmtId="0" fontId="27" fillId="0" borderId="17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27" fillId="0" borderId="73" xfId="0" applyFont="1" applyBorder="1" applyAlignment="1">
      <alignment horizontal="center" vertical="top" wrapText="1"/>
    </xf>
    <xf numFmtId="0" fontId="10" fillId="0" borderId="83" xfId="0" applyFont="1" applyBorder="1" applyAlignment="1">
      <alignment horizontal="right" wrapText="1"/>
    </xf>
    <xf numFmtId="0" fontId="27" fillId="0" borderId="39" xfId="0" applyFont="1" applyBorder="1" applyAlignment="1">
      <alignment horizontal="center" wrapText="1"/>
    </xf>
    <xf numFmtId="0" fontId="27" fillId="0" borderId="40" xfId="0" applyFont="1" applyBorder="1" applyAlignment="1">
      <alignment horizontal="center" wrapText="1"/>
    </xf>
    <xf numFmtId="0" fontId="27" fillId="0" borderId="41" xfId="0" applyFont="1" applyBorder="1" applyAlignment="1">
      <alignment horizontal="center" wrapText="1"/>
    </xf>
    <xf numFmtId="0" fontId="27" fillId="0" borderId="49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4" xfId="0" applyFont="1" applyBorder="1" applyAlignment="1">
      <alignment horizont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33" fillId="0" borderId="8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top" wrapText="1"/>
    </xf>
    <xf numFmtId="0" fontId="33" fillId="0" borderId="9" xfId="0" applyFont="1" applyBorder="1" applyAlignment="1">
      <alignment horizontal="center" vertical="top" wrapText="1"/>
    </xf>
    <xf numFmtId="0" fontId="27" fillId="0" borderId="42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top" wrapText="1"/>
    </xf>
    <xf numFmtId="0" fontId="35" fillId="0" borderId="3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27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 wrapText="1"/>
    </xf>
    <xf numFmtId="0" fontId="35" fillId="0" borderId="11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27" fillId="0" borderId="65" xfId="0" applyFont="1" applyBorder="1" applyAlignment="1">
      <alignment horizontal="left" vertical="top" wrapText="1"/>
    </xf>
    <xf numFmtId="0" fontId="27" fillId="0" borderId="64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top" wrapText="1"/>
    </xf>
    <xf numFmtId="0" fontId="35" fillId="0" borderId="31" xfId="0" applyFont="1" applyBorder="1" applyAlignment="1">
      <alignment horizontal="left" vertical="top" wrapText="1"/>
    </xf>
    <xf numFmtId="0" fontId="35" fillId="0" borderId="32" xfId="0" applyFont="1" applyBorder="1" applyAlignment="1">
      <alignment horizontal="left" vertical="top" wrapText="1"/>
    </xf>
    <xf numFmtId="0" fontId="39" fillId="0" borderId="10" xfId="0" applyFont="1" applyBorder="1" applyAlignment="1">
      <alignment horizontal="center" vertical="top" wrapText="1"/>
    </xf>
    <xf numFmtId="0" fontId="39" fillId="0" borderId="11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15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0" fontId="25" fillId="0" borderId="39" xfId="0" applyFont="1" applyBorder="1" applyAlignment="1">
      <alignment horizontal="center" wrapText="1"/>
    </xf>
    <xf numFmtId="0" fontId="25" fillId="0" borderId="40" xfId="0" applyFont="1" applyBorder="1" applyAlignment="1">
      <alignment horizontal="center" wrapText="1"/>
    </xf>
    <xf numFmtId="0" fontId="25" fillId="0" borderId="41" xfId="0" applyFont="1" applyBorder="1" applyAlignment="1">
      <alignment horizontal="center" wrapText="1"/>
    </xf>
    <xf numFmtId="0" fontId="25" fillId="0" borderId="49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0" fontId="25" fillId="0" borderId="50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top" wrapText="1"/>
    </xf>
    <xf numFmtId="0" fontId="27" fillId="0" borderId="30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6" fillId="0" borderId="52" xfId="0" applyFont="1" applyBorder="1" applyAlignment="1">
      <alignment horizontal="center" vertical="top" wrapText="1"/>
    </xf>
    <xf numFmtId="0" fontId="26" fillId="0" borderId="53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37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43" fillId="0" borderId="17" xfId="0" applyFont="1" applyBorder="1" applyAlignment="1">
      <alignment horizontal="left" vertical="top" wrapText="1"/>
    </xf>
    <xf numFmtId="0" fontId="43" fillId="0" borderId="18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center" vertical="top" wrapText="1"/>
    </xf>
    <xf numFmtId="0" fontId="38" fillId="0" borderId="10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top" wrapText="1"/>
    </xf>
    <xf numFmtId="0" fontId="26" fillId="0" borderId="41" xfId="0" applyFont="1" applyBorder="1" applyAlignment="1">
      <alignment horizontal="left" vertical="top" wrapText="1"/>
    </xf>
    <xf numFmtId="0" fontId="30" fillId="0" borderId="20" xfId="0" applyFont="1" applyBorder="1" applyAlignment="1">
      <alignment horizontal="left" vertical="top" wrapText="1"/>
    </xf>
    <xf numFmtId="0" fontId="30" fillId="0" borderId="21" xfId="0" applyFont="1" applyBorder="1" applyAlignment="1">
      <alignment horizontal="left" vertical="top" wrapText="1"/>
    </xf>
    <xf numFmtId="0" fontId="26" fillId="0" borderId="65" xfId="0" applyFont="1" applyBorder="1" applyAlignment="1">
      <alignment horizontal="left" vertical="top" wrapText="1"/>
    </xf>
    <xf numFmtId="0" fontId="26" fillId="0" borderId="64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43" fillId="0" borderId="10" xfId="0" applyFont="1" applyBorder="1" applyAlignment="1">
      <alignment horizontal="left" vertical="top" wrapText="1"/>
    </xf>
    <xf numFmtId="0" fontId="38" fillId="0" borderId="16" xfId="0" applyFont="1" applyBorder="1" applyAlignment="1">
      <alignment horizontal="left" vertical="top" wrapText="1"/>
    </xf>
    <xf numFmtId="0" fontId="25" fillId="0" borderId="31" xfId="0" applyFont="1" applyBorder="1" applyAlignment="1">
      <alignment horizontal="left" vertical="top" wrapText="1"/>
    </xf>
    <xf numFmtId="0" fontId="25" fillId="0" borderId="32" xfId="0" applyFont="1" applyBorder="1" applyAlignment="1">
      <alignment horizontal="left" vertical="top" wrapText="1"/>
    </xf>
    <xf numFmtId="0" fontId="45" fillId="0" borderId="17" xfId="0" applyFont="1" applyBorder="1" applyAlignment="1">
      <alignment horizontal="left" vertical="top" wrapText="1"/>
    </xf>
    <xf numFmtId="0" fontId="45" fillId="0" borderId="18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0" fontId="25" fillId="0" borderId="0" xfId="0" applyFont="1" applyAlignment="1">
      <alignment horizontal="left" wrapText="1"/>
    </xf>
    <xf numFmtId="0" fontId="25" fillId="0" borderId="22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0" fontId="39" fillId="0" borderId="10" xfId="0" applyFont="1" applyBorder="1" applyAlignment="1">
      <alignment horizontal="left" vertical="top" wrapText="1"/>
    </xf>
    <xf numFmtId="0" fontId="39" fillId="0" borderId="11" xfId="0" applyFont="1" applyBorder="1" applyAlignment="1">
      <alignment horizontal="left" vertical="top" wrapText="1"/>
    </xf>
    <xf numFmtId="0" fontId="45" fillId="0" borderId="10" xfId="0" applyFont="1" applyBorder="1" applyAlignment="1">
      <alignment horizontal="left" vertical="top" wrapText="1"/>
    </xf>
    <xf numFmtId="0" fontId="45" fillId="0" borderId="11" xfId="0" applyFont="1" applyBorder="1" applyAlignment="1">
      <alignment horizontal="left" vertical="top" wrapText="1"/>
    </xf>
    <xf numFmtId="0" fontId="39" fillId="0" borderId="3" xfId="0" applyFont="1" applyBorder="1" applyAlignment="1">
      <alignment horizontal="left" vertical="top" wrapText="1"/>
    </xf>
    <xf numFmtId="0" fontId="39" fillId="0" borderId="5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left" vertical="top" wrapText="1"/>
    </xf>
    <xf numFmtId="0" fontId="25" fillId="0" borderId="46" xfId="0" applyFont="1" applyBorder="1" applyAlignment="1">
      <alignment horizontal="left" vertical="top" wrapText="1"/>
    </xf>
    <xf numFmtId="0" fontId="30" fillId="0" borderId="16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25" fillId="0" borderId="65" xfId="0" applyFont="1" applyBorder="1" applyAlignment="1">
      <alignment horizontal="left" vertical="top" wrapText="1"/>
    </xf>
    <xf numFmtId="0" fontId="25" fillId="0" borderId="64" xfId="0" applyFont="1" applyBorder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9" fillId="0" borderId="8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A73" workbookViewId="0">
      <selection activeCell="A4" sqref="A4:XFD4"/>
    </sheetView>
  </sheetViews>
  <sheetFormatPr defaultRowHeight="12.75" x14ac:dyDescent="0.2"/>
  <cols>
    <col min="1" max="1" width="1.5703125" style="309" customWidth="1"/>
    <col min="2" max="2" width="3.7109375" style="4" customWidth="1"/>
    <col min="3" max="3" width="2.7109375" style="4" bestFit="1" customWidth="1"/>
    <col min="4" max="4" width="2.5703125" style="4" bestFit="1" customWidth="1"/>
    <col min="5" max="5" width="9.140625" style="4"/>
    <col min="6" max="6" width="14.7109375" style="4" customWidth="1"/>
    <col min="7" max="7" width="4" style="4" customWidth="1"/>
    <col min="8" max="8" width="8.7109375" style="4" customWidth="1"/>
    <col min="9" max="9" width="7.42578125" style="4" customWidth="1"/>
    <col min="10" max="10" width="5.7109375" style="4" customWidth="1"/>
    <col min="11" max="11" width="6.85546875" style="4" customWidth="1"/>
    <col min="12" max="12" width="7.42578125" style="4" bestFit="1" customWidth="1"/>
    <col min="13" max="13" width="6.42578125" style="4" customWidth="1"/>
    <col min="14" max="14" width="6.85546875" style="4" customWidth="1"/>
    <col min="15" max="16384" width="9.140625" style="4"/>
  </cols>
  <sheetData>
    <row r="1" spans="1:14" customFormat="1" ht="16.5" customHeight="1" x14ac:dyDescent="0.3">
      <c r="A1" s="307" t="s">
        <v>408</v>
      </c>
      <c r="B1" s="303"/>
      <c r="C1" s="303"/>
      <c r="F1" s="4"/>
      <c r="H1" s="4"/>
      <c r="I1" s="304" t="s">
        <v>411</v>
      </c>
      <c r="L1" s="4"/>
    </row>
    <row r="2" spans="1:14" customFormat="1" ht="14.25" customHeight="1" x14ac:dyDescent="0.3">
      <c r="A2" s="307" t="s">
        <v>409</v>
      </c>
      <c r="B2" s="305"/>
      <c r="C2" s="305"/>
      <c r="E2" s="4"/>
      <c r="F2" s="4"/>
      <c r="G2" s="4"/>
      <c r="H2" s="4"/>
      <c r="I2" s="4"/>
      <c r="J2" s="4"/>
      <c r="K2" s="4"/>
      <c r="L2" s="4"/>
    </row>
    <row r="3" spans="1:14" customFormat="1" ht="12.75" customHeight="1" x14ac:dyDescent="0.3">
      <c r="A3" s="308" t="s">
        <v>410</v>
      </c>
      <c r="B3" s="305"/>
      <c r="C3" s="305"/>
      <c r="E3" s="4"/>
      <c r="F3" s="4"/>
      <c r="G3" s="4"/>
      <c r="H3" s="4"/>
      <c r="I3" s="4"/>
      <c r="J3" s="4"/>
      <c r="K3" s="4"/>
      <c r="L3" s="4"/>
    </row>
    <row r="4" spans="1:14" customFormat="1" ht="12.75" customHeight="1" x14ac:dyDescent="0.3">
      <c r="A4" s="308"/>
      <c r="B4" s="305"/>
      <c r="C4" s="305"/>
      <c r="E4" s="4"/>
      <c r="F4" s="4"/>
      <c r="G4" s="4"/>
      <c r="H4" s="4"/>
      <c r="I4" s="4"/>
      <c r="J4" s="4"/>
      <c r="K4" s="4"/>
      <c r="L4" s="4"/>
    </row>
    <row r="5" spans="1:14" ht="16.5" customHeight="1" x14ac:dyDescent="0.2">
      <c r="B5" s="416"/>
      <c r="C5" s="416"/>
      <c r="D5" s="416"/>
      <c r="E5" s="416"/>
      <c r="F5" s="416"/>
      <c r="G5" s="5"/>
      <c r="H5" s="5"/>
      <c r="I5" s="5"/>
      <c r="J5" s="5"/>
      <c r="K5" s="5"/>
      <c r="L5" s="432"/>
      <c r="M5" s="432"/>
      <c r="N5" s="267"/>
    </row>
    <row r="6" spans="1:14" ht="14.25" customHeight="1" x14ac:dyDescent="0.3">
      <c r="B6" s="6"/>
      <c r="C6" s="431" t="s">
        <v>404</v>
      </c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</row>
    <row r="7" spans="1:14" ht="17.25" customHeight="1" thickBot="1" x14ac:dyDescent="0.25">
      <c r="B7" s="418" t="s">
        <v>0</v>
      </c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</row>
    <row r="8" spans="1:14" ht="52.5" customHeight="1" thickBot="1" x14ac:dyDescent="0.25">
      <c r="B8" s="419"/>
      <c r="C8" s="420"/>
      <c r="D8" s="421"/>
      <c r="E8" s="425" t="s">
        <v>1</v>
      </c>
      <c r="F8" s="426"/>
      <c r="G8" s="429" t="s">
        <v>233</v>
      </c>
      <c r="H8" s="429" t="s">
        <v>379</v>
      </c>
      <c r="I8" s="429" t="s">
        <v>380</v>
      </c>
      <c r="J8" s="440" t="s">
        <v>3</v>
      </c>
      <c r="K8" s="429" t="s">
        <v>4</v>
      </c>
      <c r="L8" s="429" t="s">
        <v>5</v>
      </c>
      <c r="M8" s="438" t="s">
        <v>3</v>
      </c>
      <c r="N8" s="439"/>
    </row>
    <row r="9" spans="1:14" ht="27" customHeight="1" thickBot="1" x14ac:dyDescent="0.25">
      <c r="B9" s="422"/>
      <c r="C9" s="423"/>
      <c r="D9" s="424"/>
      <c r="E9" s="427"/>
      <c r="F9" s="428"/>
      <c r="G9" s="430"/>
      <c r="H9" s="430"/>
      <c r="I9" s="430"/>
      <c r="J9" s="441"/>
      <c r="K9" s="430"/>
      <c r="L9" s="430"/>
      <c r="M9" s="321" t="s">
        <v>6</v>
      </c>
      <c r="N9" s="322" t="s">
        <v>7</v>
      </c>
    </row>
    <row r="10" spans="1:14" ht="21" customHeight="1" x14ac:dyDescent="0.2">
      <c r="B10" s="328">
        <v>0</v>
      </c>
      <c r="C10" s="436">
        <v>1</v>
      </c>
      <c r="D10" s="437"/>
      <c r="E10" s="436">
        <v>2</v>
      </c>
      <c r="F10" s="437"/>
      <c r="G10" s="329">
        <v>3</v>
      </c>
      <c r="H10" s="329">
        <v>4</v>
      </c>
      <c r="I10" s="329">
        <v>5</v>
      </c>
      <c r="J10" s="329" t="s">
        <v>8</v>
      </c>
      <c r="K10" s="329">
        <v>7</v>
      </c>
      <c r="L10" s="329">
        <v>8</v>
      </c>
      <c r="M10" s="329">
        <v>9</v>
      </c>
      <c r="N10" s="330">
        <v>10</v>
      </c>
    </row>
    <row r="11" spans="1:14" s="309" customFormat="1" ht="27" customHeight="1" x14ac:dyDescent="0.2">
      <c r="B11" s="170" t="s">
        <v>9</v>
      </c>
      <c r="C11" s="169"/>
      <c r="D11" s="169"/>
      <c r="E11" s="442" t="s">
        <v>274</v>
      </c>
      <c r="F11" s="442"/>
      <c r="G11" s="169">
        <v>1</v>
      </c>
      <c r="H11" s="254">
        <f>SUM(H15+H12)</f>
        <v>1513.6</v>
      </c>
      <c r="I11" s="261">
        <f>SUM(I15+I12)</f>
        <v>1551</v>
      </c>
      <c r="J11" s="290">
        <f>SUM(I11/H11)*100</f>
        <v>102.47093023255816</v>
      </c>
      <c r="K11" s="261">
        <f>SUM(K15+K12)</f>
        <v>1551</v>
      </c>
      <c r="L11" s="261">
        <f>SUM(L15+L12)</f>
        <v>1551</v>
      </c>
      <c r="M11" s="291">
        <f>SUM(K11/I11)*100</f>
        <v>100</v>
      </c>
      <c r="N11" s="292">
        <f>SUM(L11/K11)*100</f>
        <v>100</v>
      </c>
    </row>
    <row r="12" spans="1:14" ht="23.25" customHeight="1" thickBot="1" x14ac:dyDescent="0.25">
      <c r="B12" s="402"/>
      <c r="C12" s="271">
        <v>1</v>
      </c>
      <c r="D12" s="271"/>
      <c r="E12" s="445" t="s">
        <v>10</v>
      </c>
      <c r="F12" s="446"/>
      <c r="G12" s="271">
        <v>2</v>
      </c>
      <c r="H12" s="252">
        <v>1512.3</v>
      </c>
      <c r="I12" s="260">
        <v>1550</v>
      </c>
      <c r="J12" s="252">
        <f>SUM(I12/H12)*100</f>
        <v>102.49289162203267</v>
      </c>
      <c r="K12" s="252">
        <v>1550</v>
      </c>
      <c r="L12" s="252">
        <v>1550</v>
      </c>
      <c r="M12" s="293">
        <f>SUM(K12/I12)*100</f>
        <v>100</v>
      </c>
      <c r="N12" s="294">
        <f>SUM(L12/K12)*100</f>
        <v>100</v>
      </c>
    </row>
    <row r="13" spans="1:14" ht="25.5" customHeight="1" thickBot="1" x14ac:dyDescent="0.25">
      <c r="B13" s="402"/>
      <c r="C13" s="32"/>
      <c r="D13" s="32"/>
      <c r="E13" s="406" t="s">
        <v>381</v>
      </c>
      <c r="F13" s="407"/>
      <c r="G13" s="84">
        <v>3</v>
      </c>
      <c r="H13" s="253">
        <v>1441.8</v>
      </c>
      <c r="I13" s="259" t="s">
        <v>194</v>
      </c>
      <c r="J13" s="252" t="s">
        <v>194</v>
      </c>
      <c r="K13" s="253" t="s">
        <v>194</v>
      </c>
      <c r="L13" s="253" t="s">
        <v>194</v>
      </c>
      <c r="M13" s="295">
        <v>0</v>
      </c>
      <c r="N13" s="296">
        <v>0</v>
      </c>
    </row>
    <row r="14" spans="1:14" ht="23.25" customHeight="1" thickBot="1" x14ac:dyDescent="0.25">
      <c r="B14" s="402"/>
      <c r="C14" s="32"/>
      <c r="D14" s="32"/>
      <c r="E14" s="406" t="s">
        <v>234</v>
      </c>
      <c r="F14" s="407"/>
      <c r="G14" s="32">
        <v>4</v>
      </c>
      <c r="H14" s="253">
        <v>0</v>
      </c>
      <c r="I14" s="259">
        <v>0</v>
      </c>
      <c r="J14" s="253">
        <v>0</v>
      </c>
      <c r="K14" s="253">
        <v>0</v>
      </c>
      <c r="L14" s="253">
        <v>0</v>
      </c>
      <c r="M14" s="295">
        <v>0</v>
      </c>
      <c r="N14" s="296">
        <v>0</v>
      </c>
    </row>
    <row r="15" spans="1:14" ht="12.75" customHeight="1" thickBot="1" x14ac:dyDescent="0.25">
      <c r="B15" s="417"/>
      <c r="C15" s="171">
        <v>2</v>
      </c>
      <c r="D15" s="171"/>
      <c r="E15" s="447" t="s">
        <v>15</v>
      </c>
      <c r="F15" s="448"/>
      <c r="G15" s="171">
        <v>5</v>
      </c>
      <c r="H15" s="265">
        <v>1.3</v>
      </c>
      <c r="I15" s="264">
        <v>1</v>
      </c>
      <c r="J15" s="265">
        <f>SUM(I15/H15)*100</f>
        <v>76.92307692307692</v>
      </c>
      <c r="K15" s="265">
        <v>1</v>
      </c>
      <c r="L15" s="265">
        <v>1</v>
      </c>
      <c r="M15" s="331">
        <f>SUM(K15/I15)*100</f>
        <v>100</v>
      </c>
      <c r="N15" s="298">
        <v>0</v>
      </c>
    </row>
    <row r="16" spans="1:14" ht="24" customHeight="1" thickBot="1" x14ac:dyDescent="0.25">
      <c r="B16" s="323" t="s">
        <v>16</v>
      </c>
      <c r="C16" s="324"/>
      <c r="D16" s="324"/>
      <c r="E16" s="453" t="s">
        <v>275</v>
      </c>
      <c r="F16" s="454"/>
      <c r="G16" s="324">
        <v>6</v>
      </c>
      <c r="H16" s="325">
        <f>SUM(H17+H29)</f>
        <v>1309.5</v>
      </c>
      <c r="I16" s="326">
        <f>SUM(I17+I29)</f>
        <v>1530</v>
      </c>
      <c r="J16" s="325">
        <f t="shared" ref="J16:J23" si="0">SUM(I16/H16)*100</f>
        <v>116.8384879725086</v>
      </c>
      <c r="K16" s="325">
        <f>SUM(K17+K29)</f>
        <v>1530</v>
      </c>
      <c r="L16" s="325">
        <f>SUM(L17+L29)</f>
        <v>1530</v>
      </c>
      <c r="M16" s="325">
        <f t="shared" ref="M16:M23" si="1">SUM(K16/I16)*100</f>
        <v>100</v>
      </c>
      <c r="N16" s="327">
        <f t="shared" ref="N16:N23" si="2">SUM(L16/K16)*100</f>
        <v>100</v>
      </c>
    </row>
    <row r="17" spans="2:14" ht="43.5" customHeight="1" thickBot="1" x14ac:dyDescent="0.25">
      <c r="B17" s="401"/>
      <c r="C17" s="32">
        <v>1</v>
      </c>
      <c r="D17" s="32"/>
      <c r="E17" s="406" t="s">
        <v>276</v>
      </c>
      <c r="F17" s="407"/>
      <c r="G17" s="32">
        <v>7</v>
      </c>
      <c r="H17" s="253">
        <f>SUM(H18+H19+H20+H28)</f>
        <v>1309.5</v>
      </c>
      <c r="I17" s="259">
        <f>SUM(I18+I19+I20+I28)</f>
        <v>1530</v>
      </c>
      <c r="J17" s="253">
        <f t="shared" si="0"/>
        <v>116.8384879725086</v>
      </c>
      <c r="K17" s="253">
        <f>SUM(K18+K19+K20+K28)</f>
        <v>1530</v>
      </c>
      <c r="L17" s="253">
        <f>SUM(L18+L19+L20+L28)</f>
        <v>1530</v>
      </c>
      <c r="M17" s="253">
        <f t="shared" si="1"/>
        <v>100</v>
      </c>
      <c r="N17" s="297">
        <f t="shared" si="2"/>
        <v>100</v>
      </c>
    </row>
    <row r="18" spans="2:14" ht="15.75" customHeight="1" thickBot="1" x14ac:dyDescent="0.25">
      <c r="B18" s="402"/>
      <c r="C18" s="433"/>
      <c r="D18" s="33" t="s">
        <v>17</v>
      </c>
      <c r="E18" s="451" t="s">
        <v>18</v>
      </c>
      <c r="F18" s="452"/>
      <c r="G18" s="113">
        <v>8</v>
      </c>
      <c r="H18" s="255">
        <v>268</v>
      </c>
      <c r="I18" s="262">
        <v>388</v>
      </c>
      <c r="J18" s="255">
        <f t="shared" si="0"/>
        <v>144.77611940298507</v>
      </c>
      <c r="K18" s="262">
        <v>388</v>
      </c>
      <c r="L18" s="262">
        <v>388</v>
      </c>
      <c r="M18" s="295">
        <f t="shared" si="1"/>
        <v>100</v>
      </c>
      <c r="N18" s="296">
        <f t="shared" si="2"/>
        <v>100</v>
      </c>
    </row>
    <row r="19" spans="2:14" ht="24" customHeight="1" thickBot="1" x14ac:dyDescent="0.25">
      <c r="B19" s="402"/>
      <c r="C19" s="434"/>
      <c r="D19" s="33" t="s">
        <v>19</v>
      </c>
      <c r="E19" s="451" t="s">
        <v>20</v>
      </c>
      <c r="F19" s="452"/>
      <c r="G19" s="113">
        <v>9</v>
      </c>
      <c r="H19" s="255">
        <v>116</v>
      </c>
      <c r="I19" s="262">
        <v>125</v>
      </c>
      <c r="J19" s="255">
        <f t="shared" si="0"/>
        <v>107.75862068965519</v>
      </c>
      <c r="K19" s="262">
        <v>125</v>
      </c>
      <c r="L19" s="262">
        <v>125</v>
      </c>
      <c r="M19" s="295">
        <f t="shared" si="1"/>
        <v>100</v>
      </c>
      <c r="N19" s="296">
        <f t="shared" si="2"/>
        <v>100</v>
      </c>
    </row>
    <row r="20" spans="2:14" ht="24.75" customHeight="1" thickBot="1" x14ac:dyDescent="0.25">
      <c r="B20" s="402"/>
      <c r="C20" s="434"/>
      <c r="D20" s="433" t="s">
        <v>21</v>
      </c>
      <c r="E20" s="451" t="s">
        <v>277</v>
      </c>
      <c r="F20" s="452"/>
      <c r="G20" s="113">
        <v>10</v>
      </c>
      <c r="H20" s="255">
        <f>SUM(H21+H26+H27)</f>
        <v>823.5</v>
      </c>
      <c r="I20" s="262">
        <f>SUM(I21+I26+I27)</f>
        <v>993</v>
      </c>
      <c r="J20" s="255">
        <f t="shared" si="0"/>
        <v>120.58287795992715</v>
      </c>
      <c r="K20" s="262">
        <f>SUM(K21+K26+K27)</f>
        <v>993</v>
      </c>
      <c r="L20" s="262">
        <f>SUM(L21+L26+L27)</f>
        <v>993</v>
      </c>
      <c r="M20" s="295">
        <f t="shared" si="1"/>
        <v>100</v>
      </c>
      <c r="N20" s="296">
        <f t="shared" si="2"/>
        <v>100</v>
      </c>
    </row>
    <row r="21" spans="2:14" ht="24" customHeight="1" thickBot="1" x14ac:dyDescent="0.25">
      <c r="B21" s="402"/>
      <c r="C21" s="434"/>
      <c r="D21" s="434"/>
      <c r="E21" s="455" t="s">
        <v>278</v>
      </c>
      <c r="F21" s="456"/>
      <c r="G21" s="113">
        <v>11</v>
      </c>
      <c r="H21" s="255">
        <v>715</v>
      </c>
      <c r="I21" s="262">
        <v>862</v>
      </c>
      <c r="J21" s="255">
        <f t="shared" si="0"/>
        <v>120.55944055944056</v>
      </c>
      <c r="K21" s="262">
        <v>862</v>
      </c>
      <c r="L21" s="262">
        <v>862</v>
      </c>
      <c r="M21" s="295">
        <f t="shared" si="1"/>
        <v>100</v>
      </c>
      <c r="N21" s="296">
        <f t="shared" si="2"/>
        <v>100</v>
      </c>
    </row>
    <row r="22" spans="2:14" ht="15.75" customHeight="1" thickBot="1" x14ac:dyDescent="0.25">
      <c r="B22" s="402"/>
      <c r="C22" s="434"/>
      <c r="D22" s="434"/>
      <c r="E22" s="455" t="s">
        <v>238</v>
      </c>
      <c r="F22" s="456"/>
      <c r="G22" s="33">
        <v>12</v>
      </c>
      <c r="H22" s="255">
        <v>641</v>
      </c>
      <c r="I22" s="262">
        <v>786</v>
      </c>
      <c r="J22" s="255">
        <f t="shared" si="0"/>
        <v>122.62090483619346</v>
      </c>
      <c r="K22" s="262">
        <v>786</v>
      </c>
      <c r="L22" s="262">
        <v>786</v>
      </c>
      <c r="M22" s="295">
        <f t="shared" si="1"/>
        <v>100</v>
      </c>
      <c r="N22" s="296">
        <f t="shared" si="2"/>
        <v>100</v>
      </c>
    </row>
    <row r="23" spans="2:14" ht="12.75" customHeight="1" thickBot="1" x14ac:dyDescent="0.25">
      <c r="B23" s="402"/>
      <c r="C23" s="434"/>
      <c r="D23" s="434"/>
      <c r="E23" s="455" t="s">
        <v>239</v>
      </c>
      <c r="F23" s="456"/>
      <c r="G23" s="33">
        <v>13</v>
      </c>
      <c r="H23" s="256">
        <v>74.2</v>
      </c>
      <c r="I23" s="263">
        <v>76</v>
      </c>
      <c r="J23" s="256">
        <f t="shared" si="0"/>
        <v>102.42587601078166</v>
      </c>
      <c r="K23" s="263">
        <v>76</v>
      </c>
      <c r="L23" s="263">
        <v>76</v>
      </c>
      <c r="M23" s="299">
        <f t="shared" si="1"/>
        <v>100</v>
      </c>
      <c r="N23" s="310">
        <f t="shared" si="2"/>
        <v>100</v>
      </c>
    </row>
    <row r="24" spans="2:14" ht="23.25" customHeight="1" thickBot="1" x14ac:dyDescent="0.25">
      <c r="B24" s="402"/>
      <c r="C24" s="434"/>
      <c r="D24" s="434"/>
      <c r="E24" s="451" t="s">
        <v>240</v>
      </c>
      <c r="F24" s="452"/>
      <c r="G24" s="113">
        <v>14</v>
      </c>
      <c r="H24" s="255">
        <v>0</v>
      </c>
      <c r="I24" s="262">
        <v>0</v>
      </c>
      <c r="J24" s="255">
        <v>0</v>
      </c>
      <c r="K24" s="262">
        <v>0</v>
      </c>
      <c r="L24" s="262">
        <v>0</v>
      </c>
      <c r="M24" s="295">
        <v>0</v>
      </c>
      <c r="N24" s="296">
        <v>0</v>
      </c>
    </row>
    <row r="25" spans="2:14" ht="36" customHeight="1" thickBot="1" x14ac:dyDescent="0.25">
      <c r="B25" s="402"/>
      <c r="C25" s="434"/>
      <c r="D25" s="434"/>
      <c r="E25" s="451" t="s">
        <v>26</v>
      </c>
      <c r="F25" s="452"/>
      <c r="G25" s="113">
        <v>15</v>
      </c>
      <c r="H25" s="255">
        <v>0</v>
      </c>
      <c r="I25" s="262">
        <v>0</v>
      </c>
      <c r="J25" s="255">
        <v>0</v>
      </c>
      <c r="K25" s="262">
        <v>0</v>
      </c>
      <c r="L25" s="262">
        <v>0</v>
      </c>
      <c r="M25" s="295">
        <v>0</v>
      </c>
      <c r="N25" s="296">
        <v>0</v>
      </c>
    </row>
    <row r="26" spans="2:14" ht="36" customHeight="1" thickBot="1" x14ac:dyDescent="0.25">
      <c r="B26" s="402"/>
      <c r="C26" s="434"/>
      <c r="D26" s="434"/>
      <c r="E26" s="459" t="s">
        <v>241</v>
      </c>
      <c r="F26" s="460"/>
      <c r="G26" s="113">
        <v>16</v>
      </c>
      <c r="H26" s="255">
        <v>92</v>
      </c>
      <c r="I26" s="262">
        <v>111</v>
      </c>
      <c r="J26" s="255">
        <f>SUM(I26/H26)*100</f>
        <v>120.65217391304348</v>
      </c>
      <c r="K26" s="262">
        <v>111</v>
      </c>
      <c r="L26" s="262">
        <v>111</v>
      </c>
      <c r="M26" s="295">
        <f>SUM(K26/I26)*100</f>
        <v>100</v>
      </c>
      <c r="N26" s="296">
        <f>SUM(L26/K26)*100</f>
        <v>100</v>
      </c>
    </row>
    <row r="27" spans="2:14" ht="24" customHeight="1" thickBot="1" x14ac:dyDescent="0.25">
      <c r="B27" s="402"/>
      <c r="C27" s="434"/>
      <c r="D27" s="435"/>
      <c r="E27" s="451" t="s">
        <v>256</v>
      </c>
      <c r="F27" s="452"/>
      <c r="G27" s="113">
        <v>17</v>
      </c>
      <c r="H27" s="255">
        <v>16.5</v>
      </c>
      <c r="I27" s="262">
        <v>20</v>
      </c>
      <c r="J27" s="255">
        <f>SUM(I27/H27)*100</f>
        <v>121.21212121212122</v>
      </c>
      <c r="K27" s="262">
        <v>20</v>
      </c>
      <c r="L27" s="262">
        <v>20</v>
      </c>
      <c r="M27" s="295">
        <f>SUM(K27/I27)*100</f>
        <v>100</v>
      </c>
      <c r="N27" s="296">
        <f>SUM(L27/K27)*100</f>
        <v>100</v>
      </c>
    </row>
    <row r="28" spans="2:14" ht="13.5" customHeight="1" thickBot="1" x14ac:dyDescent="0.25">
      <c r="B28" s="402"/>
      <c r="C28" s="435"/>
      <c r="D28" s="33" t="s">
        <v>29</v>
      </c>
      <c r="E28" s="451" t="s">
        <v>30</v>
      </c>
      <c r="F28" s="452"/>
      <c r="G28" s="33">
        <v>18</v>
      </c>
      <c r="H28" s="255">
        <v>102</v>
      </c>
      <c r="I28" s="262">
        <v>24</v>
      </c>
      <c r="J28" s="255">
        <f>SUM(I28/H28)*100</f>
        <v>23.52941176470588</v>
      </c>
      <c r="K28" s="262">
        <v>24</v>
      </c>
      <c r="L28" s="262">
        <v>24</v>
      </c>
      <c r="M28" s="295">
        <f>SUM(K28/I28)*100</f>
        <v>100</v>
      </c>
      <c r="N28" s="296">
        <f>SUM(L28/K28)*100</f>
        <v>100</v>
      </c>
    </row>
    <row r="29" spans="2:14" ht="13.5" customHeight="1" thickBot="1" x14ac:dyDescent="0.25">
      <c r="B29" s="402"/>
      <c r="C29" s="32">
        <v>2</v>
      </c>
      <c r="D29" s="32"/>
      <c r="E29" s="406" t="s">
        <v>31</v>
      </c>
      <c r="F29" s="407"/>
      <c r="G29" s="33">
        <v>19</v>
      </c>
      <c r="H29" s="253">
        <v>0</v>
      </c>
      <c r="I29" s="259">
        <v>0</v>
      </c>
      <c r="J29" s="253">
        <v>0</v>
      </c>
      <c r="K29" s="259">
        <v>0</v>
      </c>
      <c r="L29" s="259">
        <v>0</v>
      </c>
      <c r="M29" s="266">
        <v>0</v>
      </c>
      <c r="N29" s="297">
        <v>0</v>
      </c>
    </row>
    <row r="30" spans="2:14" ht="23.25" customHeight="1" thickBot="1" x14ac:dyDescent="0.25">
      <c r="B30" s="311" t="s">
        <v>32</v>
      </c>
      <c r="C30" s="32"/>
      <c r="D30" s="32">
        <v>1</v>
      </c>
      <c r="E30" s="449" t="s">
        <v>279</v>
      </c>
      <c r="F30" s="450"/>
      <c r="G30" s="113">
        <v>20</v>
      </c>
      <c r="H30" s="253">
        <f>SUM(H11-H16)</f>
        <v>204.09999999999991</v>
      </c>
      <c r="I30" s="259">
        <f>SUM(I11-I16)</f>
        <v>21</v>
      </c>
      <c r="J30" s="253">
        <f>SUM(I30/H30)*100</f>
        <v>10.289073983341504</v>
      </c>
      <c r="K30" s="259">
        <f>SUM(K11-K16)</f>
        <v>21</v>
      </c>
      <c r="L30" s="259">
        <f>SUM(L11-L16)</f>
        <v>21</v>
      </c>
      <c r="M30" s="266">
        <f>SUM(K30/I30)*100</f>
        <v>100</v>
      </c>
      <c r="N30" s="297">
        <f>SUM(L30/K30)*100</f>
        <v>100</v>
      </c>
    </row>
    <row r="31" spans="2:14" ht="14.25" customHeight="1" thickBot="1" x14ac:dyDescent="0.25">
      <c r="B31" s="311" t="s">
        <v>33</v>
      </c>
      <c r="C31" s="32">
        <v>1</v>
      </c>
      <c r="D31" s="32"/>
      <c r="E31" s="406" t="s">
        <v>280</v>
      </c>
      <c r="F31" s="407"/>
      <c r="G31" s="33">
        <v>21</v>
      </c>
      <c r="H31" s="253">
        <v>31.32</v>
      </c>
      <c r="I31" s="259">
        <v>5</v>
      </c>
      <c r="J31" s="253">
        <f>SUM(I31/H31)*100</f>
        <v>15.964240102171138</v>
      </c>
      <c r="K31" s="259">
        <v>5</v>
      </c>
      <c r="L31" s="259">
        <v>5</v>
      </c>
      <c r="M31" s="266">
        <v>0</v>
      </c>
      <c r="N31" s="297">
        <v>0</v>
      </c>
    </row>
    <row r="32" spans="2:14" ht="14.25" customHeight="1" thickBot="1" x14ac:dyDescent="0.25">
      <c r="B32" s="311"/>
      <c r="C32" s="32">
        <v>2</v>
      </c>
      <c r="D32" s="32"/>
      <c r="E32" s="449" t="s">
        <v>281</v>
      </c>
      <c r="F32" s="450"/>
      <c r="G32" s="33">
        <v>22</v>
      </c>
      <c r="H32" s="255">
        <v>0</v>
      </c>
      <c r="I32" s="262">
        <v>0</v>
      </c>
      <c r="J32" s="255">
        <v>0</v>
      </c>
      <c r="K32" s="262">
        <v>0</v>
      </c>
      <c r="L32" s="262">
        <v>0</v>
      </c>
      <c r="M32" s="295">
        <v>0</v>
      </c>
      <c r="N32" s="296">
        <v>0</v>
      </c>
    </row>
    <row r="33" spans="2:14" ht="21.75" customHeight="1" thickBot="1" x14ac:dyDescent="0.25">
      <c r="B33" s="311"/>
      <c r="C33" s="32">
        <v>3</v>
      </c>
      <c r="D33" s="32"/>
      <c r="E33" s="443" t="s">
        <v>282</v>
      </c>
      <c r="F33" s="444"/>
      <c r="G33" s="113">
        <v>23</v>
      </c>
      <c r="H33" s="255">
        <v>0</v>
      </c>
      <c r="I33" s="262">
        <v>0</v>
      </c>
      <c r="J33" s="255">
        <v>0</v>
      </c>
      <c r="K33" s="262">
        <v>0</v>
      </c>
      <c r="L33" s="262">
        <v>0</v>
      </c>
      <c r="M33" s="295">
        <v>0</v>
      </c>
      <c r="N33" s="296">
        <v>0</v>
      </c>
    </row>
    <row r="34" spans="2:14" ht="22.5" customHeight="1" thickBot="1" x14ac:dyDescent="0.25">
      <c r="B34" s="273"/>
      <c r="C34" s="278">
        <v>4</v>
      </c>
      <c r="D34" s="278"/>
      <c r="E34" s="457" t="s">
        <v>283</v>
      </c>
      <c r="F34" s="458"/>
      <c r="G34" s="94">
        <v>24</v>
      </c>
      <c r="H34" s="255">
        <v>0</v>
      </c>
      <c r="I34" s="262">
        <v>0</v>
      </c>
      <c r="J34" s="255">
        <v>0</v>
      </c>
      <c r="K34" s="262">
        <v>0</v>
      </c>
      <c r="L34" s="262">
        <v>0</v>
      </c>
      <c r="M34" s="295">
        <v>0</v>
      </c>
      <c r="N34" s="296">
        <v>0</v>
      </c>
    </row>
    <row r="35" spans="2:14" ht="24" customHeight="1" thickBot="1" x14ac:dyDescent="0.25">
      <c r="B35" s="273"/>
      <c r="C35" s="278">
        <v>5</v>
      </c>
      <c r="D35" s="278"/>
      <c r="E35" s="457" t="s">
        <v>284</v>
      </c>
      <c r="F35" s="458"/>
      <c r="G35" s="94">
        <v>25</v>
      </c>
      <c r="H35" s="255">
        <v>0</v>
      </c>
      <c r="I35" s="262">
        <v>0</v>
      </c>
      <c r="J35" s="255">
        <v>0</v>
      </c>
      <c r="K35" s="262">
        <v>0</v>
      </c>
      <c r="L35" s="262">
        <v>0</v>
      </c>
      <c r="M35" s="295">
        <v>0</v>
      </c>
      <c r="N35" s="296">
        <v>0</v>
      </c>
    </row>
    <row r="36" spans="2:14" ht="43.5" customHeight="1" thickBot="1" x14ac:dyDescent="0.25">
      <c r="B36" s="273" t="s">
        <v>34</v>
      </c>
      <c r="C36" s="32"/>
      <c r="D36" s="278"/>
      <c r="E36" s="457" t="s">
        <v>285</v>
      </c>
      <c r="F36" s="458"/>
      <c r="G36" s="94">
        <v>26</v>
      </c>
      <c r="H36" s="253">
        <f>SUM(H30-H31)</f>
        <v>172.77999999999992</v>
      </c>
      <c r="I36" s="259">
        <f>SUM(I30-I31)</f>
        <v>16</v>
      </c>
      <c r="J36" s="253">
        <f>SUM(I36/H36)*100</f>
        <v>9.2603310568352857</v>
      </c>
      <c r="K36" s="259">
        <f>SUM(K30-K31)</f>
        <v>16</v>
      </c>
      <c r="L36" s="259">
        <f>SUM(L30-L31)</f>
        <v>16</v>
      </c>
      <c r="M36" s="266">
        <f t="shared" ref="M36" si="3">SUM(K36/I36)*100</f>
        <v>100</v>
      </c>
      <c r="N36" s="297">
        <f t="shared" ref="N36" si="4">SUM(L36/K36)*100</f>
        <v>100</v>
      </c>
    </row>
    <row r="37" spans="2:14" ht="14.25" customHeight="1" thickBot="1" x14ac:dyDescent="0.25">
      <c r="B37" s="273"/>
      <c r="C37" s="32">
        <v>1</v>
      </c>
      <c r="D37" s="278"/>
      <c r="E37" s="411" t="s">
        <v>35</v>
      </c>
      <c r="F37" s="415"/>
      <c r="G37" s="275">
        <v>27</v>
      </c>
      <c r="H37" s="253">
        <v>0</v>
      </c>
      <c r="I37" s="259">
        <v>0</v>
      </c>
      <c r="J37" s="253">
        <v>0</v>
      </c>
      <c r="K37" s="253">
        <v>0</v>
      </c>
      <c r="L37" s="253">
        <v>0</v>
      </c>
      <c r="M37" s="266">
        <v>0</v>
      </c>
      <c r="N37" s="297">
        <v>0</v>
      </c>
    </row>
    <row r="38" spans="2:14" ht="33.75" customHeight="1" thickBot="1" x14ac:dyDescent="0.25">
      <c r="B38" s="273"/>
      <c r="C38" s="32">
        <v>2</v>
      </c>
      <c r="D38" s="278"/>
      <c r="E38" s="406" t="s">
        <v>36</v>
      </c>
      <c r="F38" s="407"/>
      <c r="G38" s="94">
        <v>28</v>
      </c>
      <c r="H38" s="253">
        <v>0</v>
      </c>
      <c r="I38" s="259">
        <v>0</v>
      </c>
      <c r="J38" s="253">
        <v>0</v>
      </c>
      <c r="K38" s="253">
        <v>0</v>
      </c>
      <c r="L38" s="253">
        <v>0</v>
      </c>
      <c r="M38" s="266">
        <v>0</v>
      </c>
      <c r="N38" s="297">
        <v>0</v>
      </c>
    </row>
    <row r="39" spans="2:14" ht="21.75" customHeight="1" thickBot="1" x14ac:dyDescent="0.25">
      <c r="B39" s="402"/>
      <c r="C39" s="32">
        <v>3</v>
      </c>
      <c r="D39" s="36"/>
      <c r="E39" s="406" t="s">
        <v>37</v>
      </c>
      <c r="F39" s="407"/>
      <c r="G39" s="94">
        <v>29</v>
      </c>
      <c r="H39" s="253">
        <v>0</v>
      </c>
      <c r="I39" s="259">
        <v>0</v>
      </c>
      <c r="J39" s="253">
        <v>0</v>
      </c>
      <c r="K39" s="253">
        <v>0</v>
      </c>
      <c r="L39" s="253">
        <v>0</v>
      </c>
      <c r="M39" s="266">
        <v>0</v>
      </c>
      <c r="N39" s="297">
        <v>0</v>
      </c>
    </row>
    <row r="40" spans="2:14" ht="98.25" customHeight="1" thickBot="1" x14ac:dyDescent="0.25">
      <c r="B40" s="402"/>
      <c r="C40" s="32">
        <v>4</v>
      </c>
      <c r="D40" s="36"/>
      <c r="E40" s="406" t="s">
        <v>38</v>
      </c>
      <c r="F40" s="407"/>
      <c r="G40" s="94">
        <v>30</v>
      </c>
      <c r="H40" s="253">
        <v>0</v>
      </c>
      <c r="I40" s="259">
        <v>0</v>
      </c>
      <c r="J40" s="253">
        <v>0</v>
      </c>
      <c r="K40" s="253">
        <v>0</v>
      </c>
      <c r="L40" s="253">
        <v>0</v>
      </c>
      <c r="M40" s="266">
        <v>0</v>
      </c>
      <c r="N40" s="297">
        <v>0</v>
      </c>
    </row>
    <row r="41" spans="2:14" ht="22.5" customHeight="1" thickBot="1" x14ac:dyDescent="0.25">
      <c r="B41" s="402"/>
      <c r="C41" s="32">
        <v>5</v>
      </c>
      <c r="D41" s="36"/>
      <c r="E41" s="406" t="s">
        <v>39</v>
      </c>
      <c r="F41" s="407"/>
      <c r="G41" s="275">
        <v>31</v>
      </c>
      <c r="H41" s="253">
        <v>0</v>
      </c>
      <c r="I41" s="259">
        <v>0</v>
      </c>
      <c r="J41" s="253">
        <v>0</v>
      </c>
      <c r="K41" s="253">
        <v>0</v>
      </c>
      <c r="L41" s="253">
        <v>0</v>
      </c>
      <c r="M41" s="266">
        <v>0</v>
      </c>
      <c r="N41" s="297">
        <v>0</v>
      </c>
    </row>
    <row r="42" spans="2:14" ht="45" customHeight="1" thickBot="1" x14ac:dyDescent="0.25">
      <c r="B42" s="402"/>
      <c r="C42" s="32">
        <v>6</v>
      </c>
      <c r="D42" s="36"/>
      <c r="E42" s="406" t="s">
        <v>286</v>
      </c>
      <c r="F42" s="407"/>
      <c r="G42" s="275">
        <v>32</v>
      </c>
      <c r="H42" s="253">
        <f>H36</f>
        <v>172.77999999999992</v>
      </c>
      <c r="I42" s="259">
        <f>I36</f>
        <v>16</v>
      </c>
      <c r="J42" s="253">
        <f>SUM(I42/H42)*100</f>
        <v>9.2603310568352857</v>
      </c>
      <c r="K42" s="253">
        <f>K36</f>
        <v>16</v>
      </c>
      <c r="L42" s="253">
        <f>L36</f>
        <v>16</v>
      </c>
      <c r="M42" s="266">
        <f>SUM(K42/I42)*100</f>
        <v>100</v>
      </c>
      <c r="N42" s="297">
        <f>SUM(L42/K42)*100</f>
        <v>100</v>
      </c>
    </row>
    <row r="43" spans="2:14" ht="84.75" customHeight="1" thickBot="1" x14ac:dyDescent="0.25">
      <c r="B43" s="402"/>
      <c r="C43" s="32">
        <v>7</v>
      </c>
      <c r="D43" s="36"/>
      <c r="E43" s="406" t="s">
        <v>40</v>
      </c>
      <c r="F43" s="407"/>
      <c r="G43" s="94">
        <v>33</v>
      </c>
      <c r="H43" s="253">
        <v>0</v>
      </c>
      <c r="I43" s="259">
        <v>0</v>
      </c>
      <c r="J43" s="253">
        <v>0</v>
      </c>
      <c r="K43" s="253">
        <v>0</v>
      </c>
      <c r="L43" s="253">
        <v>0</v>
      </c>
      <c r="M43" s="266">
        <v>0</v>
      </c>
      <c r="N43" s="297">
        <v>0</v>
      </c>
    </row>
    <row r="44" spans="2:14" ht="97.5" customHeight="1" thickBot="1" x14ac:dyDescent="0.25">
      <c r="B44" s="402"/>
      <c r="C44" s="32">
        <v>8</v>
      </c>
      <c r="D44" s="36"/>
      <c r="E44" s="406" t="s">
        <v>41</v>
      </c>
      <c r="F44" s="407"/>
      <c r="G44" s="94">
        <v>34</v>
      </c>
      <c r="H44" s="253">
        <f>H36*50%</f>
        <v>86.389999999999958</v>
      </c>
      <c r="I44" s="266">
        <f>I36*50%</f>
        <v>8</v>
      </c>
      <c r="J44" s="253">
        <f>SUM(I44/H44)*100</f>
        <v>9.2603310568352857</v>
      </c>
      <c r="K44" s="253">
        <f>K36*50%</f>
        <v>8</v>
      </c>
      <c r="L44" s="253">
        <f>L36*50%</f>
        <v>8</v>
      </c>
      <c r="M44" s="266">
        <f>SUM(K44/I44)*100</f>
        <v>100</v>
      </c>
      <c r="N44" s="297">
        <f>SUM(L44/K44)*100</f>
        <v>100</v>
      </c>
    </row>
    <row r="45" spans="2:14" ht="23.25" customHeight="1" thickBot="1" x14ac:dyDescent="0.25">
      <c r="B45" s="402"/>
      <c r="C45" s="32"/>
      <c r="D45" s="32" t="s">
        <v>11</v>
      </c>
      <c r="E45" s="406" t="s">
        <v>42</v>
      </c>
      <c r="F45" s="407"/>
      <c r="G45" s="275">
        <v>35</v>
      </c>
      <c r="H45" s="253">
        <v>0</v>
      </c>
      <c r="I45" s="253">
        <v>0</v>
      </c>
      <c r="J45" s="253">
        <v>0</v>
      </c>
      <c r="K45" s="253">
        <v>0</v>
      </c>
      <c r="L45" s="253">
        <v>0</v>
      </c>
      <c r="M45" s="266">
        <v>0</v>
      </c>
      <c r="N45" s="297">
        <v>0</v>
      </c>
    </row>
    <row r="46" spans="2:14" ht="23.25" customHeight="1" thickBot="1" x14ac:dyDescent="0.25">
      <c r="B46" s="402"/>
      <c r="C46" s="32"/>
      <c r="D46" s="32" t="s">
        <v>13</v>
      </c>
      <c r="E46" s="406" t="s">
        <v>43</v>
      </c>
      <c r="F46" s="407"/>
      <c r="G46" s="275">
        <v>36</v>
      </c>
      <c r="H46" s="253">
        <f>H44</f>
        <v>86.389999999999958</v>
      </c>
      <c r="I46" s="266">
        <f>I44</f>
        <v>8</v>
      </c>
      <c r="J46" s="253">
        <f>SUM(I46/H46)*100</f>
        <v>9.2603310568352857</v>
      </c>
      <c r="K46" s="253">
        <f>K44</f>
        <v>8</v>
      </c>
      <c r="L46" s="253">
        <f>L44</f>
        <v>8</v>
      </c>
      <c r="M46" s="266">
        <f>SUM(K46/I46)*100</f>
        <v>100</v>
      </c>
      <c r="N46" s="297">
        <f>SUM(L46/K46)*100</f>
        <v>100</v>
      </c>
    </row>
    <row r="47" spans="2:14" ht="24" customHeight="1" thickBot="1" x14ac:dyDescent="0.25">
      <c r="B47" s="402"/>
      <c r="C47" s="32"/>
      <c r="D47" s="32" t="s">
        <v>44</v>
      </c>
      <c r="E47" s="406" t="s">
        <v>45</v>
      </c>
      <c r="F47" s="407"/>
      <c r="G47" s="275">
        <v>37</v>
      </c>
      <c r="H47" s="253">
        <v>0</v>
      </c>
      <c r="I47" s="253">
        <v>0</v>
      </c>
      <c r="J47" s="253">
        <v>0</v>
      </c>
      <c r="K47" s="253">
        <v>0</v>
      </c>
      <c r="L47" s="253">
        <v>0</v>
      </c>
      <c r="M47" s="266">
        <v>0</v>
      </c>
      <c r="N47" s="297">
        <v>0</v>
      </c>
    </row>
    <row r="48" spans="2:14" ht="54.75" customHeight="1" thickBot="1" x14ac:dyDescent="0.25">
      <c r="B48" s="410"/>
      <c r="C48" s="32">
        <v>9</v>
      </c>
      <c r="D48" s="36"/>
      <c r="E48" s="406" t="s">
        <v>287</v>
      </c>
      <c r="F48" s="407"/>
      <c r="G48" s="275">
        <v>38</v>
      </c>
      <c r="H48" s="253">
        <f>SUM(H42-H44)</f>
        <v>86.389999999999958</v>
      </c>
      <c r="I48" s="266">
        <f>SUM(I42-I44)</f>
        <v>8</v>
      </c>
      <c r="J48" s="253">
        <f>SUM(I48/H48)*100</f>
        <v>9.2603310568352857</v>
      </c>
      <c r="K48" s="253">
        <f>SUM(K42-K44)</f>
        <v>8</v>
      </c>
      <c r="L48" s="253">
        <f>SUM(L42-L44)</f>
        <v>8</v>
      </c>
      <c r="M48" s="266">
        <f>SUM(K48/I48)*100</f>
        <v>100</v>
      </c>
      <c r="N48" s="297">
        <f>SUM(L48/K48)*100</f>
        <v>100</v>
      </c>
    </row>
    <row r="49" spans="2:14" ht="24" customHeight="1" thickBot="1" x14ac:dyDescent="0.25">
      <c r="B49" s="311" t="s">
        <v>46</v>
      </c>
      <c r="C49" s="32"/>
      <c r="D49" s="36"/>
      <c r="E49" s="406" t="s">
        <v>47</v>
      </c>
      <c r="F49" s="407"/>
      <c r="G49" s="275">
        <v>39</v>
      </c>
      <c r="H49" s="253">
        <v>0</v>
      </c>
      <c r="I49" s="253">
        <v>0</v>
      </c>
      <c r="J49" s="253">
        <v>0</v>
      </c>
      <c r="K49" s="253">
        <v>0</v>
      </c>
      <c r="L49" s="253">
        <v>0</v>
      </c>
      <c r="M49" s="266">
        <v>0</v>
      </c>
      <c r="N49" s="297">
        <v>0</v>
      </c>
    </row>
    <row r="50" spans="2:14" ht="31.5" customHeight="1" thickBot="1" x14ac:dyDescent="0.25">
      <c r="B50" s="311" t="s">
        <v>48</v>
      </c>
      <c r="C50" s="32"/>
      <c r="D50" s="36"/>
      <c r="E50" s="406" t="s">
        <v>242</v>
      </c>
      <c r="F50" s="407"/>
      <c r="G50" s="275">
        <v>40</v>
      </c>
      <c r="H50" s="253">
        <v>0</v>
      </c>
      <c r="I50" s="253">
        <v>0</v>
      </c>
      <c r="J50" s="253">
        <v>0</v>
      </c>
      <c r="K50" s="253">
        <v>0</v>
      </c>
      <c r="L50" s="253">
        <v>0</v>
      </c>
      <c r="M50" s="266">
        <v>0</v>
      </c>
      <c r="N50" s="297">
        <v>0</v>
      </c>
    </row>
    <row r="51" spans="2:14" ht="15" customHeight="1" thickBot="1" x14ac:dyDescent="0.25">
      <c r="B51" s="311"/>
      <c r="C51" s="32"/>
      <c r="D51" s="32" t="s">
        <v>11</v>
      </c>
      <c r="E51" s="406" t="s">
        <v>49</v>
      </c>
      <c r="F51" s="407"/>
      <c r="G51" s="275">
        <v>41</v>
      </c>
      <c r="H51" s="255">
        <v>0</v>
      </c>
      <c r="I51" s="255">
        <v>0</v>
      </c>
      <c r="J51" s="255">
        <v>0</v>
      </c>
      <c r="K51" s="255">
        <v>0</v>
      </c>
      <c r="L51" s="255">
        <v>0</v>
      </c>
      <c r="M51" s="295">
        <v>0</v>
      </c>
      <c r="N51" s="296">
        <v>0</v>
      </c>
    </row>
    <row r="52" spans="2:14" ht="15" customHeight="1" thickBot="1" x14ac:dyDescent="0.25">
      <c r="B52" s="311"/>
      <c r="C52" s="32"/>
      <c r="D52" s="32" t="s">
        <v>13</v>
      </c>
      <c r="E52" s="406" t="s">
        <v>50</v>
      </c>
      <c r="F52" s="407"/>
      <c r="G52" s="275">
        <v>42</v>
      </c>
      <c r="H52" s="255">
        <v>0</v>
      </c>
      <c r="I52" s="255">
        <v>0</v>
      </c>
      <c r="J52" s="255">
        <v>0</v>
      </c>
      <c r="K52" s="255">
        <v>0</v>
      </c>
      <c r="L52" s="255">
        <v>0</v>
      </c>
      <c r="M52" s="295">
        <v>0</v>
      </c>
      <c r="N52" s="296">
        <v>0</v>
      </c>
    </row>
    <row r="53" spans="2:14" ht="25.5" customHeight="1" thickBot="1" x14ac:dyDescent="0.25">
      <c r="B53" s="311"/>
      <c r="C53" s="32"/>
      <c r="D53" s="32" t="s">
        <v>44</v>
      </c>
      <c r="E53" s="406" t="s">
        <v>51</v>
      </c>
      <c r="F53" s="407"/>
      <c r="G53" s="94">
        <v>43</v>
      </c>
      <c r="H53" s="255">
        <v>0</v>
      </c>
      <c r="I53" s="255">
        <v>0</v>
      </c>
      <c r="J53" s="255">
        <v>0</v>
      </c>
      <c r="K53" s="255">
        <v>0</v>
      </c>
      <c r="L53" s="255">
        <v>0</v>
      </c>
      <c r="M53" s="295">
        <v>0</v>
      </c>
      <c r="N53" s="296">
        <v>0</v>
      </c>
    </row>
    <row r="54" spans="2:14" ht="24" customHeight="1" thickBot="1" x14ac:dyDescent="0.25">
      <c r="B54" s="311"/>
      <c r="C54" s="32"/>
      <c r="D54" s="32" t="s">
        <v>52</v>
      </c>
      <c r="E54" s="406" t="s">
        <v>53</v>
      </c>
      <c r="F54" s="407"/>
      <c r="G54" s="275">
        <v>44</v>
      </c>
      <c r="H54" s="255">
        <v>0</v>
      </c>
      <c r="I54" s="255">
        <v>0</v>
      </c>
      <c r="J54" s="255">
        <v>0</v>
      </c>
      <c r="K54" s="255"/>
      <c r="L54" s="255"/>
      <c r="M54" s="295">
        <v>0</v>
      </c>
      <c r="N54" s="296">
        <v>0</v>
      </c>
    </row>
    <row r="55" spans="2:14" ht="12.75" customHeight="1" thickBot="1" x14ac:dyDescent="0.25">
      <c r="B55" s="311"/>
      <c r="C55" s="32"/>
      <c r="D55" s="32" t="s">
        <v>54</v>
      </c>
      <c r="E55" s="406" t="s">
        <v>55</v>
      </c>
      <c r="F55" s="407"/>
      <c r="G55" s="275">
        <v>45</v>
      </c>
      <c r="H55" s="255">
        <v>0</v>
      </c>
      <c r="I55" s="255">
        <v>0</v>
      </c>
      <c r="J55" s="255">
        <v>0</v>
      </c>
      <c r="K55" s="255">
        <v>0</v>
      </c>
      <c r="L55" s="255">
        <v>0</v>
      </c>
      <c r="M55" s="295">
        <v>0</v>
      </c>
      <c r="N55" s="296">
        <v>0</v>
      </c>
    </row>
    <row r="56" spans="2:14" ht="24.75" customHeight="1" thickBot="1" x14ac:dyDescent="0.25">
      <c r="B56" s="311" t="s">
        <v>56</v>
      </c>
      <c r="C56" s="32"/>
      <c r="D56" s="36"/>
      <c r="E56" s="406" t="s">
        <v>57</v>
      </c>
      <c r="F56" s="407"/>
      <c r="G56" s="275">
        <v>46</v>
      </c>
      <c r="H56" s="253">
        <v>94</v>
      </c>
      <c r="I56" s="253">
        <v>111</v>
      </c>
      <c r="J56" s="253">
        <f>SUM(I56/H56)*100</f>
        <v>118.08510638297874</v>
      </c>
      <c r="K56" s="253">
        <v>25</v>
      </c>
      <c r="L56" s="253">
        <v>25</v>
      </c>
      <c r="M56" s="266">
        <v>0</v>
      </c>
      <c r="N56" s="297">
        <v>0</v>
      </c>
    </row>
    <row r="57" spans="2:14" ht="15.75" customHeight="1" thickBot="1" x14ac:dyDescent="0.25">
      <c r="B57" s="311"/>
      <c r="C57" s="32">
        <v>1</v>
      </c>
      <c r="D57" s="36"/>
      <c r="E57" s="406" t="s">
        <v>58</v>
      </c>
      <c r="F57" s="407"/>
      <c r="G57" s="275">
        <v>47</v>
      </c>
      <c r="H57" s="253">
        <v>0</v>
      </c>
      <c r="I57" s="253">
        <v>0</v>
      </c>
      <c r="J57" s="253">
        <v>0</v>
      </c>
      <c r="K57" s="253">
        <v>0</v>
      </c>
      <c r="L57" s="253">
        <v>0</v>
      </c>
      <c r="M57" s="266">
        <v>0</v>
      </c>
      <c r="N57" s="297">
        <v>0</v>
      </c>
    </row>
    <row r="58" spans="2:14" ht="33" customHeight="1" thickBot="1" x14ac:dyDescent="0.25">
      <c r="B58" s="311"/>
      <c r="C58" s="32"/>
      <c r="D58" s="36"/>
      <c r="E58" s="406" t="s">
        <v>59</v>
      </c>
      <c r="F58" s="407"/>
      <c r="G58" s="94">
        <v>48</v>
      </c>
      <c r="H58" s="255">
        <v>0</v>
      </c>
      <c r="I58" s="255">
        <v>0</v>
      </c>
      <c r="J58" s="255">
        <v>0</v>
      </c>
      <c r="K58" s="255">
        <v>0</v>
      </c>
      <c r="L58" s="255">
        <v>0</v>
      </c>
      <c r="M58" s="295">
        <v>0</v>
      </c>
      <c r="N58" s="296">
        <v>0</v>
      </c>
    </row>
    <row r="59" spans="2:14" ht="22.5" customHeight="1" thickBot="1" x14ac:dyDescent="0.25">
      <c r="B59" s="311" t="s">
        <v>60</v>
      </c>
      <c r="C59" s="32"/>
      <c r="D59" s="36"/>
      <c r="E59" s="406" t="s">
        <v>61</v>
      </c>
      <c r="F59" s="407"/>
      <c r="G59" s="94">
        <v>49</v>
      </c>
      <c r="H59" s="253">
        <v>2</v>
      </c>
      <c r="I59" s="253">
        <v>15</v>
      </c>
      <c r="J59" s="253">
        <f>SUM(I59/H59)*100</f>
        <v>750</v>
      </c>
      <c r="K59" s="253">
        <v>10</v>
      </c>
      <c r="L59" s="253">
        <v>10</v>
      </c>
      <c r="M59" s="266">
        <v>0</v>
      </c>
      <c r="N59" s="297">
        <v>0</v>
      </c>
    </row>
    <row r="60" spans="2:14" ht="16.5" customHeight="1" thickBot="1" x14ac:dyDescent="0.25">
      <c r="B60" s="311" t="s">
        <v>62</v>
      </c>
      <c r="C60" s="32"/>
      <c r="D60" s="36"/>
      <c r="E60" s="406" t="s">
        <v>63</v>
      </c>
      <c r="F60" s="407"/>
      <c r="G60" s="275"/>
      <c r="H60" s="172"/>
      <c r="I60" s="172"/>
      <c r="J60" s="253"/>
      <c r="K60" s="253"/>
      <c r="L60" s="253"/>
      <c r="M60" s="266"/>
      <c r="N60" s="297"/>
    </row>
    <row r="61" spans="2:14" ht="22.5" customHeight="1" thickBot="1" x14ac:dyDescent="0.25">
      <c r="B61" s="401"/>
      <c r="C61" s="32">
        <v>1</v>
      </c>
      <c r="D61" s="36"/>
      <c r="E61" s="404" t="s">
        <v>64</v>
      </c>
      <c r="F61" s="405"/>
      <c r="G61" s="94">
        <v>50</v>
      </c>
      <c r="H61" s="253">
        <v>14</v>
      </c>
      <c r="I61" s="253">
        <v>14</v>
      </c>
      <c r="J61" s="253">
        <f t="shared" ref="J61:J68" si="5">SUM(I61/H61)*100</f>
        <v>100</v>
      </c>
      <c r="K61" s="253">
        <v>14</v>
      </c>
      <c r="L61" s="253">
        <v>14</v>
      </c>
      <c r="M61" s="266">
        <f t="shared" ref="M61:M66" si="6">SUM(K61/I61)*100</f>
        <v>100</v>
      </c>
      <c r="N61" s="297">
        <f t="shared" ref="N61:N66" si="7">SUM(L61/K61)*100</f>
        <v>100</v>
      </c>
    </row>
    <row r="62" spans="2:14" ht="14.25" customHeight="1" thickBot="1" x14ac:dyDescent="0.25">
      <c r="B62" s="402"/>
      <c r="C62" s="32">
        <v>2</v>
      </c>
      <c r="D62" s="278"/>
      <c r="E62" s="411" t="s">
        <v>65</v>
      </c>
      <c r="F62" s="415"/>
      <c r="G62" s="275">
        <v>51</v>
      </c>
      <c r="H62" s="253">
        <v>13</v>
      </c>
      <c r="I62" s="253">
        <v>14</v>
      </c>
      <c r="J62" s="253">
        <f t="shared" si="5"/>
        <v>107.69230769230769</v>
      </c>
      <c r="K62" s="253">
        <v>14</v>
      </c>
      <c r="L62" s="253">
        <v>14</v>
      </c>
      <c r="M62" s="266">
        <f t="shared" si="6"/>
        <v>100</v>
      </c>
      <c r="N62" s="297">
        <f t="shared" si="7"/>
        <v>100</v>
      </c>
    </row>
    <row r="63" spans="2:14" ht="64.5" customHeight="1" thickBot="1" x14ac:dyDescent="0.25">
      <c r="B63" s="402"/>
      <c r="C63" s="32">
        <v>3</v>
      </c>
      <c r="D63" s="40"/>
      <c r="E63" s="413" t="s">
        <v>358</v>
      </c>
      <c r="F63" s="414"/>
      <c r="G63" s="94">
        <v>52</v>
      </c>
      <c r="H63" s="257">
        <v>4583</v>
      </c>
      <c r="I63" s="257">
        <v>5129</v>
      </c>
      <c r="J63" s="257">
        <f t="shared" si="5"/>
        <v>111.91359371590661</v>
      </c>
      <c r="K63" s="257">
        <v>5129</v>
      </c>
      <c r="L63" s="257">
        <v>5129</v>
      </c>
      <c r="M63" s="300">
        <f t="shared" si="6"/>
        <v>100</v>
      </c>
      <c r="N63" s="312">
        <f t="shared" si="7"/>
        <v>100</v>
      </c>
    </row>
    <row r="64" spans="2:14" ht="66.75" customHeight="1" thickBot="1" x14ac:dyDescent="0.25">
      <c r="B64" s="402"/>
      <c r="C64" s="32">
        <v>4</v>
      </c>
      <c r="D64" s="41"/>
      <c r="E64" s="411" t="s">
        <v>288</v>
      </c>
      <c r="F64" s="412"/>
      <c r="G64" s="94">
        <v>53</v>
      </c>
      <c r="H64" s="258">
        <v>3612</v>
      </c>
      <c r="I64" s="258">
        <v>4076</v>
      </c>
      <c r="J64" s="258">
        <f t="shared" si="5"/>
        <v>112.84606866002215</v>
      </c>
      <c r="K64" s="258">
        <v>4076</v>
      </c>
      <c r="L64" s="258">
        <v>4076</v>
      </c>
      <c r="M64" s="301">
        <f t="shared" si="6"/>
        <v>100</v>
      </c>
      <c r="N64" s="313">
        <f t="shared" si="7"/>
        <v>100</v>
      </c>
    </row>
    <row r="65" spans="2:14" ht="45" customHeight="1" thickBot="1" x14ac:dyDescent="0.25">
      <c r="B65" s="402"/>
      <c r="C65" s="32">
        <v>5</v>
      </c>
      <c r="D65" s="36"/>
      <c r="E65" s="406" t="s">
        <v>347</v>
      </c>
      <c r="F65" s="407"/>
      <c r="G65" s="94">
        <v>54</v>
      </c>
      <c r="H65" s="253">
        <f xml:space="preserve"> SUM(H12/H62)</f>
        <v>116.33076923076922</v>
      </c>
      <c r="I65" s="253">
        <f xml:space="preserve"> SUM(I12/I62)</f>
        <v>110.71428571428571</v>
      </c>
      <c r="J65" s="258">
        <f t="shared" si="5"/>
        <v>95.171970791887489</v>
      </c>
      <c r="K65" s="253">
        <f xml:space="preserve"> SUM(K12/K62)</f>
        <v>110.71428571428571</v>
      </c>
      <c r="L65" s="253">
        <f xml:space="preserve"> SUM(L12/L62)</f>
        <v>110.71428571428571</v>
      </c>
      <c r="M65" s="301">
        <f t="shared" si="6"/>
        <v>100</v>
      </c>
      <c r="N65" s="313">
        <f t="shared" si="7"/>
        <v>100</v>
      </c>
    </row>
    <row r="66" spans="2:14" ht="64.5" customHeight="1" thickBot="1" x14ac:dyDescent="0.25">
      <c r="B66" s="402"/>
      <c r="C66" s="32">
        <v>6</v>
      </c>
      <c r="D66" s="32"/>
      <c r="E66" s="406" t="s">
        <v>359</v>
      </c>
      <c r="F66" s="407"/>
      <c r="G66" s="94">
        <v>55</v>
      </c>
      <c r="H66" s="253">
        <v>109</v>
      </c>
      <c r="I66" s="253">
        <v>0</v>
      </c>
      <c r="J66" s="253">
        <f t="shared" si="5"/>
        <v>0</v>
      </c>
      <c r="K66" s="253">
        <v>0</v>
      </c>
      <c r="L66" s="253">
        <v>0</v>
      </c>
      <c r="M66" s="301" t="e">
        <f t="shared" si="6"/>
        <v>#DIV/0!</v>
      </c>
      <c r="N66" s="313" t="e">
        <f t="shared" si="7"/>
        <v>#DIV/0!</v>
      </c>
    </row>
    <row r="67" spans="2:14" ht="47.25" customHeight="1" thickBot="1" x14ac:dyDescent="0.25">
      <c r="B67" s="402"/>
      <c r="C67" s="32">
        <v>7</v>
      </c>
      <c r="D67" s="32"/>
      <c r="E67" s="406" t="s">
        <v>66</v>
      </c>
      <c r="F67" s="407"/>
      <c r="G67" s="94">
        <v>56</v>
      </c>
      <c r="H67" s="253">
        <v>0</v>
      </c>
      <c r="I67" s="253">
        <v>0</v>
      </c>
      <c r="J67" s="253">
        <v>0</v>
      </c>
      <c r="K67" s="253">
        <v>0</v>
      </c>
      <c r="L67" s="253">
        <v>0</v>
      </c>
      <c r="M67" s="266">
        <v>0</v>
      </c>
      <c r="N67" s="297">
        <v>0</v>
      </c>
    </row>
    <row r="68" spans="2:14" ht="33.75" customHeight="1" thickBot="1" x14ac:dyDescent="0.25">
      <c r="B68" s="402"/>
      <c r="C68" s="32">
        <v>8</v>
      </c>
      <c r="D68" s="32"/>
      <c r="E68" s="406" t="s">
        <v>289</v>
      </c>
      <c r="F68" s="407"/>
      <c r="G68" s="94">
        <v>57</v>
      </c>
      <c r="H68" s="253">
        <f>H16/H11*1000</f>
        <v>865.15591966173372</v>
      </c>
      <c r="I68" s="253">
        <f>I16/I11*1000</f>
        <v>986.46034816247584</v>
      </c>
      <c r="J68" s="258">
        <f t="shared" si="5"/>
        <v>114.02110599302966</v>
      </c>
      <c r="K68" s="253">
        <f>K16/K11*1000</f>
        <v>986.46034816247584</v>
      </c>
      <c r="L68" s="253">
        <f>L16/L11*1000</f>
        <v>986.46034816247584</v>
      </c>
      <c r="M68" s="266">
        <f>SUM(K68/I68)*100</f>
        <v>100</v>
      </c>
      <c r="N68" s="297">
        <f>SUM(L68/K68)*100</f>
        <v>100</v>
      </c>
    </row>
    <row r="69" spans="2:14" ht="14.25" customHeight="1" thickBot="1" x14ac:dyDescent="0.25">
      <c r="B69" s="402"/>
      <c r="C69" s="269">
        <v>9</v>
      </c>
      <c r="D69" s="269"/>
      <c r="E69" s="404" t="s">
        <v>67</v>
      </c>
      <c r="F69" s="405"/>
      <c r="G69" s="275">
        <v>58</v>
      </c>
      <c r="H69" s="257">
        <v>0</v>
      </c>
      <c r="I69" s="257">
        <v>0</v>
      </c>
      <c r="J69" s="257">
        <v>0</v>
      </c>
      <c r="K69" s="257">
        <v>0</v>
      </c>
      <c r="L69" s="257">
        <v>0</v>
      </c>
      <c r="M69" s="300">
        <v>0</v>
      </c>
      <c r="N69" s="312">
        <v>0</v>
      </c>
    </row>
    <row r="70" spans="2:14" ht="14.25" customHeight="1" thickBot="1" x14ac:dyDescent="0.25">
      <c r="B70" s="403"/>
      <c r="C70" s="314">
        <v>10</v>
      </c>
      <c r="D70" s="315"/>
      <c r="E70" s="408" t="s">
        <v>68</v>
      </c>
      <c r="F70" s="409"/>
      <c r="G70" s="316">
        <v>59</v>
      </c>
      <c r="H70" s="317">
        <v>53</v>
      </c>
      <c r="I70" s="317">
        <v>60</v>
      </c>
      <c r="J70" s="318">
        <f>SUM(I70/H70)*100</f>
        <v>113.20754716981132</v>
      </c>
      <c r="K70" s="317">
        <v>60</v>
      </c>
      <c r="L70" s="317">
        <v>60</v>
      </c>
      <c r="M70" s="319">
        <f>SUM(K70/I70)*100</f>
        <v>100</v>
      </c>
      <c r="N70" s="320">
        <f>SUM(L70/K70)*100</f>
        <v>100</v>
      </c>
    </row>
    <row r="71" spans="2:14" ht="12.75" customHeight="1" x14ac:dyDescent="0.2">
      <c r="B71" s="34"/>
      <c r="C71" s="400" t="s">
        <v>374</v>
      </c>
      <c r="D71" s="400"/>
      <c r="E71" s="400"/>
      <c r="F71" s="400"/>
      <c r="G71" s="400"/>
      <c r="H71" s="400"/>
      <c r="I71" s="400"/>
      <c r="J71" s="400"/>
      <c r="K71" s="400"/>
      <c r="L71" s="400"/>
      <c r="M71" s="400"/>
      <c r="N71" s="400"/>
    </row>
    <row r="72" spans="2:14" ht="15.75" customHeight="1" x14ac:dyDescent="0.2">
      <c r="B72" s="34"/>
      <c r="C72" s="400" t="s">
        <v>290</v>
      </c>
      <c r="D72" s="400"/>
      <c r="E72" s="400"/>
      <c r="F72" s="400"/>
      <c r="G72" s="400"/>
      <c r="H72" s="400"/>
      <c r="I72" s="400"/>
      <c r="J72" s="400"/>
      <c r="K72" s="400"/>
      <c r="L72" s="400"/>
      <c r="M72" s="400"/>
      <c r="N72" s="400"/>
    </row>
    <row r="73" spans="2:14" ht="15.75" customHeight="1" x14ac:dyDescent="0.2">
      <c r="B73" s="34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</row>
    <row r="74" spans="2:14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</row>
    <row r="75" spans="2:14" ht="15" x14ac:dyDescent="0.25">
      <c r="F75" s="397"/>
      <c r="G75" s="395"/>
      <c r="H75" s="396"/>
      <c r="I75" s="396"/>
    </row>
    <row r="76" spans="2:14" ht="15" x14ac:dyDescent="0.25">
      <c r="F76" s="397"/>
      <c r="G76" s="395"/>
      <c r="H76" s="396"/>
      <c r="I76" s="396"/>
    </row>
    <row r="77" spans="2:14" ht="15" x14ac:dyDescent="0.25">
      <c r="F77" s="397"/>
      <c r="G77" s="395"/>
      <c r="H77" s="396"/>
      <c r="I77" s="398"/>
    </row>
    <row r="78" spans="2:14" ht="15" x14ac:dyDescent="0.25">
      <c r="B78" s="17"/>
      <c r="C78" s="398"/>
      <c r="D78" s="17"/>
      <c r="E78" s="398"/>
      <c r="F78" s="17"/>
      <c r="G78" s="394" t="s">
        <v>417</v>
      </c>
      <c r="H78" s="399"/>
      <c r="I78" s="17"/>
    </row>
    <row r="79" spans="2:14" ht="15" x14ac:dyDescent="0.25">
      <c r="G79" s="17" t="s">
        <v>418</v>
      </c>
    </row>
  </sheetData>
  <mergeCells count="83">
    <mergeCell ref="E30:F30"/>
    <mergeCell ref="E28:F28"/>
    <mergeCell ref="E27:F27"/>
    <mergeCell ref="E26:F26"/>
    <mergeCell ref="E29:F29"/>
    <mergeCell ref="E34:F34"/>
    <mergeCell ref="E35:F35"/>
    <mergeCell ref="E36:F36"/>
    <mergeCell ref="E37:F37"/>
    <mergeCell ref="E46:F46"/>
    <mergeCell ref="E45:F45"/>
    <mergeCell ref="E44:F44"/>
    <mergeCell ref="E43:F43"/>
    <mergeCell ref="E42:F42"/>
    <mergeCell ref="E39:F39"/>
    <mergeCell ref="E38:F38"/>
    <mergeCell ref="E33:F33"/>
    <mergeCell ref="E31:F31"/>
    <mergeCell ref="E12:F12"/>
    <mergeCell ref="E15:F15"/>
    <mergeCell ref="E13:F13"/>
    <mergeCell ref="E14:F14"/>
    <mergeCell ref="E32:F32"/>
    <mergeCell ref="E20:F20"/>
    <mergeCell ref="E16:F16"/>
    <mergeCell ref="E25:F25"/>
    <mergeCell ref="E24:F24"/>
    <mergeCell ref="E23:F23"/>
    <mergeCell ref="E22:F22"/>
    <mergeCell ref="E21:F21"/>
    <mergeCell ref="E18:F18"/>
    <mergeCell ref="E19:F19"/>
    <mergeCell ref="D20:D27"/>
    <mergeCell ref="C10:D10"/>
    <mergeCell ref="M8:N8"/>
    <mergeCell ref="H8:H9"/>
    <mergeCell ref="I8:I9"/>
    <mergeCell ref="J8:J9"/>
    <mergeCell ref="K8:K9"/>
    <mergeCell ref="L8:L9"/>
    <mergeCell ref="E10:F10"/>
    <mergeCell ref="E11:F11"/>
    <mergeCell ref="C18:C28"/>
    <mergeCell ref="B5:F5"/>
    <mergeCell ref="B12:B15"/>
    <mergeCell ref="B7:N7"/>
    <mergeCell ref="B8:D9"/>
    <mergeCell ref="E8:F9"/>
    <mergeCell ref="G8:G9"/>
    <mergeCell ref="C6:N6"/>
    <mergeCell ref="L5:M5"/>
    <mergeCell ref="E55:F55"/>
    <mergeCell ref="E53:F53"/>
    <mergeCell ref="E54:F54"/>
    <mergeCell ref="E65:F65"/>
    <mergeCell ref="E64:F64"/>
    <mergeCell ref="E63:F63"/>
    <mergeCell ref="E62:F62"/>
    <mergeCell ref="B39:B48"/>
    <mergeCell ref="B17:B29"/>
    <mergeCell ref="E17:F17"/>
    <mergeCell ref="E59:F59"/>
    <mergeCell ref="E60:F60"/>
    <mergeCell ref="E51:F51"/>
    <mergeCell ref="E50:F50"/>
    <mergeCell ref="E49:F49"/>
    <mergeCell ref="E52:F52"/>
    <mergeCell ref="E40:F40"/>
    <mergeCell ref="E41:F41"/>
    <mergeCell ref="E48:F48"/>
    <mergeCell ref="E47:F47"/>
    <mergeCell ref="E58:F58"/>
    <mergeCell ref="E57:F57"/>
    <mergeCell ref="E56:F56"/>
    <mergeCell ref="C71:N71"/>
    <mergeCell ref="C72:N72"/>
    <mergeCell ref="B61:B70"/>
    <mergeCell ref="E61:F61"/>
    <mergeCell ref="E68:F68"/>
    <mergeCell ref="E69:F69"/>
    <mergeCell ref="E70:F70"/>
    <mergeCell ref="E67:F67"/>
    <mergeCell ref="E66:F66"/>
  </mergeCells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1"/>
  <sheetViews>
    <sheetView topLeftCell="A205" zoomScaleNormal="100" workbookViewId="0">
      <selection activeCell="J222" sqref="J222"/>
    </sheetView>
  </sheetViews>
  <sheetFormatPr defaultRowHeight="12" x14ac:dyDescent="0.2"/>
  <cols>
    <col min="1" max="2" width="3" style="3" customWidth="1"/>
    <col min="3" max="3" width="3.7109375" style="3" customWidth="1"/>
    <col min="4" max="4" width="5" style="3" customWidth="1"/>
    <col min="5" max="5" width="37" style="3" customWidth="1"/>
    <col min="6" max="6" width="3.5703125" style="3" customWidth="1"/>
    <col min="7" max="7" width="6.85546875" style="3" customWidth="1"/>
    <col min="8" max="8" width="4.7109375" style="3" customWidth="1"/>
    <col min="9" max="9" width="7.7109375" style="3" customWidth="1"/>
    <col min="10" max="10" width="10.7109375" style="3" customWidth="1"/>
    <col min="11" max="11" width="7.5703125" style="3" customWidth="1"/>
    <col min="12" max="12" width="7.140625" style="3" customWidth="1"/>
    <col min="13" max="13" width="8.28515625" style="3" customWidth="1"/>
    <col min="14" max="14" width="8.5703125" style="3" customWidth="1"/>
    <col min="15" max="15" width="7.140625" style="3" customWidth="1"/>
    <col min="16" max="16" width="7.5703125" style="3" customWidth="1"/>
    <col min="17" max="16384" width="9.140625" style="3"/>
  </cols>
  <sheetData>
    <row r="1" spans="1:17" customFormat="1" ht="16.5" customHeight="1" x14ac:dyDescent="0.3">
      <c r="A1" s="302" t="s">
        <v>408</v>
      </c>
      <c r="B1" s="333"/>
      <c r="C1" s="303"/>
      <c r="D1" s="303"/>
      <c r="G1" s="4"/>
      <c r="J1" s="304"/>
      <c r="L1" s="304" t="s">
        <v>413</v>
      </c>
      <c r="M1" s="4"/>
    </row>
    <row r="2" spans="1:17" customFormat="1" ht="14.25" customHeight="1" x14ac:dyDescent="0.3">
      <c r="A2" s="302" t="s">
        <v>409</v>
      </c>
      <c r="B2" s="334"/>
      <c r="C2" s="305"/>
      <c r="D2" s="305"/>
      <c r="F2" s="4"/>
      <c r="G2" s="4"/>
      <c r="H2" s="4"/>
      <c r="I2" s="4"/>
      <c r="J2" s="4"/>
      <c r="K2" s="4"/>
      <c r="L2" s="4"/>
      <c r="M2" s="4"/>
    </row>
    <row r="3" spans="1:17" customFormat="1" ht="12.75" customHeight="1" x14ac:dyDescent="0.3">
      <c r="A3" s="306" t="s">
        <v>410</v>
      </c>
      <c r="B3" s="334"/>
      <c r="C3" s="305"/>
      <c r="D3" s="305"/>
      <c r="F3" s="4"/>
      <c r="G3" s="4"/>
      <c r="H3" s="4"/>
      <c r="I3" s="4"/>
      <c r="J3" s="4"/>
      <c r="K3" s="4"/>
      <c r="L3" s="4"/>
      <c r="M3" s="4"/>
    </row>
    <row r="4" spans="1:17" ht="16.5" customHeight="1" x14ac:dyDescent="0.2"/>
    <row r="5" spans="1:17" ht="14.25" customHeight="1" x14ac:dyDescent="0.2">
      <c r="A5" s="13"/>
      <c r="B5" s="14"/>
      <c r="C5" s="14"/>
      <c r="D5" s="14"/>
      <c r="E5" s="463"/>
      <c r="F5" s="463"/>
      <c r="G5" s="463"/>
      <c r="H5" s="463"/>
      <c r="I5" s="463"/>
      <c r="J5" s="5"/>
      <c r="K5" s="5"/>
      <c r="L5" s="5"/>
      <c r="M5" s="268"/>
      <c r="N5" s="432"/>
      <c r="O5" s="432"/>
      <c r="P5" s="432"/>
    </row>
    <row r="6" spans="1:17" ht="12.75" customHeight="1" x14ac:dyDescent="0.3">
      <c r="A6" s="431" t="s">
        <v>237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332"/>
    </row>
    <row r="7" spans="1:17" ht="12.75" customHeight="1" thickBot="1" x14ac:dyDescent="0.25">
      <c r="A7" s="464" t="s">
        <v>0</v>
      </c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</row>
    <row r="8" spans="1:17" ht="18" customHeight="1" thickBot="1" x14ac:dyDescent="0.25">
      <c r="A8" s="465"/>
      <c r="B8" s="466"/>
      <c r="C8" s="467"/>
      <c r="D8" s="474" t="s">
        <v>1</v>
      </c>
      <c r="E8" s="475"/>
      <c r="F8" s="440" t="s">
        <v>2</v>
      </c>
      <c r="G8" s="429" t="s">
        <v>382</v>
      </c>
      <c r="H8" s="482" t="s">
        <v>69</v>
      </c>
      <c r="I8" s="483"/>
      <c r="J8" s="484"/>
      <c r="K8" s="485" t="s">
        <v>385</v>
      </c>
      <c r="L8" s="486"/>
      <c r="M8" s="486"/>
      <c r="N8" s="487"/>
      <c r="O8" s="127" t="s">
        <v>3</v>
      </c>
      <c r="P8" s="128" t="s">
        <v>3</v>
      </c>
    </row>
    <row r="9" spans="1:17" ht="12.75" thickBot="1" x14ac:dyDescent="0.25">
      <c r="A9" s="468"/>
      <c r="B9" s="469"/>
      <c r="C9" s="470"/>
      <c r="D9" s="476"/>
      <c r="E9" s="477"/>
      <c r="F9" s="441"/>
      <c r="G9" s="430"/>
      <c r="H9" s="488" t="s">
        <v>383</v>
      </c>
      <c r="I9" s="489"/>
      <c r="J9" s="490" t="s">
        <v>384</v>
      </c>
      <c r="K9" s="492" t="s">
        <v>71</v>
      </c>
      <c r="L9" s="493"/>
      <c r="M9" s="493"/>
      <c r="N9" s="494"/>
      <c r="O9" s="490" t="s">
        <v>296</v>
      </c>
      <c r="P9" s="495" t="s">
        <v>295</v>
      </c>
    </row>
    <row r="10" spans="1:17" ht="71.25" customHeight="1" thickBot="1" x14ac:dyDescent="0.25">
      <c r="A10" s="471"/>
      <c r="B10" s="472"/>
      <c r="C10" s="473"/>
      <c r="D10" s="478"/>
      <c r="E10" s="479"/>
      <c r="F10" s="480"/>
      <c r="G10" s="481"/>
      <c r="H10" s="118" t="s">
        <v>291</v>
      </c>
      <c r="I10" s="42" t="s">
        <v>368</v>
      </c>
      <c r="J10" s="491"/>
      <c r="K10" s="84" t="s">
        <v>292</v>
      </c>
      <c r="L10" s="206" t="s">
        <v>293</v>
      </c>
      <c r="M10" s="84" t="s">
        <v>294</v>
      </c>
      <c r="N10" s="194" t="s">
        <v>386</v>
      </c>
      <c r="O10" s="491"/>
      <c r="P10" s="496"/>
    </row>
    <row r="11" spans="1:17" ht="12.75" thickBot="1" x14ac:dyDescent="0.25">
      <c r="A11" s="129">
        <v>0</v>
      </c>
      <c r="B11" s="497">
        <v>1</v>
      </c>
      <c r="C11" s="498"/>
      <c r="D11" s="497">
        <v>2</v>
      </c>
      <c r="E11" s="498"/>
      <c r="F11" s="21">
        <v>3</v>
      </c>
      <c r="G11" s="21" t="s">
        <v>72</v>
      </c>
      <c r="H11" s="21">
        <v>4</v>
      </c>
      <c r="I11" s="21" t="s">
        <v>73</v>
      </c>
      <c r="J11" s="21">
        <v>5</v>
      </c>
      <c r="K11" s="21" t="s">
        <v>74</v>
      </c>
      <c r="L11" s="21" t="s">
        <v>75</v>
      </c>
      <c r="M11" s="21" t="s">
        <v>76</v>
      </c>
      <c r="N11" s="21">
        <v>6</v>
      </c>
      <c r="O11" s="21">
        <v>7</v>
      </c>
      <c r="P11" s="130">
        <v>8</v>
      </c>
    </row>
    <row r="12" spans="1:17" ht="27" customHeight="1" thickBot="1" x14ac:dyDescent="0.25">
      <c r="A12" s="131" t="s">
        <v>298</v>
      </c>
      <c r="B12" s="24"/>
      <c r="C12" s="24"/>
      <c r="D12" s="499" t="s">
        <v>297</v>
      </c>
      <c r="E12" s="500"/>
      <c r="F12" s="24">
        <v>1</v>
      </c>
      <c r="G12" s="70">
        <f t="shared" ref="G12:N12" si="0">SUM(G14+G43)</f>
        <v>1448.6000000000001</v>
      </c>
      <c r="H12" s="70">
        <f t="shared" si="0"/>
        <v>0</v>
      </c>
      <c r="I12" s="70">
        <f t="shared" si="0"/>
        <v>1402</v>
      </c>
      <c r="J12" s="70">
        <f t="shared" si="0"/>
        <v>1513.5</v>
      </c>
      <c r="K12" s="189">
        <f t="shared" si="0"/>
        <v>313.89999999999998</v>
      </c>
      <c r="L12" s="189">
        <f t="shared" si="0"/>
        <v>706.9</v>
      </c>
      <c r="M12" s="189">
        <f t="shared" si="0"/>
        <v>1154.5999999999999</v>
      </c>
      <c r="N12" s="189">
        <f t="shared" si="0"/>
        <v>1551.4</v>
      </c>
      <c r="O12" s="72">
        <f t="shared" ref="O12:O14" si="1">SUM(N12/J12)*100</f>
        <v>102.50412950115626</v>
      </c>
      <c r="P12" s="133">
        <f t="shared" ref="P12:P17" si="2">SUM(J12/G12)*100</f>
        <v>104.48018776749966</v>
      </c>
      <c r="Q12" s="43"/>
    </row>
    <row r="13" spans="1:17" ht="15" customHeight="1" thickBot="1" x14ac:dyDescent="0.25">
      <c r="A13" s="132"/>
      <c r="B13" s="24"/>
      <c r="C13" s="24"/>
      <c r="D13" s="280"/>
      <c r="E13" s="335" t="s">
        <v>388</v>
      </c>
      <c r="F13" s="24"/>
      <c r="G13" s="76">
        <v>0</v>
      </c>
      <c r="H13" s="70"/>
      <c r="I13" s="70">
        <v>0</v>
      </c>
      <c r="J13" s="76">
        <v>1442.3</v>
      </c>
      <c r="K13" s="189">
        <v>0</v>
      </c>
      <c r="L13" s="189">
        <v>0</v>
      </c>
      <c r="M13" s="189">
        <v>0</v>
      </c>
      <c r="N13" s="189">
        <v>0</v>
      </c>
      <c r="O13" s="86">
        <v>0</v>
      </c>
      <c r="P13" s="105">
        <v>0</v>
      </c>
      <c r="Q13" s="43"/>
    </row>
    <row r="14" spans="1:17" ht="36.75" customHeight="1" thickBot="1" x14ac:dyDescent="0.25">
      <c r="A14" s="501"/>
      <c r="B14" s="23">
        <v>1</v>
      </c>
      <c r="C14" s="24"/>
      <c r="D14" s="503" t="s">
        <v>299</v>
      </c>
      <c r="E14" s="504"/>
      <c r="F14" s="24">
        <v>2</v>
      </c>
      <c r="G14" s="70">
        <f t="shared" ref="G14" si="3">SUM(G17+G29+G30+G33+G34+G35)</f>
        <v>1416.1000000000001</v>
      </c>
      <c r="H14" s="71"/>
      <c r="I14" s="70">
        <f>SUM(I17+I29+I30+I33+I34+I35)</f>
        <v>1400</v>
      </c>
      <c r="J14" s="70">
        <f>SUM(J17+J29+J30+J33+J34+J35)</f>
        <v>1512.2</v>
      </c>
      <c r="K14" s="189">
        <f t="shared" ref="K14:M14" si="4">SUM(K17+K29+K30+K33+K34+K35)</f>
        <v>313.59999999999997</v>
      </c>
      <c r="L14" s="189">
        <f t="shared" si="4"/>
        <v>706.3</v>
      </c>
      <c r="M14" s="189">
        <f t="shared" si="4"/>
        <v>1153.8</v>
      </c>
      <c r="N14" s="189">
        <f>SUM(N17+N29+N30+N33+N34+N35)</f>
        <v>1550.4</v>
      </c>
      <c r="O14" s="72">
        <f t="shared" si="1"/>
        <v>102.52612088348103</v>
      </c>
      <c r="P14" s="133">
        <f t="shared" si="2"/>
        <v>106.78624390932842</v>
      </c>
      <c r="Q14" s="43"/>
    </row>
    <row r="15" spans="1:17" ht="23.25" customHeight="1" thickBot="1" x14ac:dyDescent="0.25">
      <c r="A15" s="502"/>
      <c r="B15" s="82"/>
      <c r="C15" s="27"/>
      <c r="D15" s="284"/>
      <c r="E15" s="272" t="s">
        <v>378</v>
      </c>
      <c r="F15" s="46"/>
      <c r="G15" s="336">
        <v>1325</v>
      </c>
      <c r="H15" s="337">
        <v>0</v>
      </c>
      <c r="I15" s="338">
        <v>1309</v>
      </c>
      <c r="J15" s="339"/>
      <c r="K15" s="338"/>
      <c r="L15" s="338"/>
      <c r="M15" s="338"/>
      <c r="N15" s="338"/>
      <c r="O15" s="340">
        <v>0</v>
      </c>
      <c r="P15" s="133">
        <v>0</v>
      </c>
      <c r="Q15" s="43"/>
    </row>
    <row r="16" spans="1:17" ht="23.25" customHeight="1" thickBot="1" x14ac:dyDescent="0.25">
      <c r="A16" s="502"/>
      <c r="B16" s="82"/>
      <c r="C16" s="27"/>
      <c r="D16" s="284"/>
      <c r="E16" s="270" t="s">
        <v>389</v>
      </c>
      <c r="F16" s="46"/>
      <c r="G16" s="341"/>
      <c r="H16" s="337"/>
      <c r="I16" s="338"/>
      <c r="J16" s="342">
        <v>1441.1</v>
      </c>
      <c r="K16" s="338"/>
      <c r="L16" s="338"/>
      <c r="M16" s="338"/>
      <c r="N16" s="338"/>
      <c r="O16" s="340"/>
      <c r="P16" s="133"/>
      <c r="Q16" s="43"/>
    </row>
    <row r="17" spans="1:17" ht="27" customHeight="1" thickBot="1" x14ac:dyDescent="0.25">
      <c r="A17" s="502"/>
      <c r="B17" s="505"/>
      <c r="C17" s="45" t="s">
        <v>11</v>
      </c>
      <c r="D17" s="508" t="s">
        <v>300</v>
      </c>
      <c r="E17" s="509"/>
      <c r="F17" s="46">
        <v>3</v>
      </c>
      <c r="G17" s="70">
        <f t="shared" ref="G17" si="5">SUM(G19+G20+G24)</f>
        <v>1410.8000000000002</v>
      </c>
      <c r="H17" s="71"/>
      <c r="I17" s="70">
        <f t="shared" ref="I17:J17" si="6">SUM(I19+I20+I24)</f>
        <v>1393</v>
      </c>
      <c r="J17" s="70">
        <f t="shared" si="6"/>
        <v>1435.9</v>
      </c>
      <c r="K17" s="189">
        <f t="shared" ref="K17:N17" si="7">SUM(K19+K20+K24)</f>
        <v>313.39999999999998</v>
      </c>
      <c r="L17" s="189">
        <f t="shared" si="7"/>
        <v>704.3</v>
      </c>
      <c r="M17" s="189">
        <f t="shared" si="7"/>
        <v>1150.8</v>
      </c>
      <c r="N17" s="189">
        <f t="shared" si="7"/>
        <v>1546.4</v>
      </c>
      <c r="O17" s="72">
        <f>SUM(N17/J17)*100</f>
        <v>107.69552197228218</v>
      </c>
      <c r="P17" s="133">
        <f t="shared" si="2"/>
        <v>101.77913240714487</v>
      </c>
      <c r="Q17" s="43"/>
    </row>
    <row r="18" spans="1:17" ht="12.75" thickBot="1" x14ac:dyDescent="0.25">
      <c r="A18" s="502"/>
      <c r="B18" s="506"/>
      <c r="C18" s="24"/>
      <c r="D18" s="283" t="s">
        <v>77</v>
      </c>
      <c r="E18" s="47" t="s">
        <v>78</v>
      </c>
      <c r="F18" s="24">
        <v>4</v>
      </c>
      <c r="G18" s="31">
        <v>0</v>
      </c>
      <c r="H18" s="23"/>
      <c r="I18" s="23">
        <v>0</v>
      </c>
      <c r="J18" s="31">
        <v>0</v>
      </c>
      <c r="K18" s="205">
        <v>0</v>
      </c>
      <c r="L18" s="205">
        <v>0</v>
      </c>
      <c r="M18" s="205">
        <v>0</v>
      </c>
      <c r="N18" s="184">
        <v>0</v>
      </c>
      <c r="O18" s="61">
        <v>0</v>
      </c>
      <c r="P18" s="103">
        <v>0</v>
      </c>
      <c r="Q18" s="43"/>
    </row>
    <row r="19" spans="1:17" ht="12.75" thickBot="1" x14ac:dyDescent="0.25">
      <c r="A19" s="502"/>
      <c r="B19" s="506"/>
      <c r="C19" s="24"/>
      <c r="D19" s="24" t="s">
        <v>79</v>
      </c>
      <c r="E19" s="25" t="s">
        <v>80</v>
      </c>
      <c r="F19" s="24">
        <v>5</v>
      </c>
      <c r="G19" s="31">
        <v>0</v>
      </c>
      <c r="H19" s="24"/>
      <c r="I19" s="23">
        <v>0</v>
      </c>
      <c r="J19" s="31">
        <v>0</v>
      </c>
      <c r="K19" s="205">
        <v>0</v>
      </c>
      <c r="L19" s="205">
        <v>0</v>
      </c>
      <c r="M19" s="205">
        <v>0</v>
      </c>
      <c r="N19" s="184">
        <v>0</v>
      </c>
      <c r="O19" s="61">
        <v>0</v>
      </c>
      <c r="P19" s="103">
        <v>0</v>
      </c>
      <c r="Q19" s="43"/>
    </row>
    <row r="20" spans="1:17" ht="12.75" thickBot="1" x14ac:dyDescent="0.25">
      <c r="A20" s="502"/>
      <c r="B20" s="506"/>
      <c r="C20" s="24"/>
      <c r="D20" s="24" t="s">
        <v>81</v>
      </c>
      <c r="E20" s="25" t="s">
        <v>82</v>
      </c>
      <c r="F20" s="24">
        <v>6</v>
      </c>
      <c r="G20" s="23">
        <f t="shared" ref="G20" si="8">SUM(G23++G22+G21)</f>
        <v>1298.4000000000001</v>
      </c>
      <c r="H20" s="23"/>
      <c r="I20" s="184">
        <f t="shared" ref="I20:J20" si="9">SUM(I23++I22+I21)</f>
        <v>1280</v>
      </c>
      <c r="J20" s="184">
        <f t="shared" si="9"/>
        <v>1277.2</v>
      </c>
      <c r="K20" s="184">
        <f t="shared" ref="K20:N20" si="10">SUM(K23++K22+K21)</f>
        <v>292.2</v>
      </c>
      <c r="L20" s="184">
        <f t="shared" si="10"/>
        <v>654</v>
      </c>
      <c r="M20" s="184">
        <f t="shared" si="10"/>
        <v>1030.5</v>
      </c>
      <c r="N20" s="184">
        <f t="shared" si="10"/>
        <v>1370</v>
      </c>
      <c r="O20" s="62">
        <f t="shared" ref="O20:O28" si="11">SUM(N20/J20)*100</f>
        <v>107.26589414343877</v>
      </c>
      <c r="P20" s="106">
        <f t="shared" ref="P20:P28" si="12">SUM(J20/G20)*100</f>
        <v>98.367221195317313</v>
      </c>
      <c r="Q20" s="43"/>
    </row>
    <row r="21" spans="1:17" ht="12.75" thickBot="1" x14ac:dyDescent="0.25">
      <c r="A21" s="502"/>
      <c r="B21" s="506"/>
      <c r="C21" s="24"/>
      <c r="D21" s="24"/>
      <c r="E21" s="26" t="s">
        <v>247</v>
      </c>
      <c r="F21" s="24"/>
      <c r="G21" s="124">
        <v>1097</v>
      </c>
      <c r="H21" s="24"/>
      <c r="I21" s="24">
        <v>1180</v>
      </c>
      <c r="J21" s="124">
        <v>1181.4000000000001</v>
      </c>
      <c r="K21" s="205">
        <v>278.39999999999998</v>
      </c>
      <c r="L21" s="205">
        <v>618</v>
      </c>
      <c r="M21" s="205">
        <v>975</v>
      </c>
      <c r="N21" s="205">
        <v>1286</v>
      </c>
      <c r="O21" s="61">
        <f t="shared" si="11"/>
        <v>108.85390214999153</v>
      </c>
      <c r="P21" s="103">
        <f t="shared" si="12"/>
        <v>107.69371011850501</v>
      </c>
      <c r="Q21" s="43"/>
    </row>
    <row r="22" spans="1:17" ht="12.75" thickBot="1" x14ac:dyDescent="0.25">
      <c r="A22" s="502"/>
      <c r="B22" s="506"/>
      <c r="C22" s="24"/>
      <c r="D22" s="24"/>
      <c r="E22" s="26" t="s">
        <v>361</v>
      </c>
      <c r="F22" s="24"/>
      <c r="G22" s="174">
        <v>196</v>
      </c>
      <c r="H22" s="24"/>
      <c r="I22" s="24">
        <v>100</v>
      </c>
      <c r="J22" s="174">
        <v>93.8</v>
      </c>
      <c r="K22" s="205">
        <v>12.2</v>
      </c>
      <c r="L22" s="205">
        <v>34</v>
      </c>
      <c r="M22" s="205">
        <v>53</v>
      </c>
      <c r="N22" s="205">
        <v>81</v>
      </c>
      <c r="O22" s="61">
        <f t="shared" si="11"/>
        <v>86.353944562899784</v>
      </c>
      <c r="P22" s="103">
        <f t="shared" si="12"/>
        <v>47.857142857142854</v>
      </c>
      <c r="Q22" s="43"/>
    </row>
    <row r="23" spans="1:17" ht="12.75" thickBot="1" x14ac:dyDescent="0.25">
      <c r="A23" s="502"/>
      <c r="B23" s="506"/>
      <c r="C23" s="24"/>
      <c r="D23" s="24"/>
      <c r="E23" s="26" t="s">
        <v>248</v>
      </c>
      <c r="F23" s="24"/>
      <c r="G23" s="175">
        <v>5.4</v>
      </c>
      <c r="H23" s="24"/>
      <c r="I23" s="24">
        <v>0</v>
      </c>
      <c r="J23" s="175">
        <v>2</v>
      </c>
      <c r="K23" s="205">
        <v>1.6</v>
      </c>
      <c r="L23" s="205">
        <v>2</v>
      </c>
      <c r="M23" s="205">
        <v>2.5</v>
      </c>
      <c r="N23" s="205">
        <v>3</v>
      </c>
      <c r="O23" s="61">
        <f t="shared" si="11"/>
        <v>150</v>
      </c>
      <c r="P23" s="103">
        <f t="shared" si="12"/>
        <v>37.037037037037038</v>
      </c>
      <c r="Q23" s="43"/>
    </row>
    <row r="24" spans="1:17" ht="12.75" thickBot="1" x14ac:dyDescent="0.25">
      <c r="A24" s="502"/>
      <c r="B24" s="506"/>
      <c r="C24" s="24"/>
      <c r="D24" s="24" t="s">
        <v>83</v>
      </c>
      <c r="E24" s="25" t="s">
        <v>84</v>
      </c>
      <c r="F24" s="24">
        <v>7</v>
      </c>
      <c r="G24" s="23">
        <f t="shared" ref="G24" si="13">SUM(G25+G28)</f>
        <v>112.4</v>
      </c>
      <c r="H24" s="23"/>
      <c r="I24" s="23">
        <f t="shared" ref="I24:J24" si="14">SUM(I25+I28)</f>
        <v>113</v>
      </c>
      <c r="J24" s="23">
        <f t="shared" si="14"/>
        <v>158.69999999999999</v>
      </c>
      <c r="K24" s="184">
        <f t="shared" ref="K24:N24" si="15">SUM(K25+K28)</f>
        <v>21.2</v>
      </c>
      <c r="L24" s="184">
        <f t="shared" si="15"/>
        <v>50.3</v>
      </c>
      <c r="M24" s="184">
        <f t="shared" si="15"/>
        <v>120.3</v>
      </c>
      <c r="N24" s="184">
        <f t="shared" si="15"/>
        <v>176.4</v>
      </c>
      <c r="O24" s="62">
        <f t="shared" si="11"/>
        <v>111.15311909262762</v>
      </c>
      <c r="P24" s="106">
        <f t="shared" si="12"/>
        <v>141.19217081850533</v>
      </c>
      <c r="Q24" s="43"/>
    </row>
    <row r="25" spans="1:17" ht="12.75" thickBot="1" x14ac:dyDescent="0.25">
      <c r="A25" s="502"/>
      <c r="B25" s="506"/>
      <c r="C25" s="24"/>
      <c r="D25" s="27"/>
      <c r="E25" s="279" t="s">
        <v>244</v>
      </c>
      <c r="F25" s="24"/>
      <c r="G25" s="31">
        <f>SUM(G26+G29)</f>
        <v>110</v>
      </c>
      <c r="H25" s="23"/>
      <c r="I25" s="23">
        <f t="shared" ref="I25:M25" si="16">SUM(I27+I26)</f>
        <v>110</v>
      </c>
      <c r="J25" s="23">
        <f t="shared" si="16"/>
        <v>157.69999999999999</v>
      </c>
      <c r="K25" s="23">
        <f t="shared" si="16"/>
        <v>21</v>
      </c>
      <c r="L25" s="184">
        <f t="shared" si="16"/>
        <v>50</v>
      </c>
      <c r="M25" s="184">
        <f t="shared" si="16"/>
        <v>120</v>
      </c>
      <c r="N25" s="184">
        <v>176</v>
      </c>
      <c r="O25" s="62">
        <f t="shared" si="11"/>
        <v>111.60431198478125</v>
      </c>
      <c r="P25" s="106">
        <f t="shared" si="12"/>
        <v>143.36363636363637</v>
      </c>
      <c r="Q25" s="43"/>
    </row>
    <row r="26" spans="1:17" ht="12.75" thickBot="1" x14ac:dyDescent="0.25">
      <c r="A26" s="502"/>
      <c r="B26" s="506"/>
      <c r="C26" s="24"/>
      <c r="D26" s="27"/>
      <c r="E26" s="287" t="s">
        <v>245</v>
      </c>
      <c r="F26" s="24"/>
      <c r="G26" s="183">
        <v>110</v>
      </c>
      <c r="H26" s="24"/>
      <c r="I26" s="24">
        <v>110</v>
      </c>
      <c r="J26" s="183">
        <v>157.69999999999999</v>
      </c>
      <c r="K26" s="205">
        <v>21</v>
      </c>
      <c r="L26" s="205">
        <v>50</v>
      </c>
      <c r="M26" s="205">
        <v>120</v>
      </c>
      <c r="N26" s="205">
        <v>175</v>
      </c>
      <c r="O26" s="61">
        <f t="shared" si="11"/>
        <v>110.9701965757768</v>
      </c>
      <c r="P26" s="103">
        <f t="shared" si="12"/>
        <v>143.36363636363637</v>
      </c>
      <c r="Q26" s="43"/>
    </row>
    <row r="27" spans="1:17" ht="12.75" thickBot="1" x14ac:dyDescent="0.25">
      <c r="A27" s="502"/>
      <c r="B27" s="506"/>
      <c r="C27" s="24"/>
      <c r="D27" s="27"/>
      <c r="E27" s="287" t="s">
        <v>246</v>
      </c>
      <c r="F27" s="24"/>
      <c r="G27" s="49">
        <v>0</v>
      </c>
      <c r="H27" s="24"/>
      <c r="I27" s="24">
        <v>0</v>
      </c>
      <c r="J27" s="49">
        <v>0</v>
      </c>
      <c r="K27" s="205">
        <v>0</v>
      </c>
      <c r="L27" s="205">
        <v>0</v>
      </c>
      <c r="M27" s="205">
        <v>0</v>
      </c>
      <c r="N27" s="205">
        <v>0</v>
      </c>
      <c r="O27" s="61">
        <v>0</v>
      </c>
      <c r="P27" s="103">
        <v>0</v>
      </c>
    </row>
    <row r="28" spans="1:17" ht="12.75" thickBot="1" x14ac:dyDescent="0.25">
      <c r="A28" s="502"/>
      <c r="B28" s="506"/>
      <c r="C28" s="24"/>
      <c r="D28" s="27"/>
      <c r="E28" s="279" t="s">
        <v>268</v>
      </c>
      <c r="F28" s="24"/>
      <c r="G28" s="182">
        <v>2.4</v>
      </c>
      <c r="H28" s="23"/>
      <c r="I28" s="23">
        <v>3</v>
      </c>
      <c r="J28" s="182">
        <v>1</v>
      </c>
      <c r="K28" s="184">
        <v>0.2</v>
      </c>
      <c r="L28" s="184">
        <v>0.3</v>
      </c>
      <c r="M28" s="184">
        <v>0.3</v>
      </c>
      <c r="N28" s="184">
        <v>0.4</v>
      </c>
      <c r="O28" s="61">
        <f t="shared" si="11"/>
        <v>40</v>
      </c>
      <c r="P28" s="103">
        <f t="shared" si="12"/>
        <v>41.666666666666671</v>
      </c>
      <c r="Q28" s="43"/>
    </row>
    <row r="29" spans="1:17" ht="15" customHeight="1" thickBot="1" x14ac:dyDescent="0.25">
      <c r="A29" s="502"/>
      <c r="B29" s="506"/>
      <c r="C29" s="23" t="s">
        <v>13</v>
      </c>
      <c r="D29" s="499" t="s">
        <v>85</v>
      </c>
      <c r="E29" s="500"/>
      <c r="F29" s="24">
        <v>8</v>
      </c>
      <c r="G29" s="31">
        <v>0</v>
      </c>
      <c r="H29" s="23"/>
      <c r="I29" s="23">
        <v>0</v>
      </c>
      <c r="J29" s="31">
        <v>0</v>
      </c>
      <c r="K29" s="205">
        <v>0</v>
      </c>
      <c r="L29" s="205">
        <v>0</v>
      </c>
      <c r="M29" s="205">
        <v>0</v>
      </c>
      <c r="N29" s="184">
        <v>0</v>
      </c>
      <c r="O29" s="61">
        <v>0</v>
      </c>
      <c r="P29" s="103">
        <v>0</v>
      </c>
      <c r="Q29" s="43"/>
    </row>
    <row r="30" spans="1:17" ht="27" customHeight="1" thickBot="1" x14ac:dyDescent="0.25">
      <c r="A30" s="502"/>
      <c r="B30" s="506"/>
      <c r="C30" s="23" t="s">
        <v>44</v>
      </c>
      <c r="D30" s="499" t="s">
        <v>301</v>
      </c>
      <c r="E30" s="500"/>
      <c r="F30" s="23">
        <v>9</v>
      </c>
      <c r="G30" s="76">
        <v>0</v>
      </c>
      <c r="H30" s="70"/>
      <c r="I30" s="70">
        <v>0</v>
      </c>
      <c r="J30" s="76">
        <v>0</v>
      </c>
      <c r="K30" s="192">
        <v>0</v>
      </c>
      <c r="L30" s="192">
        <v>0</v>
      </c>
      <c r="M30" s="192">
        <v>0</v>
      </c>
      <c r="N30" s="189">
        <v>0</v>
      </c>
      <c r="O30" s="86">
        <v>0</v>
      </c>
      <c r="P30" s="105">
        <v>0</v>
      </c>
      <c r="Q30" s="43"/>
    </row>
    <row r="31" spans="1:17" ht="13.5" customHeight="1" thickBot="1" x14ac:dyDescent="0.25">
      <c r="A31" s="502"/>
      <c r="B31" s="506"/>
      <c r="C31" s="505"/>
      <c r="D31" s="24" t="s">
        <v>86</v>
      </c>
      <c r="E31" s="26" t="s">
        <v>12</v>
      </c>
      <c r="F31" s="24">
        <v>10</v>
      </c>
      <c r="G31" s="76">
        <v>0</v>
      </c>
      <c r="H31" s="24"/>
      <c r="I31" s="24">
        <v>0</v>
      </c>
      <c r="J31" s="76">
        <v>0</v>
      </c>
      <c r="K31" s="205">
        <v>0</v>
      </c>
      <c r="L31" s="205">
        <v>0</v>
      </c>
      <c r="M31" s="205">
        <v>0</v>
      </c>
      <c r="N31" s="205">
        <v>0</v>
      </c>
      <c r="O31" s="61">
        <v>0</v>
      </c>
      <c r="P31" s="103">
        <v>0</v>
      </c>
      <c r="Q31" s="43"/>
    </row>
    <row r="32" spans="1:17" ht="13.5" customHeight="1" thickBot="1" x14ac:dyDescent="0.25">
      <c r="A32" s="502"/>
      <c r="B32" s="506"/>
      <c r="C32" s="507"/>
      <c r="D32" s="24" t="s">
        <v>87</v>
      </c>
      <c r="E32" s="26" t="s">
        <v>14</v>
      </c>
      <c r="F32" s="24">
        <v>11</v>
      </c>
      <c r="G32" s="49">
        <v>0</v>
      </c>
      <c r="H32" s="24"/>
      <c r="I32" s="24">
        <v>0</v>
      </c>
      <c r="J32" s="49">
        <v>0</v>
      </c>
      <c r="K32" s="205">
        <v>0</v>
      </c>
      <c r="L32" s="205">
        <v>0</v>
      </c>
      <c r="M32" s="205">
        <v>0</v>
      </c>
      <c r="N32" s="205">
        <v>0</v>
      </c>
      <c r="O32" s="61">
        <v>0</v>
      </c>
      <c r="P32" s="103">
        <v>0</v>
      </c>
      <c r="Q32" s="43"/>
    </row>
    <row r="33" spans="1:17" ht="12.75" customHeight="1" thickBot="1" x14ac:dyDescent="0.25">
      <c r="A33" s="502"/>
      <c r="B33" s="506"/>
      <c r="C33" s="23" t="s">
        <v>52</v>
      </c>
      <c r="D33" s="499" t="s">
        <v>88</v>
      </c>
      <c r="E33" s="500"/>
      <c r="F33" s="23">
        <v>12</v>
      </c>
      <c r="G33" s="49">
        <v>0</v>
      </c>
      <c r="H33" s="23"/>
      <c r="I33" s="23">
        <v>0</v>
      </c>
      <c r="J33" s="49">
        <v>0</v>
      </c>
      <c r="K33" s="205">
        <v>0</v>
      </c>
      <c r="L33" s="205">
        <v>0</v>
      </c>
      <c r="M33" s="205">
        <v>0</v>
      </c>
      <c r="N33" s="184">
        <v>0</v>
      </c>
      <c r="O33" s="61">
        <v>0</v>
      </c>
      <c r="P33" s="103">
        <v>0</v>
      </c>
      <c r="Q33" s="43"/>
    </row>
    <row r="34" spans="1:17" ht="12" customHeight="1" thickBot="1" x14ac:dyDescent="0.25">
      <c r="A34" s="502"/>
      <c r="B34" s="507"/>
      <c r="C34" s="23" t="s">
        <v>54</v>
      </c>
      <c r="D34" s="499" t="s">
        <v>89</v>
      </c>
      <c r="E34" s="500"/>
      <c r="F34" s="23">
        <v>13</v>
      </c>
      <c r="G34" s="31">
        <v>0</v>
      </c>
      <c r="H34" s="23"/>
      <c r="I34" s="23">
        <v>0</v>
      </c>
      <c r="J34" s="31">
        <v>0</v>
      </c>
      <c r="K34" s="205">
        <v>0</v>
      </c>
      <c r="L34" s="205">
        <v>0</v>
      </c>
      <c r="M34" s="205">
        <v>0</v>
      </c>
      <c r="N34" s="184">
        <v>0</v>
      </c>
      <c r="O34" s="61">
        <v>0</v>
      </c>
      <c r="P34" s="103">
        <v>0</v>
      </c>
      <c r="Q34" s="43"/>
    </row>
    <row r="35" spans="1:17" ht="37.5" customHeight="1" thickBot="1" x14ac:dyDescent="0.25">
      <c r="A35" s="502"/>
      <c r="B35" s="24"/>
      <c r="C35" s="23" t="s">
        <v>90</v>
      </c>
      <c r="D35" s="499" t="s">
        <v>235</v>
      </c>
      <c r="E35" s="500"/>
      <c r="F35" s="23">
        <v>14</v>
      </c>
      <c r="G35" s="70">
        <f t="shared" ref="G35" si="17">SUM(G36+G37+G40+G41+G42)</f>
        <v>5.3</v>
      </c>
      <c r="H35" s="70"/>
      <c r="I35" s="70">
        <f t="shared" ref="I35:J35" si="18">SUM(I36+I37+I40+I41+I42)</f>
        <v>7</v>
      </c>
      <c r="J35" s="70">
        <f t="shared" si="18"/>
        <v>76.300000000000011</v>
      </c>
      <c r="K35" s="189">
        <f t="shared" ref="K35:N35" si="19">SUM(K36+K37+K40+K41+K42)</f>
        <v>0.2</v>
      </c>
      <c r="L35" s="189">
        <f t="shared" si="19"/>
        <v>2</v>
      </c>
      <c r="M35" s="189">
        <f t="shared" si="19"/>
        <v>3</v>
      </c>
      <c r="N35" s="189">
        <f t="shared" si="19"/>
        <v>4</v>
      </c>
      <c r="O35" s="72">
        <f t="shared" ref="O35:O36" si="20">SUM(N35/J35)*100</f>
        <v>5.242463958060287</v>
      </c>
      <c r="P35" s="133">
        <f t="shared" ref="P35:P36" si="21">SUM(J35/G35)*100</f>
        <v>1439.6226415094341</v>
      </c>
      <c r="Q35" s="43"/>
    </row>
    <row r="36" spans="1:17" ht="15.75" customHeight="1" thickBot="1" x14ac:dyDescent="0.25">
      <c r="A36" s="502"/>
      <c r="B36" s="24"/>
      <c r="C36" s="24"/>
      <c r="D36" s="24" t="s">
        <v>91</v>
      </c>
      <c r="E36" s="26" t="s">
        <v>92</v>
      </c>
      <c r="F36" s="24">
        <v>15</v>
      </c>
      <c r="G36" s="76">
        <v>5.3</v>
      </c>
      <c r="H36" s="24"/>
      <c r="I36" s="24">
        <v>5</v>
      </c>
      <c r="J36" s="76">
        <v>4.87</v>
      </c>
      <c r="K36" s="205">
        <v>0.2</v>
      </c>
      <c r="L36" s="205">
        <v>2</v>
      </c>
      <c r="M36" s="205">
        <v>3</v>
      </c>
      <c r="N36" s="205">
        <v>4</v>
      </c>
      <c r="O36" s="61">
        <f t="shared" si="20"/>
        <v>82.135523613963031</v>
      </c>
      <c r="P36" s="103">
        <f t="shared" si="21"/>
        <v>91.886792452830193</v>
      </c>
      <c r="Q36" s="43"/>
    </row>
    <row r="37" spans="1:17" ht="25.5" customHeight="1" thickBot="1" x14ac:dyDescent="0.25">
      <c r="A37" s="502"/>
      <c r="B37" s="24"/>
      <c r="C37" s="24"/>
      <c r="D37" s="24" t="s">
        <v>93</v>
      </c>
      <c r="E37" s="26" t="s">
        <v>302</v>
      </c>
      <c r="F37" s="24">
        <v>16</v>
      </c>
      <c r="G37" s="49">
        <v>0</v>
      </c>
      <c r="H37" s="24"/>
      <c r="I37" s="24">
        <v>0</v>
      </c>
      <c r="J37" s="49">
        <v>71.150000000000006</v>
      </c>
      <c r="K37" s="205">
        <v>0</v>
      </c>
      <c r="L37" s="205">
        <v>0</v>
      </c>
      <c r="M37" s="205">
        <v>0</v>
      </c>
      <c r="N37" s="205">
        <v>0</v>
      </c>
      <c r="O37" s="61">
        <v>0</v>
      </c>
      <c r="P37" s="103">
        <v>0</v>
      </c>
      <c r="Q37" s="43"/>
    </row>
    <row r="38" spans="1:17" ht="12.75" customHeight="1" thickBot="1" x14ac:dyDescent="0.25">
      <c r="A38" s="502"/>
      <c r="B38" s="24"/>
      <c r="C38" s="24"/>
      <c r="D38" s="24"/>
      <c r="E38" s="26" t="s">
        <v>387</v>
      </c>
      <c r="F38" s="24">
        <v>17</v>
      </c>
      <c r="G38" s="124">
        <v>0</v>
      </c>
      <c r="H38" s="24"/>
      <c r="I38" s="24">
        <v>0</v>
      </c>
      <c r="J38" s="124">
        <v>71.150000000000006</v>
      </c>
      <c r="K38" s="205">
        <v>0</v>
      </c>
      <c r="L38" s="205">
        <v>0</v>
      </c>
      <c r="M38" s="205">
        <v>0</v>
      </c>
      <c r="N38" s="205">
        <v>0</v>
      </c>
      <c r="O38" s="61">
        <v>0</v>
      </c>
      <c r="P38" s="103">
        <v>0</v>
      </c>
      <c r="Q38" s="43"/>
    </row>
    <row r="39" spans="1:17" ht="12.75" thickBot="1" x14ac:dyDescent="0.25">
      <c r="A39" s="502"/>
      <c r="B39" s="24"/>
      <c r="C39" s="24"/>
      <c r="D39" s="24"/>
      <c r="E39" s="26" t="s">
        <v>94</v>
      </c>
      <c r="F39" s="24">
        <v>18</v>
      </c>
      <c r="G39" s="176">
        <v>0</v>
      </c>
      <c r="H39" s="24"/>
      <c r="I39" s="24">
        <v>0</v>
      </c>
      <c r="J39" s="176">
        <v>0</v>
      </c>
      <c r="K39" s="205"/>
      <c r="L39" s="205"/>
      <c r="M39" s="205"/>
      <c r="N39" s="205">
        <v>0</v>
      </c>
      <c r="O39" s="61">
        <v>0</v>
      </c>
      <c r="P39" s="103">
        <v>0</v>
      </c>
      <c r="Q39" s="43"/>
    </row>
    <row r="40" spans="1:17" ht="12.75" thickBot="1" x14ac:dyDescent="0.25">
      <c r="A40" s="502"/>
      <c r="B40" s="24"/>
      <c r="C40" s="24"/>
      <c r="D40" s="24" t="s">
        <v>95</v>
      </c>
      <c r="E40" s="26" t="s">
        <v>96</v>
      </c>
      <c r="F40" s="24">
        <v>19</v>
      </c>
      <c r="G40" s="49"/>
      <c r="H40" s="24"/>
      <c r="I40" s="24">
        <v>0</v>
      </c>
      <c r="J40" s="49">
        <v>0</v>
      </c>
      <c r="K40" s="205">
        <v>0</v>
      </c>
      <c r="L40" s="205">
        <v>0</v>
      </c>
      <c r="M40" s="205">
        <v>0</v>
      </c>
      <c r="N40" s="205">
        <v>0</v>
      </c>
      <c r="O40" s="61">
        <v>0</v>
      </c>
      <c r="P40" s="103">
        <v>0</v>
      </c>
      <c r="Q40" s="43"/>
    </row>
    <row r="41" spans="1:17" ht="12.75" thickBot="1" x14ac:dyDescent="0.25">
      <c r="A41" s="502"/>
      <c r="B41" s="24"/>
      <c r="C41" s="24"/>
      <c r="D41" s="24" t="s">
        <v>97</v>
      </c>
      <c r="E41" s="26" t="s">
        <v>98</v>
      </c>
      <c r="F41" s="24">
        <v>20</v>
      </c>
      <c r="G41" s="49">
        <v>0</v>
      </c>
      <c r="H41" s="24"/>
      <c r="I41" s="24">
        <v>0</v>
      </c>
      <c r="J41" s="49">
        <v>0</v>
      </c>
      <c r="K41" s="205">
        <v>0</v>
      </c>
      <c r="L41" s="205">
        <v>0</v>
      </c>
      <c r="M41" s="205">
        <v>0</v>
      </c>
      <c r="N41" s="205">
        <v>0</v>
      </c>
      <c r="O41" s="61">
        <v>0</v>
      </c>
      <c r="P41" s="103">
        <v>0</v>
      </c>
      <c r="Q41" s="43"/>
    </row>
    <row r="42" spans="1:17" ht="12.75" thickBot="1" x14ac:dyDescent="0.25">
      <c r="A42" s="502"/>
      <c r="B42" s="24"/>
      <c r="C42" s="24"/>
      <c r="D42" s="24" t="s">
        <v>99</v>
      </c>
      <c r="E42" s="26" t="s">
        <v>84</v>
      </c>
      <c r="F42" s="24">
        <v>21</v>
      </c>
      <c r="G42" s="49">
        <v>0</v>
      </c>
      <c r="H42" s="24"/>
      <c r="I42" s="24">
        <v>2</v>
      </c>
      <c r="J42" s="49">
        <v>0.28000000000000003</v>
      </c>
      <c r="K42" s="205">
        <v>0</v>
      </c>
      <c r="L42" s="205">
        <v>0</v>
      </c>
      <c r="M42" s="205">
        <v>0</v>
      </c>
      <c r="N42" s="205">
        <v>0</v>
      </c>
      <c r="O42" s="61">
        <v>0</v>
      </c>
      <c r="P42" s="103">
        <v>0</v>
      </c>
      <c r="Q42" s="43"/>
    </row>
    <row r="43" spans="1:17" ht="25.5" customHeight="1" thickBot="1" x14ac:dyDescent="0.25">
      <c r="A43" s="502"/>
      <c r="B43" s="23">
        <v>2</v>
      </c>
      <c r="C43" s="23"/>
      <c r="D43" s="499" t="s">
        <v>303</v>
      </c>
      <c r="E43" s="500"/>
      <c r="F43" s="23">
        <v>22</v>
      </c>
      <c r="G43" s="70">
        <f t="shared" ref="G43" si="22">SUM(G44+G45+G46+G47+G48)</f>
        <v>32.5</v>
      </c>
      <c r="H43" s="70"/>
      <c r="I43" s="70">
        <f t="shared" ref="I43:J43" si="23">SUM(I44+I45+I46+I47+I48)</f>
        <v>2</v>
      </c>
      <c r="J43" s="70">
        <f t="shared" si="23"/>
        <v>1.3</v>
      </c>
      <c r="K43" s="189">
        <v>0.3</v>
      </c>
      <c r="L43" s="189">
        <f t="shared" ref="L43:N43" si="24">SUM(L44+L45+L46+L47+L48)</f>
        <v>0.6</v>
      </c>
      <c r="M43" s="189">
        <f t="shared" si="24"/>
        <v>0.8</v>
      </c>
      <c r="N43" s="189">
        <f t="shared" si="24"/>
        <v>1</v>
      </c>
      <c r="O43" s="72">
        <f t="shared" ref="O43" si="25">SUM(N43/J43)*100</f>
        <v>76.92307692307692</v>
      </c>
      <c r="P43" s="133">
        <f t="shared" ref="P43" si="26">SUM(J43/G43)*100</f>
        <v>4</v>
      </c>
      <c r="Q43" s="43"/>
    </row>
    <row r="44" spans="1:17" ht="13.5" customHeight="1" thickBot="1" x14ac:dyDescent="0.25">
      <c r="A44" s="502"/>
      <c r="B44" s="505"/>
      <c r="C44" s="24" t="s">
        <v>11</v>
      </c>
      <c r="D44" s="510" t="s">
        <v>100</v>
      </c>
      <c r="E44" s="511"/>
      <c r="F44" s="24">
        <v>23</v>
      </c>
      <c r="G44" s="76">
        <v>0</v>
      </c>
      <c r="H44" s="24"/>
      <c r="I44" s="24">
        <v>0</v>
      </c>
      <c r="J44" s="76">
        <v>0</v>
      </c>
      <c r="K44" s="205">
        <v>0</v>
      </c>
      <c r="L44" s="205">
        <v>0</v>
      </c>
      <c r="M44" s="205">
        <v>0</v>
      </c>
      <c r="N44" s="205">
        <v>0</v>
      </c>
      <c r="O44" s="61">
        <v>0</v>
      </c>
      <c r="P44" s="103">
        <v>0</v>
      </c>
      <c r="Q44" s="43"/>
    </row>
    <row r="45" spans="1:17" ht="12.75" thickBot="1" x14ac:dyDescent="0.25">
      <c r="A45" s="502"/>
      <c r="B45" s="506"/>
      <c r="C45" s="24" t="s">
        <v>13</v>
      </c>
      <c r="D45" s="510" t="s">
        <v>101</v>
      </c>
      <c r="E45" s="511"/>
      <c r="F45" s="24">
        <v>24</v>
      </c>
      <c r="G45" s="49">
        <v>0</v>
      </c>
      <c r="H45" s="24"/>
      <c r="I45" s="24">
        <v>0</v>
      </c>
      <c r="J45" s="49">
        <v>0</v>
      </c>
      <c r="K45" s="205">
        <v>0</v>
      </c>
      <c r="L45" s="205">
        <v>0</v>
      </c>
      <c r="M45" s="205">
        <v>0</v>
      </c>
      <c r="N45" s="205">
        <v>0</v>
      </c>
      <c r="O45" s="61">
        <v>0</v>
      </c>
      <c r="P45" s="103">
        <v>0</v>
      </c>
      <c r="Q45" s="43"/>
    </row>
    <row r="46" spans="1:17" ht="12.75" thickBot="1" x14ac:dyDescent="0.25">
      <c r="A46" s="502"/>
      <c r="B46" s="507"/>
      <c r="C46" s="24" t="s">
        <v>44</v>
      </c>
      <c r="D46" s="510" t="s">
        <v>102</v>
      </c>
      <c r="E46" s="511"/>
      <c r="F46" s="24">
        <v>25</v>
      </c>
      <c r="G46" s="49">
        <v>0</v>
      </c>
      <c r="H46" s="24"/>
      <c r="I46" s="24">
        <v>0</v>
      </c>
      <c r="J46" s="49">
        <v>0</v>
      </c>
      <c r="K46" s="205">
        <v>0</v>
      </c>
      <c r="L46" s="205">
        <v>0</v>
      </c>
      <c r="M46" s="205">
        <v>0</v>
      </c>
      <c r="N46" s="205">
        <v>0</v>
      </c>
      <c r="O46" s="61">
        <v>0</v>
      </c>
      <c r="P46" s="103">
        <v>0</v>
      </c>
      <c r="Q46" s="43"/>
    </row>
    <row r="47" spans="1:17" ht="12.75" thickBot="1" x14ac:dyDescent="0.25">
      <c r="A47" s="502"/>
      <c r="B47" s="505"/>
      <c r="C47" s="24" t="s">
        <v>52</v>
      </c>
      <c r="D47" s="510" t="s">
        <v>103</v>
      </c>
      <c r="E47" s="511"/>
      <c r="F47" s="24">
        <v>26</v>
      </c>
      <c r="G47" s="49">
        <v>32.5</v>
      </c>
      <c r="H47" s="24"/>
      <c r="I47" s="24">
        <v>2</v>
      </c>
      <c r="J47" s="49">
        <v>1.3</v>
      </c>
      <c r="K47" s="205">
        <v>0.3</v>
      </c>
      <c r="L47" s="205">
        <v>0.6</v>
      </c>
      <c r="M47" s="205">
        <v>0.8</v>
      </c>
      <c r="N47" s="205">
        <v>1</v>
      </c>
      <c r="O47" s="61">
        <f t="shared" ref="O47" si="27">SUM(N47/J47)*100</f>
        <v>76.92307692307692</v>
      </c>
      <c r="P47" s="103">
        <f t="shared" ref="P47" si="28">SUM(J47/G47)*100</f>
        <v>4</v>
      </c>
      <c r="Q47" s="43"/>
    </row>
    <row r="48" spans="1:17" ht="12.75" thickBot="1" x14ac:dyDescent="0.25">
      <c r="A48" s="502"/>
      <c r="B48" s="507"/>
      <c r="C48" s="24" t="s">
        <v>54</v>
      </c>
      <c r="D48" s="510" t="s">
        <v>104</v>
      </c>
      <c r="E48" s="511"/>
      <c r="F48" s="24">
        <v>27</v>
      </c>
      <c r="G48" s="49">
        <v>0</v>
      </c>
      <c r="H48" s="24"/>
      <c r="I48" s="24">
        <v>0</v>
      </c>
      <c r="J48" s="49">
        <v>0</v>
      </c>
      <c r="K48" s="205">
        <v>0</v>
      </c>
      <c r="L48" s="205">
        <v>0</v>
      </c>
      <c r="M48" s="205">
        <v>0</v>
      </c>
      <c r="N48" s="205">
        <v>0</v>
      </c>
      <c r="O48" s="61">
        <v>0</v>
      </c>
      <c r="P48" s="103">
        <v>0</v>
      </c>
      <c r="Q48" s="43"/>
    </row>
    <row r="49" spans="1:17" ht="15" customHeight="1" thickBot="1" x14ac:dyDescent="0.25">
      <c r="A49" s="132" t="s">
        <v>16</v>
      </c>
      <c r="B49" s="503" t="s">
        <v>304</v>
      </c>
      <c r="C49" s="512"/>
      <c r="D49" s="512"/>
      <c r="E49" s="500"/>
      <c r="F49" s="24">
        <v>28</v>
      </c>
      <c r="G49" s="23">
        <f t="shared" ref="G49" si="29">SUM(G50+G161)</f>
        <v>1267</v>
      </c>
      <c r="H49" s="23">
        <f t="shared" ref="H49:N49" si="30">SUM(H50+H161)</f>
        <v>0</v>
      </c>
      <c r="I49" s="23">
        <f t="shared" ref="I49:J49" si="31">SUM(I50+I161)</f>
        <v>1399.6399999999999</v>
      </c>
      <c r="J49" s="23">
        <f t="shared" si="31"/>
        <v>1308.67</v>
      </c>
      <c r="K49" s="184">
        <f t="shared" si="30"/>
        <v>333.86</v>
      </c>
      <c r="L49" s="184">
        <f t="shared" si="30"/>
        <v>704.1</v>
      </c>
      <c r="M49" s="184">
        <f t="shared" si="30"/>
        <v>1139.4000000000001</v>
      </c>
      <c r="N49" s="184">
        <f t="shared" si="30"/>
        <v>1530.3000000000002</v>
      </c>
      <c r="O49" s="62">
        <f t="shared" ref="O49:O55" si="32">SUM(N49/J49)*100</f>
        <v>116.93551468284595</v>
      </c>
      <c r="P49" s="106">
        <f t="shared" ref="P49:P53" si="33">SUM(J49/G49)*100</f>
        <v>103.28887134964484</v>
      </c>
      <c r="Q49" s="43"/>
    </row>
    <row r="50" spans="1:17" ht="25.5" customHeight="1" thickBot="1" x14ac:dyDescent="0.25">
      <c r="A50" s="343"/>
      <c r="B50" s="31">
        <v>1</v>
      </c>
      <c r="C50" s="513" t="s">
        <v>305</v>
      </c>
      <c r="D50" s="514"/>
      <c r="E50" s="504"/>
      <c r="F50" s="24">
        <v>29</v>
      </c>
      <c r="G50" s="70">
        <f t="shared" ref="G50" si="34">SUM(G52+G102+G109+G144)</f>
        <v>1267</v>
      </c>
      <c r="H50" s="70"/>
      <c r="I50" s="70">
        <f t="shared" ref="I50:J50" si="35">SUM(I52+I102+I109+I144)</f>
        <v>1399.6399999999999</v>
      </c>
      <c r="J50" s="70">
        <f t="shared" si="35"/>
        <v>1308.67</v>
      </c>
      <c r="K50" s="189">
        <f t="shared" ref="K50:N50" si="36">SUM(K52+K102+K109+K144)</f>
        <v>333.86</v>
      </c>
      <c r="L50" s="189">
        <f t="shared" si="36"/>
        <v>704.1</v>
      </c>
      <c r="M50" s="189">
        <f t="shared" si="36"/>
        <v>1139.4000000000001</v>
      </c>
      <c r="N50" s="189">
        <f t="shared" si="36"/>
        <v>1530.3000000000002</v>
      </c>
      <c r="O50" s="72">
        <f t="shared" si="32"/>
        <v>116.93551468284595</v>
      </c>
      <c r="P50" s="133">
        <f t="shared" si="33"/>
        <v>103.28887134964484</v>
      </c>
      <c r="Q50" s="43"/>
    </row>
    <row r="51" spans="1:17" ht="26.25" customHeight="1" thickBot="1" x14ac:dyDescent="0.25">
      <c r="A51" s="343"/>
      <c r="B51" s="97"/>
      <c r="C51" s="284"/>
      <c r="D51" s="96"/>
      <c r="E51" s="285" t="s">
        <v>406</v>
      </c>
      <c r="F51" s="46"/>
      <c r="G51" s="76">
        <v>0</v>
      </c>
      <c r="H51" s="70"/>
      <c r="I51" s="70">
        <v>0</v>
      </c>
      <c r="J51" s="76">
        <v>1239</v>
      </c>
      <c r="K51" s="189">
        <v>0</v>
      </c>
      <c r="L51" s="189">
        <v>0</v>
      </c>
      <c r="M51" s="189">
        <v>0</v>
      </c>
      <c r="N51" s="189">
        <v>0</v>
      </c>
      <c r="O51" s="72">
        <v>0</v>
      </c>
      <c r="P51" s="133">
        <v>0</v>
      </c>
      <c r="Q51" s="43"/>
    </row>
    <row r="52" spans="1:17" ht="27" customHeight="1" thickBot="1" x14ac:dyDescent="0.25">
      <c r="A52" s="343"/>
      <c r="B52" s="515"/>
      <c r="C52" s="516" t="s">
        <v>306</v>
      </c>
      <c r="D52" s="516"/>
      <c r="E52" s="517"/>
      <c r="F52" s="24">
        <v>30</v>
      </c>
      <c r="G52" s="70">
        <f t="shared" ref="G52" si="37">SUM(G53+G62+G68)</f>
        <v>278.3</v>
      </c>
      <c r="H52" s="71"/>
      <c r="I52" s="70">
        <f t="shared" ref="I52:J52" si="38">SUM(I53+I62+I68)</f>
        <v>341</v>
      </c>
      <c r="J52" s="70">
        <f t="shared" si="38"/>
        <v>268.2</v>
      </c>
      <c r="K52" s="189">
        <f t="shared" ref="K52:N52" si="39">SUM(K53+K62+K68)</f>
        <v>52.959999999999994</v>
      </c>
      <c r="L52" s="189">
        <f t="shared" si="39"/>
        <v>166.4</v>
      </c>
      <c r="M52" s="189">
        <f t="shared" si="39"/>
        <v>285.10000000000002</v>
      </c>
      <c r="N52" s="189">
        <f t="shared" si="39"/>
        <v>388</v>
      </c>
      <c r="O52" s="72">
        <f t="shared" si="32"/>
        <v>144.66815809097687</v>
      </c>
      <c r="P52" s="133">
        <f t="shared" si="33"/>
        <v>96.370822853036287</v>
      </c>
      <c r="Q52" s="43"/>
    </row>
    <row r="53" spans="1:17" ht="27" customHeight="1" thickBot="1" x14ac:dyDescent="0.25">
      <c r="A53" s="343"/>
      <c r="B53" s="515"/>
      <c r="C53" s="28" t="s">
        <v>105</v>
      </c>
      <c r="D53" s="499" t="s">
        <v>307</v>
      </c>
      <c r="E53" s="500"/>
      <c r="F53" s="24">
        <v>31</v>
      </c>
      <c r="G53" s="70">
        <f t="shared" ref="G53" si="40">SUM(G54+G55+G58+G59+G61)</f>
        <v>186</v>
      </c>
      <c r="H53" s="71"/>
      <c r="I53" s="70">
        <f t="shared" ref="I53:J53" si="41">SUM(I54+I55+I58+I59+I61)</f>
        <v>172</v>
      </c>
      <c r="J53" s="70">
        <f t="shared" si="41"/>
        <v>155.6</v>
      </c>
      <c r="K53" s="189">
        <f t="shared" ref="K53:N53" si="42">SUM(K54+K55+K58+K59+K61)</f>
        <v>35.299999999999997</v>
      </c>
      <c r="L53" s="189">
        <f t="shared" si="42"/>
        <v>96</v>
      </c>
      <c r="M53" s="189">
        <f t="shared" si="42"/>
        <v>156</v>
      </c>
      <c r="N53" s="189">
        <f t="shared" si="42"/>
        <v>209</v>
      </c>
      <c r="O53" s="72">
        <f t="shared" si="32"/>
        <v>134.31876606683807</v>
      </c>
      <c r="P53" s="133">
        <f t="shared" si="33"/>
        <v>83.655913978494624</v>
      </c>
      <c r="Q53" s="43"/>
    </row>
    <row r="54" spans="1:17" ht="13.5" customHeight="1" thickBot="1" x14ac:dyDescent="0.25">
      <c r="A54" s="343"/>
      <c r="B54" s="515"/>
      <c r="C54" s="46" t="s">
        <v>11</v>
      </c>
      <c r="D54" s="510" t="s">
        <v>106</v>
      </c>
      <c r="E54" s="511"/>
      <c r="F54" s="24">
        <v>32</v>
      </c>
      <c r="G54" s="76">
        <v>0</v>
      </c>
      <c r="H54" s="24"/>
      <c r="I54" s="24">
        <v>0</v>
      </c>
      <c r="J54" s="76">
        <v>0</v>
      </c>
      <c r="K54" s="205">
        <v>0</v>
      </c>
      <c r="L54" s="205">
        <v>0</v>
      </c>
      <c r="M54" s="205">
        <v>0</v>
      </c>
      <c r="N54" s="205">
        <v>0</v>
      </c>
      <c r="O54" s="72">
        <v>0</v>
      </c>
      <c r="P54" s="103">
        <v>0</v>
      </c>
      <c r="Q54" s="43"/>
    </row>
    <row r="55" spans="1:17" ht="12.75" customHeight="1" thickBot="1" x14ac:dyDescent="0.25">
      <c r="A55" s="343"/>
      <c r="B55" s="515"/>
      <c r="C55" s="46" t="s">
        <v>13</v>
      </c>
      <c r="D55" s="510" t="s">
        <v>107</v>
      </c>
      <c r="E55" s="511"/>
      <c r="F55" s="24">
        <v>33</v>
      </c>
      <c r="G55" s="49">
        <v>32</v>
      </c>
      <c r="H55" s="24"/>
      <c r="I55" s="205">
        <v>34</v>
      </c>
      <c r="J55" s="49">
        <v>33</v>
      </c>
      <c r="K55" s="205">
        <v>4.0999999999999996</v>
      </c>
      <c r="L55" s="205">
        <v>20</v>
      </c>
      <c r="M55" s="205">
        <v>40</v>
      </c>
      <c r="N55" s="205">
        <v>65</v>
      </c>
      <c r="O55" s="72">
        <f t="shared" si="32"/>
        <v>196.96969696969697</v>
      </c>
      <c r="P55" s="103">
        <f t="shared" ref="P55:P63" si="43">SUM(J55/G55)*100</f>
        <v>103.125</v>
      </c>
      <c r="Q55" s="43"/>
    </row>
    <row r="56" spans="1:17" ht="15" customHeight="1" thickBot="1" x14ac:dyDescent="0.25">
      <c r="A56" s="343"/>
      <c r="B56" s="515"/>
      <c r="C56" s="46"/>
      <c r="D56" s="24" t="s">
        <v>108</v>
      </c>
      <c r="E56" s="26" t="s">
        <v>109</v>
      </c>
      <c r="F56" s="24">
        <v>34</v>
      </c>
      <c r="G56" s="49">
        <v>3</v>
      </c>
      <c r="H56" s="24"/>
      <c r="I56" s="24">
        <v>3</v>
      </c>
      <c r="J56" s="49">
        <v>2</v>
      </c>
      <c r="K56" s="205">
        <v>0</v>
      </c>
      <c r="L56" s="205">
        <v>1</v>
      </c>
      <c r="M56" s="205">
        <v>2</v>
      </c>
      <c r="N56" s="205">
        <v>3</v>
      </c>
      <c r="O56" s="61">
        <f t="shared" ref="O56:O63" si="44">SUM(N56/J56)*100</f>
        <v>150</v>
      </c>
      <c r="P56" s="103">
        <f t="shared" si="43"/>
        <v>66.666666666666657</v>
      </c>
      <c r="Q56" s="43"/>
    </row>
    <row r="57" spans="1:17" ht="15.75" customHeight="1" thickBot="1" x14ac:dyDescent="0.25">
      <c r="A57" s="343"/>
      <c r="B57" s="515"/>
      <c r="C57" s="46"/>
      <c r="D57" s="24" t="s">
        <v>110</v>
      </c>
      <c r="E57" s="26" t="s">
        <v>111</v>
      </c>
      <c r="F57" s="24">
        <v>35</v>
      </c>
      <c r="G57" s="49">
        <v>7</v>
      </c>
      <c r="H57" s="24"/>
      <c r="I57" s="24">
        <v>8</v>
      </c>
      <c r="J57" s="49">
        <v>6</v>
      </c>
      <c r="K57" s="205">
        <v>1.3</v>
      </c>
      <c r="L57" s="205">
        <v>3.5</v>
      </c>
      <c r="M57" s="205">
        <v>6</v>
      </c>
      <c r="N57" s="205">
        <v>8</v>
      </c>
      <c r="O57" s="61">
        <f t="shared" si="44"/>
        <v>133.33333333333331</v>
      </c>
      <c r="P57" s="103">
        <f t="shared" si="43"/>
        <v>85.714285714285708</v>
      </c>
      <c r="Q57" s="43"/>
    </row>
    <row r="58" spans="1:17" ht="24.75" customHeight="1" thickBot="1" x14ac:dyDescent="0.25">
      <c r="A58" s="343"/>
      <c r="B58" s="515"/>
      <c r="C58" s="46" t="s">
        <v>44</v>
      </c>
      <c r="D58" s="510" t="s">
        <v>112</v>
      </c>
      <c r="E58" s="511"/>
      <c r="F58" s="24">
        <v>36</v>
      </c>
      <c r="G58" s="124">
        <v>2</v>
      </c>
      <c r="H58" s="71"/>
      <c r="I58" s="71">
        <v>8</v>
      </c>
      <c r="J58" s="124">
        <v>7.8</v>
      </c>
      <c r="K58" s="192">
        <v>0</v>
      </c>
      <c r="L58" s="192">
        <v>4</v>
      </c>
      <c r="M58" s="192">
        <v>6</v>
      </c>
      <c r="N58" s="192">
        <v>7</v>
      </c>
      <c r="O58" s="86">
        <f t="shared" si="44"/>
        <v>89.743589743589752</v>
      </c>
      <c r="P58" s="105">
        <f t="shared" si="43"/>
        <v>390</v>
      </c>
      <c r="Q58" s="43"/>
    </row>
    <row r="59" spans="1:17" ht="15.75" customHeight="1" thickBot="1" x14ac:dyDescent="0.25">
      <c r="A59" s="343"/>
      <c r="B59" s="515"/>
      <c r="C59" s="46" t="s">
        <v>52</v>
      </c>
      <c r="D59" s="510" t="s">
        <v>362</v>
      </c>
      <c r="E59" s="511"/>
      <c r="F59" s="24">
        <v>37</v>
      </c>
      <c r="G59" s="49">
        <v>108</v>
      </c>
      <c r="H59" s="24"/>
      <c r="I59" s="184">
        <v>70</v>
      </c>
      <c r="J59" s="49">
        <v>55.2</v>
      </c>
      <c r="K59" s="205">
        <v>20.399999999999999</v>
      </c>
      <c r="L59" s="205">
        <v>47</v>
      </c>
      <c r="M59" s="205">
        <v>65</v>
      </c>
      <c r="N59" s="184">
        <v>72</v>
      </c>
      <c r="O59" s="61">
        <f t="shared" si="44"/>
        <v>130.43478260869566</v>
      </c>
      <c r="P59" s="103">
        <f t="shared" si="43"/>
        <v>51.111111111111121</v>
      </c>
      <c r="Q59" s="43"/>
    </row>
    <row r="60" spans="1:17" ht="15" customHeight="1" thickBot="1" x14ac:dyDescent="0.25">
      <c r="A60" s="343"/>
      <c r="B60" s="515"/>
      <c r="C60" s="46"/>
      <c r="D60" s="286"/>
      <c r="E60" s="287" t="s">
        <v>363</v>
      </c>
      <c r="F60" s="24"/>
      <c r="G60" s="49">
        <v>99</v>
      </c>
      <c r="H60" s="24"/>
      <c r="I60" s="184">
        <v>62</v>
      </c>
      <c r="J60" s="49">
        <v>50</v>
      </c>
      <c r="K60" s="205">
        <v>19.2</v>
      </c>
      <c r="L60" s="205">
        <v>44</v>
      </c>
      <c r="M60" s="205">
        <v>58</v>
      </c>
      <c r="N60" s="184">
        <v>65</v>
      </c>
      <c r="O60" s="61">
        <f t="shared" si="44"/>
        <v>130</v>
      </c>
      <c r="P60" s="103">
        <f t="shared" si="43"/>
        <v>50.505050505050505</v>
      </c>
      <c r="Q60" s="43"/>
    </row>
    <row r="61" spans="1:17" ht="25.5" customHeight="1" thickBot="1" x14ac:dyDescent="0.25">
      <c r="A61" s="343"/>
      <c r="B61" s="515"/>
      <c r="C61" s="46" t="s">
        <v>54</v>
      </c>
      <c r="D61" s="518" t="s">
        <v>377</v>
      </c>
      <c r="E61" s="519"/>
      <c r="F61" s="71">
        <v>38</v>
      </c>
      <c r="G61" s="185">
        <v>44</v>
      </c>
      <c r="H61" s="192"/>
      <c r="I61" s="189">
        <v>60</v>
      </c>
      <c r="J61" s="185">
        <v>59.6</v>
      </c>
      <c r="K61" s="192">
        <v>10.8</v>
      </c>
      <c r="L61" s="192">
        <v>25</v>
      </c>
      <c r="M61" s="192">
        <v>45</v>
      </c>
      <c r="N61" s="189">
        <v>65</v>
      </c>
      <c r="O61" s="190">
        <f t="shared" ref="O61" si="45">SUM(N61/J61)*100</f>
        <v>109.06040268456377</v>
      </c>
      <c r="P61" s="105">
        <f t="shared" si="43"/>
        <v>135.45454545454544</v>
      </c>
      <c r="Q61" s="43"/>
    </row>
    <row r="62" spans="1:17" ht="24.75" customHeight="1" thickBot="1" x14ac:dyDescent="0.25">
      <c r="A62" s="343"/>
      <c r="B62" s="515"/>
      <c r="C62" s="28" t="s">
        <v>113</v>
      </c>
      <c r="D62" s="499" t="s">
        <v>308</v>
      </c>
      <c r="E62" s="500"/>
      <c r="F62" s="70">
        <v>39</v>
      </c>
      <c r="G62" s="70">
        <f t="shared" ref="G62" si="46">SUM(G63+G64+G67)</f>
        <v>36.6</v>
      </c>
      <c r="H62" s="70"/>
      <c r="I62" s="70">
        <f t="shared" ref="I62:J62" si="47">SUM(I63+I64+I67)</f>
        <v>101</v>
      </c>
      <c r="J62" s="70">
        <f t="shared" si="47"/>
        <v>63.8</v>
      </c>
      <c r="K62" s="189">
        <f t="shared" ref="K62:N62" si="48">SUM(K63+K64+K67)</f>
        <v>11</v>
      </c>
      <c r="L62" s="189">
        <f t="shared" si="48"/>
        <v>36</v>
      </c>
      <c r="M62" s="189">
        <f t="shared" si="48"/>
        <v>69</v>
      </c>
      <c r="N62" s="189">
        <f t="shared" si="48"/>
        <v>98</v>
      </c>
      <c r="O62" s="86">
        <f t="shared" si="44"/>
        <v>153.6050156739812</v>
      </c>
      <c r="P62" s="105">
        <f t="shared" si="43"/>
        <v>174.31693989071039</v>
      </c>
      <c r="Q62" s="43"/>
    </row>
    <row r="63" spans="1:17" ht="13.5" customHeight="1" thickBot="1" x14ac:dyDescent="0.25">
      <c r="A63" s="343"/>
      <c r="B63" s="515"/>
      <c r="C63" s="46" t="s">
        <v>11</v>
      </c>
      <c r="D63" s="510" t="s">
        <v>114</v>
      </c>
      <c r="E63" s="511"/>
      <c r="F63" s="24">
        <v>40</v>
      </c>
      <c r="G63" s="185">
        <v>19</v>
      </c>
      <c r="H63" s="24"/>
      <c r="I63" s="24">
        <v>55</v>
      </c>
      <c r="J63" s="185">
        <v>21</v>
      </c>
      <c r="K63" s="205">
        <v>0</v>
      </c>
      <c r="L63" s="205">
        <v>12</v>
      </c>
      <c r="M63" s="205">
        <v>32</v>
      </c>
      <c r="N63" s="205">
        <v>47</v>
      </c>
      <c r="O63" s="86">
        <f t="shared" si="44"/>
        <v>223.80952380952382</v>
      </c>
      <c r="P63" s="103">
        <f t="shared" si="43"/>
        <v>110.5263157894737</v>
      </c>
      <c r="Q63" s="43"/>
    </row>
    <row r="64" spans="1:17" ht="12.75" customHeight="1" thickBot="1" x14ac:dyDescent="0.25">
      <c r="A64" s="343"/>
      <c r="B64" s="515"/>
      <c r="C64" s="46" t="s">
        <v>13</v>
      </c>
      <c r="D64" s="510" t="s">
        <v>309</v>
      </c>
      <c r="E64" s="511"/>
      <c r="F64" s="23">
        <v>41</v>
      </c>
      <c r="G64" s="124">
        <v>0</v>
      </c>
      <c r="H64" s="24"/>
      <c r="I64" s="24">
        <v>30</v>
      </c>
      <c r="J64" s="124">
        <v>30</v>
      </c>
      <c r="K64" s="205">
        <v>9</v>
      </c>
      <c r="L64" s="205">
        <v>18</v>
      </c>
      <c r="M64" s="205">
        <v>27</v>
      </c>
      <c r="N64" s="205">
        <v>36</v>
      </c>
      <c r="O64" s="61">
        <v>0</v>
      </c>
      <c r="P64" s="103">
        <v>0</v>
      </c>
      <c r="Q64" s="43"/>
    </row>
    <row r="65" spans="1:17" ht="13.5" customHeight="1" thickBot="1" x14ac:dyDescent="0.25">
      <c r="A65" s="343"/>
      <c r="B65" s="515"/>
      <c r="C65" s="46"/>
      <c r="D65" s="24" t="s">
        <v>108</v>
      </c>
      <c r="E65" s="26" t="s">
        <v>115</v>
      </c>
      <c r="F65" s="24">
        <v>42</v>
      </c>
      <c r="G65" s="49">
        <v>0</v>
      </c>
      <c r="H65" s="24"/>
      <c r="I65" s="24">
        <v>0</v>
      </c>
      <c r="J65" s="49">
        <v>0</v>
      </c>
      <c r="K65" s="205"/>
      <c r="L65" s="205"/>
      <c r="M65" s="205"/>
      <c r="N65" s="205">
        <v>0</v>
      </c>
      <c r="O65" s="61">
        <v>0</v>
      </c>
      <c r="P65" s="103">
        <v>0</v>
      </c>
      <c r="Q65" s="43"/>
    </row>
    <row r="66" spans="1:17" ht="13.5" customHeight="1" thickBot="1" x14ac:dyDescent="0.25">
      <c r="A66" s="343"/>
      <c r="B66" s="515"/>
      <c r="C66" s="46"/>
      <c r="D66" s="24" t="s">
        <v>110</v>
      </c>
      <c r="E66" s="26" t="s">
        <v>116</v>
      </c>
      <c r="F66" s="23">
        <v>43</v>
      </c>
      <c r="G66" s="49"/>
      <c r="H66" s="24"/>
      <c r="I66" s="24">
        <v>0</v>
      </c>
      <c r="J66" s="49">
        <v>0</v>
      </c>
      <c r="K66" s="205"/>
      <c r="L66" s="205"/>
      <c r="M66" s="205"/>
      <c r="N66" s="205">
        <v>0</v>
      </c>
      <c r="O66" s="61">
        <v>0</v>
      </c>
      <c r="P66" s="103">
        <v>0</v>
      </c>
      <c r="Q66" s="43"/>
    </row>
    <row r="67" spans="1:17" ht="15" customHeight="1" thickBot="1" x14ac:dyDescent="0.25">
      <c r="A67" s="343"/>
      <c r="B67" s="515"/>
      <c r="C67" s="46" t="s">
        <v>44</v>
      </c>
      <c r="D67" s="510" t="s">
        <v>117</v>
      </c>
      <c r="E67" s="511"/>
      <c r="F67" s="24">
        <v>44</v>
      </c>
      <c r="G67" s="24">
        <v>17.600000000000001</v>
      </c>
      <c r="H67" s="24"/>
      <c r="I67" s="205">
        <v>16</v>
      </c>
      <c r="J67" s="24">
        <v>12.8</v>
      </c>
      <c r="K67" s="205">
        <v>2</v>
      </c>
      <c r="L67" s="205">
        <v>6</v>
      </c>
      <c r="M67" s="205">
        <v>10</v>
      </c>
      <c r="N67" s="205">
        <v>15</v>
      </c>
      <c r="O67" s="61">
        <f t="shared" ref="O67:O69" si="49">SUM(N67/J67)*100</f>
        <v>117.1875</v>
      </c>
      <c r="P67" s="103">
        <f t="shared" ref="P67:P69" si="50">SUM(J67/G67)*100</f>
        <v>72.727272727272734</v>
      </c>
      <c r="Q67" s="43"/>
    </row>
    <row r="68" spans="1:17" ht="38.25" customHeight="1" thickBot="1" x14ac:dyDescent="0.25">
      <c r="A68" s="343"/>
      <c r="B68" s="515"/>
      <c r="C68" s="28" t="s">
        <v>118</v>
      </c>
      <c r="D68" s="499" t="s">
        <v>310</v>
      </c>
      <c r="E68" s="500"/>
      <c r="F68" s="23">
        <v>45</v>
      </c>
      <c r="G68" s="70">
        <f>SUM(G69+G70+G72+G79+G84+G85+G89+G90+G91+G100+G101)</f>
        <v>55.7</v>
      </c>
      <c r="H68" s="70"/>
      <c r="I68" s="70">
        <f>SUM(I69+I70+I72+I79+I84+I85+I89+I90+I91+I100+I101)</f>
        <v>68</v>
      </c>
      <c r="J68" s="70">
        <f>SUM(J69+J70+J72+J79+J84+J85+J89+J90+J91+J100+J101)</f>
        <v>48.8</v>
      </c>
      <c r="K68" s="189">
        <f t="shared" ref="K68:M68" si="51">SUM(K69+K70+K72+K79+K84+K85+K89+K90+K91+K100)</f>
        <v>6.66</v>
      </c>
      <c r="L68" s="189">
        <f t="shared" si="51"/>
        <v>34.4</v>
      </c>
      <c r="M68" s="189">
        <f t="shared" si="51"/>
        <v>60.1</v>
      </c>
      <c r="N68" s="189">
        <f>SUM(N69+N70+N72+N79+N84+N85+N89+N90+N91+N100+N101)</f>
        <v>81</v>
      </c>
      <c r="O68" s="72">
        <f t="shared" si="49"/>
        <v>165.98360655737704</v>
      </c>
      <c r="P68" s="133">
        <f t="shared" si="50"/>
        <v>87.612208258527815</v>
      </c>
      <c r="Q68" s="43"/>
    </row>
    <row r="69" spans="1:17" ht="14.25" customHeight="1" thickBot="1" x14ac:dyDescent="0.25">
      <c r="A69" s="343"/>
      <c r="B69" s="515"/>
      <c r="C69" s="46" t="s">
        <v>11</v>
      </c>
      <c r="D69" s="510" t="s">
        <v>400</v>
      </c>
      <c r="E69" s="511"/>
      <c r="F69" s="24">
        <v>46</v>
      </c>
      <c r="G69" s="76">
        <v>11</v>
      </c>
      <c r="H69" s="24"/>
      <c r="I69" s="23">
        <v>12</v>
      </c>
      <c r="J69" s="76">
        <v>12</v>
      </c>
      <c r="K69" s="205">
        <v>0</v>
      </c>
      <c r="L69" s="205">
        <v>12</v>
      </c>
      <c r="M69" s="205">
        <v>13</v>
      </c>
      <c r="N69" s="184">
        <v>14</v>
      </c>
      <c r="O69" s="61">
        <f t="shared" si="49"/>
        <v>116.66666666666667</v>
      </c>
      <c r="P69" s="103">
        <f t="shared" si="50"/>
        <v>109.09090909090908</v>
      </c>
      <c r="Q69" s="43"/>
    </row>
    <row r="70" spans="1:17" ht="13.5" customHeight="1" thickBot="1" x14ac:dyDescent="0.25">
      <c r="A70" s="343"/>
      <c r="B70" s="515"/>
      <c r="C70" s="46" t="s">
        <v>13</v>
      </c>
      <c r="D70" s="510" t="s">
        <v>311</v>
      </c>
      <c r="E70" s="511"/>
      <c r="F70" s="23">
        <v>47</v>
      </c>
      <c r="G70" s="49">
        <v>0</v>
      </c>
      <c r="H70" s="24"/>
      <c r="I70" s="23">
        <v>1</v>
      </c>
      <c r="J70" s="49">
        <v>0</v>
      </c>
      <c r="K70" s="205">
        <v>0</v>
      </c>
      <c r="L70" s="205">
        <v>1</v>
      </c>
      <c r="M70" s="205">
        <v>2</v>
      </c>
      <c r="N70" s="184">
        <v>2</v>
      </c>
      <c r="O70" s="61">
        <v>0</v>
      </c>
      <c r="P70" s="103">
        <v>0</v>
      </c>
      <c r="Q70" s="43"/>
    </row>
    <row r="71" spans="1:17" ht="14.25" customHeight="1" thickBot="1" x14ac:dyDescent="0.25">
      <c r="A71" s="343"/>
      <c r="B71" s="515"/>
      <c r="C71" s="46"/>
      <c r="D71" s="24" t="s">
        <v>108</v>
      </c>
      <c r="E71" s="26" t="s">
        <v>119</v>
      </c>
      <c r="F71" s="24">
        <v>48</v>
      </c>
      <c r="G71" s="49">
        <v>0</v>
      </c>
      <c r="H71" s="24"/>
      <c r="I71" s="24">
        <v>1</v>
      </c>
      <c r="J71" s="49">
        <v>0</v>
      </c>
      <c r="K71" s="205">
        <v>0</v>
      </c>
      <c r="L71" s="205">
        <v>1</v>
      </c>
      <c r="M71" s="205">
        <v>2</v>
      </c>
      <c r="N71" s="205">
        <v>2</v>
      </c>
      <c r="O71" s="61">
        <v>0</v>
      </c>
      <c r="P71" s="103">
        <v>0</v>
      </c>
      <c r="Q71" s="43"/>
    </row>
    <row r="72" spans="1:17" ht="24" customHeight="1" thickBot="1" x14ac:dyDescent="0.25">
      <c r="A72" s="343"/>
      <c r="B72" s="515"/>
      <c r="C72" s="46" t="s">
        <v>44</v>
      </c>
      <c r="D72" s="510" t="s">
        <v>236</v>
      </c>
      <c r="E72" s="511"/>
      <c r="F72" s="23">
        <v>49</v>
      </c>
      <c r="G72" s="49">
        <v>0</v>
      </c>
      <c r="H72" s="71"/>
      <c r="I72" s="70">
        <v>0</v>
      </c>
      <c r="J72" s="49">
        <v>0</v>
      </c>
      <c r="K72" s="192">
        <v>0</v>
      </c>
      <c r="L72" s="192">
        <v>0</v>
      </c>
      <c r="M72" s="192">
        <v>0</v>
      </c>
      <c r="N72" s="189">
        <v>0</v>
      </c>
      <c r="O72" s="86">
        <v>0</v>
      </c>
      <c r="P72" s="105">
        <v>0</v>
      </c>
      <c r="Q72" s="43"/>
    </row>
    <row r="73" spans="1:17" ht="14.25" customHeight="1" thickBot="1" x14ac:dyDescent="0.25">
      <c r="A73" s="343"/>
      <c r="B73" s="515"/>
      <c r="C73" s="46"/>
      <c r="D73" s="24" t="s">
        <v>120</v>
      </c>
      <c r="E73" s="26" t="s">
        <v>121</v>
      </c>
      <c r="F73" s="24">
        <v>50</v>
      </c>
      <c r="G73" s="124">
        <v>0</v>
      </c>
      <c r="H73" s="24"/>
      <c r="I73" s="24">
        <v>0</v>
      </c>
      <c r="J73" s="124">
        <v>0</v>
      </c>
      <c r="K73" s="205">
        <v>0</v>
      </c>
      <c r="L73" s="205">
        <v>0</v>
      </c>
      <c r="M73" s="205">
        <v>0</v>
      </c>
      <c r="N73" s="205">
        <v>0</v>
      </c>
      <c r="O73" s="61">
        <v>0</v>
      </c>
      <c r="P73" s="103">
        <v>0</v>
      </c>
      <c r="Q73" s="43"/>
    </row>
    <row r="74" spans="1:17" ht="24.75" thickBot="1" x14ac:dyDescent="0.25">
      <c r="A74" s="343"/>
      <c r="B74" s="515"/>
      <c r="C74" s="46"/>
      <c r="D74" s="24"/>
      <c r="E74" s="26" t="s">
        <v>122</v>
      </c>
      <c r="F74" s="23">
        <v>51</v>
      </c>
      <c r="G74" s="124">
        <v>0</v>
      </c>
      <c r="H74" s="71"/>
      <c r="I74" s="71">
        <v>0</v>
      </c>
      <c r="J74" s="124">
        <v>0</v>
      </c>
      <c r="K74" s="192">
        <v>0</v>
      </c>
      <c r="L74" s="192">
        <v>0</v>
      </c>
      <c r="M74" s="192">
        <v>0</v>
      </c>
      <c r="N74" s="192">
        <v>0</v>
      </c>
      <c r="O74" s="86">
        <v>0</v>
      </c>
      <c r="P74" s="105">
        <v>0</v>
      </c>
      <c r="Q74" s="43"/>
    </row>
    <row r="75" spans="1:17" ht="15" customHeight="1" thickBot="1" x14ac:dyDescent="0.25">
      <c r="A75" s="343"/>
      <c r="B75" s="515"/>
      <c r="C75" s="46"/>
      <c r="D75" s="24" t="s">
        <v>123</v>
      </c>
      <c r="E75" s="26" t="s">
        <v>124</v>
      </c>
      <c r="F75" s="24">
        <v>52</v>
      </c>
      <c r="G75" s="124">
        <v>0</v>
      </c>
      <c r="H75" s="24"/>
      <c r="I75" s="24">
        <v>0</v>
      </c>
      <c r="J75" s="124">
        <v>0</v>
      </c>
      <c r="K75" s="205">
        <f>SUM(K76+K77+K78)</f>
        <v>0</v>
      </c>
      <c r="L75" s="205">
        <v>0</v>
      </c>
      <c r="M75" s="205">
        <v>0</v>
      </c>
      <c r="N75" s="205">
        <v>0</v>
      </c>
      <c r="O75" s="61">
        <v>0</v>
      </c>
      <c r="P75" s="103">
        <v>0</v>
      </c>
      <c r="Q75" s="43"/>
    </row>
    <row r="76" spans="1:17" ht="27" customHeight="1" thickBot="1" x14ac:dyDescent="0.25">
      <c r="A76" s="343"/>
      <c r="B76" s="515"/>
      <c r="C76" s="46"/>
      <c r="D76" s="24"/>
      <c r="E76" s="26" t="s">
        <v>125</v>
      </c>
      <c r="F76" s="70">
        <v>53</v>
      </c>
      <c r="G76" s="124">
        <v>0</v>
      </c>
      <c r="H76" s="71"/>
      <c r="I76" s="71">
        <v>0</v>
      </c>
      <c r="J76" s="124">
        <v>0</v>
      </c>
      <c r="K76" s="192">
        <v>0</v>
      </c>
      <c r="L76" s="192">
        <v>0</v>
      </c>
      <c r="M76" s="192">
        <v>0</v>
      </c>
      <c r="N76" s="192">
        <v>0</v>
      </c>
      <c r="O76" s="86">
        <v>0</v>
      </c>
      <c r="P76" s="105">
        <v>0</v>
      </c>
      <c r="Q76" s="43"/>
    </row>
    <row r="77" spans="1:17" ht="36" customHeight="1" thickBot="1" x14ac:dyDescent="0.25">
      <c r="A77" s="343"/>
      <c r="B77" s="515"/>
      <c r="C77" s="46"/>
      <c r="D77" s="24"/>
      <c r="E77" s="26" t="s">
        <v>126</v>
      </c>
      <c r="F77" s="71">
        <v>54</v>
      </c>
      <c r="G77" s="124">
        <v>0</v>
      </c>
      <c r="H77" s="71"/>
      <c r="I77" s="71">
        <v>0</v>
      </c>
      <c r="J77" s="124">
        <v>0</v>
      </c>
      <c r="K77" s="192">
        <v>0</v>
      </c>
      <c r="L77" s="192">
        <v>0</v>
      </c>
      <c r="M77" s="192">
        <v>0</v>
      </c>
      <c r="N77" s="192">
        <v>0</v>
      </c>
      <c r="O77" s="86">
        <v>0</v>
      </c>
      <c r="P77" s="105">
        <v>0</v>
      </c>
      <c r="Q77" s="43"/>
    </row>
    <row r="78" spans="1:17" ht="14.25" customHeight="1" thickBot="1" x14ac:dyDescent="0.25">
      <c r="A78" s="343"/>
      <c r="B78" s="515"/>
      <c r="C78" s="46"/>
      <c r="D78" s="24"/>
      <c r="E78" s="26" t="s">
        <v>127</v>
      </c>
      <c r="F78" s="23">
        <v>55</v>
      </c>
      <c r="G78" s="124">
        <v>0</v>
      </c>
      <c r="H78" s="24"/>
      <c r="I78" s="24">
        <v>0</v>
      </c>
      <c r="J78" s="124">
        <v>0</v>
      </c>
      <c r="K78" s="205">
        <v>0</v>
      </c>
      <c r="L78" s="205">
        <v>0</v>
      </c>
      <c r="M78" s="205">
        <v>0</v>
      </c>
      <c r="N78" s="205">
        <v>0</v>
      </c>
      <c r="O78" s="61">
        <v>0</v>
      </c>
      <c r="P78" s="103">
        <v>0</v>
      </c>
      <c r="Q78" s="43"/>
    </row>
    <row r="79" spans="1:17" ht="25.5" customHeight="1" thickBot="1" x14ac:dyDescent="0.25">
      <c r="A79" s="343"/>
      <c r="B79" s="515"/>
      <c r="C79" s="46" t="s">
        <v>52</v>
      </c>
      <c r="D79" s="510" t="s">
        <v>312</v>
      </c>
      <c r="E79" s="511"/>
      <c r="F79" s="71">
        <v>56</v>
      </c>
      <c r="G79" s="49">
        <v>0</v>
      </c>
      <c r="H79" s="71"/>
      <c r="I79" s="70">
        <v>0</v>
      </c>
      <c r="J79" s="49">
        <v>0</v>
      </c>
      <c r="K79" s="192">
        <f t="shared" ref="K79" si="52">SUM(K80+K81+K83)</f>
        <v>0</v>
      </c>
      <c r="L79" s="192">
        <v>0</v>
      </c>
      <c r="M79" s="192">
        <f>SUM(M80+M81+M83)</f>
        <v>0</v>
      </c>
      <c r="N79" s="189">
        <v>0</v>
      </c>
      <c r="O79" s="86">
        <v>0</v>
      </c>
      <c r="P79" s="105">
        <v>0</v>
      </c>
      <c r="Q79" s="43"/>
    </row>
    <row r="80" spans="1:17" ht="13.5" customHeight="1" thickBot="1" x14ac:dyDescent="0.25">
      <c r="A80" s="343"/>
      <c r="B80" s="515"/>
      <c r="C80" s="46"/>
      <c r="D80" s="24" t="s">
        <v>128</v>
      </c>
      <c r="E80" s="26" t="s">
        <v>252</v>
      </c>
      <c r="F80" s="23">
        <v>57</v>
      </c>
      <c r="G80" s="124">
        <v>0</v>
      </c>
      <c r="H80" s="24"/>
      <c r="I80" s="24">
        <v>0</v>
      </c>
      <c r="J80" s="124">
        <v>0</v>
      </c>
      <c r="K80" s="205">
        <v>0</v>
      </c>
      <c r="L80" s="205">
        <v>0</v>
      </c>
      <c r="M80" s="205">
        <v>0</v>
      </c>
      <c r="N80" s="205">
        <v>0</v>
      </c>
      <c r="O80" s="61">
        <v>0</v>
      </c>
      <c r="P80" s="103">
        <v>0</v>
      </c>
      <c r="Q80" s="43"/>
    </row>
    <row r="81" spans="1:17" ht="24.75" customHeight="1" thickBot="1" x14ac:dyDescent="0.25">
      <c r="A81" s="343"/>
      <c r="B81" s="515"/>
      <c r="C81" s="46"/>
      <c r="D81" s="24" t="s">
        <v>129</v>
      </c>
      <c r="E81" s="26" t="s">
        <v>253</v>
      </c>
      <c r="F81" s="71">
        <v>58</v>
      </c>
      <c r="G81" s="49">
        <v>0</v>
      </c>
      <c r="H81" s="24"/>
      <c r="I81" s="24">
        <v>0</v>
      </c>
      <c r="J81" s="49">
        <v>0</v>
      </c>
      <c r="K81" s="205">
        <v>0</v>
      </c>
      <c r="L81" s="205">
        <v>0</v>
      </c>
      <c r="M81" s="205">
        <v>0</v>
      </c>
      <c r="N81" s="205">
        <v>0</v>
      </c>
      <c r="O81" s="61">
        <v>0</v>
      </c>
      <c r="P81" s="103">
        <v>0</v>
      </c>
      <c r="Q81" s="43"/>
    </row>
    <row r="82" spans="1:17" ht="12.75" customHeight="1" thickBot="1" x14ac:dyDescent="0.25">
      <c r="A82" s="343"/>
      <c r="B82" s="515"/>
      <c r="C82" s="46"/>
      <c r="D82" s="24"/>
      <c r="E82" s="26" t="s">
        <v>131</v>
      </c>
      <c r="F82" s="23">
        <v>59</v>
      </c>
      <c r="G82" s="124">
        <v>0</v>
      </c>
      <c r="H82" s="24"/>
      <c r="I82" s="24">
        <v>0</v>
      </c>
      <c r="J82" s="124">
        <v>0</v>
      </c>
      <c r="K82" s="205">
        <v>0</v>
      </c>
      <c r="L82" s="205">
        <v>0</v>
      </c>
      <c r="M82" s="205">
        <v>0</v>
      </c>
      <c r="N82" s="205">
        <v>0</v>
      </c>
      <c r="O82" s="61">
        <v>0</v>
      </c>
      <c r="P82" s="103">
        <v>0</v>
      </c>
      <c r="Q82" s="43"/>
    </row>
    <row r="83" spans="1:17" ht="15.75" customHeight="1" thickBot="1" x14ac:dyDescent="0.25">
      <c r="A83" s="343"/>
      <c r="B83" s="515"/>
      <c r="C83" s="46"/>
      <c r="D83" s="24" t="s">
        <v>130</v>
      </c>
      <c r="E83" s="26" t="s">
        <v>254</v>
      </c>
      <c r="F83" s="24">
        <v>60</v>
      </c>
      <c r="G83" s="49">
        <v>0</v>
      </c>
      <c r="H83" s="24"/>
      <c r="I83" s="24">
        <v>0</v>
      </c>
      <c r="J83" s="49">
        <v>0</v>
      </c>
      <c r="K83" s="205">
        <v>0</v>
      </c>
      <c r="L83" s="205">
        <v>0</v>
      </c>
      <c r="M83" s="205">
        <v>0</v>
      </c>
      <c r="N83" s="205">
        <v>0</v>
      </c>
      <c r="O83" s="61">
        <v>0</v>
      </c>
      <c r="P83" s="103">
        <v>0</v>
      </c>
      <c r="Q83" s="43"/>
    </row>
    <row r="84" spans="1:17" ht="13.5" customHeight="1" thickBot="1" x14ac:dyDescent="0.25">
      <c r="A84" s="343"/>
      <c r="B84" s="515"/>
      <c r="C84" s="46" t="s">
        <v>54</v>
      </c>
      <c r="D84" s="510" t="s">
        <v>132</v>
      </c>
      <c r="E84" s="511"/>
      <c r="F84" s="23">
        <v>61</v>
      </c>
      <c r="G84" s="124">
        <v>0</v>
      </c>
      <c r="H84" s="24"/>
      <c r="I84" s="23">
        <v>1</v>
      </c>
      <c r="J84" s="124">
        <v>1</v>
      </c>
      <c r="K84" s="205">
        <v>0</v>
      </c>
      <c r="L84" s="205">
        <v>0.5</v>
      </c>
      <c r="M84" s="205">
        <v>1</v>
      </c>
      <c r="N84" s="184">
        <v>1</v>
      </c>
      <c r="O84" s="61">
        <v>0</v>
      </c>
      <c r="P84" s="103">
        <v>0</v>
      </c>
      <c r="Q84" s="43"/>
    </row>
    <row r="85" spans="1:17" ht="15" customHeight="1" thickBot="1" x14ac:dyDescent="0.25">
      <c r="A85" s="343"/>
      <c r="B85" s="515"/>
      <c r="C85" s="46" t="s">
        <v>90</v>
      </c>
      <c r="D85" s="510" t="s">
        <v>133</v>
      </c>
      <c r="E85" s="511"/>
      <c r="F85" s="24">
        <v>62</v>
      </c>
      <c r="G85" s="49">
        <v>0</v>
      </c>
      <c r="H85" s="24"/>
      <c r="I85" s="23">
        <v>1</v>
      </c>
      <c r="J85" s="49">
        <v>0</v>
      </c>
      <c r="K85" s="205">
        <v>0</v>
      </c>
      <c r="L85" s="205">
        <v>0</v>
      </c>
      <c r="M85" s="205">
        <v>1</v>
      </c>
      <c r="N85" s="184">
        <v>1</v>
      </c>
      <c r="O85" s="61">
        <v>0</v>
      </c>
      <c r="P85" s="103">
        <v>0</v>
      </c>
      <c r="Q85" s="43"/>
    </row>
    <row r="86" spans="1:17" ht="12.75" thickBot="1" x14ac:dyDescent="0.25">
      <c r="A86" s="343"/>
      <c r="B86" s="515"/>
      <c r="C86" s="46"/>
      <c r="D86" s="510" t="s">
        <v>313</v>
      </c>
      <c r="E86" s="511"/>
      <c r="F86" s="24">
        <v>63</v>
      </c>
      <c r="G86" s="49">
        <v>0</v>
      </c>
      <c r="H86" s="24"/>
      <c r="I86" s="24">
        <v>1</v>
      </c>
      <c r="J86" s="49">
        <v>0</v>
      </c>
      <c r="K86" s="205">
        <v>0</v>
      </c>
      <c r="L86" s="205">
        <v>0</v>
      </c>
      <c r="M86" s="205">
        <v>1</v>
      </c>
      <c r="N86" s="205">
        <v>1</v>
      </c>
      <c r="O86" s="61">
        <v>0</v>
      </c>
      <c r="P86" s="103">
        <v>0</v>
      </c>
      <c r="Q86" s="43"/>
    </row>
    <row r="87" spans="1:17" ht="12.75" thickBot="1" x14ac:dyDescent="0.25">
      <c r="A87" s="343"/>
      <c r="B87" s="515"/>
      <c r="C87" s="46"/>
      <c r="D87" s="520" t="s">
        <v>134</v>
      </c>
      <c r="E87" s="521"/>
      <c r="F87" s="24">
        <v>64</v>
      </c>
      <c r="G87" s="49">
        <v>0</v>
      </c>
      <c r="H87" s="24"/>
      <c r="I87" s="24">
        <v>1</v>
      </c>
      <c r="J87" s="49">
        <v>0</v>
      </c>
      <c r="K87" s="205">
        <v>0</v>
      </c>
      <c r="L87" s="205">
        <v>0</v>
      </c>
      <c r="M87" s="205">
        <v>1</v>
      </c>
      <c r="N87" s="205">
        <v>1</v>
      </c>
      <c r="O87" s="61">
        <v>0</v>
      </c>
      <c r="P87" s="103">
        <v>0</v>
      </c>
      <c r="Q87" s="43"/>
    </row>
    <row r="88" spans="1:17" ht="12.75" thickBot="1" x14ac:dyDescent="0.25">
      <c r="A88" s="343"/>
      <c r="B88" s="515"/>
      <c r="C88" s="46"/>
      <c r="D88" s="520" t="s">
        <v>135</v>
      </c>
      <c r="E88" s="521"/>
      <c r="F88" s="24">
        <v>65</v>
      </c>
      <c r="G88" s="49">
        <v>0</v>
      </c>
      <c r="H88" s="24"/>
      <c r="I88" s="24">
        <v>0</v>
      </c>
      <c r="J88" s="49">
        <v>0</v>
      </c>
      <c r="K88" s="205">
        <v>0</v>
      </c>
      <c r="L88" s="205">
        <v>0</v>
      </c>
      <c r="M88" s="205">
        <v>0</v>
      </c>
      <c r="N88" s="205">
        <v>0</v>
      </c>
      <c r="O88" s="61">
        <v>0</v>
      </c>
      <c r="P88" s="103">
        <v>0</v>
      </c>
      <c r="Q88" s="43"/>
    </row>
    <row r="89" spans="1:17" ht="15" customHeight="1" thickBot="1" x14ac:dyDescent="0.25">
      <c r="A89" s="343"/>
      <c r="B89" s="515"/>
      <c r="C89" s="46" t="s">
        <v>136</v>
      </c>
      <c r="D89" s="510" t="s">
        <v>137</v>
      </c>
      <c r="E89" s="511"/>
      <c r="F89" s="24">
        <v>66</v>
      </c>
      <c r="G89" s="49">
        <v>5.2</v>
      </c>
      <c r="H89" s="24"/>
      <c r="I89" s="23">
        <v>6</v>
      </c>
      <c r="J89" s="49">
        <v>2.2999999999999998</v>
      </c>
      <c r="K89" s="205">
        <v>0.4</v>
      </c>
      <c r="L89" s="205">
        <v>1</v>
      </c>
      <c r="M89" s="205">
        <v>3</v>
      </c>
      <c r="N89" s="184">
        <v>4</v>
      </c>
      <c r="O89" s="61">
        <f t="shared" ref="O89" si="53">SUM(N89/J89)*100</f>
        <v>173.91304347826087</v>
      </c>
      <c r="P89" s="103">
        <f t="shared" ref="P89:P91" si="54">SUM(J89/G89)*100</f>
        <v>44.230769230769226</v>
      </c>
      <c r="Q89" s="43"/>
    </row>
    <row r="90" spans="1:17" ht="15" customHeight="1" thickBot="1" x14ac:dyDescent="0.25">
      <c r="A90" s="343"/>
      <c r="B90" s="515"/>
      <c r="C90" s="46" t="s">
        <v>138</v>
      </c>
      <c r="D90" s="510" t="s">
        <v>139</v>
      </c>
      <c r="E90" s="511"/>
      <c r="F90" s="24">
        <v>67</v>
      </c>
      <c r="G90" s="49">
        <v>0.4</v>
      </c>
      <c r="H90" s="24"/>
      <c r="I90" s="23">
        <v>1</v>
      </c>
      <c r="J90" s="49">
        <v>0.4</v>
      </c>
      <c r="K90" s="205">
        <v>0.03</v>
      </c>
      <c r="L90" s="205">
        <v>0.5</v>
      </c>
      <c r="M90" s="205">
        <v>0.6</v>
      </c>
      <c r="N90" s="184">
        <v>1</v>
      </c>
      <c r="O90" s="61">
        <f t="shared" ref="O90:O100" si="55">SUM(N90/J90)*100</f>
        <v>250</v>
      </c>
      <c r="P90" s="103">
        <f t="shared" si="54"/>
        <v>100</v>
      </c>
      <c r="Q90" s="43"/>
    </row>
    <row r="91" spans="1:17" ht="14.25" customHeight="1" thickBot="1" x14ac:dyDescent="0.25">
      <c r="A91" s="343"/>
      <c r="B91" s="515"/>
      <c r="C91" s="46" t="s">
        <v>140</v>
      </c>
      <c r="D91" s="510" t="s">
        <v>141</v>
      </c>
      <c r="E91" s="511"/>
      <c r="F91" s="24">
        <v>68</v>
      </c>
      <c r="G91" s="49">
        <v>8</v>
      </c>
      <c r="H91" s="24"/>
      <c r="I91" s="23">
        <f>SUM(I92+I93+I94+I95+I99)</f>
        <v>12.2</v>
      </c>
      <c r="J91" s="23">
        <f>SUM(J92+J93+J94+J95+J99)</f>
        <v>10.1</v>
      </c>
      <c r="K91" s="184">
        <f t="shared" ref="K91:L91" si="56">SUM(K92+K93+K94+K95+K97+K98+K99)</f>
        <v>3.5</v>
      </c>
      <c r="L91" s="184">
        <f t="shared" si="56"/>
        <v>9.4</v>
      </c>
      <c r="M91" s="184">
        <f>SUM(M92+M93+M94+M95+M97+M98+M99)</f>
        <v>14.5</v>
      </c>
      <c r="N91" s="184">
        <f>SUM(N92+N93+N94+N95+N99)</f>
        <v>19</v>
      </c>
      <c r="O91" s="61">
        <f t="shared" si="55"/>
        <v>188.11881188118812</v>
      </c>
      <c r="P91" s="103">
        <f t="shared" si="54"/>
        <v>126.25</v>
      </c>
      <c r="Q91" s="43"/>
    </row>
    <row r="92" spans="1:17" ht="15" customHeight="1" thickBot="1" x14ac:dyDescent="0.25">
      <c r="A92" s="343"/>
      <c r="B92" s="515"/>
      <c r="C92" s="46"/>
      <c r="D92" s="24" t="s">
        <v>142</v>
      </c>
      <c r="E92" s="26" t="s">
        <v>143</v>
      </c>
      <c r="F92" s="24">
        <v>69</v>
      </c>
      <c r="G92" s="183">
        <v>0</v>
      </c>
      <c r="H92" s="24"/>
      <c r="I92" s="24">
        <v>0</v>
      </c>
      <c r="J92" s="183">
        <v>0</v>
      </c>
      <c r="K92" s="205">
        <v>0</v>
      </c>
      <c r="L92" s="205">
        <v>0</v>
      </c>
      <c r="M92" s="205">
        <v>0</v>
      </c>
      <c r="N92" s="205">
        <v>0</v>
      </c>
      <c r="O92" s="61">
        <v>0</v>
      </c>
      <c r="P92" s="103">
        <v>0</v>
      </c>
      <c r="Q92" s="43"/>
    </row>
    <row r="93" spans="1:17" ht="26.25" customHeight="1" thickBot="1" x14ac:dyDescent="0.25">
      <c r="A93" s="343"/>
      <c r="B93" s="515"/>
      <c r="C93" s="46"/>
      <c r="D93" s="24" t="s">
        <v>144</v>
      </c>
      <c r="E93" s="26" t="s">
        <v>399</v>
      </c>
      <c r="F93" s="24">
        <v>70</v>
      </c>
      <c r="G93" s="124">
        <v>8</v>
      </c>
      <c r="H93" s="24"/>
      <c r="I93" s="71">
        <v>10</v>
      </c>
      <c r="J93" s="124">
        <v>8.5</v>
      </c>
      <c r="K93" s="192">
        <v>2.2999999999999998</v>
      </c>
      <c r="L93" s="192">
        <v>5</v>
      </c>
      <c r="M93" s="192">
        <v>7</v>
      </c>
      <c r="N93" s="192">
        <v>9</v>
      </c>
      <c r="O93" s="86">
        <f t="shared" si="55"/>
        <v>105.88235294117648</v>
      </c>
      <c r="P93" s="105">
        <f t="shared" ref="P93" si="57">SUM(J93/G93)*100</f>
        <v>106.25</v>
      </c>
      <c r="Q93" s="43"/>
    </row>
    <row r="94" spans="1:17" ht="14.25" customHeight="1" thickBot="1" x14ac:dyDescent="0.25">
      <c r="A94" s="343"/>
      <c r="B94" s="515"/>
      <c r="C94" s="46"/>
      <c r="D94" s="24" t="s">
        <v>145</v>
      </c>
      <c r="E94" s="26" t="s">
        <v>146</v>
      </c>
      <c r="F94" s="24">
        <v>71</v>
      </c>
      <c r="G94" s="124">
        <v>0</v>
      </c>
      <c r="H94" s="24"/>
      <c r="I94" s="24">
        <v>1.2</v>
      </c>
      <c r="J94" s="124">
        <v>1.2</v>
      </c>
      <c r="K94" s="205">
        <v>1.2</v>
      </c>
      <c r="L94" s="205">
        <v>4</v>
      </c>
      <c r="M94" s="205">
        <v>7</v>
      </c>
      <c r="N94" s="205">
        <v>9</v>
      </c>
      <c r="O94" s="61">
        <v>0</v>
      </c>
      <c r="P94" s="103">
        <v>0</v>
      </c>
      <c r="Q94" s="43"/>
    </row>
    <row r="95" spans="1:17" ht="26.25" customHeight="1" thickBot="1" x14ac:dyDescent="0.25">
      <c r="A95" s="343"/>
      <c r="B95" s="515"/>
      <c r="C95" s="46"/>
      <c r="D95" s="24" t="s">
        <v>147</v>
      </c>
      <c r="E95" s="26" t="s">
        <v>148</v>
      </c>
      <c r="F95" s="24">
        <v>72</v>
      </c>
      <c r="G95" s="124">
        <v>0</v>
      </c>
      <c r="H95" s="71"/>
      <c r="I95" s="71">
        <v>0</v>
      </c>
      <c r="J95" s="124">
        <v>0</v>
      </c>
      <c r="K95" s="192">
        <v>0</v>
      </c>
      <c r="L95" s="192">
        <v>0</v>
      </c>
      <c r="M95" s="192">
        <v>0</v>
      </c>
      <c r="N95" s="192">
        <v>0</v>
      </c>
      <c r="O95" s="61">
        <v>0</v>
      </c>
      <c r="P95" s="105">
        <v>0</v>
      </c>
      <c r="Q95" s="43"/>
    </row>
    <row r="96" spans="1:17" ht="15.75" customHeight="1" thickBot="1" x14ac:dyDescent="0.25">
      <c r="A96" s="343"/>
      <c r="B96" s="515"/>
      <c r="C96" s="46"/>
      <c r="D96" s="24"/>
      <c r="E96" s="26" t="s">
        <v>264</v>
      </c>
      <c r="F96" s="24">
        <v>73</v>
      </c>
      <c r="G96" s="124">
        <v>0</v>
      </c>
      <c r="H96" s="24"/>
      <c r="I96" s="24">
        <v>0</v>
      </c>
      <c r="J96" s="124">
        <v>0</v>
      </c>
      <c r="K96" s="205">
        <v>0</v>
      </c>
      <c r="L96" s="205">
        <v>0</v>
      </c>
      <c r="M96" s="205">
        <v>0</v>
      </c>
      <c r="N96" s="205">
        <v>0</v>
      </c>
      <c r="O96" s="61">
        <v>0</v>
      </c>
      <c r="P96" s="103">
        <v>0</v>
      </c>
      <c r="Q96" s="43"/>
    </row>
    <row r="97" spans="1:17" ht="13.5" customHeight="1" thickBot="1" x14ac:dyDescent="0.25">
      <c r="A97" s="343"/>
      <c r="B97" s="515"/>
      <c r="C97" s="46"/>
      <c r="D97" s="24" t="s">
        <v>149</v>
      </c>
      <c r="E97" s="26" t="s">
        <v>150</v>
      </c>
      <c r="F97" s="24">
        <v>74</v>
      </c>
      <c r="G97" s="49">
        <v>0</v>
      </c>
      <c r="H97" s="24"/>
      <c r="I97" s="24">
        <v>0</v>
      </c>
      <c r="J97" s="49">
        <v>0</v>
      </c>
      <c r="K97" s="205">
        <v>0</v>
      </c>
      <c r="L97" s="205">
        <v>0</v>
      </c>
      <c r="M97" s="205">
        <v>0</v>
      </c>
      <c r="N97" s="205">
        <v>0</v>
      </c>
      <c r="O97" s="61">
        <v>0</v>
      </c>
      <c r="P97" s="103">
        <v>0</v>
      </c>
      <c r="Q97" s="43"/>
    </row>
    <row r="98" spans="1:17" ht="39" customHeight="1" thickBot="1" x14ac:dyDescent="0.25">
      <c r="A98" s="343"/>
      <c r="B98" s="515"/>
      <c r="C98" s="46"/>
      <c r="D98" s="24" t="s">
        <v>151</v>
      </c>
      <c r="E98" s="26" t="s">
        <v>152</v>
      </c>
      <c r="F98" s="71">
        <v>75</v>
      </c>
      <c r="G98" s="124">
        <v>0</v>
      </c>
      <c r="H98" s="71"/>
      <c r="I98" s="71">
        <v>0</v>
      </c>
      <c r="J98" s="124">
        <v>0</v>
      </c>
      <c r="K98" s="192">
        <v>0</v>
      </c>
      <c r="L98" s="192">
        <v>0</v>
      </c>
      <c r="M98" s="192">
        <v>0</v>
      </c>
      <c r="N98" s="192">
        <v>0</v>
      </c>
      <c r="O98" s="86">
        <v>0</v>
      </c>
      <c r="P98" s="105">
        <v>0</v>
      </c>
      <c r="Q98" s="43"/>
    </row>
    <row r="99" spans="1:17" ht="24" customHeight="1" thickBot="1" x14ac:dyDescent="0.25">
      <c r="A99" s="343"/>
      <c r="B99" s="515"/>
      <c r="C99" s="46"/>
      <c r="D99" s="24" t="s">
        <v>153</v>
      </c>
      <c r="E99" s="26" t="s">
        <v>154</v>
      </c>
      <c r="F99" s="24">
        <v>76</v>
      </c>
      <c r="G99" s="124">
        <v>0</v>
      </c>
      <c r="H99" s="24"/>
      <c r="I99" s="24">
        <v>1</v>
      </c>
      <c r="J99" s="124">
        <v>0.4</v>
      </c>
      <c r="K99" s="205">
        <v>0</v>
      </c>
      <c r="L99" s="205">
        <v>0.4</v>
      </c>
      <c r="M99" s="205">
        <v>0.5</v>
      </c>
      <c r="N99" s="205">
        <v>1</v>
      </c>
      <c r="O99" s="61">
        <v>0</v>
      </c>
      <c r="P99" s="103">
        <v>0</v>
      </c>
      <c r="Q99" s="43"/>
    </row>
    <row r="100" spans="1:17" ht="14.25" customHeight="1" thickBot="1" x14ac:dyDescent="0.25">
      <c r="A100" s="343"/>
      <c r="B100" s="515"/>
      <c r="C100" s="50" t="s">
        <v>155</v>
      </c>
      <c r="D100" s="522" t="s">
        <v>55</v>
      </c>
      <c r="E100" s="523"/>
      <c r="F100" s="24">
        <v>77</v>
      </c>
      <c r="G100" s="23">
        <v>31.1</v>
      </c>
      <c r="H100" s="24"/>
      <c r="I100" s="23">
        <v>33.799999999999997</v>
      </c>
      <c r="J100" s="23">
        <v>23</v>
      </c>
      <c r="K100" s="205">
        <v>2.73</v>
      </c>
      <c r="L100" s="205">
        <v>10</v>
      </c>
      <c r="M100" s="205">
        <v>25</v>
      </c>
      <c r="N100" s="184">
        <v>39</v>
      </c>
      <c r="O100" s="61">
        <f t="shared" si="55"/>
        <v>169.56521739130434</v>
      </c>
      <c r="P100" s="103">
        <f t="shared" ref="P100" si="58">SUM(J100/G100)*100</f>
        <v>73.95498392282957</v>
      </c>
      <c r="Q100" s="43"/>
    </row>
    <row r="101" spans="1:17" ht="10.5" customHeight="1" thickBot="1" x14ac:dyDescent="0.25">
      <c r="A101" s="343"/>
      <c r="B101" s="515"/>
      <c r="C101" s="49"/>
      <c r="D101" s="518"/>
      <c r="E101" s="519"/>
      <c r="F101" s="191">
        <v>0</v>
      </c>
      <c r="G101" s="185">
        <v>0</v>
      </c>
      <c r="H101" s="192"/>
      <c r="I101" s="189">
        <v>0</v>
      </c>
      <c r="J101" s="185">
        <v>0</v>
      </c>
      <c r="K101" s="192">
        <v>0</v>
      </c>
      <c r="L101" s="192">
        <v>0</v>
      </c>
      <c r="M101" s="192">
        <v>0</v>
      </c>
      <c r="N101" s="189">
        <v>0</v>
      </c>
      <c r="O101" s="190">
        <v>0</v>
      </c>
      <c r="P101" s="193">
        <v>0</v>
      </c>
      <c r="Q101" s="43"/>
    </row>
    <row r="102" spans="1:17" ht="27.75" customHeight="1" thickBot="1" x14ac:dyDescent="0.25">
      <c r="A102" s="343"/>
      <c r="B102" s="515"/>
      <c r="C102" s="516" t="s">
        <v>314</v>
      </c>
      <c r="D102" s="516"/>
      <c r="E102" s="517"/>
      <c r="F102" s="24">
        <v>78</v>
      </c>
      <c r="G102" s="70">
        <f t="shared" ref="G102" si="59">SUM(G103+G104+G105+G106+G107+G108)</f>
        <v>124.4</v>
      </c>
      <c r="H102" s="70"/>
      <c r="I102" s="70">
        <f t="shared" ref="I102:J102" si="60">SUM(I103+I104+I105+I106+I107+I108)</f>
        <v>125</v>
      </c>
      <c r="J102" s="70">
        <f t="shared" si="60"/>
        <v>115.9</v>
      </c>
      <c r="K102" s="189">
        <f t="shared" ref="K102:N102" si="61">SUM(K103+K104+K105+K106+K107+K108)</f>
        <v>53.699999999999996</v>
      </c>
      <c r="L102" s="189">
        <f t="shared" si="61"/>
        <v>62</v>
      </c>
      <c r="M102" s="189">
        <f t="shared" si="61"/>
        <v>113</v>
      </c>
      <c r="N102" s="189">
        <f t="shared" si="61"/>
        <v>125</v>
      </c>
      <c r="O102" s="86">
        <f>SUM(N102/J102)*100</f>
        <v>107.85159620362381</v>
      </c>
      <c r="P102" s="105">
        <f>SUM(J102/G102)*100</f>
        <v>93.167202572347264</v>
      </c>
      <c r="Q102" s="43"/>
    </row>
    <row r="103" spans="1:17" ht="15" customHeight="1" thickBot="1" x14ac:dyDescent="0.25">
      <c r="A103" s="343"/>
      <c r="B103" s="515"/>
      <c r="C103" s="46" t="s">
        <v>11</v>
      </c>
      <c r="D103" s="510" t="s">
        <v>156</v>
      </c>
      <c r="E103" s="511"/>
      <c r="F103" s="24">
        <v>79</v>
      </c>
      <c r="G103" s="76">
        <v>0</v>
      </c>
      <c r="H103" s="24"/>
      <c r="I103" s="24"/>
      <c r="J103" s="76"/>
      <c r="K103" s="205"/>
      <c r="L103" s="205"/>
      <c r="M103" s="205"/>
      <c r="N103" s="205"/>
      <c r="O103" s="61">
        <v>0</v>
      </c>
      <c r="P103" s="103">
        <v>0</v>
      </c>
      <c r="Q103" s="43"/>
    </row>
    <row r="104" spans="1:17" ht="24" customHeight="1" thickBot="1" x14ac:dyDescent="0.25">
      <c r="A104" s="343"/>
      <c r="B104" s="515"/>
      <c r="C104" s="46" t="s">
        <v>13</v>
      </c>
      <c r="D104" s="510" t="s">
        <v>157</v>
      </c>
      <c r="E104" s="511"/>
      <c r="F104" s="24">
        <v>80</v>
      </c>
      <c r="G104" s="71">
        <v>34.4</v>
      </c>
      <c r="H104" s="71"/>
      <c r="I104" s="71">
        <v>27</v>
      </c>
      <c r="J104" s="71">
        <v>26.9</v>
      </c>
      <c r="K104" s="192">
        <v>6.8</v>
      </c>
      <c r="L104" s="192">
        <v>14</v>
      </c>
      <c r="M104" s="192">
        <v>21</v>
      </c>
      <c r="N104" s="192">
        <v>28</v>
      </c>
      <c r="O104" s="86">
        <f t="shared" ref="O104" si="62">SUM(N104/J104)*100</f>
        <v>104.08921933085502</v>
      </c>
      <c r="P104" s="105">
        <f t="shared" ref="P104" si="63">SUM(J104/G104)*100</f>
        <v>78.197674418604649</v>
      </c>
      <c r="Q104" s="43"/>
    </row>
    <row r="105" spans="1:17" ht="14.25" customHeight="1" thickBot="1" x14ac:dyDescent="0.25">
      <c r="A105" s="343"/>
      <c r="B105" s="515"/>
      <c r="C105" s="46" t="s">
        <v>44</v>
      </c>
      <c r="D105" s="510" t="s">
        <v>158</v>
      </c>
      <c r="E105" s="511"/>
      <c r="F105" s="24">
        <v>81</v>
      </c>
      <c r="G105" s="124">
        <v>0</v>
      </c>
      <c r="H105" s="24"/>
      <c r="I105" s="24">
        <v>0</v>
      </c>
      <c r="J105" s="124"/>
      <c r="K105" s="205">
        <v>0</v>
      </c>
      <c r="L105" s="205">
        <v>0</v>
      </c>
      <c r="M105" s="205">
        <v>0</v>
      </c>
      <c r="N105" s="205">
        <v>0</v>
      </c>
      <c r="O105" s="61">
        <v>0</v>
      </c>
      <c r="P105" s="103">
        <v>0</v>
      </c>
      <c r="Q105" s="43"/>
    </row>
    <row r="106" spans="1:17" ht="12.75" customHeight="1" thickBot="1" x14ac:dyDescent="0.25">
      <c r="A106" s="343"/>
      <c r="B106" s="515"/>
      <c r="C106" s="46" t="s">
        <v>52</v>
      </c>
      <c r="D106" s="510" t="s">
        <v>159</v>
      </c>
      <c r="E106" s="511"/>
      <c r="F106" s="24">
        <v>82</v>
      </c>
      <c r="G106" s="49">
        <v>0</v>
      </c>
      <c r="H106" s="24"/>
      <c r="I106" s="24">
        <v>1</v>
      </c>
      <c r="J106" s="49"/>
      <c r="K106" s="205">
        <v>0</v>
      </c>
      <c r="L106" s="205">
        <v>0</v>
      </c>
      <c r="M106" s="205">
        <v>0</v>
      </c>
      <c r="N106" s="205">
        <v>1</v>
      </c>
      <c r="O106" s="61">
        <v>0</v>
      </c>
      <c r="P106" s="103">
        <v>0</v>
      </c>
      <c r="Q106" s="43"/>
    </row>
    <row r="107" spans="1:17" ht="14.25" customHeight="1" thickBot="1" x14ac:dyDescent="0.25">
      <c r="A107" s="343"/>
      <c r="B107" s="515"/>
      <c r="C107" s="46" t="s">
        <v>54</v>
      </c>
      <c r="D107" s="510" t="s">
        <v>375</v>
      </c>
      <c r="E107" s="511"/>
      <c r="F107" s="24">
        <v>83</v>
      </c>
      <c r="G107" s="49">
        <v>0</v>
      </c>
      <c r="H107" s="24"/>
      <c r="I107" s="24">
        <v>1</v>
      </c>
      <c r="J107" s="49"/>
      <c r="K107" s="205">
        <v>0</v>
      </c>
      <c r="L107" s="205">
        <v>0</v>
      </c>
      <c r="M107" s="205">
        <v>0</v>
      </c>
      <c r="N107" s="205">
        <v>1</v>
      </c>
      <c r="O107" s="61">
        <v>0</v>
      </c>
      <c r="P107" s="103">
        <v>0</v>
      </c>
      <c r="Q107" s="43"/>
    </row>
    <row r="108" spans="1:17" ht="15" customHeight="1" thickBot="1" x14ac:dyDescent="0.25">
      <c r="A108" s="343"/>
      <c r="B108" s="515"/>
      <c r="C108" s="46" t="s">
        <v>90</v>
      </c>
      <c r="D108" s="510" t="s">
        <v>160</v>
      </c>
      <c r="E108" s="511"/>
      <c r="F108" s="24">
        <v>84</v>
      </c>
      <c r="G108" s="49">
        <v>90</v>
      </c>
      <c r="H108" s="24"/>
      <c r="I108" s="205">
        <v>96</v>
      </c>
      <c r="J108" s="49">
        <v>89</v>
      </c>
      <c r="K108" s="205">
        <v>46.9</v>
      </c>
      <c r="L108" s="205">
        <v>48</v>
      </c>
      <c r="M108" s="205">
        <v>92</v>
      </c>
      <c r="N108" s="205">
        <v>95</v>
      </c>
      <c r="O108" s="61">
        <f t="shared" ref="O108:O126" si="64">SUM(N108/J108)*100</f>
        <v>106.74157303370787</v>
      </c>
      <c r="P108" s="103">
        <f t="shared" ref="P108:P113" si="65">SUM(J108/G108)*100</f>
        <v>98.888888888888886</v>
      </c>
      <c r="Q108" s="43"/>
    </row>
    <row r="109" spans="1:17" ht="27" customHeight="1" thickBot="1" x14ac:dyDescent="0.25">
      <c r="A109" s="343"/>
      <c r="B109" s="515"/>
      <c r="C109" s="512" t="s">
        <v>315</v>
      </c>
      <c r="D109" s="512"/>
      <c r="E109" s="500"/>
      <c r="F109" s="24">
        <v>85</v>
      </c>
      <c r="G109" s="70">
        <f t="shared" ref="G109" si="66">SUM(G110+G134+G143)</f>
        <v>761</v>
      </c>
      <c r="H109" s="70"/>
      <c r="I109" s="70">
        <f t="shared" ref="I109:J109" si="67">SUM(I110+I134+I143)</f>
        <v>905.64</v>
      </c>
      <c r="J109" s="70">
        <f t="shared" si="67"/>
        <v>823.0200000000001</v>
      </c>
      <c r="K109" s="189">
        <f t="shared" ref="K109:N109" si="68">SUM(K110+K134+K143)</f>
        <v>221.1</v>
      </c>
      <c r="L109" s="189">
        <f t="shared" si="68"/>
        <v>465.2</v>
      </c>
      <c r="M109" s="189">
        <f t="shared" si="68"/>
        <v>724.2</v>
      </c>
      <c r="N109" s="189">
        <f t="shared" si="68"/>
        <v>993.30000000000007</v>
      </c>
      <c r="O109" s="86">
        <f t="shared" si="64"/>
        <v>120.68965517241379</v>
      </c>
      <c r="P109" s="105">
        <f t="shared" si="65"/>
        <v>108.14980289093299</v>
      </c>
      <c r="Q109" s="43"/>
    </row>
    <row r="110" spans="1:17" ht="21" customHeight="1" thickBot="1" x14ac:dyDescent="0.25">
      <c r="A110" s="343"/>
      <c r="B110" s="515"/>
      <c r="C110" s="28" t="s">
        <v>22</v>
      </c>
      <c r="D110" s="524" t="s">
        <v>316</v>
      </c>
      <c r="E110" s="525"/>
      <c r="F110" s="24">
        <v>86</v>
      </c>
      <c r="G110" s="70">
        <f t="shared" ref="G110" si="69">SUM(G112+G122)</f>
        <v>655</v>
      </c>
      <c r="H110" s="70"/>
      <c r="I110" s="70">
        <f t="shared" ref="I110:J110" si="70">SUM(I112+I122)</f>
        <v>780.24</v>
      </c>
      <c r="J110" s="70">
        <f t="shared" si="70"/>
        <v>714.92000000000007</v>
      </c>
      <c r="K110" s="189">
        <f t="shared" ref="K110:N110" si="71">SUM(K112+K122)</f>
        <v>194</v>
      </c>
      <c r="L110" s="189">
        <f t="shared" si="71"/>
        <v>409.2</v>
      </c>
      <c r="M110" s="189">
        <f t="shared" si="71"/>
        <v>631.20000000000005</v>
      </c>
      <c r="N110" s="189">
        <f t="shared" si="71"/>
        <v>861.7</v>
      </c>
      <c r="O110" s="86">
        <f t="shared" si="64"/>
        <v>120.53096849997202</v>
      </c>
      <c r="P110" s="105">
        <f t="shared" si="65"/>
        <v>109.14809160305346</v>
      </c>
      <c r="Q110" s="43"/>
    </row>
    <row r="111" spans="1:17" ht="37.5" customHeight="1" thickBot="1" x14ac:dyDescent="0.25">
      <c r="A111" s="343"/>
      <c r="B111" s="515"/>
      <c r="C111" s="28"/>
      <c r="D111" s="529" t="s">
        <v>351</v>
      </c>
      <c r="E111" s="530"/>
      <c r="F111" s="71" t="s">
        <v>317</v>
      </c>
      <c r="G111" s="70">
        <f t="shared" ref="G111" si="72">SUM(G113+G122)</f>
        <v>505</v>
      </c>
      <c r="H111" s="70"/>
      <c r="I111" s="70">
        <f t="shared" ref="I111:N111" si="73">SUM(I113+I122)</f>
        <v>608.24</v>
      </c>
      <c r="J111" s="70">
        <f t="shared" si="73"/>
        <v>561.11</v>
      </c>
      <c r="K111" s="70">
        <f t="shared" si="73"/>
        <v>155</v>
      </c>
      <c r="L111" s="70">
        <f t="shared" si="73"/>
        <v>324.2</v>
      </c>
      <c r="M111" s="70">
        <f t="shared" si="73"/>
        <v>500.2</v>
      </c>
      <c r="N111" s="70">
        <f t="shared" si="73"/>
        <v>684.7</v>
      </c>
      <c r="O111" s="86">
        <f t="shared" si="64"/>
        <v>122.02598420986972</v>
      </c>
      <c r="P111" s="105">
        <f t="shared" si="65"/>
        <v>111.11089108910892</v>
      </c>
      <c r="Q111" s="43"/>
    </row>
    <row r="112" spans="1:17" ht="27" customHeight="1" thickBot="1" x14ac:dyDescent="0.25">
      <c r="A112" s="343"/>
      <c r="B112" s="515"/>
      <c r="C112" s="28" t="s">
        <v>23</v>
      </c>
      <c r="D112" s="524" t="s">
        <v>318</v>
      </c>
      <c r="E112" s="525"/>
      <c r="F112" s="24">
        <v>87</v>
      </c>
      <c r="G112" s="70">
        <f t="shared" ref="G112" si="74">SUM(G114+G118+G121)</f>
        <v>584</v>
      </c>
      <c r="H112" s="70"/>
      <c r="I112" s="70">
        <f t="shared" ref="I112:J112" si="75">SUM(I114+I118+I121)</f>
        <v>702</v>
      </c>
      <c r="J112" s="70">
        <f t="shared" si="75"/>
        <v>640.72</v>
      </c>
      <c r="K112" s="189">
        <f t="shared" ref="K112:N112" si="76">SUM(K114+K118+K121)</f>
        <v>181</v>
      </c>
      <c r="L112" s="189">
        <f t="shared" si="76"/>
        <v>369</v>
      </c>
      <c r="M112" s="189">
        <f t="shared" si="76"/>
        <v>573</v>
      </c>
      <c r="N112" s="189">
        <f t="shared" si="76"/>
        <v>785.5</v>
      </c>
      <c r="O112" s="86">
        <f t="shared" si="64"/>
        <v>122.59645398926207</v>
      </c>
      <c r="P112" s="105">
        <f t="shared" si="65"/>
        <v>109.7123287671233</v>
      </c>
      <c r="Q112" s="43"/>
    </row>
    <row r="113" spans="1:17" ht="39.75" customHeight="1" thickBot="1" x14ac:dyDescent="0.25">
      <c r="A113" s="343"/>
      <c r="B113" s="515"/>
      <c r="C113" s="65"/>
      <c r="D113" s="529" t="s">
        <v>360</v>
      </c>
      <c r="E113" s="530"/>
      <c r="F113" s="24" t="s">
        <v>255</v>
      </c>
      <c r="G113" s="72">
        <f>SUM(G112-G115-G116-G117-G119-G120)</f>
        <v>434</v>
      </c>
      <c r="H113" s="70"/>
      <c r="I113" s="70">
        <f t="shared" ref="I113:N113" si="77">SUM(I112-I115-I116-I117-I119-I120)</f>
        <v>530</v>
      </c>
      <c r="J113" s="70">
        <f t="shared" si="77"/>
        <v>486.91</v>
      </c>
      <c r="K113" s="70">
        <f t="shared" si="77"/>
        <v>142</v>
      </c>
      <c r="L113" s="70">
        <f t="shared" si="77"/>
        <v>284</v>
      </c>
      <c r="M113" s="70">
        <f t="shared" si="77"/>
        <v>442</v>
      </c>
      <c r="N113" s="70">
        <f t="shared" si="77"/>
        <v>608.5</v>
      </c>
      <c r="O113" s="86">
        <f t="shared" si="64"/>
        <v>124.97176069499496</v>
      </c>
      <c r="P113" s="105">
        <f t="shared" si="65"/>
        <v>112.19124423963135</v>
      </c>
      <c r="Q113" s="43"/>
    </row>
    <row r="114" spans="1:17" ht="14.25" customHeight="1" thickBot="1" x14ac:dyDescent="0.25">
      <c r="A114" s="343"/>
      <c r="B114" s="515"/>
      <c r="C114" s="526"/>
      <c r="D114" s="499" t="s">
        <v>250</v>
      </c>
      <c r="E114" s="500"/>
      <c r="F114" s="24">
        <v>88</v>
      </c>
      <c r="G114" s="76">
        <v>546</v>
      </c>
      <c r="H114" s="24"/>
      <c r="I114" s="60">
        <v>670</v>
      </c>
      <c r="J114" s="76">
        <v>608.87</v>
      </c>
      <c r="K114" s="184">
        <v>178</v>
      </c>
      <c r="L114" s="184">
        <v>362</v>
      </c>
      <c r="M114" s="184">
        <v>561</v>
      </c>
      <c r="N114" s="344">
        <v>756</v>
      </c>
      <c r="O114" s="61">
        <f t="shared" si="64"/>
        <v>124.1644357580436</v>
      </c>
      <c r="P114" s="103">
        <f t="shared" ref="P114:P115" si="78">SUM(J114/G114)*100</f>
        <v>111.514652014652</v>
      </c>
      <c r="Q114" s="43"/>
    </row>
    <row r="115" spans="1:17" ht="12.75" customHeight="1" thickBot="1" x14ac:dyDescent="0.25">
      <c r="A115" s="343"/>
      <c r="B115" s="515"/>
      <c r="C115" s="527"/>
      <c r="D115" s="286"/>
      <c r="E115" s="287" t="s">
        <v>249</v>
      </c>
      <c r="F115" s="24" t="s">
        <v>269</v>
      </c>
      <c r="G115" s="186">
        <v>29</v>
      </c>
      <c r="H115" s="24"/>
      <c r="I115" s="63">
        <v>26</v>
      </c>
      <c r="J115" s="186">
        <v>26.32</v>
      </c>
      <c r="K115" s="205">
        <v>5</v>
      </c>
      <c r="L115" s="205">
        <v>10</v>
      </c>
      <c r="M115" s="205">
        <v>15</v>
      </c>
      <c r="N115" s="230">
        <v>20</v>
      </c>
      <c r="O115" s="61">
        <f t="shared" si="64"/>
        <v>75.98784194528875</v>
      </c>
      <c r="P115" s="103">
        <f t="shared" si="78"/>
        <v>90.758620689655174</v>
      </c>
      <c r="Q115" s="43"/>
    </row>
    <row r="116" spans="1:17" ht="13.5" customHeight="1" thickBot="1" x14ac:dyDescent="0.25">
      <c r="A116" s="343"/>
      <c r="B116" s="515"/>
      <c r="C116" s="527"/>
      <c r="D116" s="286"/>
      <c r="E116" s="287" t="s">
        <v>402</v>
      </c>
      <c r="F116" s="24" t="s">
        <v>319</v>
      </c>
      <c r="G116" s="89">
        <v>20</v>
      </c>
      <c r="H116" s="24"/>
      <c r="I116" s="61">
        <v>20</v>
      </c>
      <c r="J116" s="89">
        <v>20.64</v>
      </c>
      <c r="K116" s="205">
        <v>5</v>
      </c>
      <c r="L116" s="205">
        <v>10</v>
      </c>
      <c r="M116" s="205">
        <v>15</v>
      </c>
      <c r="N116" s="229">
        <v>21</v>
      </c>
      <c r="O116" s="61">
        <f t="shared" si="64"/>
        <v>101.74418604651163</v>
      </c>
      <c r="P116" s="103">
        <f t="shared" ref="P116:P122" si="79">SUM(J116/G116)*100</f>
        <v>103.2</v>
      </c>
      <c r="Q116" s="43"/>
    </row>
    <row r="117" spans="1:17" ht="12.75" customHeight="1" thickBot="1" x14ac:dyDescent="0.25">
      <c r="A117" s="343"/>
      <c r="B117" s="515"/>
      <c r="C117" s="527"/>
      <c r="D117" s="286"/>
      <c r="E117" s="287" t="s">
        <v>352</v>
      </c>
      <c r="F117" s="24" t="s">
        <v>320</v>
      </c>
      <c r="G117" s="187">
        <v>99</v>
      </c>
      <c r="H117" s="24"/>
      <c r="I117" s="61">
        <v>123</v>
      </c>
      <c r="J117" s="187">
        <v>104.45</v>
      </c>
      <c r="K117" s="205">
        <v>29</v>
      </c>
      <c r="L117" s="205">
        <v>65</v>
      </c>
      <c r="M117" s="205">
        <v>101</v>
      </c>
      <c r="N117" s="229">
        <v>136</v>
      </c>
      <c r="O117" s="61">
        <v>0</v>
      </c>
      <c r="P117" s="103">
        <v>0</v>
      </c>
      <c r="Q117" s="43"/>
    </row>
    <row r="118" spans="1:17" ht="25.5" customHeight="1" thickBot="1" x14ac:dyDescent="0.25">
      <c r="A118" s="343"/>
      <c r="B118" s="515"/>
      <c r="C118" s="527"/>
      <c r="D118" s="499" t="s">
        <v>251</v>
      </c>
      <c r="E118" s="500"/>
      <c r="F118" s="24">
        <v>89</v>
      </c>
      <c r="G118" s="188">
        <v>38</v>
      </c>
      <c r="H118" s="71"/>
      <c r="I118" s="72">
        <v>32</v>
      </c>
      <c r="J118" s="188">
        <v>31.85</v>
      </c>
      <c r="K118" s="189">
        <v>3</v>
      </c>
      <c r="L118" s="189">
        <v>7</v>
      </c>
      <c r="M118" s="189">
        <v>12</v>
      </c>
      <c r="N118" s="345">
        <v>15.6</v>
      </c>
      <c r="O118" s="86">
        <f t="shared" si="64"/>
        <v>48.979591836734691</v>
      </c>
      <c r="P118" s="105">
        <f t="shared" si="79"/>
        <v>83.815789473684205</v>
      </c>
      <c r="Q118" s="43"/>
    </row>
    <row r="119" spans="1:17" ht="15" customHeight="1" thickBot="1" x14ac:dyDescent="0.25">
      <c r="A119" s="343"/>
      <c r="B119" s="515"/>
      <c r="C119" s="527"/>
      <c r="D119" s="286"/>
      <c r="E119" s="287" t="s">
        <v>401</v>
      </c>
      <c r="F119" s="24" t="s">
        <v>265</v>
      </c>
      <c r="G119" s="187">
        <v>2</v>
      </c>
      <c r="H119" s="24"/>
      <c r="I119" s="63">
        <v>3</v>
      </c>
      <c r="J119" s="187">
        <v>2.4</v>
      </c>
      <c r="K119" s="205">
        <v>0</v>
      </c>
      <c r="L119" s="205">
        <v>0</v>
      </c>
      <c r="M119" s="205">
        <v>0</v>
      </c>
      <c r="N119" s="230">
        <v>0</v>
      </c>
      <c r="O119" s="86">
        <v>0</v>
      </c>
      <c r="P119" s="105">
        <v>0</v>
      </c>
      <c r="Q119" s="43"/>
    </row>
    <row r="120" spans="1:17" ht="15.75" customHeight="1" thickBot="1" x14ac:dyDescent="0.25">
      <c r="A120" s="343"/>
      <c r="B120" s="515"/>
      <c r="C120" s="527"/>
      <c r="D120" s="286"/>
      <c r="E120" s="287" t="s">
        <v>407</v>
      </c>
      <c r="F120" s="24" t="s">
        <v>266</v>
      </c>
      <c r="G120" s="90">
        <v>0</v>
      </c>
      <c r="H120" s="24"/>
      <c r="I120" s="63">
        <v>0</v>
      </c>
      <c r="J120" s="90"/>
      <c r="K120" s="205">
        <v>0</v>
      </c>
      <c r="L120" s="205">
        <v>0</v>
      </c>
      <c r="M120" s="205">
        <v>0</v>
      </c>
      <c r="N120" s="230">
        <v>0</v>
      </c>
      <c r="O120" s="61">
        <v>0</v>
      </c>
      <c r="P120" s="105">
        <v>0</v>
      </c>
      <c r="Q120" s="43"/>
    </row>
    <row r="121" spans="1:17" ht="15" customHeight="1" thickBot="1" x14ac:dyDescent="0.25">
      <c r="A121" s="343"/>
      <c r="B121" s="515"/>
      <c r="C121" s="528"/>
      <c r="D121" s="499" t="s">
        <v>161</v>
      </c>
      <c r="E121" s="500"/>
      <c r="F121" s="24">
        <v>90</v>
      </c>
      <c r="G121" s="177">
        <v>0</v>
      </c>
      <c r="H121" s="24"/>
      <c r="I121" s="24">
        <v>0</v>
      </c>
      <c r="J121" s="177">
        <v>0</v>
      </c>
      <c r="K121" s="205">
        <v>0</v>
      </c>
      <c r="L121" s="205">
        <v>0</v>
      </c>
      <c r="M121" s="205">
        <v>0</v>
      </c>
      <c r="N121" s="205">
        <v>13.9</v>
      </c>
      <c r="O121" s="61">
        <v>0</v>
      </c>
      <c r="P121" s="103"/>
      <c r="Q121" s="43"/>
    </row>
    <row r="122" spans="1:17" ht="24" customHeight="1" thickBot="1" x14ac:dyDescent="0.25">
      <c r="A122" s="343"/>
      <c r="B122" s="515"/>
      <c r="C122" s="28" t="s">
        <v>24</v>
      </c>
      <c r="D122" s="499" t="s">
        <v>321</v>
      </c>
      <c r="E122" s="500"/>
      <c r="F122" s="71">
        <v>91</v>
      </c>
      <c r="G122" s="70">
        <f t="shared" ref="G122" si="80">SUM(G123+G126+G127+G128+G129)</f>
        <v>71</v>
      </c>
      <c r="H122" s="70"/>
      <c r="I122" s="70">
        <f t="shared" ref="I122:J122" si="81">SUM(I123+I126+I127+I128+I129)</f>
        <v>78.240000000000009</v>
      </c>
      <c r="J122" s="70">
        <f t="shared" si="81"/>
        <v>74.2</v>
      </c>
      <c r="K122" s="189">
        <v>13</v>
      </c>
      <c r="L122" s="189">
        <f t="shared" ref="L122:N122" si="82">SUM(L123+L126+L127+L128+L129)</f>
        <v>40.200000000000003</v>
      </c>
      <c r="M122" s="189">
        <f t="shared" si="82"/>
        <v>58.2</v>
      </c>
      <c r="N122" s="70">
        <f t="shared" si="82"/>
        <v>76.2</v>
      </c>
      <c r="O122" s="86">
        <f t="shared" si="64"/>
        <v>102.69541778975741</v>
      </c>
      <c r="P122" s="105">
        <f t="shared" si="79"/>
        <v>104.50704225352112</v>
      </c>
      <c r="Q122" s="43"/>
    </row>
    <row r="123" spans="1:17" ht="37.5" customHeight="1" thickBot="1" x14ac:dyDescent="0.25">
      <c r="A123" s="343"/>
      <c r="B123" s="515"/>
      <c r="C123" s="46"/>
      <c r="D123" s="520" t="s">
        <v>344</v>
      </c>
      <c r="E123" s="521"/>
      <c r="F123" s="71">
        <v>92</v>
      </c>
      <c r="G123" s="185">
        <v>0</v>
      </c>
      <c r="H123" s="71"/>
      <c r="I123" s="71">
        <v>0</v>
      </c>
      <c r="J123" s="185">
        <v>0</v>
      </c>
      <c r="K123" s="192"/>
      <c r="L123" s="192">
        <v>0</v>
      </c>
      <c r="M123" s="192">
        <v>0</v>
      </c>
      <c r="N123" s="192">
        <v>0</v>
      </c>
      <c r="O123" s="86"/>
      <c r="P123" s="105">
        <v>0</v>
      </c>
      <c r="Q123" s="43"/>
    </row>
    <row r="124" spans="1:17" ht="24.75" thickBot="1" x14ac:dyDescent="0.25">
      <c r="A124" s="343"/>
      <c r="B124" s="515"/>
      <c r="C124" s="46"/>
      <c r="D124" s="24"/>
      <c r="E124" s="26" t="s">
        <v>162</v>
      </c>
      <c r="F124" s="24">
        <v>93</v>
      </c>
      <c r="G124" s="124">
        <v>0</v>
      </c>
      <c r="H124" s="71"/>
      <c r="I124" s="71"/>
      <c r="J124" s="124">
        <v>0</v>
      </c>
      <c r="K124" s="192"/>
      <c r="L124" s="192"/>
      <c r="M124" s="192"/>
      <c r="N124" s="192"/>
      <c r="O124" s="86"/>
      <c r="P124" s="105">
        <v>0</v>
      </c>
      <c r="Q124" s="43"/>
    </row>
    <row r="125" spans="1:17" ht="25.5" customHeight="1" thickBot="1" x14ac:dyDescent="0.25">
      <c r="A125" s="343"/>
      <c r="B125" s="515"/>
      <c r="C125" s="46"/>
      <c r="D125" s="24"/>
      <c r="E125" s="26" t="s">
        <v>163</v>
      </c>
      <c r="F125" s="24">
        <v>94</v>
      </c>
      <c r="G125" s="124">
        <v>0</v>
      </c>
      <c r="H125" s="71"/>
      <c r="I125" s="71">
        <v>0</v>
      </c>
      <c r="J125" s="124">
        <v>0</v>
      </c>
      <c r="K125" s="192">
        <v>0</v>
      </c>
      <c r="L125" s="192">
        <v>0</v>
      </c>
      <c r="M125" s="192">
        <v>0</v>
      </c>
      <c r="N125" s="192">
        <v>0</v>
      </c>
      <c r="O125" s="86"/>
      <c r="P125" s="105">
        <v>0</v>
      </c>
      <c r="Q125" s="43"/>
    </row>
    <row r="126" spans="1:17" ht="15" customHeight="1" thickBot="1" x14ac:dyDescent="0.25">
      <c r="A126" s="343"/>
      <c r="B126" s="515"/>
      <c r="C126" s="50"/>
      <c r="D126" s="522" t="s">
        <v>164</v>
      </c>
      <c r="E126" s="523"/>
      <c r="F126" s="281">
        <v>95</v>
      </c>
      <c r="G126" s="124">
        <v>52</v>
      </c>
      <c r="H126" s="281"/>
      <c r="I126" s="281">
        <v>58.24</v>
      </c>
      <c r="J126" s="124">
        <v>55.9</v>
      </c>
      <c r="K126" s="231">
        <v>12.6</v>
      </c>
      <c r="L126" s="231">
        <v>29</v>
      </c>
      <c r="M126" s="231">
        <v>47</v>
      </c>
      <c r="N126" s="231">
        <v>65</v>
      </c>
      <c r="O126" s="119">
        <f t="shared" si="64"/>
        <v>116.27906976744187</v>
      </c>
      <c r="P126" s="137">
        <f t="shared" ref="P126" si="83">SUM(J126/G126)*100</f>
        <v>107.5</v>
      </c>
      <c r="Q126" s="43"/>
    </row>
    <row r="127" spans="1:17" ht="14.25" customHeight="1" x14ac:dyDescent="0.2">
      <c r="A127" s="343"/>
      <c r="B127" s="461"/>
      <c r="C127" s="346"/>
      <c r="D127" s="531" t="s">
        <v>257</v>
      </c>
      <c r="E127" s="532"/>
      <c r="F127" s="160">
        <v>96</v>
      </c>
      <c r="G127" s="124">
        <v>19</v>
      </c>
      <c r="H127" s="160"/>
      <c r="I127" s="160">
        <v>20</v>
      </c>
      <c r="J127" s="124">
        <v>18.3</v>
      </c>
      <c r="K127" s="232">
        <v>0</v>
      </c>
      <c r="L127" s="232">
        <v>11.2</v>
      </c>
      <c r="M127" s="232">
        <v>11.2</v>
      </c>
      <c r="N127" s="232">
        <v>11.2</v>
      </c>
      <c r="O127" s="161">
        <v>0</v>
      </c>
      <c r="P127" s="162">
        <v>0</v>
      </c>
      <c r="Q127" s="43"/>
    </row>
    <row r="128" spans="1:17" ht="25.5" customHeight="1" x14ac:dyDescent="0.2">
      <c r="A128" s="343"/>
      <c r="B128" s="461"/>
      <c r="C128" s="347"/>
      <c r="D128" s="533" t="s">
        <v>165</v>
      </c>
      <c r="E128" s="534"/>
      <c r="F128" s="157">
        <v>97</v>
      </c>
      <c r="G128" s="124">
        <v>0</v>
      </c>
      <c r="H128" s="348"/>
      <c r="I128" s="158">
        <v>0</v>
      </c>
      <c r="J128" s="124">
        <v>0</v>
      </c>
      <c r="K128" s="349">
        <v>0</v>
      </c>
      <c r="L128" s="349">
        <v>0</v>
      </c>
      <c r="M128" s="349">
        <v>0</v>
      </c>
      <c r="N128" s="350">
        <v>0</v>
      </c>
      <c r="O128" s="90">
        <v>0</v>
      </c>
      <c r="P128" s="163">
        <v>0</v>
      </c>
      <c r="Q128" s="43"/>
    </row>
    <row r="129" spans="1:17" ht="13.5" customHeight="1" thickBot="1" x14ac:dyDescent="0.25">
      <c r="A129" s="343"/>
      <c r="B129" s="461"/>
      <c r="C129" s="351"/>
      <c r="D129" s="535" t="s">
        <v>166</v>
      </c>
      <c r="E129" s="536"/>
      <c r="F129" s="164">
        <v>98</v>
      </c>
      <c r="G129" s="124">
        <v>0</v>
      </c>
      <c r="H129" s="164"/>
      <c r="I129" s="165">
        <v>0</v>
      </c>
      <c r="J129" s="124">
        <v>0</v>
      </c>
      <c r="K129" s="352">
        <v>0</v>
      </c>
      <c r="L129" s="352">
        <v>0</v>
      </c>
      <c r="M129" s="352">
        <v>0</v>
      </c>
      <c r="N129" s="352">
        <v>0</v>
      </c>
      <c r="O129" s="166">
        <v>0</v>
      </c>
      <c r="P129" s="167">
        <v>0</v>
      </c>
      <c r="Q129" s="43"/>
    </row>
    <row r="130" spans="1:17" ht="24.75" customHeight="1" thickBot="1" x14ac:dyDescent="0.25">
      <c r="A130" s="343"/>
      <c r="B130" s="515"/>
      <c r="C130" s="68" t="s">
        <v>25</v>
      </c>
      <c r="D130" s="537" t="s">
        <v>322</v>
      </c>
      <c r="E130" s="517"/>
      <c r="F130" s="283">
        <v>99</v>
      </c>
      <c r="G130" s="124">
        <v>0</v>
      </c>
      <c r="H130" s="83"/>
      <c r="I130" s="274">
        <v>0</v>
      </c>
      <c r="J130" s="124">
        <v>0</v>
      </c>
      <c r="K130" s="353">
        <v>0</v>
      </c>
      <c r="L130" s="353">
        <v>0</v>
      </c>
      <c r="M130" s="353">
        <v>0</v>
      </c>
      <c r="N130" s="353">
        <v>0</v>
      </c>
      <c r="O130" s="77">
        <v>0</v>
      </c>
      <c r="P130" s="159">
        <v>0</v>
      </c>
      <c r="Q130" s="43"/>
    </row>
    <row r="131" spans="1:17" ht="27" customHeight="1" thickBot="1" x14ac:dyDescent="0.25">
      <c r="A131" s="343"/>
      <c r="B131" s="515"/>
      <c r="C131" s="46"/>
      <c r="D131" s="510" t="s">
        <v>167</v>
      </c>
      <c r="E131" s="511"/>
      <c r="F131" s="24">
        <v>100</v>
      </c>
      <c r="G131" s="185">
        <v>0</v>
      </c>
      <c r="H131" s="24"/>
      <c r="I131" s="71">
        <v>0</v>
      </c>
      <c r="J131" s="185">
        <v>0</v>
      </c>
      <c r="K131" s="192">
        <v>0</v>
      </c>
      <c r="L131" s="192">
        <v>0</v>
      </c>
      <c r="M131" s="192">
        <v>0</v>
      </c>
      <c r="N131" s="192">
        <v>0</v>
      </c>
      <c r="O131" s="86">
        <v>0</v>
      </c>
      <c r="P131" s="105">
        <v>0</v>
      </c>
      <c r="Q131" s="43"/>
    </row>
    <row r="132" spans="1:17" ht="26.25" customHeight="1" thickBot="1" x14ac:dyDescent="0.25">
      <c r="A132" s="343"/>
      <c r="B132" s="515"/>
      <c r="C132" s="46"/>
      <c r="D132" s="510" t="s">
        <v>168</v>
      </c>
      <c r="E132" s="511"/>
      <c r="F132" s="24">
        <v>101</v>
      </c>
      <c r="G132" s="124">
        <v>0</v>
      </c>
      <c r="H132" s="24"/>
      <c r="I132" s="71">
        <v>0</v>
      </c>
      <c r="J132" s="124">
        <v>0</v>
      </c>
      <c r="K132" s="192">
        <v>0</v>
      </c>
      <c r="L132" s="192">
        <v>0</v>
      </c>
      <c r="M132" s="192">
        <v>0</v>
      </c>
      <c r="N132" s="192">
        <v>0</v>
      </c>
      <c r="O132" s="86">
        <v>0</v>
      </c>
      <c r="P132" s="105">
        <v>0</v>
      </c>
      <c r="Q132" s="43"/>
    </row>
    <row r="133" spans="1:17" ht="27" customHeight="1" thickBot="1" x14ac:dyDescent="0.25">
      <c r="A133" s="343"/>
      <c r="B133" s="515"/>
      <c r="C133" s="46"/>
      <c r="D133" s="510" t="s">
        <v>169</v>
      </c>
      <c r="E133" s="511"/>
      <c r="F133" s="24">
        <v>102</v>
      </c>
      <c r="G133" s="124">
        <v>0</v>
      </c>
      <c r="H133" s="24"/>
      <c r="I133" s="71">
        <v>0</v>
      </c>
      <c r="J133" s="124">
        <v>0</v>
      </c>
      <c r="K133" s="192">
        <v>0</v>
      </c>
      <c r="L133" s="192">
        <v>0</v>
      </c>
      <c r="M133" s="192">
        <v>0</v>
      </c>
      <c r="N133" s="192">
        <v>0</v>
      </c>
      <c r="O133" s="86">
        <v>0</v>
      </c>
      <c r="P133" s="105">
        <v>0</v>
      </c>
      <c r="Q133" s="43"/>
    </row>
    <row r="134" spans="1:17" ht="38.25" customHeight="1" thickBot="1" x14ac:dyDescent="0.25">
      <c r="A134" s="343"/>
      <c r="B134" s="515"/>
      <c r="C134" s="28" t="s">
        <v>27</v>
      </c>
      <c r="D134" s="499" t="s">
        <v>323</v>
      </c>
      <c r="E134" s="500"/>
      <c r="F134" s="24">
        <v>103</v>
      </c>
      <c r="G134" s="70">
        <f>SUM(G135+G141+G138)</f>
        <v>91</v>
      </c>
      <c r="H134" s="70"/>
      <c r="I134" s="70">
        <f>SUM(I135+I141+I138)</f>
        <v>106.4</v>
      </c>
      <c r="J134" s="70">
        <f>SUM(J135+J141+J138)</f>
        <v>91.6</v>
      </c>
      <c r="K134" s="189">
        <f t="shared" ref="K134" si="84">SUM(K135+K141)</f>
        <v>22.5</v>
      </c>
      <c r="L134" s="189">
        <f>SUM(L135+L141+L138)</f>
        <v>48</v>
      </c>
      <c r="M134" s="189">
        <f>SUM(M135+M141+M138)</f>
        <v>80</v>
      </c>
      <c r="N134" s="189">
        <f>SUM(N135+N141+N138)</f>
        <v>111.4</v>
      </c>
      <c r="O134" s="72">
        <f>SUM(N134/J134)*100</f>
        <v>121.61572052401748</v>
      </c>
      <c r="P134" s="133">
        <f>SUM(J134/G134)*100</f>
        <v>100.65934065934066</v>
      </c>
      <c r="Q134" s="43"/>
    </row>
    <row r="135" spans="1:17" ht="12.75" thickBot="1" x14ac:dyDescent="0.25">
      <c r="A135" s="343"/>
      <c r="B135" s="515"/>
      <c r="C135" s="526"/>
      <c r="D135" s="510" t="s">
        <v>170</v>
      </c>
      <c r="E135" s="511"/>
      <c r="F135" s="24">
        <v>104</v>
      </c>
      <c r="G135" s="76">
        <v>90</v>
      </c>
      <c r="H135" s="24"/>
      <c r="I135" s="24">
        <v>94</v>
      </c>
      <c r="J135" s="76">
        <v>90</v>
      </c>
      <c r="K135" s="205">
        <v>22.5</v>
      </c>
      <c r="L135" s="205">
        <v>45</v>
      </c>
      <c r="M135" s="205">
        <v>70</v>
      </c>
      <c r="N135" s="205">
        <v>94</v>
      </c>
      <c r="O135" s="61">
        <f t="shared" ref="O135:O136" si="85">SUM(N135/J135)*100</f>
        <v>104.44444444444446</v>
      </c>
      <c r="P135" s="103">
        <f t="shared" ref="P135" si="86">SUM(J135/G135)*100</f>
        <v>100</v>
      </c>
      <c r="Q135" s="43"/>
    </row>
    <row r="136" spans="1:17" ht="12.75" thickBot="1" x14ac:dyDescent="0.25">
      <c r="A136" s="343"/>
      <c r="B136" s="515"/>
      <c r="C136" s="527"/>
      <c r="D136" s="24"/>
      <c r="E136" s="26" t="s">
        <v>171</v>
      </c>
      <c r="F136" s="24">
        <v>105</v>
      </c>
      <c r="G136" s="49">
        <v>90</v>
      </c>
      <c r="H136" s="24"/>
      <c r="I136" s="24">
        <v>94</v>
      </c>
      <c r="J136" s="49">
        <v>90</v>
      </c>
      <c r="K136" s="205">
        <v>22.5</v>
      </c>
      <c r="L136" s="205">
        <v>45</v>
      </c>
      <c r="M136" s="205">
        <v>70</v>
      </c>
      <c r="N136" s="205">
        <v>94</v>
      </c>
      <c r="O136" s="61">
        <f t="shared" si="85"/>
        <v>104.44444444444446</v>
      </c>
      <c r="P136" s="103">
        <v>0</v>
      </c>
      <c r="Q136" s="43"/>
    </row>
    <row r="137" spans="1:17" ht="12.75" thickBot="1" x14ac:dyDescent="0.25">
      <c r="A137" s="343"/>
      <c r="B137" s="515"/>
      <c r="C137" s="527"/>
      <c r="D137" s="24"/>
      <c r="E137" s="26" t="s">
        <v>172</v>
      </c>
      <c r="F137" s="24">
        <v>106</v>
      </c>
      <c r="G137" s="49">
        <v>0</v>
      </c>
      <c r="H137" s="24"/>
      <c r="I137" s="24">
        <v>0</v>
      </c>
      <c r="J137" s="49">
        <v>0</v>
      </c>
      <c r="K137" s="205">
        <v>0</v>
      </c>
      <c r="L137" s="205">
        <v>0</v>
      </c>
      <c r="M137" s="205">
        <v>0</v>
      </c>
      <c r="N137" s="205">
        <v>0</v>
      </c>
      <c r="O137" s="61">
        <v>0</v>
      </c>
      <c r="P137" s="103">
        <v>0</v>
      </c>
      <c r="Q137" s="43"/>
    </row>
    <row r="138" spans="1:17" ht="25.5" customHeight="1" thickBot="1" x14ac:dyDescent="0.25">
      <c r="A138" s="343"/>
      <c r="B138" s="515"/>
      <c r="C138" s="527"/>
      <c r="D138" s="510" t="s">
        <v>262</v>
      </c>
      <c r="E138" s="511"/>
      <c r="F138" s="71">
        <v>107</v>
      </c>
      <c r="G138" s="124">
        <v>0</v>
      </c>
      <c r="H138" s="71"/>
      <c r="I138" s="71">
        <v>10</v>
      </c>
      <c r="J138" s="124">
        <v>0</v>
      </c>
      <c r="K138" s="192">
        <v>0</v>
      </c>
      <c r="L138" s="192">
        <v>2</v>
      </c>
      <c r="M138" s="192">
        <v>8</v>
      </c>
      <c r="N138" s="192">
        <v>15</v>
      </c>
      <c r="O138" s="86">
        <v>0</v>
      </c>
      <c r="P138" s="105">
        <v>0</v>
      </c>
      <c r="Q138" s="43"/>
    </row>
    <row r="139" spans="1:17" ht="12.75" thickBot="1" x14ac:dyDescent="0.25">
      <c r="A139" s="343"/>
      <c r="B139" s="515"/>
      <c r="C139" s="527"/>
      <c r="D139" s="24"/>
      <c r="E139" s="26" t="s">
        <v>171</v>
      </c>
      <c r="F139" s="24">
        <v>108</v>
      </c>
      <c r="G139" s="124">
        <v>0</v>
      </c>
      <c r="H139" s="24"/>
      <c r="I139" s="24">
        <v>10</v>
      </c>
      <c r="J139" s="124">
        <v>0</v>
      </c>
      <c r="K139" s="205"/>
      <c r="L139" s="205">
        <v>2</v>
      </c>
      <c r="M139" s="205">
        <v>8</v>
      </c>
      <c r="N139" s="205">
        <v>15</v>
      </c>
      <c r="O139" s="61">
        <v>0</v>
      </c>
      <c r="P139" s="103">
        <v>0</v>
      </c>
      <c r="Q139" s="43"/>
    </row>
    <row r="140" spans="1:17" ht="12.75" thickBot="1" x14ac:dyDescent="0.25">
      <c r="A140" s="343"/>
      <c r="B140" s="515"/>
      <c r="C140" s="527"/>
      <c r="D140" s="24"/>
      <c r="E140" s="26" t="s">
        <v>172</v>
      </c>
      <c r="F140" s="24">
        <v>109</v>
      </c>
      <c r="G140" s="49">
        <v>0</v>
      </c>
      <c r="H140" s="24"/>
      <c r="I140" s="24">
        <v>0</v>
      </c>
      <c r="J140" s="49">
        <v>0</v>
      </c>
      <c r="K140" s="205"/>
      <c r="L140" s="205"/>
      <c r="M140" s="205">
        <v>0</v>
      </c>
      <c r="N140" s="205">
        <v>0</v>
      </c>
      <c r="O140" s="61">
        <v>0</v>
      </c>
      <c r="P140" s="103">
        <v>0</v>
      </c>
      <c r="Q140" s="43"/>
    </row>
    <row r="141" spans="1:17" ht="14.25" customHeight="1" thickBot="1" x14ac:dyDescent="0.25">
      <c r="A141" s="343"/>
      <c r="B141" s="515"/>
      <c r="C141" s="528"/>
      <c r="D141" s="510" t="s">
        <v>263</v>
      </c>
      <c r="E141" s="511"/>
      <c r="F141" s="24">
        <v>110</v>
      </c>
      <c r="G141" s="49">
        <v>1</v>
      </c>
      <c r="H141" s="24"/>
      <c r="I141" s="24">
        <v>2.4</v>
      </c>
      <c r="J141" s="49">
        <v>1.6</v>
      </c>
      <c r="K141" s="205">
        <v>0</v>
      </c>
      <c r="L141" s="205">
        <v>1</v>
      </c>
      <c r="M141" s="205">
        <v>2</v>
      </c>
      <c r="N141" s="205">
        <v>2.4</v>
      </c>
      <c r="O141" s="61">
        <f t="shared" ref="O141" si="87">SUM(N141/J141)*100</f>
        <v>149.99999999999997</v>
      </c>
      <c r="P141" s="103">
        <f t="shared" ref="P141" si="88">SUM(J141/G141)*100</f>
        <v>160</v>
      </c>
      <c r="Q141" s="43"/>
    </row>
    <row r="142" spans="1:17" ht="16.5" customHeight="1" thickBot="1" x14ac:dyDescent="0.25">
      <c r="A142" s="343"/>
      <c r="B142" s="515"/>
      <c r="C142" s="46"/>
      <c r="D142" s="510" t="s">
        <v>173</v>
      </c>
      <c r="E142" s="511"/>
      <c r="F142" s="24">
        <v>111</v>
      </c>
      <c r="G142" s="49">
        <v>0</v>
      </c>
      <c r="H142" s="24"/>
      <c r="I142" s="24">
        <v>0</v>
      </c>
      <c r="J142" s="49">
        <v>0</v>
      </c>
      <c r="K142" s="205">
        <v>0</v>
      </c>
      <c r="L142" s="205">
        <v>0</v>
      </c>
      <c r="M142" s="205">
        <v>0</v>
      </c>
      <c r="N142" s="205">
        <v>0</v>
      </c>
      <c r="O142" s="61">
        <v>0</v>
      </c>
      <c r="P142" s="103">
        <v>0</v>
      </c>
      <c r="Q142" s="43"/>
    </row>
    <row r="143" spans="1:17" ht="12.75" customHeight="1" thickBot="1" x14ac:dyDescent="0.25">
      <c r="A143" s="343"/>
      <c r="B143" s="515"/>
      <c r="C143" s="65" t="s">
        <v>28</v>
      </c>
      <c r="D143" s="503" t="s">
        <v>258</v>
      </c>
      <c r="E143" s="504"/>
      <c r="F143" s="24">
        <v>112</v>
      </c>
      <c r="G143" s="182">
        <v>15</v>
      </c>
      <c r="H143" s="23"/>
      <c r="I143" s="23">
        <v>19</v>
      </c>
      <c r="J143" s="182">
        <v>16.5</v>
      </c>
      <c r="K143" s="184">
        <v>4.5999999999999996</v>
      </c>
      <c r="L143" s="184">
        <v>8</v>
      </c>
      <c r="M143" s="184">
        <v>13</v>
      </c>
      <c r="N143" s="184">
        <v>20.2</v>
      </c>
      <c r="O143" s="62">
        <f t="shared" ref="O143" si="89">SUM(N143/J143)*100</f>
        <v>122.42424242424241</v>
      </c>
      <c r="P143" s="106">
        <f t="shared" ref="P143" si="90">SUM(J143/G143)*100</f>
        <v>110.00000000000001</v>
      </c>
      <c r="Q143" s="43"/>
    </row>
    <row r="144" spans="1:17" ht="36.75" customHeight="1" thickBot="1" x14ac:dyDescent="0.25">
      <c r="A144" s="343"/>
      <c r="B144" s="515"/>
      <c r="C144" s="66" t="s">
        <v>29</v>
      </c>
      <c r="D144" s="508" t="s">
        <v>324</v>
      </c>
      <c r="E144" s="509"/>
      <c r="F144" s="24">
        <v>113</v>
      </c>
      <c r="G144" s="70">
        <f t="shared" ref="G144" si="91">SUM(G145+G148+G149+G150+G151+G152)</f>
        <v>103.3</v>
      </c>
      <c r="H144" s="70"/>
      <c r="I144" s="70">
        <f t="shared" ref="I144:J144" si="92">SUM(I145+I148+I149+I150+I151+I152)</f>
        <v>28</v>
      </c>
      <c r="J144" s="70">
        <f t="shared" si="92"/>
        <v>101.55000000000001</v>
      </c>
      <c r="K144" s="189">
        <f t="shared" ref="K144:N144" si="93">SUM(K145+K148+K149+K150+K151+K152)</f>
        <v>6.1</v>
      </c>
      <c r="L144" s="189">
        <f t="shared" si="93"/>
        <v>10.5</v>
      </c>
      <c r="M144" s="189">
        <f t="shared" si="93"/>
        <v>17.100000000000001</v>
      </c>
      <c r="N144" s="189">
        <f t="shared" si="93"/>
        <v>24</v>
      </c>
      <c r="O144" s="72">
        <f t="shared" ref="O144" si="94">SUM(N144/J144)*100</f>
        <v>23.633677991137368</v>
      </c>
      <c r="P144" s="133">
        <f t="shared" ref="P144" si="95">SUM(J144/G144)*100</f>
        <v>98.305905130687336</v>
      </c>
      <c r="Q144" s="43"/>
    </row>
    <row r="145" spans="1:17" ht="25.5" customHeight="1" thickBot="1" x14ac:dyDescent="0.25">
      <c r="A145" s="343"/>
      <c r="B145" s="515"/>
      <c r="C145" s="67" t="s">
        <v>11</v>
      </c>
      <c r="D145" s="538" t="s">
        <v>325</v>
      </c>
      <c r="E145" s="539"/>
      <c r="F145" s="71">
        <v>114</v>
      </c>
      <c r="G145" s="76">
        <v>0</v>
      </c>
      <c r="H145" s="71"/>
      <c r="I145" s="192">
        <v>1</v>
      </c>
      <c r="J145" s="76">
        <v>0</v>
      </c>
      <c r="K145" s="192">
        <v>0</v>
      </c>
      <c r="L145" s="192">
        <v>0.5</v>
      </c>
      <c r="M145" s="192">
        <v>1</v>
      </c>
      <c r="N145" s="192">
        <v>1</v>
      </c>
      <c r="O145" s="72">
        <v>0</v>
      </c>
      <c r="P145" s="133">
        <v>0</v>
      </c>
      <c r="Q145" s="43"/>
    </row>
    <row r="146" spans="1:17" ht="13.5" customHeight="1" thickBot="1" x14ac:dyDescent="0.25">
      <c r="A146" s="343"/>
      <c r="B146" s="515"/>
      <c r="C146" s="46"/>
      <c r="D146" s="510" t="s">
        <v>174</v>
      </c>
      <c r="E146" s="511"/>
      <c r="F146" s="24">
        <v>115</v>
      </c>
      <c r="G146" s="178">
        <v>0</v>
      </c>
      <c r="H146" s="24"/>
      <c r="I146" s="24">
        <v>0</v>
      </c>
      <c r="J146" s="178">
        <v>0</v>
      </c>
      <c r="K146" s="205">
        <v>0</v>
      </c>
      <c r="L146" s="205">
        <v>0</v>
      </c>
      <c r="M146" s="205">
        <v>0</v>
      </c>
      <c r="N146" s="205">
        <v>0</v>
      </c>
      <c r="O146" s="61">
        <v>0</v>
      </c>
      <c r="P146" s="103">
        <v>0</v>
      </c>
      <c r="Q146" s="43"/>
    </row>
    <row r="147" spans="1:17" ht="14.25" customHeight="1" thickBot="1" x14ac:dyDescent="0.25">
      <c r="A147" s="343"/>
      <c r="B147" s="515"/>
      <c r="C147" s="46"/>
      <c r="D147" s="510" t="s">
        <v>175</v>
      </c>
      <c r="E147" s="511"/>
      <c r="F147" s="24">
        <v>116</v>
      </c>
      <c r="G147" s="49">
        <v>0</v>
      </c>
      <c r="H147" s="24"/>
      <c r="I147" s="24">
        <v>0</v>
      </c>
      <c r="J147" s="49">
        <v>0</v>
      </c>
      <c r="K147" s="205">
        <v>0</v>
      </c>
      <c r="L147" s="205">
        <v>0</v>
      </c>
      <c r="M147" s="205">
        <v>0</v>
      </c>
      <c r="N147" s="205">
        <v>0</v>
      </c>
      <c r="O147" s="61">
        <v>0</v>
      </c>
      <c r="P147" s="103">
        <v>0</v>
      </c>
      <c r="Q147" s="43"/>
    </row>
    <row r="148" spans="1:17" ht="27.75" customHeight="1" thickBot="1" x14ac:dyDescent="0.25">
      <c r="A148" s="343"/>
      <c r="B148" s="515"/>
      <c r="C148" s="46" t="s">
        <v>13</v>
      </c>
      <c r="D148" s="510" t="s">
        <v>376</v>
      </c>
      <c r="E148" s="511"/>
      <c r="F148" s="71">
        <v>117</v>
      </c>
      <c r="G148" s="124">
        <v>72.8</v>
      </c>
      <c r="H148" s="71"/>
      <c r="I148" s="71">
        <v>0</v>
      </c>
      <c r="J148" s="124">
        <v>71.150000000000006</v>
      </c>
      <c r="K148" s="192">
        <v>0</v>
      </c>
      <c r="L148" s="192">
        <v>0</v>
      </c>
      <c r="M148" s="192">
        <v>0</v>
      </c>
      <c r="N148" s="192">
        <v>0</v>
      </c>
      <c r="O148" s="86">
        <v>0</v>
      </c>
      <c r="P148" s="105">
        <v>0</v>
      </c>
      <c r="Q148" s="43"/>
    </row>
    <row r="149" spans="1:17" ht="12.75" customHeight="1" thickBot="1" x14ac:dyDescent="0.25">
      <c r="A149" s="343"/>
      <c r="B149" s="515"/>
      <c r="C149" s="46" t="s">
        <v>44</v>
      </c>
      <c r="D149" s="510" t="s">
        <v>176</v>
      </c>
      <c r="E149" s="511"/>
      <c r="F149" s="24">
        <v>118</v>
      </c>
      <c r="G149" s="185">
        <v>0</v>
      </c>
      <c r="H149" s="24"/>
      <c r="I149" s="24">
        <v>0</v>
      </c>
      <c r="J149" s="185">
        <v>0</v>
      </c>
      <c r="K149" s="205">
        <v>0</v>
      </c>
      <c r="L149" s="205">
        <v>0</v>
      </c>
      <c r="M149" s="205">
        <v>0</v>
      </c>
      <c r="N149" s="205">
        <v>0</v>
      </c>
      <c r="O149" s="61">
        <v>0</v>
      </c>
      <c r="P149" s="103">
        <v>0</v>
      </c>
      <c r="Q149" s="43"/>
    </row>
    <row r="150" spans="1:17" ht="12" customHeight="1" thickBot="1" x14ac:dyDescent="0.25">
      <c r="A150" s="343"/>
      <c r="B150" s="515"/>
      <c r="C150" s="46" t="s">
        <v>52</v>
      </c>
      <c r="D150" s="540" t="s">
        <v>414</v>
      </c>
      <c r="E150" s="511"/>
      <c r="F150" s="24">
        <v>119</v>
      </c>
      <c r="G150" s="49">
        <v>10.7</v>
      </c>
      <c r="H150" s="24"/>
      <c r="I150" s="205">
        <v>0</v>
      </c>
      <c r="J150" s="49">
        <v>7.5</v>
      </c>
      <c r="K150" s="205">
        <v>0</v>
      </c>
      <c r="L150" s="205">
        <v>0</v>
      </c>
      <c r="M150" s="205">
        <v>0</v>
      </c>
      <c r="N150" s="205">
        <v>0</v>
      </c>
      <c r="O150" s="61">
        <v>0</v>
      </c>
      <c r="P150" s="103">
        <f t="shared" ref="P150:P151" si="96">SUM(J150/G150)*100</f>
        <v>70.093457943925245</v>
      </c>
      <c r="Q150" s="43"/>
    </row>
    <row r="151" spans="1:17" ht="13.5" customHeight="1" thickBot="1" x14ac:dyDescent="0.25">
      <c r="A151" s="343"/>
      <c r="B151" s="515"/>
      <c r="C151" s="46" t="s">
        <v>54</v>
      </c>
      <c r="D151" s="510" t="s">
        <v>177</v>
      </c>
      <c r="E151" s="511"/>
      <c r="F151" s="24">
        <v>120</v>
      </c>
      <c r="G151" s="49">
        <v>22</v>
      </c>
      <c r="H151" s="24"/>
      <c r="I151" s="24">
        <v>25</v>
      </c>
      <c r="J151" s="49">
        <v>22.9</v>
      </c>
      <c r="K151" s="205">
        <v>5.8</v>
      </c>
      <c r="L151" s="205">
        <v>12</v>
      </c>
      <c r="M151" s="205">
        <v>18</v>
      </c>
      <c r="N151" s="205">
        <v>25</v>
      </c>
      <c r="O151" s="61">
        <f t="shared" ref="O151" si="97">SUM(N151/J151)*100</f>
        <v>109.1703056768559</v>
      </c>
      <c r="P151" s="103">
        <f t="shared" si="96"/>
        <v>104.09090909090908</v>
      </c>
      <c r="Q151" s="43"/>
    </row>
    <row r="152" spans="1:17" ht="24.75" customHeight="1" thickBot="1" x14ac:dyDescent="0.25">
      <c r="A152" s="343"/>
      <c r="B152" s="515"/>
      <c r="C152" s="46" t="s">
        <v>90</v>
      </c>
      <c r="D152" s="510" t="s">
        <v>326</v>
      </c>
      <c r="E152" s="511"/>
      <c r="F152" s="24">
        <v>121</v>
      </c>
      <c r="G152" s="71">
        <f t="shared" ref="G152" si="98">SUM(G153-G156)</f>
        <v>-2.2000000000000002</v>
      </c>
      <c r="H152" s="24"/>
      <c r="I152" s="71">
        <f t="shared" ref="I152:J152" si="99">SUM(I153-I156)</f>
        <v>2</v>
      </c>
      <c r="J152" s="71">
        <f t="shared" si="99"/>
        <v>0</v>
      </c>
      <c r="K152" s="192">
        <f t="shared" ref="K152:N152" si="100">SUM(K153-K156)</f>
        <v>0.3</v>
      </c>
      <c r="L152" s="192">
        <f t="shared" si="100"/>
        <v>-2</v>
      </c>
      <c r="M152" s="192">
        <f t="shared" si="100"/>
        <v>-1.9</v>
      </c>
      <c r="N152" s="192">
        <f t="shared" si="100"/>
        <v>-2</v>
      </c>
      <c r="O152" s="86">
        <v>0</v>
      </c>
      <c r="P152" s="105">
        <v>0</v>
      </c>
      <c r="Q152" s="43"/>
    </row>
    <row r="153" spans="1:17" ht="14.25" customHeight="1" thickBot="1" x14ac:dyDescent="0.25">
      <c r="A153" s="343"/>
      <c r="B153" s="515"/>
      <c r="C153" s="46"/>
      <c r="D153" s="24" t="s">
        <v>91</v>
      </c>
      <c r="E153" s="26" t="s">
        <v>178</v>
      </c>
      <c r="F153" s="24">
        <v>122</v>
      </c>
      <c r="G153" s="124">
        <v>1</v>
      </c>
      <c r="H153" s="24"/>
      <c r="I153" s="71">
        <v>5</v>
      </c>
      <c r="J153" s="124">
        <v>1</v>
      </c>
      <c r="K153" s="192">
        <v>0.3</v>
      </c>
      <c r="L153" s="192">
        <v>1</v>
      </c>
      <c r="M153" s="192">
        <v>2.1</v>
      </c>
      <c r="N153" s="192">
        <v>3</v>
      </c>
      <c r="O153" s="86">
        <v>0</v>
      </c>
      <c r="P153" s="105">
        <v>0</v>
      </c>
      <c r="Q153" s="43"/>
    </row>
    <row r="154" spans="1:17" ht="14.25" customHeight="1" thickBot="1" x14ac:dyDescent="0.25">
      <c r="A154" s="343"/>
      <c r="B154" s="515"/>
      <c r="C154" s="526"/>
      <c r="D154" s="24" t="s">
        <v>179</v>
      </c>
      <c r="E154" s="26" t="s">
        <v>180</v>
      </c>
      <c r="F154" s="24">
        <v>123</v>
      </c>
      <c r="G154" s="124">
        <v>0</v>
      </c>
      <c r="H154" s="24"/>
      <c r="I154" s="71">
        <v>0</v>
      </c>
      <c r="J154" s="124">
        <v>0</v>
      </c>
      <c r="K154" s="192">
        <v>0</v>
      </c>
      <c r="L154" s="192">
        <v>0</v>
      </c>
      <c r="M154" s="192">
        <v>0</v>
      </c>
      <c r="N154" s="192">
        <v>0</v>
      </c>
      <c r="O154" s="86">
        <v>0</v>
      </c>
      <c r="P154" s="105">
        <v>0</v>
      </c>
      <c r="Q154" s="43"/>
    </row>
    <row r="155" spans="1:17" ht="15" customHeight="1" thickBot="1" x14ac:dyDescent="0.25">
      <c r="A155" s="343"/>
      <c r="B155" s="515"/>
      <c r="C155" s="527"/>
      <c r="D155" s="24" t="s">
        <v>181</v>
      </c>
      <c r="E155" s="26" t="s">
        <v>182</v>
      </c>
      <c r="F155" s="24">
        <v>124</v>
      </c>
      <c r="G155" s="124">
        <v>0</v>
      </c>
      <c r="H155" s="24"/>
      <c r="I155" s="71">
        <v>0</v>
      </c>
      <c r="J155" s="124">
        <v>0</v>
      </c>
      <c r="K155" s="192">
        <v>0</v>
      </c>
      <c r="L155" s="192">
        <v>0</v>
      </c>
      <c r="M155" s="192">
        <v>0</v>
      </c>
      <c r="N155" s="192">
        <v>0</v>
      </c>
      <c r="O155" s="86">
        <v>0</v>
      </c>
      <c r="P155" s="105">
        <v>0</v>
      </c>
      <c r="Q155" s="43"/>
    </row>
    <row r="156" spans="1:17" ht="24.75" customHeight="1" thickBot="1" x14ac:dyDescent="0.25">
      <c r="A156" s="343"/>
      <c r="B156" s="515"/>
      <c r="C156" s="528"/>
      <c r="D156" s="24" t="s">
        <v>93</v>
      </c>
      <c r="E156" s="26" t="s">
        <v>183</v>
      </c>
      <c r="F156" s="71">
        <v>125</v>
      </c>
      <c r="G156" s="124">
        <v>3.2</v>
      </c>
      <c r="H156" s="24"/>
      <c r="I156" s="71">
        <v>3</v>
      </c>
      <c r="J156" s="124">
        <v>1</v>
      </c>
      <c r="K156" s="192">
        <v>0</v>
      </c>
      <c r="L156" s="192">
        <v>3</v>
      </c>
      <c r="M156" s="192">
        <v>4</v>
      </c>
      <c r="N156" s="192">
        <v>5</v>
      </c>
      <c r="O156" s="86">
        <v>0</v>
      </c>
      <c r="P156" s="105">
        <v>0</v>
      </c>
      <c r="Q156" s="43"/>
    </row>
    <row r="157" spans="1:17" ht="25.5" customHeight="1" thickBot="1" x14ac:dyDescent="0.25">
      <c r="A157" s="343"/>
      <c r="B157" s="515"/>
      <c r="C157" s="46"/>
      <c r="D157" s="24" t="s">
        <v>184</v>
      </c>
      <c r="E157" s="26" t="s">
        <v>327</v>
      </c>
      <c r="F157" s="71">
        <v>126</v>
      </c>
      <c r="G157" s="124">
        <v>3.2</v>
      </c>
      <c r="H157" s="24"/>
      <c r="I157" s="71">
        <v>3</v>
      </c>
      <c r="J157" s="124">
        <v>1</v>
      </c>
      <c r="K157" s="192">
        <v>0</v>
      </c>
      <c r="L157" s="192">
        <v>3</v>
      </c>
      <c r="M157" s="192">
        <v>4</v>
      </c>
      <c r="N157" s="192">
        <v>5</v>
      </c>
      <c r="O157" s="86">
        <v>0</v>
      </c>
      <c r="P157" s="105">
        <v>0</v>
      </c>
      <c r="Q157" s="43"/>
    </row>
    <row r="158" spans="1:17" ht="14.25" customHeight="1" thickBot="1" x14ac:dyDescent="0.25">
      <c r="A158" s="343"/>
      <c r="B158" s="515"/>
      <c r="C158" s="46"/>
      <c r="D158" s="24"/>
      <c r="E158" s="26" t="s">
        <v>185</v>
      </c>
      <c r="F158" s="24">
        <v>127</v>
      </c>
      <c r="G158" s="124">
        <v>0</v>
      </c>
      <c r="H158" s="24"/>
      <c r="I158" s="24">
        <v>0</v>
      </c>
      <c r="J158" s="124">
        <v>0</v>
      </c>
      <c r="K158" s="205">
        <v>0</v>
      </c>
      <c r="L158" s="205">
        <v>0</v>
      </c>
      <c r="M158" s="205">
        <v>0</v>
      </c>
      <c r="N158" s="205">
        <v>0</v>
      </c>
      <c r="O158" s="61">
        <v>0</v>
      </c>
      <c r="P158" s="103">
        <v>0</v>
      </c>
      <c r="Q158" s="43"/>
    </row>
    <row r="159" spans="1:17" ht="25.5" customHeight="1" thickBot="1" x14ac:dyDescent="0.25">
      <c r="A159" s="343"/>
      <c r="B159" s="515"/>
      <c r="C159" s="46"/>
      <c r="D159" s="24"/>
      <c r="E159" s="26" t="s">
        <v>186</v>
      </c>
      <c r="F159" s="24">
        <v>128</v>
      </c>
      <c r="G159" s="49">
        <v>0</v>
      </c>
      <c r="H159" s="24"/>
      <c r="I159" s="71">
        <v>0</v>
      </c>
      <c r="J159" s="49">
        <v>1</v>
      </c>
      <c r="K159" s="192">
        <v>0</v>
      </c>
      <c r="L159" s="192">
        <v>0</v>
      </c>
      <c r="M159" s="192">
        <v>0</v>
      </c>
      <c r="N159" s="192">
        <v>0</v>
      </c>
      <c r="O159" s="86">
        <v>0</v>
      </c>
      <c r="P159" s="105">
        <v>0</v>
      </c>
      <c r="Q159" s="43"/>
    </row>
    <row r="160" spans="1:17" ht="13.5" customHeight="1" thickBot="1" x14ac:dyDescent="0.25">
      <c r="A160" s="343"/>
      <c r="B160" s="515"/>
      <c r="C160" s="46"/>
      <c r="D160" s="24"/>
      <c r="E160" s="26" t="s">
        <v>187</v>
      </c>
      <c r="F160" s="24">
        <v>129</v>
      </c>
      <c r="G160" s="124">
        <v>3.2</v>
      </c>
      <c r="H160" s="24"/>
      <c r="I160" s="24">
        <v>3</v>
      </c>
      <c r="J160" s="124">
        <v>1</v>
      </c>
      <c r="K160" s="205">
        <v>0</v>
      </c>
      <c r="L160" s="205">
        <v>3</v>
      </c>
      <c r="M160" s="205">
        <v>4</v>
      </c>
      <c r="N160" s="205">
        <v>5</v>
      </c>
      <c r="O160" s="61">
        <v>0</v>
      </c>
      <c r="P160" s="103">
        <v>0</v>
      </c>
      <c r="Q160" s="43"/>
    </row>
    <row r="161" spans="1:17" ht="26.25" customHeight="1" thickBot="1" x14ac:dyDescent="0.25">
      <c r="A161" s="343"/>
      <c r="B161" s="68">
        <v>2</v>
      </c>
      <c r="C161" s="23"/>
      <c r="D161" s="499" t="s">
        <v>328</v>
      </c>
      <c r="E161" s="500"/>
      <c r="F161" s="24">
        <v>130</v>
      </c>
      <c r="G161" s="124">
        <v>0</v>
      </c>
      <c r="H161" s="23"/>
      <c r="I161" s="70">
        <f t="shared" ref="I161:J161" si="101">SUM(I162+I165+I168)</f>
        <v>0</v>
      </c>
      <c r="J161" s="70">
        <f t="shared" si="101"/>
        <v>0</v>
      </c>
      <c r="K161" s="189">
        <f t="shared" ref="K161:N161" si="102">SUM(K162+K165+K168)</f>
        <v>0</v>
      </c>
      <c r="L161" s="189">
        <f t="shared" si="102"/>
        <v>0</v>
      </c>
      <c r="M161" s="189">
        <f t="shared" si="102"/>
        <v>0</v>
      </c>
      <c r="N161" s="189">
        <f t="shared" si="102"/>
        <v>0</v>
      </c>
      <c r="O161" s="72">
        <v>0</v>
      </c>
      <c r="P161" s="133">
        <v>0</v>
      </c>
      <c r="Q161" s="43"/>
    </row>
    <row r="162" spans="1:17" ht="12.75" customHeight="1" thickBot="1" x14ac:dyDescent="0.25">
      <c r="A162" s="343"/>
      <c r="B162" s="526"/>
      <c r="C162" s="24" t="s">
        <v>11</v>
      </c>
      <c r="D162" s="510" t="s">
        <v>188</v>
      </c>
      <c r="E162" s="511"/>
      <c r="F162" s="24">
        <v>131</v>
      </c>
      <c r="G162" s="76">
        <v>0</v>
      </c>
      <c r="H162" s="24"/>
      <c r="I162" s="23">
        <v>0</v>
      </c>
      <c r="J162" s="76">
        <v>0</v>
      </c>
      <c r="K162" s="205">
        <v>0</v>
      </c>
      <c r="L162" s="205">
        <v>0</v>
      </c>
      <c r="M162" s="205">
        <v>0</v>
      </c>
      <c r="N162" s="184">
        <v>0</v>
      </c>
      <c r="O162" s="61">
        <v>0</v>
      </c>
      <c r="P162" s="103">
        <v>0</v>
      </c>
      <c r="Q162" s="43"/>
    </row>
    <row r="163" spans="1:17" ht="13.5" customHeight="1" thickBot="1" x14ac:dyDescent="0.25">
      <c r="A163" s="343"/>
      <c r="B163" s="527"/>
      <c r="C163" s="24"/>
      <c r="D163" s="24" t="s">
        <v>77</v>
      </c>
      <c r="E163" s="26" t="s">
        <v>189</v>
      </c>
      <c r="F163" s="24">
        <v>132</v>
      </c>
      <c r="G163" s="49">
        <v>0</v>
      </c>
      <c r="H163" s="24"/>
      <c r="I163" s="24"/>
      <c r="J163" s="49">
        <v>0</v>
      </c>
      <c r="K163" s="205"/>
      <c r="L163" s="205"/>
      <c r="M163" s="205"/>
      <c r="N163" s="205"/>
      <c r="O163" s="61">
        <v>0</v>
      </c>
      <c r="P163" s="103">
        <v>0</v>
      </c>
      <c r="Q163" s="43"/>
    </row>
    <row r="164" spans="1:17" ht="15.75" customHeight="1" thickBot="1" x14ac:dyDescent="0.25">
      <c r="A164" s="343"/>
      <c r="B164" s="527"/>
      <c r="C164" s="24"/>
      <c r="D164" s="24" t="s">
        <v>79</v>
      </c>
      <c r="E164" s="26" t="s">
        <v>190</v>
      </c>
      <c r="F164" s="24">
        <v>133</v>
      </c>
      <c r="G164" s="49"/>
      <c r="H164" s="24"/>
      <c r="I164" s="24"/>
      <c r="J164" s="49">
        <v>0</v>
      </c>
      <c r="K164" s="205"/>
      <c r="L164" s="205"/>
      <c r="M164" s="205"/>
      <c r="N164" s="205"/>
      <c r="O164" s="61">
        <v>0</v>
      </c>
      <c r="P164" s="103">
        <v>0</v>
      </c>
      <c r="Q164" s="43"/>
    </row>
    <row r="165" spans="1:17" ht="14.25" customHeight="1" thickBot="1" x14ac:dyDescent="0.25">
      <c r="A165" s="343"/>
      <c r="B165" s="527"/>
      <c r="C165" s="24" t="s">
        <v>13</v>
      </c>
      <c r="D165" s="510" t="s">
        <v>191</v>
      </c>
      <c r="E165" s="511"/>
      <c r="F165" s="24">
        <v>134</v>
      </c>
      <c r="G165" s="49">
        <v>0</v>
      </c>
      <c r="H165" s="24"/>
      <c r="I165" s="23">
        <v>0</v>
      </c>
      <c r="J165" s="49">
        <v>0</v>
      </c>
      <c r="K165" s="205">
        <v>0</v>
      </c>
      <c r="L165" s="205">
        <v>0</v>
      </c>
      <c r="M165" s="205">
        <v>0</v>
      </c>
      <c r="N165" s="184">
        <v>0</v>
      </c>
      <c r="O165" s="61">
        <v>0</v>
      </c>
      <c r="P165" s="103">
        <v>0</v>
      </c>
      <c r="Q165" s="43"/>
    </row>
    <row r="166" spans="1:17" ht="12.75" customHeight="1" thickBot="1" x14ac:dyDescent="0.25">
      <c r="A166" s="354"/>
      <c r="B166" s="527"/>
      <c r="C166" s="24"/>
      <c r="D166" s="24" t="s">
        <v>108</v>
      </c>
      <c r="E166" s="26" t="s">
        <v>189</v>
      </c>
      <c r="F166" s="24">
        <v>135</v>
      </c>
      <c r="G166" s="49">
        <v>0</v>
      </c>
      <c r="H166" s="24"/>
      <c r="I166" s="24"/>
      <c r="J166" s="49">
        <v>0</v>
      </c>
      <c r="K166" s="205"/>
      <c r="L166" s="205"/>
      <c r="M166" s="205"/>
      <c r="N166" s="205"/>
      <c r="O166" s="61">
        <v>0</v>
      </c>
      <c r="P166" s="103">
        <v>0</v>
      </c>
      <c r="Q166" s="43"/>
    </row>
    <row r="167" spans="1:17" ht="15" customHeight="1" thickBot="1" x14ac:dyDescent="0.25">
      <c r="A167" s="355"/>
      <c r="B167" s="527"/>
      <c r="C167" s="24"/>
      <c r="D167" s="24" t="s">
        <v>110</v>
      </c>
      <c r="E167" s="26" t="s">
        <v>190</v>
      </c>
      <c r="F167" s="24">
        <v>136</v>
      </c>
      <c r="G167" s="49"/>
      <c r="H167" s="24"/>
      <c r="I167" s="24"/>
      <c r="J167" s="49">
        <v>0</v>
      </c>
      <c r="K167" s="205"/>
      <c r="L167" s="205"/>
      <c r="M167" s="205"/>
      <c r="N167" s="205"/>
      <c r="O167" s="61">
        <v>0</v>
      </c>
      <c r="P167" s="103">
        <v>0</v>
      </c>
      <c r="Q167" s="43"/>
    </row>
    <row r="168" spans="1:17" ht="15" customHeight="1" thickBot="1" x14ac:dyDescent="0.25">
      <c r="A168" s="355"/>
      <c r="B168" s="528"/>
      <c r="C168" s="24" t="s">
        <v>44</v>
      </c>
      <c r="D168" s="510" t="s">
        <v>192</v>
      </c>
      <c r="E168" s="511"/>
      <c r="F168" s="24">
        <v>137</v>
      </c>
      <c r="G168" s="49">
        <v>0</v>
      </c>
      <c r="H168" s="24"/>
      <c r="I168" s="23">
        <v>0</v>
      </c>
      <c r="J168" s="49">
        <v>0</v>
      </c>
      <c r="K168" s="205">
        <v>0</v>
      </c>
      <c r="L168" s="205">
        <v>0</v>
      </c>
      <c r="M168" s="205">
        <v>0</v>
      </c>
      <c r="N168" s="184">
        <v>0</v>
      </c>
      <c r="O168" s="61">
        <v>0</v>
      </c>
      <c r="P168" s="103">
        <v>0</v>
      </c>
      <c r="Q168" s="43"/>
    </row>
    <row r="169" spans="1:17" ht="14.25" customHeight="1" thickBot="1" x14ac:dyDescent="0.25">
      <c r="A169" s="134" t="s">
        <v>32</v>
      </c>
      <c r="B169" s="28"/>
      <c r="C169" s="24"/>
      <c r="D169" s="499" t="s">
        <v>348</v>
      </c>
      <c r="E169" s="500"/>
      <c r="F169" s="24">
        <v>138</v>
      </c>
      <c r="G169" s="23">
        <f>SUM(G12-G49)</f>
        <v>181.60000000000014</v>
      </c>
      <c r="H169" s="23"/>
      <c r="I169" s="23">
        <f t="shared" ref="I169:N169" si="103">SUM(I12-I49)</f>
        <v>2.3600000000001273</v>
      </c>
      <c r="J169" s="23">
        <f t="shared" si="103"/>
        <v>204.82999999999993</v>
      </c>
      <c r="K169" s="184">
        <f t="shared" si="103"/>
        <v>-19.960000000000036</v>
      </c>
      <c r="L169" s="184">
        <f t="shared" si="103"/>
        <v>2.7999999999999545</v>
      </c>
      <c r="M169" s="184">
        <f t="shared" si="103"/>
        <v>15.199999999999818</v>
      </c>
      <c r="N169" s="184">
        <f t="shared" si="103"/>
        <v>21.099999999999909</v>
      </c>
      <c r="O169" s="62">
        <f t="shared" ref="O169" si="104">SUM(N169/J169)*100</f>
        <v>10.301225406434563</v>
      </c>
      <c r="P169" s="106">
        <f t="shared" ref="P169" si="105">SUM(J169/G169)*100</f>
        <v>112.79185022026419</v>
      </c>
      <c r="Q169" s="43"/>
    </row>
    <row r="170" spans="1:17" ht="12" customHeight="1" thickBot="1" x14ac:dyDescent="0.25">
      <c r="A170" s="355"/>
      <c r="B170" s="46"/>
      <c r="C170" s="24"/>
      <c r="D170" s="24"/>
      <c r="E170" s="207" t="s">
        <v>272</v>
      </c>
      <c r="F170" s="24">
        <v>139</v>
      </c>
      <c r="G170" s="179">
        <v>0</v>
      </c>
      <c r="H170" s="24"/>
      <c r="I170" s="24">
        <v>0</v>
      </c>
      <c r="J170" s="179"/>
      <c r="K170" s="205">
        <v>0</v>
      </c>
      <c r="L170" s="205">
        <v>0</v>
      </c>
      <c r="M170" s="205">
        <v>0</v>
      </c>
      <c r="N170" s="205">
        <v>0</v>
      </c>
      <c r="O170" s="61">
        <v>0</v>
      </c>
      <c r="P170" s="103">
        <v>0</v>
      </c>
      <c r="Q170" s="43"/>
    </row>
    <row r="171" spans="1:17" ht="26.25" customHeight="1" thickBot="1" x14ac:dyDescent="0.25">
      <c r="A171" s="356"/>
      <c r="B171" s="46"/>
      <c r="C171" s="24"/>
      <c r="D171" s="24"/>
      <c r="E171" s="203" t="s">
        <v>273</v>
      </c>
      <c r="F171" s="71">
        <v>140</v>
      </c>
      <c r="G171" s="214">
        <v>120</v>
      </c>
      <c r="H171" s="114"/>
      <c r="I171" s="114">
        <v>8</v>
      </c>
      <c r="J171" s="214">
        <v>39.299999999999997</v>
      </c>
      <c r="K171" s="233">
        <v>0</v>
      </c>
      <c r="L171" s="233">
        <v>3</v>
      </c>
      <c r="M171" s="233">
        <v>6</v>
      </c>
      <c r="N171" s="233">
        <v>8</v>
      </c>
      <c r="O171" s="119">
        <f t="shared" ref="O171:O172" si="106">SUM(N171/J171)*100</f>
        <v>20.356234096692113</v>
      </c>
      <c r="P171" s="137">
        <f t="shared" ref="P171:P172" si="107">SUM(J171/G171)*100</f>
        <v>32.749999999999993</v>
      </c>
      <c r="Q171" s="43"/>
    </row>
    <row r="172" spans="1:17" ht="13.5" customHeight="1" thickBot="1" x14ac:dyDescent="0.25">
      <c r="A172" s="135" t="s">
        <v>33</v>
      </c>
      <c r="B172" s="46"/>
      <c r="C172" s="24"/>
      <c r="D172" s="499" t="s">
        <v>280</v>
      </c>
      <c r="E172" s="500"/>
      <c r="F172" s="27">
        <v>141</v>
      </c>
      <c r="G172" s="220">
        <v>41</v>
      </c>
      <c r="H172" s="152"/>
      <c r="I172" s="219">
        <v>0</v>
      </c>
      <c r="J172" s="220">
        <v>31.32</v>
      </c>
      <c r="K172" s="234">
        <v>0</v>
      </c>
      <c r="L172" s="234">
        <v>0</v>
      </c>
      <c r="M172" s="234">
        <v>3</v>
      </c>
      <c r="N172" s="235">
        <v>5</v>
      </c>
      <c r="O172" s="221">
        <f t="shared" si="106"/>
        <v>15.964240102171138</v>
      </c>
      <c r="P172" s="222">
        <f t="shared" si="107"/>
        <v>76.390243902439025</v>
      </c>
      <c r="Q172" s="43"/>
    </row>
    <row r="173" spans="1:17" ht="15" customHeight="1" thickBot="1" x14ac:dyDescent="0.25">
      <c r="A173" s="136" t="s">
        <v>34</v>
      </c>
      <c r="B173" s="46"/>
      <c r="C173" s="24"/>
      <c r="D173" s="499" t="s">
        <v>63</v>
      </c>
      <c r="E173" s="500"/>
      <c r="F173" s="27"/>
      <c r="G173" s="31"/>
      <c r="H173" s="24"/>
      <c r="I173" s="24"/>
      <c r="J173" s="31"/>
      <c r="K173" s="205"/>
      <c r="L173" s="205"/>
      <c r="M173" s="205"/>
      <c r="N173" s="205"/>
      <c r="O173" s="61"/>
      <c r="P173" s="103"/>
      <c r="Q173" s="43"/>
    </row>
    <row r="174" spans="1:17" ht="15" customHeight="1" thickBot="1" x14ac:dyDescent="0.25">
      <c r="A174" s="357"/>
      <c r="B174" s="65">
        <v>1</v>
      </c>
      <c r="C174" s="281"/>
      <c r="D174" s="503" t="s">
        <v>259</v>
      </c>
      <c r="E174" s="504"/>
      <c r="F174" s="211">
        <v>142</v>
      </c>
      <c r="G174" s="82">
        <f>G14</f>
        <v>1416.1000000000001</v>
      </c>
      <c r="H174" s="281"/>
      <c r="I174" s="82">
        <f t="shared" ref="I174:P174" si="108">I14</f>
        <v>1400</v>
      </c>
      <c r="J174" s="82">
        <f t="shared" si="108"/>
        <v>1512.2</v>
      </c>
      <c r="K174" s="236">
        <f t="shared" si="108"/>
        <v>313.59999999999997</v>
      </c>
      <c r="L174" s="236">
        <f t="shared" si="108"/>
        <v>706.3</v>
      </c>
      <c r="M174" s="236">
        <f t="shared" si="108"/>
        <v>1153.8</v>
      </c>
      <c r="N174" s="236">
        <f t="shared" si="108"/>
        <v>1550.4</v>
      </c>
      <c r="O174" s="87">
        <f t="shared" si="108"/>
        <v>102.52612088348103</v>
      </c>
      <c r="P174" s="151">
        <f t="shared" si="108"/>
        <v>106.78624390932842</v>
      </c>
      <c r="Q174" s="43"/>
    </row>
    <row r="175" spans="1:17" ht="24.75" customHeight="1" thickBot="1" x14ac:dyDescent="0.25">
      <c r="A175" s="358"/>
      <c r="B175" s="197"/>
      <c r="C175" s="282"/>
      <c r="D175" s="198"/>
      <c r="E175" s="199" t="s">
        <v>378</v>
      </c>
      <c r="F175" s="240"/>
      <c r="G175" s="241">
        <f>G15</f>
        <v>1325</v>
      </c>
      <c r="H175" s="359"/>
      <c r="I175" s="241">
        <v>1309</v>
      </c>
      <c r="J175" s="241"/>
      <c r="K175" s="360"/>
      <c r="L175" s="220"/>
      <c r="M175" s="220"/>
      <c r="N175" s="220"/>
      <c r="O175" s="242">
        <f t="shared" ref="O175:P175" si="109">O15</f>
        <v>0</v>
      </c>
      <c r="P175" s="243">
        <f t="shared" si="109"/>
        <v>0</v>
      </c>
      <c r="Q175" s="43"/>
    </row>
    <row r="176" spans="1:17" ht="24.75" customHeight="1" thickBot="1" x14ac:dyDescent="0.25">
      <c r="A176" s="358"/>
      <c r="B176" s="197"/>
      <c r="C176" s="282"/>
      <c r="D176" s="198"/>
      <c r="E176" s="361" t="s">
        <v>389</v>
      </c>
      <c r="F176" s="244"/>
      <c r="G176" s="245"/>
      <c r="H176" s="143"/>
      <c r="I176" s="245"/>
      <c r="J176" s="245">
        <v>1441</v>
      </c>
      <c r="K176" s="362"/>
      <c r="L176" s="362"/>
      <c r="M176" s="362"/>
      <c r="N176" s="362"/>
      <c r="O176" s="246"/>
      <c r="P176" s="247"/>
      <c r="Q176" s="43"/>
    </row>
    <row r="177" spans="1:17" ht="15" customHeight="1" thickBot="1" x14ac:dyDescent="0.25">
      <c r="A177" s="363"/>
      <c r="B177" s="364"/>
      <c r="C177" s="152" t="s">
        <v>11</v>
      </c>
      <c r="D177" s="558" t="s">
        <v>260</v>
      </c>
      <c r="E177" s="559"/>
      <c r="F177" s="212">
        <v>143</v>
      </c>
      <c r="G177" s="64">
        <v>0</v>
      </c>
      <c r="H177" s="283">
        <v>0</v>
      </c>
      <c r="I177" s="283">
        <v>0</v>
      </c>
      <c r="J177" s="64"/>
      <c r="K177" s="365">
        <v>0</v>
      </c>
      <c r="L177" s="365">
        <v>0</v>
      </c>
      <c r="M177" s="365">
        <v>0</v>
      </c>
      <c r="N177" s="365">
        <v>0</v>
      </c>
      <c r="O177" s="200">
        <v>0</v>
      </c>
      <c r="P177" s="201">
        <v>0</v>
      </c>
      <c r="Q177" s="43"/>
    </row>
    <row r="178" spans="1:17" ht="27" customHeight="1" x14ac:dyDescent="0.2">
      <c r="A178" s="136"/>
      <c r="B178" s="50"/>
      <c r="C178" s="281" t="s">
        <v>13</v>
      </c>
      <c r="D178" s="503" t="s">
        <v>329</v>
      </c>
      <c r="E178" s="504"/>
      <c r="F178" s="213">
        <v>144</v>
      </c>
      <c r="G178" s="124">
        <v>0</v>
      </c>
      <c r="H178" s="114">
        <v>0</v>
      </c>
      <c r="I178" s="196">
        <v>0</v>
      </c>
      <c r="J178" s="124"/>
      <c r="K178" s="233">
        <v>0</v>
      </c>
      <c r="L178" s="233">
        <v>0</v>
      </c>
      <c r="M178" s="233">
        <v>0</v>
      </c>
      <c r="N178" s="196">
        <v>0</v>
      </c>
      <c r="O178" s="119">
        <v>0</v>
      </c>
      <c r="P178" s="137">
        <v>0</v>
      </c>
      <c r="Q178" s="43"/>
    </row>
    <row r="179" spans="1:17" ht="19.5" customHeight="1" x14ac:dyDescent="0.2">
      <c r="A179" s="136"/>
      <c r="B179" s="49"/>
      <c r="C179" s="49"/>
      <c r="D179" s="125"/>
      <c r="E179" s="366" t="s">
        <v>365</v>
      </c>
      <c r="F179" s="276"/>
      <c r="G179" s="49"/>
      <c r="H179" s="124"/>
      <c r="I179" s="124"/>
      <c r="J179" s="49"/>
      <c r="K179" s="185"/>
      <c r="L179" s="185"/>
      <c r="M179" s="185"/>
      <c r="N179" s="185"/>
      <c r="O179" s="90"/>
      <c r="P179" s="138"/>
      <c r="Q179" s="43"/>
    </row>
    <row r="180" spans="1:17" ht="14.25" customHeight="1" thickBot="1" x14ac:dyDescent="0.25">
      <c r="A180" s="136"/>
      <c r="B180" s="54">
        <v>2</v>
      </c>
      <c r="C180" s="276"/>
      <c r="D180" s="542" t="s">
        <v>330</v>
      </c>
      <c r="E180" s="543"/>
      <c r="F180" s="122">
        <v>145</v>
      </c>
      <c r="G180" s="123">
        <f t="shared" ref="G180" si="110">G50</f>
        <v>1267</v>
      </c>
      <c r="H180" s="64">
        <f t="shared" ref="H180:P180" si="111">H50</f>
        <v>0</v>
      </c>
      <c r="I180" s="123">
        <f t="shared" ref="I180:J180" si="112">I50</f>
        <v>1399.6399999999999</v>
      </c>
      <c r="J180" s="123">
        <f t="shared" si="112"/>
        <v>1308.67</v>
      </c>
      <c r="K180" s="237">
        <f t="shared" si="111"/>
        <v>333.86</v>
      </c>
      <c r="L180" s="237">
        <f t="shared" si="111"/>
        <v>704.1</v>
      </c>
      <c r="M180" s="237">
        <f t="shared" si="111"/>
        <v>1139.4000000000001</v>
      </c>
      <c r="N180" s="237">
        <f t="shared" si="111"/>
        <v>1530.3000000000002</v>
      </c>
      <c r="O180" s="123">
        <f t="shared" si="111"/>
        <v>116.93551468284595</v>
      </c>
      <c r="P180" s="139">
        <f t="shared" si="111"/>
        <v>103.28887134964484</v>
      </c>
      <c r="Q180" s="43"/>
    </row>
    <row r="181" spans="1:17" ht="20.25" customHeight="1" thickBot="1" x14ac:dyDescent="0.25">
      <c r="A181" s="136"/>
      <c r="B181" s="49"/>
      <c r="C181" s="52" t="s">
        <v>11</v>
      </c>
      <c r="D181" s="544" t="s">
        <v>331</v>
      </c>
      <c r="E181" s="545"/>
      <c r="F181" s="126">
        <v>146</v>
      </c>
      <c r="G181" s="76">
        <v>0</v>
      </c>
      <c r="H181" s="73">
        <v>0</v>
      </c>
      <c r="I181" s="74">
        <v>0</v>
      </c>
      <c r="J181" s="76"/>
      <c r="K181" s="367">
        <v>0</v>
      </c>
      <c r="L181" s="367">
        <v>0</v>
      </c>
      <c r="M181" s="367">
        <v>0</v>
      </c>
      <c r="N181" s="367">
        <v>0</v>
      </c>
      <c r="O181" s="98">
        <v>0</v>
      </c>
      <c r="P181" s="140">
        <v>0</v>
      </c>
      <c r="Q181" s="43"/>
    </row>
    <row r="182" spans="1:17" ht="19.5" customHeight="1" thickBot="1" x14ac:dyDescent="0.25">
      <c r="A182" s="136"/>
      <c r="B182" s="49"/>
      <c r="C182" s="52" t="s">
        <v>13</v>
      </c>
      <c r="D182" s="546" t="s">
        <v>405</v>
      </c>
      <c r="E182" s="547"/>
      <c r="F182" s="51"/>
      <c r="G182" s="76">
        <v>0</v>
      </c>
      <c r="H182" s="73"/>
      <c r="I182" s="73">
        <v>0</v>
      </c>
      <c r="J182" s="76">
        <v>1239</v>
      </c>
      <c r="K182" s="368">
        <v>0</v>
      </c>
      <c r="L182" s="368">
        <v>0</v>
      </c>
      <c r="M182" s="368">
        <v>0</v>
      </c>
      <c r="N182" s="368">
        <v>0</v>
      </c>
      <c r="O182" s="98"/>
      <c r="P182" s="140"/>
      <c r="Q182" s="43"/>
    </row>
    <row r="183" spans="1:17" ht="14.25" customHeight="1" thickBot="1" x14ac:dyDescent="0.25">
      <c r="A183" s="136"/>
      <c r="B183" s="31">
        <v>3</v>
      </c>
      <c r="C183" s="369"/>
      <c r="D183" s="549" t="s">
        <v>373</v>
      </c>
      <c r="E183" s="549"/>
      <c r="F183" s="53">
        <v>147</v>
      </c>
      <c r="G183" s="64">
        <f t="shared" ref="G183" si="113">G110</f>
        <v>655</v>
      </c>
      <c r="H183" s="64"/>
      <c r="I183" s="64">
        <f t="shared" ref="I183:J183" si="114">I110</f>
        <v>780.24</v>
      </c>
      <c r="J183" s="64">
        <f t="shared" si="114"/>
        <v>714.92000000000007</v>
      </c>
      <c r="K183" s="238">
        <f t="shared" ref="K183:N184" si="115">K110</f>
        <v>194</v>
      </c>
      <c r="L183" s="238">
        <f t="shared" si="115"/>
        <v>409.2</v>
      </c>
      <c r="M183" s="238">
        <f t="shared" si="115"/>
        <v>631.20000000000005</v>
      </c>
      <c r="N183" s="238">
        <f t="shared" si="115"/>
        <v>861.7</v>
      </c>
      <c r="O183" s="99">
        <f t="shared" ref="O183:O197" si="116">SUM(N183/J183)*100</f>
        <v>120.53096849997202</v>
      </c>
      <c r="P183" s="100">
        <f t="shared" ref="P183:P189" si="117">SUM(J183/G183)*100</f>
        <v>109.14809160305346</v>
      </c>
      <c r="Q183" s="43"/>
    </row>
    <row r="184" spans="1:17" ht="25.5" customHeight="1" thickBot="1" x14ac:dyDescent="0.25">
      <c r="A184" s="136"/>
      <c r="B184" s="31"/>
      <c r="C184" s="54"/>
      <c r="D184" s="541" t="s">
        <v>353</v>
      </c>
      <c r="E184" s="541"/>
      <c r="F184" s="53" t="s">
        <v>332</v>
      </c>
      <c r="G184" s="148">
        <f t="shared" ref="G184" si="118">G111</f>
        <v>505</v>
      </c>
      <c r="H184" s="370"/>
      <c r="I184" s="148">
        <f t="shared" ref="I184:J184" si="119">I111</f>
        <v>608.24</v>
      </c>
      <c r="J184" s="148">
        <f t="shared" si="119"/>
        <v>561.11</v>
      </c>
      <c r="K184" s="371">
        <f t="shared" si="115"/>
        <v>155</v>
      </c>
      <c r="L184" s="371">
        <f t="shared" si="115"/>
        <v>324.2</v>
      </c>
      <c r="M184" s="371">
        <f t="shared" si="115"/>
        <v>500.2</v>
      </c>
      <c r="N184" s="371">
        <f t="shared" si="115"/>
        <v>684.7</v>
      </c>
      <c r="O184" s="149">
        <f t="shared" ref="O184:P187" si="120">O111</f>
        <v>122.02598420986972</v>
      </c>
      <c r="P184" s="195">
        <f t="shared" si="120"/>
        <v>111.11089108910892</v>
      </c>
      <c r="Q184" s="43"/>
    </row>
    <row r="185" spans="1:17" ht="28.5" customHeight="1" thickBot="1" x14ac:dyDescent="0.25">
      <c r="A185" s="136"/>
      <c r="B185" s="31"/>
      <c r="C185" s="75" t="s">
        <v>11</v>
      </c>
      <c r="D185" s="560" t="s">
        <v>354</v>
      </c>
      <c r="E185" s="560"/>
      <c r="F185" s="147" t="s">
        <v>270</v>
      </c>
      <c r="G185" s="224">
        <v>29</v>
      </c>
      <c r="H185" s="245"/>
      <c r="I185" s="223">
        <f t="shared" ref="I185:N187" si="121">I115</f>
        <v>26</v>
      </c>
      <c r="J185" s="223">
        <f t="shared" si="121"/>
        <v>26.32</v>
      </c>
      <c r="K185" s="239">
        <f t="shared" si="121"/>
        <v>5</v>
      </c>
      <c r="L185" s="239">
        <f t="shared" si="121"/>
        <v>10</v>
      </c>
      <c r="M185" s="239">
        <f t="shared" si="121"/>
        <v>15</v>
      </c>
      <c r="N185" s="239">
        <f t="shared" si="121"/>
        <v>20</v>
      </c>
      <c r="O185" s="225">
        <f t="shared" si="120"/>
        <v>122.59645398926207</v>
      </c>
      <c r="P185" s="226">
        <f t="shared" si="120"/>
        <v>109.7123287671233</v>
      </c>
      <c r="Q185" s="288"/>
    </row>
    <row r="186" spans="1:17" ht="24" customHeight="1" thickBot="1" x14ac:dyDescent="0.25">
      <c r="A186" s="136"/>
      <c r="B186" s="31"/>
      <c r="C186" s="75" t="s">
        <v>13</v>
      </c>
      <c r="D186" s="560" t="s">
        <v>355</v>
      </c>
      <c r="E186" s="560"/>
      <c r="F186" s="147" t="s">
        <v>333</v>
      </c>
      <c r="G186" s="216">
        <v>20</v>
      </c>
      <c r="H186" s="74"/>
      <c r="I186" s="215">
        <f t="shared" si="121"/>
        <v>20</v>
      </c>
      <c r="J186" s="215">
        <f t="shared" si="121"/>
        <v>20.64</v>
      </c>
      <c r="K186" s="216">
        <f t="shared" si="121"/>
        <v>5</v>
      </c>
      <c r="L186" s="216">
        <f t="shared" si="121"/>
        <v>10</v>
      </c>
      <c r="M186" s="216">
        <f t="shared" si="121"/>
        <v>15</v>
      </c>
      <c r="N186" s="216">
        <f t="shared" si="121"/>
        <v>21</v>
      </c>
      <c r="O186" s="217">
        <f t="shared" si="120"/>
        <v>124.97176069499496</v>
      </c>
      <c r="P186" s="218">
        <f t="shared" si="120"/>
        <v>112.19124423963135</v>
      </c>
      <c r="Q186" s="289"/>
    </row>
    <row r="187" spans="1:17" ht="25.5" customHeight="1" thickBot="1" x14ac:dyDescent="0.25">
      <c r="A187" s="136"/>
      <c r="B187" s="31"/>
      <c r="C187" s="75" t="s">
        <v>44</v>
      </c>
      <c r="D187" s="560" t="s">
        <v>356</v>
      </c>
      <c r="E187" s="560"/>
      <c r="F187" s="147" t="s">
        <v>334</v>
      </c>
      <c r="G187" s="150">
        <f>G117</f>
        <v>99</v>
      </c>
      <c r="H187" s="76"/>
      <c r="I187" s="150">
        <f t="shared" si="121"/>
        <v>123</v>
      </c>
      <c r="J187" s="150">
        <f t="shared" si="121"/>
        <v>104.45</v>
      </c>
      <c r="K187" s="372">
        <f t="shared" si="121"/>
        <v>29</v>
      </c>
      <c r="L187" s="372">
        <f t="shared" si="121"/>
        <v>65</v>
      </c>
      <c r="M187" s="372">
        <f t="shared" si="121"/>
        <v>101</v>
      </c>
      <c r="N187" s="372">
        <f t="shared" si="121"/>
        <v>136</v>
      </c>
      <c r="O187" s="90">
        <f t="shared" si="120"/>
        <v>124.1644357580436</v>
      </c>
      <c r="P187" s="138">
        <f t="shared" si="120"/>
        <v>111.514652014652</v>
      </c>
      <c r="Q187" s="289"/>
    </row>
    <row r="188" spans="1:17" ht="14.25" customHeight="1" thickBot="1" x14ac:dyDescent="0.25">
      <c r="A188" s="136"/>
      <c r="B188" s="31"/>
      <c r="C188" s="68"/>
      <c r="D188" s="537" t="s">
        <v>349</v>
      </c>
      <c r="E188" s="517"/>
      <c r="F188" s="51"/>
      <c r="G188" s="83">
        <f t="shared" ref="G188" si="122">G112</f>
        <v>584</v>
      </c>
      <c r="H188" s="83"/>
      <c r="I188" s="83">
        <f t="shared" ref="I188:J188" si="123">I112</f>
        <v>702</v>
      </c>
      <c r="J188" s="83">
        <f t="shared" si="123"/>
        <v>640.72</v>
      </c>
      <c r="K188" s="373">
        <f t="shared" ref="K188:N189" si="124">K112</f>
        <v>181</v>
      </c>
      <c r="L188" s="373">
        <f t="shared" si="124"/>
        <v>369</v>
      </c>
      <c r="M188" s="373">
        <f t="shared" si="124"/>
        <v>573</v>
      </c>
      <c r="N188" s="373">
        <f t="shared" si="124"/>
        <v>785.5</v>
      </c>
      <c r="O188" s="101">
        <f t="shared" si="116"/>
        <v>122.59645398926207</v>
      </c>
      <c r="P188" s="102">
        <f t="shared" si="117"/>
        <v>109.7123287671233</v>
      </c>
      <c r="Q188" s="43"/>
    </row>
    <row r="189" spans="1:17" ht="13.5" customHeight="1" thickBot="1" x14ac:dyDescent="0.25">
      <c r="A189" s="374"/>
      <c r="B189" s="375"/>
      <c r="C189" s="376"/>
      <c r="D189" s="563" t="s">
        <v>350</v>
      </c>
      <c r="E189" s="564"/>
      <c r="F189" s="153"/>
      <c r="G189" s="154">
        <f t="shared" ref="G189" si="125">G113</f>
        <v>434</v>
      </c>
      <c r="H189" s="154"/>
      <c r="I189" s="154">
        <f t="shared" ref="I189:J189" si="126">I113</f>
        <v>530</v>
      </c>
      <c r="J189" s="154">
        <f t="shared" si="126"/>
        <v>486.91</v>
      </c>
      <c r="K189" s="377">
        <f t="shared" si="124"/>
        <v>142</v>
      </c>
      <c r="L189" s="377">
        <f t="shared" si="124"/>
        <v>284</v>
      </c>
      <c r="M189" s="377">
        <f t="shared" si="124"/>
        <v>442</v>
      </c>
      <c r="N189" s="377">
        <f t="shared" si="124"/>
        <v>608.5</v>
      </c>
      <c r="O189" s="155">
        <f t="shared" si="116"/>
        <v>124.97176069499496</v>
      </c>
      <c r="P189" s="156">
        <f t="shared" si="117"/>
        <v>112.19124423963135</v>
      </c>
      <c r="Q189" s="43"/>
    </row>
    <row r="190" spans="1:17" ht="14.25" customHeight="1" thickBot="1" x14ac:dyDescent="0.25">
      <c r="A190" s="378"/>
      <c r="B190" s="64">
        <v>4</v>
      </c>
      <c r="C190" s="68"/>
      <c r="D190" s="537" t="s">
        <v>64</v>
      </c>
      <c r="E190" s="517"/>
      <c r="F190" s="122">
        <v>148</v>
      </c>
      <c r="G190" s="31">
        <v>14</v>
      </c>
      <c r="H190" s="83"/>
      <c r="I190" s="83">
        <v>14</v>
      </c>
      <c r="J190" s="31">
        <v>14</v>
      </c>
      <c r="K190" s="373">
        <v>14</v>
      </c>
      <c r="L190" s="373">
        <v>14</v>
      </c>
      <c r="M190" s="373">
        <v>14</v>
      </c>
      <c r="N190" s="373">
        <v>14</v>
      </c>
      <c r="O190" s="101">
        <f t="shared" si="116"/>
        <v>100</v>
      </c>
      <c r="P190" s="102">
        <f t="shared" ref="P190:P196" si="127">SUM(J190/G190)*100</f>
        <v>100</v>
      </c>
      <c r="Q190" s="43"/>
    </row>
    <row r="191" spans="1:17" ht="13.5" customHeight="1" thickBot="1" x14ac:dyDescent="0.25">
      <c r="A191" s="136"/>
      <c r="B191" s="31">
        <v>5</v>
      </c>
      <c r="C191" s="28"/>
      <c r="D191" s="499" t="s">
        <v>193</v>
      </c>
      <c r="E191" s="500"/>
      <c r="F191" s="51">
        <v>149</v>
      </c>
      <c r="G191" s="31">
        <v>13</v>
      </c>
      <c r="H191" s="23"/>
      <c r="I191" s="23">
        <v>14</v>
      </c>
      <c r="J191" s="31">
        <v>13</v>
      </c>
      <c r="K191" s="184">
        <v>14</v>
      </c>
      <c r="L191" s="184">
        <v>14</v>
      </c>
      <c r="M191" s="184">
        <v>14</v>
      </c>
      <c r="N191" s="184">
        <v>14</v>
      </c>
      <c r="O191" s="61">
        <f t="shared" si="116"/>
        <v>107.69230769230769</v>
      </c>
      <c r="P191" s="103">
        <f t="shared" si="127"/>
        <v>100</v>
      </c>
      <c r="Q191" s="43"/>
    </row>
    <row r="192" spans="1:17" ht="13.5" customHeight="1" thickBot="1" x14ac:dyDescent="0.25">
      <c r="A192" s="136"/>
      <c r="B192" s="31"/>
      <c r="C192" s="28"/>
      <c r="D192" s="499" t="s">
        <v>267</v>
      </c>
      <c r="E192" s="500"/>
      <c r="F192" s="51"/>
      <c r="G192" s="49">
        <v>0</v>
      </c>
      <c r="H192" s="379"/>
      <c r="I192" s="24">
        <v>0</v>
      </c>
      <c r="J192" s="49"/>
      <c r="K192" s="205">
        <v>0</v>
      </c>
      <c r="L192" s="205">
        <v>0</v>
      </c>
      <c r="M192" s="205">
        <v>0</v>
      </c>
      <c r="N192" s="205">
        <v>0</v>
      </c>
      <c r="O192" s="61">
        <v>0</v>
      </c>
      <c r="P192" s="103">
        <v>0</v>
      </c>
      <c r="Q192" s="43"/>
    </row>
    <row r="193" spans="1:17" ht="40.5" customHeight="1" thickBot="1" x14ac:dyDescent="0.25">
      <c r="A193" s="136"/>
      <c r="B193" s="31">
        <v>6</v>
      </c>
      <c r="C193" s="55" t="s">
        <v>11</v>
      </c>
      <c r="D193" s="550" t="s">
        <v>335</v>
      </c>
      <c r="E193" s="551"/>
      <c r="F193" s="71">
        <v>150</v>
      </c>
      <c r="G193" s="180">
        <f>SUM(G183/G191)/12*1000</f>
        <v>4198.7179487179492</v>
      </c>
      <c r="H193" s="380"/>
      <c r="I193" s="115">
        <f>SUM(I183/I191)/12*1000</f>
        <v>4644.2857142857138</v>
      </c>
      <c r="J193" s="115">
        <f>SUM(J183/J191)/12*1000</f>
        <v>4582.8205128205127</v>
      </c>
      <c r="K193" s="381" t="s">
        <v>194</v>
      </c>
      <c r="L193" s="381" t="s">
        <v>194</v>
      </c>
      <c r="M193" s="381" t="s">
        <v>194</v>
      </c>
      <c r="N193" s="381">
        <f>SUM(N183/N191)/12*1000</f>
        <v>5129.166666666667</v>
      </c>
      <c r="O193" s="116">
        <f t="shared" si="116"/>
        <v>111.9216136071169</v>
      </c>
      <c r="P193" s="117">
        <f t="shared" si="127"/>
        <v>109.14809160305342</v>
      </c>
      <c r="Q193" s="43"/>
    </row>
    <row r="194" spans="1:17" ht="39" customHeight="1" thickBot="1" x14ac:dyDescent="0.25">
      <c r="A194" s="136"/>
      <c r="B194" s="67"/>
      <c r="C194" s="283" t="s">
        <v>13</v>
      </c>
      <c r="D194" s="561" t="s">
        <v>336</v>
      </c>
      <c r="E194" s="562"/>
      <c r="F194" s="71">
        <v>151</v>
      </c>
      <c r="G194" s="180">
        <v>0</v>
      </c>
      <c r="H194" s="81">
        <v>0</v>
      </c>
      <c r="I194" s="78">
        <v>0</v>
      </c>
      <c r="J194" s="180"/>
      <c r="K194" s="382" t="s">
        <v>194</v>
      </c>
      <c r="L194" s="382" t="s">
        <v>194</v>
      </c>
      <c r="M194" s="382" t="s">
        <v>194</v>
      </c>
      <c r="N194" s="383">
        <v>0</v>
      </c>
      <c r="O194" s="381"/>
      <c r="P194" s="117">
        <v>0</v>
      </c>
      <c r="Q194" s="43"/>
    </row>
    <row r="195" spans="1:17" ht="49.5" customHeight="1" thickBot="1" x14ac:dyDescent="0.25">
      <c r="A195" s="136"/>
      <c r="B195" s="67"/>
      <c r="C195" s="283" t="s">
        <v>44</v>
      </c>
      <c r="D195" s="537" t="s">
        <v>357</v>
      </c>
      <c r="E195" s="517"/>
      <c r="F195" s="71">
        <v>152</v>
      </c>
      <c r="G195" s="179">
        <f>(G184/G191)/12*1000</f>
        <v>3237.1794871794873</v>
      </c>
      <c r="H195" s="77"/>
      <c r="I195" s="77">
        <f xml:space="preserve"> (I184/I191)/12*1000</f>
        <v>3620.4761904761908</v>
      </c>
      <c r="J195" s="77">
        <f xml:space="preserve"> (J184/J191)/12*1000</f>
        <v>3596.8589743589746</v>
      </c>
      <c r="K195" s="77">
        <f xml:space="preserve"> (K184/K191)/3*1000</f>
        <v>3690.4761904761904</v>
      </c>
      <c r="L195" s="77">
        <f xml:space="preserve"> (L184/L191)/6*1000</f>
        <v>3859.5238095238092</v>
      </c>
      <c r="M195" s="384">
        <f xml:space="preserve"> (M184/M191)/9*1000</f>
        <v>3969.8412698412699</v>
      </c>
      <c r="N195" s="384">
        <f xml:space="preserve"> (N184/N191)/12*1000</f>
        <v>4075.5952380952385</v>
      </c>
      <c r="O195" s="202">
        <f t="shared" si="116"/>
        <v>113.30984248059333</v>
      </c>
      <c r="P195" s="104">
        <f t="shared" si="127"/>
        <v>111.11089108910892</v>
      </c>
      <c r="Q195" s="43"/>
    </row>
    <row r="196" spans="1:17" ht="30" customHeight="1" thickBot="1" x14ac:dyDescent="0.25">
      <c r="A196" s="136"/>
      <c r="B196" s="28">
        <v>7</v>
      </c>
      <c r="C196" s="23" t="s">
        <v>11</v>
      </c>
      <c r="D196" s="499" t="s">
        <v>337</v>
      </c>
      <c r="E196" s="500"/>
      <c r="F196" s="24">
        <v>153</v>
      </c>
      <c r="G196" s="181">
        <f>G14/G191</f>
        <v>108.93076923076924</v>
      </c>
      <c r="H196" s="385"/>
      <c r="I196" s="181">
        <f>I14/I191</f>
        <v>100</v>
      </c>
      <c r="J196" s="181">
        <f>J14/J191</f>
        <v>116.32307692307693</v>
      </c>
      <c r="K196" s="386" t="s">
        <v>194</v>
      </c>
      <c r="L196" s="386" t="s">
        <v>194</v>
      </c>
      <c r="M196" s="386" t="s">
        <v>194</v>
      </c>
      <c r="N196" s="387">
        <f>N14/N191</f>
        <v>110.74285714285715</v>
      </c>
      <c r="O196" s="190">
        <f t="shared" si="116"/>
        <v>95.202826534660943</v>
      </c>
      <c r="P196" s="104">
        <f t="shared" si="127"/>
        <v>106.78624390932842</v>
      </c>
      <c r="Q196" s="43"/>
    </row>
    <row r="197" spans="1:17" ht="33.75" customHeight="1" thickBot="1" x14ac:dyDescent="0.25">
      <c r="A197" s="136"/>
      <c r="B197" s="28"/>
      <c r="C197" s="23" t="s">
        <v>13</v>
      </c>
      <c r="D197" s="406" t="s">
        <v>338</v>
      </c>
      <c r="E197" s="407"/>
      <c r="F197" s="24">
        <v>154</v>
      </c>
      <c r="G197" s="181">
        <f>G15/G191</f>
        <v>101.92307692307692</v>
      </c>
      <c r="H197" s="385"/>
      <c r="I197" s="85">
        <f>SUM(I15)/I191</f>
        <v>93.5</v>
      </c>
      <c r="J197" s="85">
        <f>SUM(J16)/J191</f>
        <v>110.85384615384615</v>
      </c>
      <c r="K197" s="386" t="s">
        <v>194</v>
      </c>
      <c r="L197" s="386" t="s">
        <v>194</v>
      </c>
      <c r="M197" s="386" t="s">
        <v>194</v>
      </c>
      <c r="N197" s="85">
        <f>SUM(N16)/N191</f>
        <v>0</v>
      </c>
      <c r="O197" s="190">
        <f t="shared" si="116"/>
        <v>0</v>
      </c>
      <c r="P197" s="105">
        <f t="shared" ref="P197" si="128">SUM(J197/G197)*100</f>
        <v>108.76226415094339</v>
      </c>
      <c r="Q197" s="43"/>
    </row>
    <row r="198" spans="1:17" ht="24" customHeight="1" thickBot="1" x14ac:dyDescent="0.25">
      <c r="A198" s="136"/>
      <c r="B198" s="46"/>
      <c r="C198" s="24" t="s">
        <v>44</v>
      </c>
      <c r="D198" s="552" t="s">
        <v>339</v>
      </c>
      <c r="E198" s="553"/>
      <c r="F198" s="24">
        <v>155</v>
      </c>
      <c r="G198" s="124">
        <v>0</v>
      </c>
      <c r="H198" s="71"/>
      <c r="I198" s="71">
        <v>0</v>
      </c>
      <c r="J198" s="124" t="s">
        <v>194</v>
      </c>
      <c r="K198" s="192" t="s">
        <v>194</v>
      </c>
      <c r="L198" s="192" t="s">
        <v>194</v>
      </c>
      <c r="M198" s="192" t="s">
        <v>194</v>
      </c>
      <c r="N198" s="192" t="s">
        <v>194</v>
      </c>
      <c r="O198" s="71"/>
      <c r="P198" s="105">
        <v>0</v>
      </c>
      <c r="Q198" s="43"/>
    </row>
    <row r="199" spans="1:17" ht="11.25" customHeight="1" thickBot="1" x14ac:dyDescent="0.25">
      <c r="A199" s="136"/>
      <c r="B199" s="46"/>
      <c r="C199" s="24" t="s">
        <v>120</v>
      </c>
      <c r="D199" s="554" t="s">
        <v>195</v>
      </c>
      <c r="E199" s="555"/>
      <c r="F199" s="24">
        <v>156</v>
      </c>
      <c r="G199" s="124">
        <v>0</v>
      </c>
      <c r="H199" s="24"/>
      <c r="I199" s="24">
        <v>0</v>
      </c>
      <c r="J199" s="124" t="s">
        <v>194</v>
      </c>
      <c r="K199" s="205" t="s">
        <v>194</v>
      </c>
      <c r="L199" s="205" t="s">
        <v>194</v>
      </c>
      <c r="M199" s="205" t="s">
        <v>194</v>
      </c>
      <c r="N199" s="205" t="s">
        <v>194</v>
      </c>
      <c r="O199" s="24"/>
      <c r="P199" s="103">
        <v>0</v>
      </c>
      <c r="Q199" s="43"/>
    </row>
    <row r="200" spans="1:17" ht="12.75" thickBot="1" x14ac:dyDescent="0.25">
      <c r="A200" s="136"/>
      <c r="B200" s="46"/>
      <c r="C200" s="24"/>
      <c r="D200" s="24"/>
      <c r="E200" s="204" t="s">
        <v>196</v>
      </c>
      <c r="F200" s="24">
        <v>157</v>
      </c>
      <c r="G200" s="49"/>
      <c r="H200" s="24"/>
      <c r="I200" s="24"/>
      <c r="J200" s="49" t="s">
        <v>194</v>
      </c>
      <c r="K200" s="205" t="s">
        <v>194</v>
      </c>
      <c r="L200" s="205" t="s">
        <v>194</v>
      </c>
      <c r="M200" s="205" t="s">
        <v>194</v>
      </c>
      <c r="N200" s="205" t="s">
        <v>194</v>
      </c>
      <c r="O200" s="24"/>
      <c r="P200" s="103">
        <v>0</v>
      </c>
      <c r="Q200" s="43"/>
    </row>
    <row r="201" spans="1:17" ht="12.75" thickBot="1" x14ac:dyDescent="0.25">
      <c r="A201" s="136"/>
      <c r="B201" s="46"/>
      <c r="C201" s="24"/>
      <c r="D201" s="24"/>
      <c r="E201" s="204" t="s">
        <v>197</v>
      </c>
      <c r="F201" s="24">
        <v>158</v>
      </c>
      <c r="G201" s="49"/>
      <c r="H201" s="24"/>
      <c r="I201" s="24"/>
      <c r="J201" s="49" t="s">
        <v>194</v>
      </c>
      <c r="K201" s="205" t="s">
        <v>194</v>
      </c>
      <c r="L201" s="205" t="s">
        <v>194</v>
      </c>
      <c r="M201" s="205" t="s">
        <v>194</v>
      </c>
      <c r="N201" s="205" t="s">
        <v>194</v>
      </c>
      <c r="O201" s="24"/>
      <c r="P201" s="103">
        <v>0</v>
      </c>
      <c r="Q201" s="43"/>
    </row>
    <row r="202" spans="1:17" ht="12.75" thickBot="1" x14ac:dyDescent="0.25">
      <c r="A202" s="136"/>
      <c r="B202" s="46"/>
      <c r="C202" s="24"/>
      <c r="D202" s="24"/>
      <c r="E202" s="204" t="s">
        <v>198</v>
      </c>
      <c r="F202" s="24">
        <v>159</v>
      </c>
      <c r="G202" s="49"/>
      <c r="H202" s="24"/>
      <c r="I202" s="24"/>
      <c r="J202" s="49" t="s">
        <v>194</v>
      </c>
      <c r="K202" s="205" t="s">
        <v>194</v>
      </c>
      <c r="L202" s="205" t="s">
        <v>194</v>
      </c>
      <c r="M202" s="205" t="s">
        <v>194</v>
      </c>
      <c r="N202" s="205" t="s">
        <v>194</v>
      </c>
      <c r="O202" s="24"/>
      <c r="P202" s="103">
        <v>0</v>
      </c>
      <c r="Q202" s="43"/>
    </row>
    <row r="203" spans="1:17" ht="12.75" thickBot="1" x14ac:dyDescent="0.25">
      <c r="A203" s="136"/>
      <c r="B203" s="46"/>
      <c r="C203" s="24"/>
      <c r="D203" s="24"/>
      <c r="E203" s="204" t="s">
        <v>340</v>
      </c>
      <c r="F203" s="24">
        <v>160</v>
      </c>
      <c r="G203" s="49"/>
      <c r="H203" s="24"/>
      <c r="I203" s="24"/>
      <c r="J203" s="49" t="s">
        <v>194</v>
      </c>
      <c r="K203" s="205" t="s">
        <v>194</v>
      </c>
      <c r="L203" s="205" t="s">
        <v>194</v>
      </c>
      <c r="M203" s="205" t="s">
        <v>194</v>
      </c>
      <c r="N203" s="205" t="s">
        <v>194</v>
      </c>
      <c r="O203" s="24"/>
      <c r="P203" s="103">
        <v>0</v>
      </c>
      <c r="Q203" s="43"/>
    </row>
    <row r="204" spans="1:17" ht="12.75" thickBot="1" x14ac:dyDescent="0.25">
      <c r="A204" s="136"/>
      <c r="B204" s="28">
        <v>8</v>
      </c>
      <c r="C204" s="23"/>
      <c r="D204" s="499" t="s">
        <v>67</v>
      </c>
      <c r="E204" s="500"/>
      <c r="F204" s="24">
        <v>161</v>
      </c>
      <c r="G204" s="31">
        <v>0</v>
      </c>
      <c r="H204" s="23"/>
      <c r="I204" s="23">
        <v>0</v>
      </c>
      <c r="J204" s="31">
        <v>0</v>
      </c>
      <c r="K204" s="184">
        <v>0</v>
      </c>
      <c r="L204" s="184">
        <v>0</v>
      </c>
      <c r="M204" s="184">
        <v>0</v>
      </c>
      <c r="N204" s="184">
        <v>0</v>
      </c>
      <c r="O204" s="23">
        <v>0</v>
      </c>
      <c r="P204" s="106">
        <v>0</v>
      </c>
      <c r="Q204" s="43"/>
    </row>
    <row r="205" spans="1:17" ht="12.75" thickBot="1" x14ac:dyDescent="0.25">
      <c r="A205" s="136"/>
      <c r="B205" s="28">
        <v>9</v>
      </c>
      <c r="C205" s="23"/>
      <c r="D205" s="499" t="s">
        <v>199</v>
      </c>
      <c r="E205" s="500"/>
      <c r="F205" s="24">
        <v>162</v>
      </c>
      <c r="G205" s="31">
        <v>79</v>
      </c>
      <c r="H205" s="23"/>
      <c r="I205" s="23">
        <v>50</v>
      </c>
      <c r="J205" s="31">
        <v>53</v>
      </c>
      <c r="K205" s="184">
        <v>57</v>
      </c>
      <c r="L205" s="184">
        <v>120</v>
      </c>
      <c r="M205" s="184">
        <v>130</v>
      </c>
      <c r="N205" s="184">
        <v>60</v>
      </c>
      <c r="O205" s="62">
        <f t="shared" ref="O205:P211" si="129">SUM(I205/F205)*100</f>
        <v>30.864197530864196</v>
      </c>
      <c r="P205" s="106">
        <f t="shared" si="129"/>
        <v>67.088607594936718</v>
      </c>
      <c r="Q205" s="43"/>
    </row>
    <row r="206" spans="1:17" ht="11.25" customHeight="1" thickBot="1" x14ac:dyDescent="0.25">
      <c r="A206" s="136"/>
      <c r="B206" s="46"/>
      <c r="C206" s="24"/>
      <c r="D206" s="24"/>
      <c r="E206" s="26" t="s">
        <v>200</v>
      </c>
      <c r="F206" s="24">
        <v>163</v>
      </c>
      <c r="G206" s="49"/>
      <c r="H206" s="24"/>
      <c r="I206" s="24">
        <v>0</v>
      </c>
      <c r="J206" s="49">
        <v>0</v>
      </c>
      <c r="K206" s="205">
        <v>0</v>
      </c>
      <c r="L206" s="205">
        <v>0</v>
      </c>
      <c r="M206" s="205">
        <v>0</v>
      </c>
      <c r="N206" s="205">
        <v>0</v>
      </c>
      <c r="O206" s="62">
        <f t="shared" si="129"/>
        <v>0</v>
      </c>
      <c r="P206" s="103">
        <v>0</v>
      </c>
      <c r="Q206" s="43"/>
    </row>
    <row r="207" spans="1:17" ht="12.75" thickBot="1" x14ac:dyDescent="0.25">
      <c r="A207" s="136"/>
      <c r="B207" s="46"/>
      <c r="C207" s="24"/>
      <c r="D207" s="24"/>
      <c r="E207" s="26" t="s">
        <v>201</v>
      </c>
      <c r="F207" s="24">
        <v>164</v>
      </c>
      <c r="G207" s="49">
        <v>79</v>
      </c>
      <c r="H207" s="24"/>
      <c r="I207" s="24">
        <v>50</v>
      </c>
      <c r="J207" s="49">
        <v>53</v>
      </c>
      <c r="K207" s="205">
        <v>57</v>
      </c>
      <c r="L207" s="205">
        <v>120</v>
      </c>
      <c r="M207" s="205">
        <v>130</v>
      </c>
      <c r="N207" s="205">
        <v>60</v>
      </c>
      <c r="O207" s="62">
        <f t="shared" si="129"/>
        <v>30.487804878048781</v>
      </c>
      <c r="P207" s="103">
        <f t="shared" ref="P207" si="130">SUM(J207/G207)*100</f>
        <v>67.088607594936718</v>
      </c>
      <c r="Q207" s="43"/>
    </row>
    <row r="208" spans="1:17" ht="12.75" thickBot="1" x14ac:dyDescent="0.25">
      <c r="A208" s="136"/>
      <c r="B208" s="46"/>
      <c r="C208" s="24"/>
      <c r="D208" s="24"/>
      <c r="E208" s="26" t="s">
        <v>202</v>
      </c>
      <c r="F208" s="24">
        <v>165</v>
      </c>
      <c r="G208" s="49">
        <v>0</v>
      </c>
      <c r="H208" s="24"/>
      <c r="I208" s="27">
        <v>0</v>
      </c>
      <c r="J208" s="49">
        <v>0</v>
      </c>
      <c r="K208" s="388">
        <v>0</v>
      </c>
      <c r="L208" s="205">
        <v>0</v>
      </c>
      <c r="M208" s="205">
        <v>0</v>
      </c>
      <c r="N208" s="205">
        <v>0</v>
      </c>
      <c r="O208" s="62">
        <f t="shared" si="129"/>
        <v>0</v>
      </c>
      <c r="P208" s="103">
        <v>0</v>
      </c>
      <c r="Q208" s="43"/>
    </row>
    <row r="209" spans="1:17" ht="12.75" thickBot="1" x14ac:dyDescent="0.25">
      <c r="A209" s="136"/>
      <c r="B209" s="46"/>
      <c r="C209" s="24"/>
      <c r="D209" s="24"/>
      <c r="E209" s="26" t="s">
        <v>203</v>
      </c>
      <c r="F209" s="24">
        <v>166</v>
      </c>
      <c r="G209" s="49">
        <v>0</v>
      </c>
      <c r="H209" s="24"/>
      <c r="I209" s="27">
        <v>0</v>
      </c>
      <c r="J209" s="49">
        <v>0</v>
      </c>
      <c r="K209" s="388">
        <v>0</v>
      </c>
      <c r="L209" s="205">
        <v>0</v>
      </c>
      <c r="M209" s="205">
        <v>0</v>
      </c>
      <c r="N209" s="205">
        <v>0</v>
      </c>
      <c r="O209" s="62">
        <f t="shared" si="129"/>
        <v>0</v>
      </c>
      <c r="P209" s="103">
        <v>0</v>
      </c>
      <c r="Q209" s="43"/>
    </row>
    <row r="210" spans="1:17" ht="12.75" thickBot="1" x14ac:dyDescent="0.25">
      <c r="A210" s="136"/>
      <c r="B210" s="46"/>
      <c r="C210" s="24"/>
      <c r="D210" s="24"/>
      <c r="E210" s="26" t="s">
        <v>204</v>
      </c>
      <c r="F210" s="24">
        <v>167</v>
      </c>
      <c r="G210" s="49">
        <v>0</v>
      </c>
      <c r="H210" s="24"/>
      <c r="I210" s="27">
        <v>0</v>
      </c>
      <c r="J210" s="49">
        <v>0</v>
      </c>
      <c r="K210" s="388">
        <v>0</v>
      </c>
      <c r="L210" s="205">
        <v>0</v>
      </c>
      <c r="M210" s="205">
        <v>0</v>
      </c>
      <c r="N210" s="205">
        <v>0</v>
      </c>
      <c r="O210" s="62">
        <f t="shared" si="129"/>
        <v>0</v>
      </c>
      <c r="P210" s="103">
        <v>0</v>
      </c>
      <c r="Q210" s="43"/>
    </row>
    <row r="211" spans="1:17" ht="13.5" customHeight="1" x14ac:dyDescent="0.2">
      <c r="A211" s="136"/>
      <c r="B211" s="50">
        <v>10</v>
      </c>
      <c r="C211" s="281"/>
      <c r="D211" s="556" t="s">
        <v>205</v>
      </c>
      <c r="E211" s="557"/>
      <c r="F211" s="281">
        <v>168</v>
      </c>
      <c r="G211" s="76">
        <v>0</v>
      </c>
      <c r="H211" s="82"/>
      <c r="I211" s="248">
        <v>0</v>
      </c>
      <c r="J211" s="76">
        <v>0</v>
      </c>
      <c r="K211" s="389">
        <v>0</v>
      </c>
      <c r="L211" s="236">
        <v>0</v>
      </c>
      <c r="M211" s="236">
        <v>0</v>
      </c>
      <c r="N211" s="236">
        <v>0</v>
      </c>
      <c r="O211" s="87">
        <f t="shared" si="129"/>
        <v>0</v>
      </c>
      <c r="P211" s="88">
        <v>0</v>
      </c>
      <c r="Q211" s="43"/>
    </row>
    <row r="212" spans="1:17" ht="15.75" customHeight="1" x14ac:dyDescent="0.2">
      <c r="A212" s="136"/>
      <c r="B212" s="49">
        <v>11</v>
      </c>
      <c r="C212" s="276"/>
      <c r="D212" s="461" t="s">
        <v>341</v>
      </c>
      <c r="E212" s="462"/>
      <c r="F212" s="277">
        <v>169</v>
      </c>
      <c r="G212" s="31">
        <v>0</v>
      </c>
      <c r="H212" s="31"/>
      <c r="I212" s="97">
        <v>0</v>
      </c>
      <c r="J212" s="31">
        <v>0</v>
      </c>
      <c r="K212" s="390">
        <v>0</v>
      </c>
      <c r="L212" s="182">
        <v>0</v>
      </c>
      <c r="M212" s="182">
        <v>0</v>
      </c>
      <c r="N212" s="182">
        <v>0</v>
      </c>
      <c r="O212" s="69">
        <v>0</v>
      </c>
      <c r="P212" s="141">
        <v>0</v>
      </c>
      <c r="Q212" s="43"/>
    </row>
    <row r="213" spans="1:17" ht="15.75" customHeight="1" x14ac:dyDescent="0.2">
      <c r="A213" s="136"/>
      <c r="B213" s="49"/>
      <c r="C213" s="49"/>
      <c r="D213" s="56"/>
      <c r="E213" s="56" t="s">
        <v>342</v>
      </c>
      <c r="F213" s="49">
        <v>170</v>
      </c>
      <c r="G213" s="49">
        <v>0</v>
      </c>
      <c r="H213" s="49"/>
      <c r="I213" s="276">
        <v>0</v>
      </c>
      <c r="J213" s="49">
        <v>0</v>
      </c>
      <c r="K213" s="391">
        <v>0</v>
      </c>
      <c r="L213" s="183">
        <v>0</v>
      </c>
      <c r="M213" s="183">
        <v>0</v>
      </c>
      <c r="N213" s="183">
        <v>0</v>
      </c>
      <c r="O213" s="89">
        <v>0</v>
      </c>
      <c r="P213" s="142">
        <v>0</v>
      </c>
      <c r="Q213" s="43"/>
    </row>
    <row r="214" spans="1:17" ht="16.5" customHeight="1" thickBot="1" x14ac:dyDescent="0.25">
      <c r="A214" s="374"/>
      <c r="B214" s="143"/>
      <c r="C214" s="143"/>
      <c r="D214" s="144"/>
      <c r="E214" s="144" t="s">
        <v>343</v>
      </c>
      <c r="F214" s="143">
        <v>171</v>
      </c>
      <c r="G214" s="49">
        <v>0</v>
      </c>
      <c r="H214" s="143"/>
      <c r="I214" s="249">
        <v>0</v>
      </c>
      <c r="J214" s="49">
        <v>0</v>
      </c>
      <c r="K214" s="392">
        <v>0</v>
      </c>
      <c r="L214" s="393">
        <v>0</v>
      </c>
      <c r="M214" s="393">
        <v>0</v>
      </c>
      <c r="N214" s="393">
        <v>0</v>
      </c>
      <c r="O214" s="145">
        <v>0</v>
      </c>
      <c r="P214" s="146">
        <v>0</v>
      </c>
      <c r="Q214" s="43"/>
    </row>
    <row r="215" spans="1:17" ht="9.75" customHeight="1" x14ac:dyDescent="0.2">
      <c r="A215" s="548"/>
      <c r="B215" s="548"/>
      <c r="C215" s="548"/>
      <c r="D215" s="548"/>
      <c r="E215" s="548"/>
      <c r="F215" s="548"/>
      <c r="G215" s="548"/>
      <c r="H215" s="548"/>
      <c r="I215" s="548"/>
      <c r="J215" s="548"/>
      <c r="K215" s="548"/>
      <c r="L215" s="548"/>
      <c r="M215" s="548"/>
      <c r="N215" s="548"/>
      <c r="O215" s="548"/>
      <c r="P215" s="548"/>
      <c r="Q215" s="43"/>
    </row>
    <row r="216" spans="1:17" ht="13.5" customHeight="1" x14ac:dyDescent="0.2">
      <c r="A216" s="548" t="s">
        <v>412</v>
      </c>
      <c r="B216" s="548"/>
      <c r="C216" s="548"/>
      <c r="D216" s="548"/>
      <c r="E216" s="548"/>
      <c r="F216" s="548"/>
      <c r="G216" s="548"/>
      <c r="H216" s="548"/>
      <c r="I216" s="548"/>
      <c r="J216" s="548"/>
      <c r="K216" s="548"/>
      <c r="L216" s="548"/>
      <c r="M216" s="548"/>
      <c r="N216" s="548"/>
      <c r="O216" s="548"/>
      <c r="P216" s="548"/>
      <c r="Q216" s="43"/>
    </row>
    <row r="217" spans="1:17" ht="14.25" customHeight="1" x14ac:dyDescent="0.2">
      <c r="A217" s="30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</row>
    <row r="218" spans="1:17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</row>
    <row r="219" spans="1:17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</row>
    <row r="220" spans="1:17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</row>
    <row r="221" spans="1:17" ht="14.25" x14ac:dyDescent="0.2">
      <c r="A221" s="22"/>
      <c r="B221" s="22"/>
      <c r="C221" s="22"/>
      <c r="D221" s="22"/>
      <c r="E221" s="22"/>
      <c r="F221" s="394" t="s">
        <v>417</v>
      </c>
      <c r="G221" s="22"/>
      <c r="H221" s="22"/>
      <c r="I221" s="22"/>
      <c r="J221" s="22"/>
      <c r="K221" s="22"/>
      <c r="L221" s="22"/>
      <c r="M221" s="22"/>
      <c r="N221" s="22"/>
      <c r="O221" s="22"/>
      <c r="P221" s="22"/>
    </row>
    <row r="222" spans="1:17" ht="15" x14ac:dyDescent="0.25">
      <c r="A222" s="22"/>
      <c r="B222" s="22"/>
      <c r="C222" s="22"/>
      <c r="D222" s="22"/>
      <c r="E222" s="22"/>
      <c r="F222" s="17" t="s">
        <v>419</v>
      </c>
      <c r="G222" s="22"/>
      <c r="H222" s="22"/>
      <c r="I222" s="22"/>
      <c r="J222" s="22"/>
      <c r="K222" s="22"/>
      <c r="L222" s="22"/>
      <c r="M222" s="22"/>
      <c r="N222" s="22"/>
      <c r="O222" s="22"/>
      <c r="P222" s="22"/>
    </row>
    <row r="223" spans="1:17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</row>
    <row r="224" spans="1:17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</row>
    <row r="225" spans="1:16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</row>
    <row r="226" spans="1:16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</row>
    <row r="227" spans="1:16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</row>
    <row r="228" spans="1:16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</row>
    <row r="229" spans="1:16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</row>
    <row r="230" spans="1:16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</row>
    <row r="231" spans="1:16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</row>
    <row r="232" spans="1:16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</row>
    <row r="233" spans="1:16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</row>
    <row r="234" spans="1:16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</row>
    <row r="235" spans="1:16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</row>
    <row r="236" spans="1:16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</row>
    <row r="237" spans="1:16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</row>
    <row r="238" spans="1:16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</row>
    <row r="239" spans="1:16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</row>
    <row r="240" spans="1:16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</row>
    <row r="241" spans="1:16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</row>
  </sheetData>
  <mergeCells count="145">
    <mergeCell ref="A216:P216"/>
    <mergeCell ref="A215:P215"/>
    <mergeCell ref="D173:E173"/>
    <mergeCell ref="D183:E183"/>
    <mergeCell ref="D188:E188"/>
    <mergeCell ref="D190:E190"/>
    <mergeCell ref="D191:E191"/>
    <mergeCell ref="D193:E193"/>
    <mergeCell ref="D196:E196"/>
    <mergeCell ref="D198:E198"/>
    <mergeCell ref="D199:E199"/>
    <mergeCell ref="D204:E204"/>
    <mergeCell ref="D205:E205"/>
    <mergeCell ref="D211:E211"/>
    <mergeCell ref="D174:E174"/>
    <mergeCell ref="D177:E177"/>
    <mergeCell ref="D178:E178"/>
    <mergeCell ref="D185:E185"/>
    <mergeCell ref="D186:E186"/>
    <mergeCell ref="D187:E187"/>
    <mergeCell ref="D194:E194"/>
    <mergeCell ref="D197:E197"/>
    <mergeCell ref="D189:E189"/>
    <mergeCell ref="D195:E195"/>
    <mergeCell ref="C154:C156"/>
    <mergeCell ref="D161:E161"/>
    <mergeCell ref="B162:B168"/>
    <mergeCell ref="D162:E162"/>
    <mergeCell ref="D165:E165"/>
    <mergeCell ref="D168:E168"/>
    <mergeCell ref="D169:E169"/>
    <mergeCell ref="D172:E172"/>
    <mergeCell ref="D184:E184"/>
    <mergeCell ref="D180:E180"/>
    <mergeCell ref="D181:E181"/>
    <mergeCell ref="D182:E182"/>
    <mergeCell ref="D192:E192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44:E144"/>
    <mergeCell ref="D133:E133"/>
    <mergeCell ref="D134:E134"/>
    <mergeCell ref="C135:C141"/>
    <mergeCell ref="D135:E135"/>
    <mergeCell ref="D138:E138"/>
    <mergeCell ref="D141:E141"/>
    <mergeCell ref="D142:E142"/>
    <mergeCell ref="D143:E143"/>
    <mergeCell ref="D122:E122"/>
    <mergeCell ref="D123:E123"/>
    <mergeCell ref="D126:E126"/>
    <mergeCell ref="D127:E127"/>
    <mergeCell ref="D128:E128"/>
    <mergeCell ref="D129:E129"/>
    <mergeCell ref="D130:E130"/>
    <mergeCell ref="D131:E131"/>
    <mergeCell ref="D132:E132"/>
    <mergeCell ref="D104:E104"/>
    <mergeCell ref="D105:E105"/>
    <mergeCell ref="D106:E106"/>
    <mergeCell ref="D107:E107"/>
    <mergeCell ref="D108:E108"/>
    <mergeCell ref="C109:E109"/>
    <mergeCell ref="D110:E110"/>
    <mergeCell ref="D112:E112"/>
    <mergeCell ref="C114:C121"/>
    <mergeCell ref="D114:E114"/>
    <mergeCell ref="D118:E118"/>
    <mergeCell ref="D121:E121"/>
    <mergeCell ref="D111:E111"/>
    <mergeCell ref="D113:E113"/>
    <mergeCell ref="D86:E86"/>
    <mergeCell ref="D87:E87"/>
    <mergeCell ref="D88:E88"/>
    <mergeCell ref="D89:E89"/>
    <mergeCell ref="D90:E90"/>
    <mergeCell ref="D91:E91"/>
    <mergeCell ref="D100:E100"/>
    <mergeCell ref="C102:E102"/>
    <mergeCell ref="D103:E103"/>
    <mergeCell ref="D101:E101"/>
    <mergeCell ref="B47:B48"/>
    <mergeCell ref="D47:E47"/>
    <mergeCell ref="D48:E48"/>
    <mergeCell ref="B49:E49"/>
    <mergeCell ref="C50:E50"/>
    <mergeCell ref="B52:B160"/>
    <mergeCell ref="C52:E52"/>
    <mergeCell ref="D53:E53"/>
    <mergeCell ref="D54:E54"/>
    <mergeCell ref="D55:E55"/>
    <mergeCell ref="D58:E58"/>
    <mergeCell ref="D59:E59"/>
    <mergeCell ref="D61:E61"/>
    <mergeCell ref="D62:E62"/>
    <mergeCell ref="D63:E63"/>
    <mergeCell ref="D64:E64"/>
    <mergeCell ref="D67:E67"/>
    <mergeCell ref="D68:E68"/>
    <mergeCell ref="D69:E69"/>
    <mergeCell ref="D70:E70"/>
    <mergeCell ref="D72:E72"/>
    <mergeCell ref="D79:E79"/>
    <mergeCell ref="D84:E84"/>
    <mergeCell ref="D85:E85"/>
    <mergeCell ref="D30:E30"/>
    <mergeCell ref="C31:C32"/>
    <mergeCell ref="D33:E33"/>
    <mergeCell ref="D34:E34"/>
    <mergeCell ref="D35:E35"/>
    <mergeCell ref="D43:E43"/>
    <mergeCell ref="B44:B46"/>
    <mergeCell ref="D44:E44"/>
    <mergeCell ref="D45:E45"/>
    <mergeCell ref="D46:E46"/>
    <mergeCell ref="A6:P6"/>
    <mergeCell ref="D212:E212"/>
    <mergeCell ref="E5:I5"/>
    <mergeCell ref="N5:P5"/>
    <mergeCell ref="A7:P7"/>
    <mergeCell ref="A8:C10"/>
    <mergeCell ref="D8:E10"/>
    <mergeCell ref="F8:F10"/>
    <mergeCell ref="G8:G10"/>
    <mergeCell ref="H8:J8"/>
    <mergeCell ref="K8:N8"/>
    <mergeCell ref="H9:I9"/>
    <mergeCell ref="J9:J10"/>
    <mergeCell ref="K9:N9"/>
    <mergeCell ref="O9:O10"/>
    <mergeCell ref="P9:P10"/>
    <mergeCell ref="B11:C11"/>
    <mergeCell ref="D11:E11"/>
    <mergeCell ref="D12:E12"/>
    <mergeCell ref="A14:A48"/>
    <mergeCell ref="D14:E14"/>
    <mergeCell ref="B17:B34"/>
    <mergeCell ref="D17:E17"/>
    <mergeCell ref="D29:E29"/>
  </mergeCells>
  <pageMargins left="0.70866141732283505" right="0.70866141732283505" top="0.49803149600000002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A13" workbookViewId="0">
      <selection activeCell="H24" sqref="H24"/>
    </sheetView>
  </sheetViews>
  <sheetFormatPr defaultRowHeight="15" x14ac:dyDescent="0.25"/>
  <cols>
    <col min="1" max="1" width="2.85546875" customWidth="1"/>
    <col min="2" max="2" width="5.28515625" customWidth="1"/>
    <col min="3" max="3" width="32" customWidth="1"/>
    <col min="4" max="4" width="16.7109375" customWidth="1"/>
    <col min="5" max="5" width="17.7109375" customWidth="1"/>
    <col min="6" max="6" width="9.140625" customWidth="1"/>
    <col min="7" max="7" width="14.7109375" customWidth="1"/>
    <col min="8" max="8" width="18.42578125" customWidth="1"/>
    <col min="9" max="9" width="9.28515625" customWidth="1"/>
    <col min="10" max="10" width="13" customWidth="1"/>
  </cols>
  <sheetData>
    <row r="1" spans="1:15" ht="16.5" customHeight="1" x14ac:dyDescent="0.3">
      <c r="A1" s="302" t="s">
        <v>408</v>
      </c>
      <c r="B1" s="333"/>
      <c r="C1" s="303"/>
      <c r="D1" s="303"/>
      <c r="G1" s="304" t="s">
        <v>415</v>
      </c>
    </row>
    <row r="2" spans="1:15" ht="14.25" customHeight="1" x14ac:dyDescent="0.3">
      <c r="A2" s="302" t="s">
        <v>409</v>
      </c>
      <c r="B2" s="334"/>
      <c r="C2" s="305"/>
      <c r="D2" s="305"/>
      <c r="F2" s="4"/>
      <c r="G2" s="4"/>
      <c r="H2" s="4"/>
      <c r="I2" s="4"/>
    </row>
    <row r="3" spans="1:15" ht="12.75" customHeight="1" x14ac:dyDescent="0.3">
      <c r="A3" s="306" t="s">
        <v>410</v>
      </c>
      <c r="B3" s="334"/>
      <c r="C3" s="305"/>
      <c r="D3" s="305"/>
      <c r="F3" s="4"/>
      <c r="G3" s="4"/>
      <c r="H3" s="4"/>
      <c r="I3" s="4"/>
    </row>
    <row r="4" spans="1:15" ht="18" customHeight="1" x14ac:dyDescent="0.25">
      <c r="A4" s="7"/>
      <c r="B4" s="8"/>
      <c r="C4" s="8"/>
      <c r="D4" s="8"/>
      <c r="E4" s="8"/>
      <c r="F4" s="9"/>
      <c r="G4" s="9"/>
      <c r="H4" s="569"/>
      <c r="I4" s="569"/>
      <c r="J4" s="9"/>
      <c r="K4" s="9"/>
      <c r="L4" s="9"/>
      <c r="M4" s="9"/>
      <c r="N4" s="9"/>
      <c r="O4" s="9"/>
    </row>
    <row r="5" spans="1:15" ht="21.75" customHeight="1" x14ac:dyDescent="0.3">
      <c r="A5" s="568" t="s">
        <v>206</v>
      </c>
      <c r="B5" s="568"/>
      <c r="C5" s="568"/>
      <c r="D5" s="568"/>
      <c r="E5" s="568"/>
      <c r="F5" s="568"/>
      <c r="G5" s="568"/>
      <c r="H5" s="568"/>
      <c r="I5" s="568"/>
      <c r="J5" s="568"/>
      <c r="K5" s="20"/>
    </row>
    <row r="6" spans="1:15" ht="15.75" thickBot="1" x14ac:dyDescent="0.3">
      <c r="A6" s="11"/>
      <c r="B6" s="570" t="s">
        <v>0</v>
      </c>
      <c r="C6" s="570"/>
      <c r="D6" s="570"/>
      <c r="E6" s="570"/>
      <c r="F6" s="570"/>
      <c r="G6" s="570"/>
      <c r="H6" s="570"/>
      <c r="I6" s="570"/>
      <c r="J6" s="12"/>
    </row>
    <row r="7" spans="1:15" ht="30.75" customHeight="1" thickBot="1" x14ac:dyDescent="0.3">
      <c r="A7" s="15"/>
      <c r="B7" s="571" t="s">
        <v>207</v>
      </c>
      <c r="C7" s="573" t="s">
        <v>208</v>
      </c>
      <c r="D7" s="575" t="s">
        <v>390</v>
      </c>
      <c r="E7" s="576"/>
      <c r="F7" s="573" t="s">
        <v>261</v>
      </c>
      <c r="G7" s="575" t="s">
        <v>391</v>
      </c>
      <c r="H7" s="576"/>
      <c r="I7" s="573" t="s">
        <v>346</v>
      </c>
    </row>
    <row r="8" spans="1:15" ht="15.75" thickBot="1" x14ac:dyDescent="0.3">
      <c r="A8" s="15"/>
      <c r="B8" s="572"/>
      <c r="C8" s="574"/>
      <c r="D8" s="57" t="s">
        <v>70</v>
      </c>
      <c r="E8" s="57" t="s">
        <v>209</v>
      </c>
      <c r="F8" s="574"/>
      <c r="G8" s="57" t="s">
        <v>70</v>
      </c>
      <c r="H8" s="57" t="s">
        <v>209</v>
      </c>
      <c r="I8" s="574"/>
    </row>
    <row r="9" spans="1:15" ht="15.75" thickBot="1" x14ac:dyDescent="0.3">
      <c r="A9" s="15"/>
      <c r="B9" s="16">
        <v>0</v>
      </c>
      <c r="C9" s="16">
        <v>1</v>
      </c>
      <c r="D9" s="16">
        <v>2</v>
      </c>
      <c r="E9" s="16">
        <v>3</v>
      </c>
      <c r="F9" s="16">
        <v>4</v>
      </c>
      <c r="G9" s="16">
        <v>5</v>
      </c>
      <c r="H9" s="16">
        <v>6</v>
      </c>
      <c r="I9" s="16">
        <v>7</v>
      </c>
    </row>
    <row r="10" spans="1:15" ht="26.25" customHeight="1" thickBot="1" x14ac:dyDescent="0.3">
      <c r="A10" s="18"/>
      <c r="B10" s="19" t="s">
        <v>9</v>
      </c>
      <c r="C10" s="120" t="s">
        <v>366</v>
      </c>
      <c r="D10" s="92">
        <v>1477</v>
      </c>
      <c r="E10" s="92">
        <v>1449</v>
      </c>
      <c r="F10" s="93">
        <f t="shared" ref="F10:F16" si="0">E10/D10*100</f>
        <v>98.104265402843609</v>
      </c>
      <c r="G10" s="92">
        <v>1402</v>
      </c>
      <c r="H10" s="92">
        <v>1513.5</v>
      </c>
      <c r="I10" s="93">
        <f t="shared" ref="I10:I16" si="1">H10/G10*100</f>
        <v>107.95292439372326</v>
      </c>
    </row>
    <row r="11" spans="1:15" ht="26.25" customHeight="1" thickBot="1" x14ac:dyDescent="0.3">
      <c r="A11" s="18"/>
      <c r="B11" s="19"/>
      <c r="C11" s="120" t="s">
        <v>397</v>
      </c>
      <c r="D11" s="92"/>
      <c r="E11" s="92"/>
      <c r="F11" s="93"/>
      <c r="G11" s="92"/>
      <c r="H11" s="92">
        <v>1442.35</v>
      </c>
      <c r="I11" s="93"/>
    </row>
    <row r="12" spans="1:15" ht="23.25" customHeight="1" thickBot="1" x14ac:dyDescent="0.3">
      <c r="A12" s="18"/>
      <c r="B12" s="206">
        <v>1</v>
      </c>
      <c r="C12" s="208" t="s">
        <v>367</v>
      </c>
      <c r="D12" s="92">
        <v>1465</v>
      </c>
      <c r="E12" s="92">
        <v>1416</v>
      </c>
      <c r="F12" s="93">
        <f t="shared" si="0"/>
        <v>96.655290102389074</v>
      </c>
      <c r="G12" s="92">
        <v>1400</v>
      </c>
      <c r="H12" s="92">
        <v>1512.2</v>
      </c>
      <c r="I12" s="93">
        <f t="shared" si="1"/>
        <v>108.01428571428571</v>
      </c>
    </row>
    <row r="13" spans="1:15" ht="23.25" customHeight="1" thickBot="1" x14ac:dyDescent="0.3">
      <c r="A13" s="18"/>
      <c r="B13" s="206"/>
      <c r="C13" s="208" t="s">
        <v>403</v>
      </c>
      <c r="D13" s="92"/>
      <c r="E13" s="92"/>
      <c r="F13" s="93"/>
      <c r="G13" s="92">
        <v>1309</v>
      </c>
      <c r="H13" s="92"/>
      <c r="I13" s="121"/>
    </row>
    <row r="14" spans="1:15" ht="23.25" customHeight="1" thickBot="1" x14ac:dyDescent="0.3">
      <c r="A14" s="18"/>
      <c r="B14" s="206"/>
      <c r="C14" s="120" t="s">
        <v>398</v>
      </c>
      <c r="D14" s="92"/>
      <c r="E14" s="92"/>
      <c r="F14" s="93"/>
      <c r="G14" s="92"/>
      <c r="H14" s="92">
        <v>1441.05</v>
      </c>
      <c r="I14" s="121"/>
    </row>
    <row r="15" spans="1:15" ht="18.75" customHeight="1" thickBot="1" x14ac:dyDescent="0.3">
      <c r="A15" s="18"/>
      <c r="B15" s="19">
        <v>2</v>
      </c>
      <c r="C15" s="120" t="s">
        <v>15</v>
      </c>
      <c r="D15" s="92">
        <v>12</v>
      </c>
      <c r="E15" s="92">
        <v>32.5</v>
      </c>
      <c r="F15" s="93">
        <f t="shared" si="0"/>
        <v>270.83333333333337</v>
      </c>
      <c r="G15" s="92">
        <v>2</v>
      </c>
      <c r="H15" s="92">
        <v>1.3</v>
      </c>
      <c r="I15" s="121">
        <f t="shared" si="1"/>
        <v>65</v>
      </c>
    </row>
    <row r="16" spans="1:15" ht="21" customHeight="1" thickBot="1" x14ac:dyDescent="0.3">
      <c r="A16" s="18"/>
      <c r="B16" s="19"/>
      <c r="C16" s="173" t="s">
        <v>15</v>
      </c>
      <c r="D16" s="91">
        <v>12</v>
      </c>
      <c r="E16" s="91">
        <v>32.5</v>
      </c>
      <c r="F16" s="112">
        <f t="shared" si="0"/>
        <v>270.83333333333337</v>
      </c>
      <c r="G16" s="91">
        <v>2</v>
      </c>
      <c r="H16" s="91">
        <v>1.3</v>
      </c>
      <c r="I16" s="121">
        <f t="shared" si="1"/>
        <v>65</v>
      </c>
    </row>
    <row r="17" spans="1:9" ht="33.75" customHeight="1" x14ac:dyDescent="0.25">
      <c r="A17" s="566" t="s">
        <v>345</v>
      </c>
      <c r="B17" s="566"/>
      <c r="C17" s="566"/>
      <c r="D17" s="566"/>
      <c r="E17" s="566"/>
      <c r="F17" s="566"/>
      <c r="G17" s="566"/>
      <c r="H17" s="566"/>
      <c r="I17" s="566"/>
    </row>
    <row r="18" spans="1:9" ht="18.75" customHeight="1" x14ac:dyDescent="0.25">
      <c r="A18" s="567"/>
      <c r="B18" s="567"/>
      <c r="C18" s="567"/>
      <c r="D18" s="567"/>
      <c r="E18" s="567"/>
      <c r="F18" s="567"/>
      <c r="G18" s="567"/>
      <c r="H18" s="567"/>
      <c r="I18" s="567"/>
    </row>
    <row r="19" spans="1:9" x14ac:dyDescent="0.25">
      <c r="A19" s="17"/>
      <c r="B19" s="17"/>
      <c r="C19" s="10"/>
      <c r="D19" s="17"/>
      <c r="E19" s="565"/>
      <c r="F19" s="565"/>
      <c r="G19" s="565"/>
      <c r="H19" s="565"/>
      <c r="I19" s="565"/>
    </row>
    <row r="22" spans="1:9" x14ac:dyDescent="0.25">
      <c r="E22" s="394" t="s">
        <v>417</v>
      </c>
    </row>
    <row r="23" spans="1:9" x14ac:dyDescent="0.25">
      <c r="E23" s="17" t="s">
        <v>420</v>
      </c>
    </row>
  </sheetData>
  <mergeCells count="12">
    <mergeCell ref="A5:J5"/>
    <mergeCell ref="H4:I4"/>
    <mergeCell ref="B6:I6"/>
    <mergeCell ref="B7:B8"/>
    <mergeCell ref="C7:C8"/>
    <mergeCell ref="D7:E7"/>
    <mergeCell ref="F7:F8"/>
    <mergeCell ref="G7:H7"/>
    <mergeCell ref="I7:I8"/>
    <mergeCell ref="E19:I19"/>
    <mergeCell ref="A17:I17"/>
    <mergeCell ref="A18:I18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43" workbookViewId="0">
      <selection activeCell="A47" sqref="A47:XFD48"/>
    </sheetView>
  </sheetViews>
  <sheetFormatPr defaultRowHeight="15" x14ac:dyDescent="0.25"/>
  <cols>
    <col min="1" max="1" width="1.28515625" customWidth="1"/>
    <col min="2" max="2" width="2.140625" bestFit="1" customWidth="1"/>
    <col min="3" max="3" width="3.42578125" customWidth="1"/>
    <col min="4" max="4" width="32" customWidth="1"/>
    <col min="5" max="6" width="7.85546875" customWidth="1"/>
    <col min="7" max="7" width="9" customWidth="1"/>
    <col min="8" max="8" width="7.7109375" customWidth="1"/>
    <col min="9" max="9" width="7" customWidth="1"/>
    <col min="10" max="10" width="7.85546875" bestFit="1" customWidth="1"/>
  </cols>
  <sheetData>
    <row r="1" spans="1:10" ht="16.5" customHeight="1" x14ac:dyDescent="0.3">
      <c r="A1" s="302" t="s">
        <v>408</v>
      </c>
      <c r="B1" s="333"/>
      <c r="C1" s="303"/>
      <c r="D1" s="303"/>
      <c r="F1" s="304" t="s">
        <v>416</v>
      </c>
      <c r="G1" s="4"/>
      <c r="J1" s="304"/>
    </row>
    <row r="2" spans="1:10" ht="14.25" customHeight="1" x14ac:dyDescent="0.3">
      <c r="A2" s="302" t="s">
        <v>409</v>
      </c>
      <c r="B2" s="334"/>
      <c r="C2" s="305"/>
      <c r="D2" s="305"/>
      <c r="F2" s="4"/>
      <c r="G2" s="4"/>
      <c r="H2" s="4"/>
      <c r="I2" s="4"/>
      <c r="J2" s="4"/>
    </row>
    <row r="3" spans="1:10" ht="12.75" customHeight="1" x14ac:dyDescent="0.3">
      <c r="A3" s="306" t="s">
        <v>410</v>
      </c>
      <c r="B3" s="334"/>
      <c r="C3" s="305"/>
      <c r="D3" s="305"/>
      <c r="F3" s="4"/>
      <c r="G3" s="4"/>
      <c r="H3" s="4"/>
      <c r="I3" s="4"/>
      <c r="J3" s="4"/>
    </row>
    <row r="4" spans="1:10" ht="26.25" customHeight="1" x14ac:dyDescent="0.25">
      <c r="B4" s="577"/>
      <c r="C4" s="578"/>
      <c r="D4" s="578"/>
      <c r="E4" s="578"/>
      <c r="F4" s="578"/>
      <c r="I4" s="579"/>
      <c r="J4" s="579"/>
    </row>
    <row r="5" spans="1:10" ht="15.75" customHeight="1" x14ac:dyDescent="0.3">
      <c r="I5" s="581"/>
      <c r="J5" s="581"/>
    </row>
    <row r="6" spans="1:10" ht="15.75" x14ac:dyDescent="0.25">
      <c r="D6" s="580" t="s">
        <v>392</v>
      </c>
      <c r="E6" s="580"/>
      <c r="F6" s="580"/>
      <c r="G6" s="580"/>
      <c r="H6" s="580"/>
      <c r="I6" s="580"/>
    </row>
    <row r="7" spans="1:10" ht="15.75" thickBot="1" x14ac:dyDescent="0.3">
      <c r="B7" s="570" t="s">
        <v>0</v>
      </c>
      <c r="C7" s="570"/>
      <c r="D7" s="570"/>
      <c r="E7" s="570"/>
      <c r="F7" s="570"/>
      <c r="G7" s="570"/>
      <c r="H7" s="570"/>
      <c r="I7" s="570"/>
      <c r="J7" s="570"/>
    </row>
    <row r="8" spans="1:10" ht="28.5" customHeight="1" thickBot="1" x14ac:dyDescent="0.3">
      <c r="B8" s="585"/>
      <c r="C8" s="585"/>
      <c r="D8" s="587" t="s">
        <v>1</v>
      </c>
      <c r="E8" s="490" t="s">
        <v>210</v>
      </c>
      <c r="F8" s="488" t="s">
        <v>393</v>
      </c>
      <c r="G8" s="489"/>
      <c r="H8" s="582" t="s">
        <v>211</v>
      </c>
      <c r="I8" s="583"/>
      <c r="J8" s="584"/>
    </row>
    <row r="9" spans="1:10" ht="47.25" customHeight="1" thickBot="1" x14ac:dyDescent="0.3">
      <c r="B9" s="586"/>
      <c r="C9" s="586"/>
      <c r="D9" s="588"/>
      <c r="E9" s="491"/>
      <c r="F9" s="84" t="s">
        <v>369</v>
      </c>
      <c r="G9" s="84" t="s">
        <v>212</v>
      </c>
      <c r="H9" s="84" t="s">
        <v>394</v>
      </c>
      <c r="I9" s="42" t="s">
        <v>395</v>
      </c>
      <c r="J9" s="42" t="s">
        <v>396</v>
      </c>
    </row>
    <row r="10" spans="1:10" ht="15.75" thickBot="1" x14ac:dyDescent="0.3">
      <c r="B10" s="1">
        <v>0</v>
      </c>
      <c r="C10" s="1">
        <v>1</v>
      </c>
      <c r="D10" s="1">
        <v>2</v>
      </c>
      <c r="E10" s="1">
        <v>3</v>
      </c>
      <c r="F10" s="1">
        <v>4</v>
      </c>
      <c r="G10" s="1">
        <v>5</v>
      </c>
      <c r="H10" s="1">
        <v>6</v>
      </c>
      <c r="I10" s="1">
        <v>7</v>
      </c>
      <c r="J10" s="1">
        <v>8</v>
      </c>
    </row>
    <row r="11" spans="1:10" ht="26.25" customHeight="1" thickBot="1" x14ac:dyDescent="0.3">
      <c r="B11" s="2" t="s">
        <v>213</v>
      </c>
      <c r="C11" s="23"/>
      <c r="D11" s="25" t="s">
        <v>243</v>
      </c>
      <c r="E11" s="44"/>
      <c r="F11" s="250">
        <f>SUM(F12+F15+F16+F19)</f>
        <v>96</v>
      </c>
      <c r="G11" s="250">
        <f>SUM(G12+G15+G16+G19)</f>
        <v>94</v>
      </c>
      <c r="H11" s="250">
        <f>SUM(H12+H15+H16+H19)</f>
        <v>111</v>
      </c>
      <c r="I11" s="250">
        <f>SUM(I12+I15+I16+I19)</f>
        <v>34</v>
      </c>
      <c r="J11" s="250">
        <f>SUM(J12+J15+J16+J19)</f>
        <v>34</v>
      </c>
    </row>
    <row r="12" spans="1:10" ht="15" customHeight="1" thickBot="1" x14ac:dyDescent="0.3">
      <c r="B12" s="58"/>
      <c r="C12" s="24">
        <v>1</v>
      </c>
      <c r="D12" s="26" t="s">
        <v>214</v>
      </c>
      <c r="E12" s="37"/>
      <c r="F12" s="227">
        <f t="shared" ref="F12:J12" si="0">SUM(F13+F14)</f>
        <v>96</v>
      </c>
      <c r="G12" s="227">
        <f t="shared" si="0"/>
        <v>94</v>
      </c>
      <c r="H12" s="227">
        <f t="shared" si="0"/>
        <v>111</v>
      </c>
      <c r="I12" s="227">
        <f t="shared" si="0"/>
        <v>34</v>
      </c>
      <c r="J12" s="227">
        <f t="shared" si="0"/>
        <v>34</v>
      </c>
    </row>
    <row r="13" spans="1:10" ht="15.75" customHeight="1" thickBot="1" x14ac:dyDescent="0.3">
      <c r="B13" s="58"/>
      <c r="C13" s="24"/>
      <c r="D13" s="26" t="s">
        <v>215</v>
      </c>
      <c r="E13" s="37"/>
      <c r="F13" s="227">
        <v>25</v>
      </c>
      <c r="G13" s="227">
        <v>23</v>
      </c>
      <c r="H13" s="227">
        <v>25</v>
      </c>
      <c r="I13" s="227">
        <v>25</v>
      </c>
      <c r="J13" s="227">
        <v>25</v>
      </c>
    </row>
    <row r="14" spans="1:10" ht="14.25" customHeight="1" thickBot="1" x14ac:dyDescent="0.3">
      <c r="B14" s="58"/>
      <c r="C14" s="24"/>
      <c r="D14" s="26" t="s">
        <v>216</v>
      </c>
      <c r="E14" s="37"/>
      <c r="F14" s="227">
        <v>71</v>
      </c>
      <c r="G14" s="227">
        <v>71</v>
      </c>
      <c r="H14" s="227">
        <v>86</v>
      </c>
      <c r="I14" s="227">
        <v>9</v>
      </c>
      <c r="J14" s="227">
        <v>9</v>
      </c>
    </row>
    <row r="15" spans="1:10" ht="14.25" customHeight="1" thickBot="1" x14ac:dyDescent="0.3">
      <c r="B15" s="58"/>
      <c r="C15" s="24">
        <v>2</v>
      </c>
      <c r="D15" s="26" t="s">
        <v>58</v>
      </c>
      <c r="E15" s="37"/>
      <c r="F15" s="227">
        <v>0</v>
      </c>
      <c r="G15" s="227">
        <v>0</v>
      </c>
      <c r="H15" s="227">
        <v>0</v>
      </c>
      <c r="I15" s="227">
        <v>0</v>
      </c>
      <c r="J15" s="227">
        <v>0</v>
      </c>
    </row>
    <row r="16" spans="1:10" ht="14.25" customHeight="1" thickBot="1" x14ac:dyDescent="0.3">
      <c r="B16" s="58"/>
      <c r="C16" s="24">
        <v>3</v>
      </c>
      <c r="D16" s="26" t="s">
        <v>217</v>
      </c>
      <c r="E16" s="37"/>
      <c r="F16" s="227">
        <v>0</v>
      </c>
      <c r="G16" s="227">
        <v>0</v>
      </c>
      <c r="H16" s="227">
        <v>0</v>
      </c>
      <c r="I16" s="227">
        <v>0</v>
      </c>
      <c r="J16" s="227">
        <v>0</v>
      </c>
    </row>
    <row r="17" spans="2:10" ht="15.75" thickBot="1" x14ac:dyDescent="0.3">
      <c r="B17" s="58"/>
      <c r="C17" s="24"/>
      <c r="D17" s="26" t="s">
        <v>218</v>
      </c>
      <c r="E17" s="37"/>
      <c r="F17" s="227">
        <v>0</v>
      </c>
      <c r="G17" s="227">
        <v>0</v>
      </c>
      <c r="H17" s="227">
        <v>0</v>
      </c>
      <c r="I17" s="227">
        <v>0</v>
      </c>
      <c r="J17" s="227">
        <v>0</v>
      </c>
    </row>
    <row r="18" spans="2:10" ht="14.25" customHeight="1" thickBot="1" x14ac:dyDescent="0.3">
      <c r="B18" s="58"/>
      <c r="C18" s="24"/>
      <c r="D18" s="26" t="s">
        <v>219</v>
      </c>
      <c r="E18" s="37"/>
      <c r="F18" s="227">
        <v>0</v>
      </c>
      <c r="G18" s="227">
        <v>0</v>
      </c>
      <c r="H18" s="227">
        <v>0</v>
      </c>
      <c r="I18" s="227">
        <v>0</v>
      </c>
      <c r="J18" s="227">
        <v>0</v>
      </c>
    </row>
    <row r="19" spans="2:10" ht="13.5" customHeight="1" thickBot="1" x14ac:dyDescent="0.3">
      <c r="B19" s="58"/>
      <c r="C19" s="24">
        <v>4</v>
      </c>
      <c r="D19" s="26" t="s">
        <v>220</v>
      </c>
      <c r="E19" s="37"/>
      <c r="F19" s="227">
        <v>0</v>
      </c>
      <c r="G19" s="227">
        <v>0</v>
      </c>
      <c r="H19" s="227">
        <v>0</v>
      </c>
      <c r="I19" s="227">
        <v>0</v>
      </c>
      <c r="J19" s="227">
        <v>0</v>
      </c>
    </row>
    <row r="20" spans="2:10" ht="27" customHeight="1" thickBot="1" x14ac:dyDescent="0.3">
      <c r="B20" s="58"/>
      <c r="C20" s="24"/>
      <c r="D20" s="26" t="s">
        <v>364</v>
      </c>
      <c r="E20" s="37"/>
      <c r="F20" s="228">
        <v>0</v>
      </c>
      <c r="G20" s="228">
        <v>0</v>
      </c>
      <c r="H20" s="228">
        <v>0</v>
      </c>
      <c r="I20" s="228">
        <v>0</v>
      </c>
      <c r="J20" s="228">
        <v>0</v>
      </c>
    </row>
    <row r="21" spans="2:10" s="12" customFormat="1" ht="26.25" customHeight="1" thickBot="1" x14ac:dyDescent="0.3">
      <c r="B21" s="79" t="s">
        <v>16</v>
      </c>
      <c r="C21" s="23"/>
      <c r="D21" s="25" t="s">
        <v>221</v>
      </c>
      <c r="E21" s="44"/>
      <c r="F21" s="250">
        <f>SUM(F22+F28+F33+F39+F42)</f>
        <v>10</v>
      </c>
      <c r="G21" s="250">
        <f>SUM(G22+G28+G33+G39+G42)</f>
        <v>2</v>
      </c>
      <c r="H21" s="250">
        <f>SUM(H22+H28+H33+H39+H42)</f>
        <v>15</v>
      </c>
      <c r="I21" s="250">
        <f>SUM(I22+I28+I33+I39+I42)</f>
        <v>10</v>
      </c>
      <c r="J21" s="250">
        <f>SUM(J22+J28+J33+J39+J42)</f>
        <v>10</v>
      </c>
    </row>
    <row r="22" spans="2:10" ht="15.75" customHeight="1" thickBot="1" x14ac:dyDescent="0.3">
      <c r="B22" s="58"/>
      <c r="C22" s="23">
        <v>1</v>
      </c>
      <c r="D22" s="25" t="s">
        <v>222</v>
      </c>
      <c r="E22" s="37"/>
      <c r="F22" s="251">
        <f>SUM(F23+F24+F27)</f>
        <v>0</v>
      </c>
      <c r="G22" s="251">
        <f t="shared" ref="G22:J22" si="1">SUM(G23+G24+G27)</f>
        <v>0</v>
      </c>
      <c r="H22" s="251">
        <f t="shared" si="1"/>
        <v>0</v>
      </c>
      <c r="I22" s="251">
        <f t="shared" si="1"/>
        <v>0</v>
      </c>
      <c r="J22" s="251">
        <f t="shared" si="1"/>
        <v>0</v>
      </c>
    </row>
    <row r="23" spans="2:10" ht="27" customHeight="1" thickBot="1" x14ac:dyDescent="0.3">
      <c r="B23" s="58"/>
      <c r="C23" s="24"/>
      <c r="D23" s="25" t="s">
        <v>223</v>
      </c>
      <c r="E23" s="37"/>
      <c r="F23" s="228">
        <v>0</v>
      </c>
      <c r="G23" s="228">
        <v>0</v>
      </c>
      <c r="H23" s="228">
        <v>0</v>
      </c>
      <c r="I23" s="228">
        <v>0</v>
      </c>
      <c r="J23" s="228">
        <v>0</v>
      </c>
    </row>
    <row r="24" spans="2:10" ht="38.25" customHeight="1" thickBot="1" x14ac:dyDescent="0.3">
      <c r="B24" s="58"/>
      <c r="C24" s="24"/>
      <c r="D24" s="25" t="s">
        <v>225</v>
      </c>
      <c r="E24" s="37"/>
      <c r="F24" s="228">
        <v>0</v>
      </c>
      <c r="G24" s="228">
        <v>0</v>
      </c>
      <c r="H24" s="228">
        <v>0</v>
      </c>
      <c r="I24" s="228">
        <v>0</v>
      </c>
      <c r="J24" s="228">
        <v>0</v>
      </c>
    </row>
    <row r="25" spans="2:10" ht="38.25" customHeight="1" thickBot="1" x14ac:dyDescent="0.3">
      <c r="B25" s="58"/>
      <c r="C25" s="24"/>
      <c r="D25" s="25" t="s">
        <v>226</v>
      </c>
      <c r="E25" s="37"/>
      <c r="F25" s="228">
        <v>0</v>
      </c>
      <c r="G25" s="228">
        <v>0</v>
      </c>
      <c r="H25" s="228">
        <v>0</v>
      </c>
      <c r="I25" s="228">
        <v>0</v>
      </c>
      <c r="J25" s="228">
        <v>0</v>
      </c>
    </row>
    <row r="26" spans="2:10" ht="12.75" customHeight="1" thickBot="1" x14ac:dyDescent="0.3">
      <c r="B26" s="58"/>
      <c r="C26" s="24"/>
      <c r="D26" s="26" t="s">
        <v>224</v>
      </c>
      <c r="E26" s="37"/>
      <c r="F26" s="227"/>
      <c r="G26" s="227"/>
      <c r="H26" s="227"/>
      <c r="I26" s="227"/>
      <c r="J26" s="227"/>
    </row>
    <row r="27" spans="2:10" ht="51" customHeight="1" thickBot="1" x14ac:dyDescent="0.3">
      <c r="B27" s="58"/>
      <c r="C27" s="24"/>
      <c r="D27" s="107" t="s">
        <v>227</v>
      </c>
      <c r="E27" s="37"/>
      <c r="F27" s="250">
        <v>0</v>
      </c>
      <c r="G27" s="250">
        <v>0</v>
      </c>
      <c r="H27" s="250">
        <v>0</v>
      </c>
      <c r="I27" s="250">
        <v>0</v>
      </c>
      <c r="J27" s="250">
        <v>0</v>
      </c>
    </row>
    <row r="28" spans="2:10" ht="15" customHeight="1" thickBot="1" x14ac:dyDescent="0.3">
      <c r="B28" s="58"/>
      <c r="C28" s="24">
        <v>2</v>
      </c>
      <c r="D28" s="25" t="s">
        <v>228</v>
      </c>
      <c r="E28" s="37"/>
      <c r="F28" s="251">
        <f>SUM(F29+F30+F31+F32)</f>
        <v>0</v>
      </c>
      <c r="G28" s="251">
        <f>SUM(G29+G30+G31+G32)</f>
        <v>0</v>
      </c>
      <c r="H28" s="251">
        <f>SUM(H29+H30+H31+H32)</f>
        <v>0</v>
      </c>
      <c r="I28" s="251">
        <v>0</v>
      </c>
      <c r="J28" s="251">
        <v>0</v>
      </c>
    </row>
    <row r="29" spans="2:10" ht="26.25" customHeight="1" thickBot="1" x14ac:dyDescent="0.3">
      <c r="B29" s="58"/>
      <c r="C29" s="24"/>
      <c r="D29" s="25" t="s">
        <v>223</v>
      </c>
      <c r="E29" s="37"/>
      <c r="F29" s="228">
        <v>0</v>
      </c>
      <c r="G29" s="228">
        <v>0</v>
      </c>
      <c r="H29" s="228">
        <v>0</v>
      </c>
      <c r="I29" s="228">
        <v>0</v>
      </c>
      <c r="J29" s="228">
        <v>0</v>
      </c>
    </row>
    <row r="30" spans="2:10" ht="36.75" customHeight="1" thickBot="1" x14ac:dyDescent="0.3">
      <c r="B30" s="58"/>
      <c r="C30" s="24"/>
      <c r="D30" s="25" t="s">
        <v>225</v>
      </c>
      <c r="E30" s="37"/>
      <c r="F30" s="228">
        <v>0</v>
      </c>
      <c r="G30" s="228">
        <v>0</v>
      </c>
      <c r="H30" s="228">
        <v>0</v>
      </c>
      <c r="I30" s="228">
        <v>0</v>
      </c>
      <c r="J30" s="228">
        <v>0</v>
      </c>
    </row>
    <row r="31" spans="2:10" ht="38.25" customHeight="1" thickBot="1" x14ac:dyDescent="0.3">
      <c r="B31" s="58"/>
      <c r="C31" s="24"/>
      <c r="D31" s="25" t="s">
        <v>226</v>
      </c>
      <c r="E31" s="37"/>
      <c r="F31" s="228">
        <v>0</v>
      </c>
      <c r="G31" s="228">
        <v>0</v>
      </c>
      <c r="H31" s="228">
        <v>0</v>
      </c>
      <c r="I31" s="228">
        <v>0</v>
      </c>
      <c r="J31" s="228">
        <v>0</v>
      </c>
    </row>
    <row r="32" spans="2:10" ht="49.5" customHeight="1" thickBot="1" x14ac:dyDescent="0.3">
      <c r="B32" s="58"/>
      <c r="C32" s="24"/>
      <c r="D32" s="107" t="s">
        <v>227</v>
      </c>
      <c r="E32" s="37"/>
      <c r="F32" s="228">
        <v>0</v>
      </c>
      <c r="G32" s="228">
        <v>0</v>
      </c>
      <c r="H32" s="228">
        <v>0</v>
      </c>
      <c r="I32" s="228">
        <v>0</v>
      </c>
      <c r="J32" s="228">
        <v>0</v>
      </c>
    </row>
    <row r="33" spans="2:10" ht="37.5" customHeight="1" thickBot="1" x14ac:dyDescent="0.3">
      <c r="B33" s="58"/>
      <c r="C33" s="23">
        <v>3</v>
      </c>
      <c r="D33" s="25" t="s">
        <v>229</v>
      </c>
      <c r="E33" s="37"/>
      <c r="F33" s="250">
        <f>SUM(F34+F35+F36+F37)</f>
        <v>0</v>
      </c>
      <c r="G33" s="250">
        <f>SUM(G34+G35+G36+G37)</f>
        <v>0</v>
      </c>
      <c r="H33" s="250">
        <f>SUM(H34+H35+H36+H37)</f>
        <v>0</v>
      </c>
      <c r="I33" s="250">
        <f>SUM(I34+I35+I36+I37)</f>
        <v>0</v>
      </c>
      <c r="J33" s="250">
        <f>SUM(J34+J35+J36+J37)</f>
        <v>0</v>
      </c>
    </row>
    <row r="34" spans="2:10" ht="27.75" customHeight="1" thickBot="1" x14ac:dyDescent="0.3">
      <c r="B34" s="58"/>
      <c r="C34" s="29"/>
      <c r="D34" s="26" t="s">
        <v>223</v>
      </c>
      <c r="E34" s="37"/>
      <c r="F34" s="228">
        <v>0</v>
      </c>
      <c r="G34" s="228">
        <v>0</v>
      </c>
      <c r="H34" s="228">
        <v>0</v>
      </c>
      <c r="I34" s="228">
        <v>0</v>
      </c>
      <c r="J34" s="228">
        <v>0</v>
      </c>
    </row>
    <row r="35" spans="2:10" ht="36" customHeight="1" thickBot="1" x14ac:dyDescent="0.3">
      <c r="B35" s="58"/>
      <c r="C35" s="29"/>
      <c r="D35" s="26" t="s">
        <v>225</v>
      </c>
      <c r="E35" s="37"/>
      <c r="F35" s="228">
        <v>0</v>
      </c>
      <c r="G35" s="228">
        <v>0</v>
      </c>
      <c r="H35" s="228">
        <v>0</v>
      </c>
      <c r="I35" s="228">
        <v>0</v>
      </c>
      <c r="J35" s="228">
        <v>0</v>
      </c>
    </row>
    <row r="36" spans="2:10" ht="38.25" customHeight="1" thickBot="1" x14ac:dyDescent="0.3">
      <c r="B36" s="58"/>
      <c r="C36" s="29"/>
      <c r="D36" s="26" t="s">
        <v>226</v>
      </c>
      <c r="E36" s="37"/>
      <c r="F36" s="228">
        <v>0</v>
      </c>
      <c r="G36" s="228">
        <v>0</v>
      </c>
      <c r="H36" s="228">
        <v>0</v>
      </c>
      <c r="I36" s="228">
        <v>0</v>
      </c>
      <c r="J36" s="228">
        <v>0</v>
      </c>
    </row>
    <row r="37" spans="2:10" ht="62.25" customHeight="1" thickBot="1" x14ac:dyDescent="0.3">
      <c r="B37" s="58"/>
      <c r="C37" s="29"/>
      <c r="D37" s="25" t="s">
        <v>227</v>
      </c>
      <c r="E37" s="37"/>
      <c r="F37" s="228">
        <f>SUM(F38)</f>
        <v>0</v>
      </c>
      <c r="G37" s="228">
        <f>SUM(G38)</f>
        <v>0</v>
      </c>
      <c r="H37" s="228">
        <f>SUM(H38)</f>
        <v>0</v>
      </c>
      <c r="I37" s="228">
        <v>0</v>
      </c>
      <c r="J37" s="228">
        <v>0</v>
      </c>
    </row>
    <row r="38" spans="2:10" ht="51.75" customHeight="1" thickBot="1" x14ac:dyDescent="0.3">
      <c r="B38" s="58"/>
      <c r="C38" s="29"/>
      <c r="D38" s="26" t="s">
        <v>372</v>
      </c>
      <c r="E38" s="111"/>
      <c r="F38" s="228">
        <v>0</v>
      </c>
      <c r="G38" s="228">
        <v>0</v>
      </c>
      <c r="H38" s="228">
        <v>0</v>
      </c>
      <c r="I38" s="228">
        <v>0</v>
      </c>
      <c r="J38" s="228">
        <v>0</v>
      </c>
    </row>
    <row r="39" spans="2:10" ht="28.5" customHeight="1" thickBot="1" x14ac:dyDescent="0.3">
      <c r="B39" s="58"/>
      <c r="C39" s="23">
        <v>4</v>
      </c>
      <c r="D39" s="25" t="s">
        <v>230</v>
      </c>
      <c r="E39" s="110"/>
      <c r="F39" s="250">
        <f>SUM(F40+F41)</f>
        <v>10</v>
      </c>
      <c r="G39" s="250">
        <f>SUM(G40+G41)</f>
        <v>2</v>
      </c>
      <c r="H39" s="250">
        <f>SUM(H40+H41)</f>
        <v>15</v>
      </c>
      <c r="I39" s="250">
        <f>SUM(I40+I41)</f>
        <v>10</v>
      </c>
      <c r="J39" s="250">
        <f>SUM(J40+J41)</f>
        <v>10</v>
      </c>
    </row>
    <row r="40" spans="2:10" ht="19.5" customHeight="1" thickBot="1" x14ac:dyDescent="0.3">
      <c r="B40" s="58"/>
      <c r="C40" s="24"/>
      <c r="D40" s="95" t="s">
        <v>271</v>
      </c>
      <c r="E40" s="111"/>
      <c r="F40" s="228">
        <v>5</v>
      </c>
      <c r="G40" s="228">
        <v>2</v>
      </c>
      <c r="H40" s="228">
        <v>5</v>
      </c>
      <c r="I40" s="228">
        <v>5</v>
      </c>
      <c r="J40" s="228">
        <v>5</v>
      </c>
    </row>
    <row r="41" spans="2:10" ht="29.25" customHeight="1" thickBot="1" x14ac:dyDescent="0.3">
      <c r="B41" s="58"/>
      <c r="C41" s="27"/>
      <c r="D41" s="108" t="s">
        <v>371</v>
      </c>
      <c r="E41" s="109"/>
      <c r="F41" s="228">
        <v>5</v>
      </c>
      <c r="G41" s="228">
        <v>0</v>
      </c>
      <c r="H41" s="228">
        <v>10</v>
      </c>
      <c r="I41" s="228">
        <v>5</v>
      </c>
      <c r="J41" s="228">
        <v>5</v>
      </c>
    </row>
    <row r="42" spans="2:10" ht="27" customHeight="1" thickBot="1" x14ac:dyDescent="0.3">
      <c r="B42" s="58"/>
      <c r="C42" s="23">
        <v>5</v>
      </c>
      <c r="D42" s="47" t="s">
        <v>231</v>
      </c>
      <c r="E42" s="37"/>
      <c r="F42" s="250">
        <v>0</v>
      </c>
      <c r="G42" s="250">
        <v>0</v>
      </c>
      <c r="H42" s="250">
        <v>0</v>
      </c>
      <c r="I42" s="250">
        <v>0</v>
      </c>
      <c r="J42" s="250">
        <v>0</v>
      </c>
    </row>
    <row r="43" spans="2:10" ht="24.75" thickBot="1" x14ac:dyDescent="0.3">
      <c r="B43" s="58"/>
      <c r="C43" s="29"/>
      <c r="D43" s="26" t="s">
        <v>370</v>
      </c>
      <c r="E43" s="111"/>
      <c r="F43" s="228">
        <v>0</v>
      </c>
      <c r="G43" s="228">
        <v>0</v>
      </c>
      <c r="H43" s="228">
        <v>0</v>
      </c>
      <c r="I43" s="228">
        <v>0</v>
      </c>
      <c r="J43" s="228">
        <v>0</v>
      </c>
    </row>
    <row r="44" spans="2:10" ht="15.75" thickBot="1" x14ac:dyDescent="0.3">
      <c r="B44" s="58"/>
      <c r="C44" s="29"/>
      <c r="D44" s="26" t="s">
        <v>232</v>
      </c>
      <c r="E44" s="37"/>
      <c r="F44" s="227"/>
      <c r="G44" s="227"/>
      <c r="H44" s="227"/>
      <c r="I44" s="227"/>
      <c r="J44" s="227"/>
    </row>
    <row r="45" spans="2:10" x14ac:dyDescent="0.25">
      <c r="B45" s="59"/>
      <c r="C45" s="48"/>
      <c r="D45" s="168"/>
      <c r="E45" s="39"/>
      <c r="F45" s="38"/>
      <c r="G45" s="38"/>
      <c r="H45" s="38"/>
      <c r="I45" s="38"/>
      <c r="J45" s="38"/>
    </row>
    <row r="46" spans="2:10" x14ac:dyDescent="0.25">
      <c r="B46" s="59"/>
      <c r="C46" s="48"/>
      <c r="D46" s="168"/>
      <c r="E46" s="39"/>
      <c r="F46" s="38"/>
      <c r="G46" s="38"/>
      <c r="H46" s="38"/>
      <c r="I46" s="38"/>
      <c r="J46" s="38"/>
    </row>
    <row r="47" spans="2:10" x14ac:dyDescent="0.25">
      <c r="B47" s="59"/>
      <c r="C47" s="48"/>
      <c r="D47" s="168"/>
      <c r="E47" s="39"/>
      <c r="F47" s="38"/>
      <c r="G47" s="38"/>
      <c r="H47" s="38"/>
      <c r="I47" s="38"/>
      <c r="J47" s="38"/>
    </row>
    <row r="48" spans="2:10" x14ac:dyDescent="0.25">
      <c r="B48" s="59"/>
      <c r="C48" s="48"/>
      <c r="D48" s="168"/>
      <c r="E48" s="39"/>
      <c r="F48" s="38"/>
      <c r="G48" s="38"/>
      <c r="H48" s="38"/>
      <c r="I48" s="38"/>
      <c r="J48" s="38"/>
    </row>
    <row r="49" spans="2:10" x14ac:dyDescent="0.25">
      <c r="B49" s="59"/>
      <c r="C49" s="48"/>
      <c r="D49" s="39"/>
      <c r="E49" s="209"/>
      <c r="F49" s="210"/>
      <c r="G49" s="210"/>
      <c r="H49" s="210"/>
      <c r="I49" s="210"/>
      <c r="J49" s="210"/>
    </row>
    <row r="50" spans="2:10" x14ac:dyDescent="0.25">
      <c r="E50" s="394" t="s">
        <v>417</v>
      </c>
    </row>
    <row r="51" spans="2:10" x14ac:dyDescent="0.25">
      <c r="E51" s="17" t="s">
        <v>420</v>
      </c>
    </row>
  </sheetData>
  <mergeCells count="11">
    <mergeCell ref="H8:J8"/>
    <mergeCell ref="B8:B9"/>
    <mergeCell ref="C8:C9"/>
    <mergeCell ref="D8:D9"/>
    <mergeCell ref="E8:E9"/>
    <mergeCell ref="F8:G8"/>
    <mergeCell ref="B4:F4"/>
    <mergeCell ref="I4:J4"/>
    <mergeCell ref="D6:I6"/>
    <mergeCell ref="I5:J5"/>
    <mergeCell ref="B7:J7"/>
  </mergeCells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ANEXA 1</vt:lpstr>
      <vt:lpstr>ANEXA 2</vt:lpstr>
      <vt:lpstr>ANEXA 3</vt:lpstr>
      <vt:lpstr>ANEXA 4</vt:lpstr>
    </vt:vector>
  </TitlesOfParts>
  <Company>Edilul CGA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Edi</cp:lastModifiedBy>
  <cp:lastPrinted>2025-05-08T13:28:09Z</cp:lastPrinted>
  <dcterms:created xsi:type="dcterms:W3CDTF">2016-01-26T10:14:44Z</dcterms:created>
  <dcterms:modified xsi:type="dcterms:W3CDTF">2025-05-08T13:33:57Z</dcterms:modified>
</cp:coreProperties>
</file>