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filterPrivacy="1" defaultThemeVersion="124226"/>
  <xr:revisionPtr revIDLastSave="0" documentId="8_{2EE5F00B-AC9B-4791-8BF1-7D8E14C6B691}" xr6:coauthVersionLast="47" xr6:coauthVersionMax="47" xr10:uidLastSave="{00000000-0000-0000-0000-000000000000}"/>
  <bookViews>
    <workbookView xWindow="3120" yWindow="1110" windowWidth="15060" windowHeight="15090" activeTab="1" xr2:uid="{00000000-000D-0000-FFFF-FFFF00000000}"/>
  </bookViews>
  <sheets>
    <sheet name="Anexa 2.1. - DG estimativ" sheetId="1" r:id="rId1"/>
    <sheet name="Anexa 1" sheetId="2" r:id="rId2"/>
    <sheet name="Anexa 2.2 c" sheetId="3" r:id="rId3"/>
  </sheets>
  <externalReferences>
    <externalReference r:id="rId4"/>
  </externalReferences>
  <definedNames>
    <definedName name="_xlnm.Print_Area" localSheetId="1">'Anexa 1'!$A$1:$C$43</definedName>
    <definedName name="_xlnm.Print_Area" localSheetId="0">'Anexa 2.1. - DG estimativ'!$A$1:$E$93</definedName>
    <definedName name="_xlnm.Print_Area" localSheetId="2">'Anexa 2.2 c'!$A$1:$D$44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16" i="2" l="1"/>
  <c r="C35" i="1"/>
  <c r="C36" i="1"/>
  <c r="C36" i="3" l="1"/>
  <c r="D30" i="3"/>
  <c r="D25" i="3"/>
  <c r="C25" i="3"/>
  <c r="D23" i="3"/>
  <c r="C23" i="3"/>
  <c r="D22" i="3"/>
  <c r="C22" i="3"/>
  <c r="D21" i="3"/>
  <c r="C21" i="3"/>
  <c r="D20" i="3"/>
  <c r="B13" i="3"/>
  <c r="B12" i="3"/>
  <c r="B10" i="3"/>
  <c r="B9" i="3"/>
  <c r="D32" i="1" l="1"/>
  <c r="E32" i="1" s="1"/>
  <c r="C33" i="1"/>
  <c r="D80" i="1"/>
  <c r="C80" i="1"/>
  <c r="C70" i="1"/>
  <c r="D52" i="1"/>
  <c r="E52" i="1" s="1"/>
  <c r="D51" i="1"/>
  <c r="D50" i="1" s="1"/>
  <c r="D49" i="1"/>
  <c r="E49" i="1" s="1"/>
  <c r="D48" i="1"/>
  <c r="E48" i="1" s="1"/>
  <c r="D46" i="1"/>
  <c r="E46" i="1" s="1"/>
  <c r="D45" i="1"/>
  <c r="E45" i="1" s="1"/>
  <c r="D43" i="1"/>
  <c r="E43" i="1" s="1"/>
  <c r="D42" i="1"/>
  <c r="E42" i="1" s="1"/>
  <c r="D40" i="1"/>
  <c r="E40" i="1" s="1"/>
  <c r="D39" i="1"/>
  <c r="E39" i="1" s="1"/>
  <c r="C53" i="1"/>
  <c r="C50" i="1"/>
  <c r="C47" i="1"/>
  <c r="C44" i="1"/>
  <c r="C41" i="1"/>
  <c r="C38" i="1"/>
  <c r="C17" i="1"/>
  <c r="C14" i="1"/>
  <c r="D28" i="1"/>
  <c r="E28" i="1" s="1"/>
  <c r="D10" i="1"/>
  <c r="E10" i="1" s="1"/>
  <c r="D11" i="1"/>
  <c r="E11" i="1" s="1"/>
  <c r="D12" i="1"/>
  <c r="E12" i="1" s="1"/>
  <c r="D13" i="1"/>
  <c r="E13" i="1" s="1"/>
  <c r="D69" i="1"/>
  <c r="E69" i="1" s="1"/>
  <c r="D65" i="1"/>
  <c r="E65" i="1" s="1"/>
  <c r="D63" i="1"/>
  <c r="E63" i="1" s="1"/>
  <c r="D37" i="1"/>
  <c r="E37" i="1" s="1"/>
  <c r="D59" i="1"/>
  <c r="E59" i="1" s="1"/>
  <c r="D31" i="1"/>
  <c r="E31" i="1" s="1"/>
  <c r="D30" i="1"/>
  <c r="E30" i="1" s="1"/>
  <c r="D22" i="1"/>
  <c r="E22" i="1" s="1"/>
  <c r="D21" i="1"/>
  <c r="E21" i="1" s="1"/>
  <c r="D20" i="1"/>
  <c r="E20" i="1"/>
  <c r="D19" i="1"/>
  <c r="E19" i="1" s="1"/>
  <c r="D16" i="1"/>
  <c r="E16" i="1"/>
  <c r="E17" i="1" s="1"/>
  <c r="D17" i="1"/>
  <c r="E68" i="1"/>
  <c r="D68" i="1"/>
  <c r="A52" i="1"/>
  <c r="A51" i="1"/>
  <c r="A49" i="1"/>
  <c r="A48" i="1"/>
  <c r="A46" i="1"/>
  <c r="A45" i="1"/>
  <c r="A40" i="1"/>
  <c r="A39" i="1"/>
  <c r="A37" i="1"/>
  <c r="A36" i="1"/>
  <c r="A43" i="1"/>
  <c r="A42" i="1"/>
  <c r="D27" i="1"/>
  <c r="E27" i="1" s="1"/>
  <c r="D26" i="1"/>
  <c r="E26" i="1" s="1"/>
  <c r="D25" i="1"/>
  <c r="E25" i="1" s="1"/>
  <c r="D24" i="1"/>
  <c r="D44" i="1"/>
  <c r="C23" i="1"/>
  <c r="D29" i="1"/>
  <c r="E29" i="1"/>
  <c r="D57" i="1"/>
  <c r="E57" i="1" s="1"/>
  <c r="D56" i="1"/>
  <c r="E56" i="1" s="1"/>
  <c r="C55" i="1"/>
  <c r="C72" i="1"/>
  <c r="D47" i="1"/>
  <c r="D33" i="1"/>
  <c r="D70" i="1"/>
  <c r="E24" i="1"/>
  <c r="C64" i="1" l="1"/>
  <c r="D64" i="1" s="1"/>
  <c r="E64" i="1" s="1"/>
  <c r="C62" i="1"/>
  <c r="E62" i="1" s="1"/>
  <c r="C61" i="1"/>
  <c r="E61" i="1" s="1"/>
  <c r="C60" i="1"/>
  <c r="E60" i="1" s="1"/>
  <c r="D36" i="1"/>
  <c r="D53" i="1" s="1"/>
  <c r="E70" i="1"/>
  <c r="E51" i="1"/>
  <c r="E55" i="1"/>
  <c r="D38" i="1"/>
  <c r="E41" i="1"/>
  <c r="E47" i="1"/>
  <c r="E50" i="1"/>
  <c r="D55" i="1"/>
  <c r="E14" i="1"/>
  <c r="C77" i="1"/>
  <c r="C18" i="2" s="1"/>
  <c r="E23" i="1"/>
  <c r="E33" i="1"/>
  <c r="C81" i="1"/>
  <c r="E38" i="1"/>
  <c r="E44" i="1"/>
  <c r="D14" i="1"/>
  <c r="D23" i="1"/>
  <c r="D72" i="1"/>
  <c r="D41" i="1"/>
  <c r="C71" i="1" l="1"/>
  <c r="C66" i="1"/>
  <c r="C58" i="1"/>
  <c r="D81" i="1"/>
  <c r="D83" i="1" s="1"/>
  <c r="D35" i="1"/>
  <c r="E36" i="1"/>
  <c r="C76" i="1"/>
  <c r="E58" i="1"/>
  <c r="D71" i="1"/>
  <c r="E66" i="1"/>
  <c r="D58" i="1"/>
  <c r="C83" i="1"/>
  <c r="C20" i="2" s="1"/>
  <c r="C82" i="1"/>
  <c r="D66" i="1"/>
  <c r="C75" i="1" l="1"/>
  <c r="C17" i="2"/>
  <c r="C19" i="2" s="1"/>
  <c r="D82" i="1"/>
  <c r="E53" i="1"/>
  <c r="E35" i="1"/>
  <c r="E72" i="1"/>
  <c r="G72" i="1" s="1"/>
  <c r="E71" i="1"/>
  <c r="G71" i="1" l="1"/>
</calcChain>
</file>

<file path=xl/sharedStrings.xml><?xml version="1.0" encoding="utf-8"?>
<sst xmlns="http://schemas.openxmlformats.org/spreadsheetml/2006/main" count="361" uniqueCount="216">
  <si>
    <t>Nr. 
crt.</t>
  </si>
  <si>
    <t>Denumirea capitolelor şi a subcapitolelor
de cheltuieli</t>
  </si>
  <si>
    <t>LEI</t>
  </si>
  <si>
    <t>1.1</t>
  </si>
  <si>
    <t>1.2</t>
  </si>
  <si>
    <t>1.3</t>
  </si>
  <si>
    <t>3.1</t>
  </si>
  <si>
    <t>3.2</t>
  </si>
  <si>
    <t>3.3</t>
  </si>
  <si>
    <t>3.4</t>
  </si>
  <si>
    <t>3.5</t>
  </si>
  <si>
    <t xml:space="preserve">Consultanţă </t>
  </si>
  <si>
    <t>3.6</t>
  </si>
  <si>
    <t>Asistenţă tehnică</t>
  </si>
  <si>
    <t>4.1</t>
  </si>
  <si>
    <t>4.2</t>
  </si>
  <si>
    <t>4.3</t>
  </si>
  <si>
    <t>4.4</t>
  </si>
  <si>
    <t>4.5</t>
  </si>
  <si>
    <t>Capitolul 5
Alte cheltuieli</t>
  </si>
  <si>
    <t>5.1</t>
  </si>
  <si>
    <t>5.2</t>
  </si>
  <si>
    <t>5.3</t>
  </si>
  <si>
    <t>6.1</t>
  </si>
  <si>
    <t>6.2</t>
  </si>
  <si>
    <t>4.6</t>
  </si>
  <si>
    <t>Active necorporale</t>
  </si>
  <si>
    <t>Valoare ( inclusiv T.V.A. )</t>
  </si>
  <si>
    <t>buget local</t>
  </si>
  <si>
    <t>buget de stat</t>
  </si>
  <si>
    <t>Cheltuieli diverse şi neprevăzute</t>
  </si>
  <si>
    <t>TOTAL GENERAL</t>
  </si>
  <si>
    <t>5.1.1</t>
  </si>
  <si>
    <t xml:space="preserve">TOTAL CAPITOL 4      </t>
  </si>
  <si>
    <t xml:space="preserve">TOTAL CAPITOL 3     </t>
  </si>
  <si>
    <t xml:space="preserve">TOTAL CAPITOL 5      </t>
  </si>
  <si>
    <t xml:space="preserve">TOTAL CAPITOL 6      </t>
  </si>
  <si>
    <t xml:space="preserve">TOTAL CAPITOL 1     </t>
  </si>
  <si>
    <t xml:space="preserve">TOTAL CAPITOL 2     </t>
  </si>
  <si>
    <t>Capitolul 1
Cheltuieli pentru obţinerea şi amenajarea terenului</t>
  </si>
  <si>
    <t>Amenajări pentru protecţia mediului și aducerea la starea inițială</t>
  </si>
  <si>
    <t>Capitolul 2
Cheltuieli pentru asigurarea utilităţilor necesare obiectivului</t>
  </si>
  <si>
    <t>Capitolul 3
Cheltuieli pentru proiectare şi asistenţă tehnică</t>
  </si>
  <si>
    <t>Organizarea procedurilor de achiziţie</t>
  </si>
  <si>
    <t>Capitolul 4
Cheltuieli pentru investiţia de bază</t>
  </si>
  <si>
    <t>Dotări</t>
  </si>
  <si>
    <t>5.1.2</t>
  </si>
  <si>
    <t>Comisioane, taxe, cote, costul creditului</t>
  </si>
  <si>
    <t>Probe tehnologice și teste</t>
  </si>
  <si>
    <t>Defalcarea pe surse de finanțare</t>
  </si>
  <si>
    <t>1.4</t>
  </si>
  <si>
    <t>Cheltuieli pentru relocarea/protecția utilităților</t>
  </si>
  <si>
    <t>Cheltuieli pentru asigurarea utilităţilor necesare obiectivului</t>
  </si>
  <si>
    <t>Studii</t>
  </si>
  <si>
    <t>Documentații-suport și cheltuieli pentru obținerea de avize, acorduri și autorizații</t>
  </si>
  <si>
    <t xml:space="preserve">Expertizare tehnică </t>
  </si>
  <si>
    <t>Certificarea performanței energetice și auditul energetic al clădirilor</t>
  </si>
  <si>
    <t xml:space="preserve">Proiectare </t>
  </si>
  <si>
    <t>3.5.1</t>
  </si>
  <si>
    <t xml:space="preserve">Temă de proiectare </t>
  </si>
  <si>
    <t>3.5.2</t>
  </si>
  <si>
    <t>Studiu de prefezabilitate</t>
  </si>
  <si>
    <t>3.5.3</t>
  </si>
  <si>
    <t>Studiu de fezabilitate/documentație de avizare a lucrărilor de intervenții și deviz general</t>
  </si>
  <si>
    <t>3.5.4</t>
  </si>
  <si>
    <t>Documentațiile tehnice necesare în vederea obținerii avizelor/acordurilor/autorizațiilor</t>
  </si>
  <si>
    <t>3.5.5</t>
  </si>
  <si>
    <t>3.5.6</t>
  </si>
  <si>
    <t>Proiect tehnic și detalii de execuție</t>
  </si>
  <si>
    <t>3.7</t>
  </si>
  <si>
    <t>3.8</t>
  </si>
  <si>
    <t>Montaj utilaje, echipamente tehnologice și funcționale</t>
  </si>
  <si>
    <t>Utilaje, echipamente tehnologice şi funcţionale care necesită montaj</t>
  </si>
  <si>
    <t>Utilaje, echipamente tehnologice și funcționale care nu necesită montaj și echipamente de transport</t>
  </si>
  <si>
    <t>Lucrări de construcţii și instalații aferente organizării de șantier</t>
  </si>
  <si>
    <t>Cheltuieli conexe organizării șantierului</t>
  </si>
  <si>
    <t>5.2.1</t>
  </si>
  <si>
    <t>Comisioanele și dobânzile aferente creditului băncii finanțatoare</t>
  </si>
  <si>
    <t>5.2.2</t>
  </si>
  <si>
    <t>Cota aferentă ISC pentru controlul calității lucrărilor de construcții</t>
  </si>
  <si>
    <t>5.2.3</t>
  </si>
  <si>
    <t>Cota aferentă ISC pentru controlul statului în amenajarea teritoriului, urbanism și pentru autorizarea lucrărilor de construcții</t>
  </si>
  <si>
    <t>5.2.4</t>
  </si>
  <si>
    <t>Cota aferentă Casei Sociale a Constructorilor - CSC</t>
  </si>
  <si>
    <t>5.2.5</t>
  </si>
  <si>
    <t>Taxe pentru acorduri, avize conforme și autorizația de construire/desființare</t>
  </si>
  <si>
    <t>5.4</t>
  </si>
  <si>
    <t>Cheltuieli pentru informare și publicitate</t>
  </si>
  <si>
    <t xml:space="preserve">Organizare de şantier </t>
  </si>
  <si>
    <t>Capitolul 6
Cheltuieli pentru probe tehnologice și teste</t>
  </si>
  <si>
    <t>Pregătirea personalului de exploatare</t>
  </si>
  <si>
    <t>Din care C + M (1.2+1.3+1.4+2+4.1+4.2+5.1.1)</t>
  </si>
  <si>
    <t>Amenajarea terenului</t>
  </si>
  <si>
    <t>Obţinerea terenului</t>
  </si>
  <si>
    <t>Valoare 
(fără T.V.A. )</t>
  </si>
  <si>
    <t>TVA</t>
  </si>
  <si>
    <t>Valoare cu TVA</t>
  </si>
  <si>
    <t>TOTAL GENERAL (cu TVA) din care:</t>
  </si>
  <si>
    <t>Defalcarea pe standard de cost</t>
  </si>
  <si>
    <t>nu</t>
  </si>
  <si>
    <t>Construcţii şi instalaţii</t>
  </si>
  <si>
    <t>Pentru care exista standard de cost</t>
  </si>
  <si>
    <t>Pentru care nu exista standard de cost</t>
  </si>
  <si>
    <t>Verificarea tehnică de calitate a D.T.A.C., proiectului tehnic și a detaliilor de execuție</t>
  </si>
  <si>
    <t>da</t>
  </si>
  <si>
    <t>Data</t>
  </si>
  <si>
    <t>Curs Euro</t>
  </si>
  <si>
    <t>Cu standard de cost</t>
  </si>
  <si>
    <t>Valoare CAP. 4</t>
  </si>
  <si>
    <t>C+M</t>
  </si>
  <si>
    <t>Cost unitar aferent investiției (EURO)</t>
  </si>
  <si>
    <t xml:space="preserve">Cost unitar aferent investiției </t>
  </si>
  <si>
    <t>Prețuri fără TVA</t>
  </si>
  <si>
    <t>Fără standard de cost</t>
  </si>
  <si>
    <t>Valoare investiție</t>
  </si>
  <si>
    <t>Valoare de referință pentru determinarea încadrării în standardul de cost (locuitori beneficiari/ locuitori echivalenți beneficiari/ km)</t>
  </si>
  <si>
    <r>
      <rPr>
        <b/>
        <sz val="11"/>
        <color rgb="FF000000"/>
        <rFont val="Times New Roman"/>
        <family val="1"/>
      </rPr>
      <t>DEVIZ  GENERAL ESTIMATIV</t>
    </r>
    <r>
      <rPr>
        <b/>
        <sz val="10"/>
        <color indexed="8"/>
        <rFont val="Times New Roman"/>
        <family val="1"/>
      </rPr>
      <t xml:space="preserve">
al obiectivului de investiţie „MODERNIZARE STRAZI ÎN COMUNA ȘOLDANU, JUDEȚUL CĂLĂRAȘI”</t>
    </r>
  </si>
  <si>
    <t>Anexa 2.2.c</t>
  </si>
  <si>
    <t>la normele metodologice</t>
  </si>
  <si>
    <t>Caracteristicile principale și indicatorii tehnico-economici ai obiectivului de investiții</t>
  </si>
  <si>
    <t>Denumirea obiectivului de investiții: „MODERNIZARE STRAZI IN COMUNA SOLDANU, JUTETUL CALARASI“</t>
  </si>
  <si>
    <t>Faza (nota conceptuală/SF/DALI/PT):</t>
  </si>
  <si>
    <t>DALI</t>
  </si>
  <si>
    <t>Beneficiar (UAT)</t>
  </si>
  <si>
    <t>UAT SOLDANU</t>
  </si>
  <si>
    <t>Amplasament</t>
  </si>
  <si>
    <t>JUDETUL CALARASI</t>
  </si>
  <si>
    <t xml:space="preserve">Valoarea totală a investiției (lei, inclusiv TVA) </t>
  </si>
  <si>
    <t>din care C+M (lei, inclusiv TVA)</t>
  </si>
  <si>
    <t>Curs BNR lei/euro din data</t>
  </si>
  <si>
    <t>4.95/14.10.2021</t>
  </si>
  <si>
    <t>Valoarea finanțată de Ministerul Dezvoltării, Lucrărilor Publice și Administrației (cheltuieli eligibile lei, inclusiv TVA)</t>
  </si>
  <si>
    <t>Valoare finanțată de UAT …..... (lei, inclusiv TVA)</t>
  </si>
  <si>
    <t>Drumurile publice clasificate și încadrate în conformitate cu prevederile legale în vigoare ca drumuri județene, drumuri de interes local, respectiv drumuri comunale și/sau drumuri publice din interiorul localităților,precum și variante ocolitoare ale localităților</t>
  </si>
  <si>
    <t>Indicatori tehnici specifici categoriei de investiții de la art. 4 alin. (1) lit. c) din Ordonanța de urgență a Guvernului nr. 95/2021 pentru aprobarea Programului național de investiții „Anghel Saligny“</t>
  </si>
  <si>
    <t>U.M.</t>
  </si>
  <si>
    <t>Cantitate</t>
  </si>
  <si>
    <t>Valoare (lei, inclusiv TVA)</t>
  </si>
  <si>
    <t>Lungime drum - terasamente</t>
  </si>
  <si>
    <t>m</t>
  </si>
  <si>
    <t>Lungime drum - strat fundație</t>
  </si>
  <si>
    <t>Lungime drum - strat de bază</t>
  </si>
  <si>
    <t>Lungime drum - îmbrăcăminte rutieră</t>
  </si>
  <si>
    <t>Lățime parte carosabilă</t>
  </si>
  <si>
    <t>1X3.00,
4.00+2x0.50</t>
  </si>
  <si>
    <t>……….</t>
  </si>
  <si>
    <t>Șanțuri/rigole</t>
  </si>
  <si>
    <t>Trotuare</t>
  </si>
  <si>
    <t>-</t>
  </si>
  <si>
    <t>Lucrări de consolidare</t>
  </si>
  <si>
    <t>Poduri (număr/lungime totală)</t>
  </si>
  <si>
    <t>buc./m</t>
  </si>
  <si>
    <t>Pasaje denivelate, tuneluri, viaducte (număr/lungime totală)</t>
  </si>
  <si>
    <t>Alte capacități Accesuri proprietati</t>
  </si>
  <si>
    <t>Standard de cost aprobat prin Ordinul ministrului dezvoltării, lucrărilor publice și administrației nr. .......... (euro, fără TVA)</t>
  </si>
  <si>
    <t>km</t>
  </si>
  <si>
    <t>Verificare încadrare în standard de cost</t>
  </si>
  <si>
    <t>Valoarea totală a investiției în euro, inclusiv TVA, raportată la numărul de beneficiari direcți/km drum (euro, fără TVA)</t>
  </si>
  <si>
    <t>Primar</t>
  </si>
  <si>
    <t>Nume și prenume IULIAN GEAMBASU</t>
  </si>
  <si>
    <t>Semnătura .................</t>
  </si>
  <si>
    <t>CERERE DE FINANȚARE</t>
  </si>
  <si>
    <t>Programul național de investiții „Anghel Saligny“</t>
  </si>
  <si>
    <t>1. ÎNREGISTRAREA CERERII DE FINANȚARE</t>
  </si>
  <si>
    <t>MINISTERUL DEZVOLTĂRII, LUCRĂRILOR PUBLICE ȘI ADMINISTRAȚIEI</t>
  </si>
  <si>
    <t>2. DATELE DE IDENTIFICARE ALE OBIECTIVULUI DE INVESTIȚII</t>
  </si>
  <si>
    <t>Beneficiar (U.A.T./A.D.I.):</t>
  </si>
  <si>
    <t>Denumirea obiectivului de investiții:</t>
  </si>
  <si>
    <t>Tip proiect:</t>
  </si>
  <si>
    <t>Categoria de investiție:</t>
  </si>
  <si>
    <t>Tip investiție:</t>
  </si>
  <si>
    <t xml:space="preserve">Amplasament: </t>
  </si>
  <si>
    <t>Durata de implementare a obiectivului de investiții (luni):</t>
  </si>
  <si>
    <t>12 LUNI</t>
  </si>
  <si>
    <t>Hotărârea consiliului local/județean de aprobare/ Hotărârea A.D.I.</t>
  </si>
  <si>
    <t>3. REZUMATUL OBIECTIVULUI DE INVESTIȚII</t>
  </si>
  <si>
    <t>a) Pentru alimentări cu apă și stații de tratare a apei:
lungime rețea de distribuție: .................. metri;
număr locuitori deserviți (beneficiari direcți): .....................;
sursa de apă: nouă/existentă;
rezervor de înmagazinare: nou/existent;
stație de tratare a apei: nouă/ existentă.</t>
  </si>
  <si>
    <t>b) Pentru sisteme de canalizare și stații de epurare a apelor uzate:
tip rețea: ape uzate/pluvială/mixtă;
lungime rețea de canalizare (colectare): .................. metri;
număr locuitori echivalenți (beneficiari direcți): .....................;
stație de epurare: nouă/existentă.</t>
  </si>
  <si>
    <t>d) Pentru poduri, podețe, pasaje sau punți pietonale pentru fiecare tip:
drumul pe care este amplasat/clasă tehnică: drum județean/drum comunal/drumuri publice din interiorul localităților;- număr obiecte: …………;
lungime: ……….. metri;
număr deschideri: ……….;
lățime: ……… metri.</t>
  </si>
  <si>
    <t>4. DATE DE IDENTIFICARE ALE SOLICITANTULUI</t>
  </si>
  <si>
    <t xml:space="preserve">Adresa poștală a solicitantului: </t>
  </si>
  <si>
    <t>Reprezentantul legal al solicitantului:</t>
  </si>
  <si>
    <t>Nume și prenume: GEAMBASU Iulian</t>
  </si>
  <si>
    <t>Funcție: PRIMARUL COMUNEI ȘOLDANU</t>
  </si>
  <si>
    <t>Număr de telefon fix: 0242530530</t>
  </si>
  <si>
    <t>Număr de telefon mobil: 0786194652</t>
  </si>
  <si>
    <t>Adresă poștă electronică (obligatoriu): soldanu@cl.e-adm.ro</t>
  </si>
  <si>
    <t xml:space="preserve">Persoana de contact: </t>
  </si>
  <si>
    <t>Nume și prenume: STANCIU Dănuț-George-Mădălin</t>
  </si>
  <si>
    <t>Funcție: Consilier achiziții publice</t>
  </si>
  <si>
    <t>Număr de telefon: 0762314869</t>
  </si>
  <si>
    <t>Adresă poștă electronică: danut-george-madalin.stanciu@primaria-soldanu.ro</t>
  </si>
  <si>
    <t>U.A.T.: COMUNA ȘOLDANU, JUDETUL: CĂLĂRAȘI</t>
  </si>
  <si>
    <t>Număr/data înregistrare:</t>
  </si>
  <si>
    <t>COMUNA ȘOLDANU</t>
  </si>
  <si>
    <t>MODERNIZARE STRĂZI ÎN COMUNA ȘOLDANU, JUDEȚUL CĂLĂRAȘI</t>
  </si>
  <si>
    <t>Strada: Șoseaua Olteniței</t>
  </si>
  <si>
    <t>Număr. 70</t>
  </si>
  <si>
    <t>Cod poștal: 917235</t>
  </si>
  <si>
    <t xml:space="preserve">Localitatea: Șoldanu </t>
  </si>
  <si>
    <t>Judetul: Călărași</t>
  </si>
  <si>
    <r>
      <rPr>
        <strike/>
        <sz val="9"/>
        <color theme="1"/>
        <rFont val="Times New Roman"/>
        <family val="1"/>
      </rPr>
      <t xml:space="preserve">a) alimentări cu apă și stații de tratare a apei (construcție nouă/extindere/reabilitare/modernizare);
b) sisteme de canalizare și stații de epurare a apelor uzate, inclusiv canalizare pluvială și sisteme de captare a apelor pluviale (construcție nouă/extindere/reabilitare/modernizare);
</t>
    </r>
    <r>
      <rPr>
        <sz val="9"/>
        <color theme="1"/>
        <rFont val="Times New Roman"/>
        <family val="1"/>
      </rPr>
      <t>c) drumurile publice (construcție nouă/ extindere/ reabilitare/ modernizare);</t>
    </r>
    <r>
      <rPr>
        <sz val="9"/>
        <rFont val="Times New Roman"/>
        <family val="1"/>
      </rPr>
      <t xml:space="preserve">
</t>
    </r>
    <r>
      <rPr>
        <strike/>
        <sz val="9"/>
        <color theme="1"/>
        <rFont val="Times New Roman"/>
        <family val="1"/>
      </rPr>
      <t>d) poduri, podețe, pasaje sau punți pietonale (construcție nouă/extindere/reabilitare/modernizare).</t>
    </r>
  </si>
  <si>
    <r>
      <rPr>
        <i/>
        <sz val="9"/>
        <rFont val="Times New Roman"/>
        <family val="1"/>
      </rPr>
      <t>Subsemnatul, Iulian GEAMBASU, avand funcția de Primar al Comunei Șoldanu, în calitate de reprezentant legal al Comunei ȘOLDANU, Județul CĂLĂRAȘI,</t>
    </r>
    <r>
      <rPr>
        <b/>
        <i/>
        <sz val="9"/>
        <rFont val="Times New Roman"/>
        <family val="1"/>
      </rPr>
      <t xml:space="preserve">
</t>
    </r>
    <r>
      <rPr>
        <i/>
        <sz val="9"/>
        <rFont val="Times New Roman"/>
        <family val="1"/>
      </rPr>
      <t>Confirm că obiectul de investiții pentru care solicit finanțare nu este inclus în programele derulate din fonduri externe nerambursabile în perioada de programare 2021-2027 sau prin alte programe naționale sau comunitare, inclusiv din contracte de împrumuturi semnate cu instituții de credit sau instituții financiare interne sau internaționale.
Confirm că respect prevederile art. 4 alin. (10) din Ordonanța de urgență nr. 95/2021 pentru aprobarea Programului național de investiții Anghel Saligny.
Confirm că informațiile incluse în această cerere și detaliile prezentate în documentele anexate sunt corecte.
De asemenea, confirm că la data prezentei, nu am cunoștință de niciun motiv pentru care proiectul ar putea să nu se deruleze sau ar putea fi întârziat.</t>
    </r>
  </si>
  <si>
    <t>Valoarea totală a obiectivului de investiții (lei):</t>
  </si>
  <si>
    <t>Valoarea solicitată de la bugetul de stat (lei):</t>
  </si>
  <si>
    <t xml:space="preserve">Valoarea finanțată de la bugetul local (lei): </t>
  </si>
  <si>
    <t>Valoare calculată conform standardului de cost (lei):</t>
  </si>
  <si>
    <t>Cost unitar aferent investiției (calculat în lei):</t>
  </si>
  <si>
    <r>
      <t xml:space="preserve">c) Pentru drumurile publice:
</t>
    </r>
    <r>
      <rPr>
        <sz val="9"/>
        <color theme="1"/>
        <rFont val="Times New Roman"/>
        <family val="1"/>
      </rPr>
      <t>tip drum:</t>
    </r>
    <r>
      <rPr>
        <b/>
        <sz val="9"/>
        <color theme="1"/>
        <rFont val="Times New Roman"/>
        <family val="1"/>
      </rPr>
      <t xml:space="preserve"> </t>
    </r>
    <r>
      <rPr>
        <b/>
        <strike/>
        <sz val="9"/>
        <color theme="1"/>
        <rFont val="Times New Roman"/>
        <family val="1"/>
      </rPr>
      <t>drum județean</t>
    </r>
    <r>
      <rPr>
        <strike/>
        <sz val="9"/>
        <color theme="1"/>
        <rFont val="Times New Roman"/>
        <family val="1"/>
      </rPr>
      <t>/drum comunal/</t>
    </r>
    <r>
      <rPr>
        <sz val="9"/>
        <color theme="1"/>
        <rFont val="Times New Roman"/>
        <family val="1"/>
      </rPr>
      <t>drumuri publice din interiorul localităților</t>
    </r>
    <r>
      <rPr>
        <sz val="9"/>
        <rFont val="Times New Roman"/>
        <family val="1"/>
      </rPr>
      <t xml:space="preserve">; 
</t>
    </r>
    <r>
      <rPr>
        <strike/>
        <sz val="9"/>
        <color theme="1"/>
        <rFont val="Times New Roman"/>
        <family val="1"/>
      </rPr>
      <t>centură ocolitoare (tip autostradă/tip drum național cu 4 benzi/tip drum național cu 2 benzi/alt tip)</t>
    </r>
    <r>
      <rPr>
        <b/>
        <sz val="9"/>
        <color theme="1"/>
        <rFont val="Times New Roman"/>
        <family val="1"/>
      </rPr>
      <t xml:space="preserve">
</t>
    </r>
    <r>
      <rPr>
        <sz val="9"/>
        <color theme="1"/>
        <rFont val="Times New Roman"/>
        <family val="1"/>
      </rPr>
      <t>clasă tehnică:</t>
    </r>
    <r>
      <rPr>
        <b/>
        <sz val="9"/>
        <color theme="1"/>
        <rFont val="Times New Roman"/>
        <family val="1"/>
      </rPr>
      <t xml:space="preserve">  V
</t>
    </r>
    <r>
      <rPr>
        <sz val="9"/>
        <color theme="1"/>
        <rFont val="Times New Roman"/>
        <family val="1"/>
      </rPr>
      <t xml:space="preserve">lungime drum: </t>
    </r>
    <r>
      <rPr>
        <b/>
        <sz val="9"/>
        <color theme="1"/>
        <rFont val="Times New Roman"/>
        <family val="1"/>
      </rPr>
      <t>4.399,79</t>
    </r>
    <r>
      <rPr>
        <sz val="9"/>
        <color theme="1"/>
        <rFont val="Times New Roman"/>
        <family val="1"/>
      </rPr>
      <t xml:space="preserve"> </t>
    </r>
    <r>
      <rPr>
        <b/>
        <sz val="9"/>
        <color theme="1"/>
        <rFont val="Times New Roman"/>
        <family val="1"/>
      </rPr>
      <t>metri;
l</t>
    </r>
    <r>
      <rPr>
        <sz val="9"/>
        <color theme="1"/>
        <rFont val="Times New Roman"/>
        <family val="1"/>
      </rPr>
      <t>ucrări de consolidare:</t>
    </r>
    <r>
      <rPr>
        <b/>
        <sz val="9"/>
        <color theme="1"/>
        <rFont val="Times New Roman"/>
        <family val="1"/>
      </rPr>
      <t xml:space="preserve"> </t>
    </r>
    <r>
      <rPr>
        <strike/>
        <sz val="9"/>
        <color theme="1"/>
        <rFont val="Times New Roman"/>
        <family val="1"/>
      </rPr>
      <t>da</t>
    </r>
    <r>
      <rPr>
        <sz val="9"/>
        <color theme="1"/>
        <rFont val="Times New Roman"/>
        <family val="1"/>
      </rPr>
      <t>/</t>
    </r>
    <r>
      <rPr>
        <b/>
        <sz val="9"/>
        <color theme="1"/>
        <rFont val="Times New Roman"/>
        <family val="1"/>
      </rPr>
      <t xml:space="preserve">nu;
</t>
    </r>
    <r>
      <rPr>
        <sz val="9"/>
        <color theme="1"/>
        <rFont val="Times New Roman"/>
        <family val="1"/>
      </rPr>
      <t>lucrări pentru asigurarea accesului la proprietăți:</t>
    </r>
    <r>
      <rPr>
        <b/>
        <sz val="9"/>
        <color theme="1"/>
        <rFont val="Times New Roman"/>
        <family val="1"/>
      </rPr>
      <t xml:space="preserve"> da/</t>
    </r>
    <r>
      <rPr>
        <strike/>
        <sz val="9"/>
        <color theme="1"/>
        <rFont val="Times New Roman"/>
        <family val="1"/>
      </rPr>
      <t>nu;</t>
    </r>
    <r>
      <rPr>
        <b/>
        <sz val="9"/>
        <color theme="1"/>
        <rFont val="Times New Roman"/>
        <family val="1"/>
      </rPr>
      <t xml:space="preserve">
</t>
    </r>
    <r>
      <rPr>
        <sz val="9"/>
        <color theme="1"/>
        <rFont val="Times New Roman"/>
        <family val="1"/>
      </rPr>
      <t>trotuare:</t>
    </r>
    <r>
      <rPr>
        <b/>
        <sz val="9"/>
        <color theme="1"/>
        <rFont val="Times New Roman"/>
        <family val="1"/>
      </rPr>
      <t xml:space="preserve"> </t>
    </r>
    <r>
      <rPr>
        <strike/>
        <sz val="9"/>
        <color theme="1"/>
        <rFont val="Times New Roman"/>
        <family val="1"/>
      </rPr>
      <t>da</t>
    </r>
    <r>
      <rPr>
        <b/>
        <sz val="9"/>
        <color theme="1"/>
        <rFont val="Times New Roman"/>
        <family val="1"/>
      </rPr>
      <t>/nu</t>
    </r>
    <r>
      <rPr>
        <sz val="9"/>
        <color theme="1"/>
        <rFont val="Times New Roman"/>
        <family val="1"/>
      </rPr>
      <t>;</t>
    </r>
    <r>
      <rPr>
        <b/>
        <sz val="9"/>
        <color theme="1"/>
        <rFont val="Times New Roman"/>
        <family val="1"/>
      </rPr>
      <t xml:space="preserve">
</t>
    </r>
    <r>
      <rPr>
        <sz val="9"/>
        <color theme="1"/>
        <rFont val="Times New Roman"/>
        <family val="1"/>
      </rPr>
      <t>locurile de parcare, oprire și staționare:</t>
    </r>
    <r>
      <rPr>
        <b/>
        <sz val="9"/>
        <color theme="1"/>
        <rFont val="Times New Roman"/>
        <family val="1"/>
      </rPr>
      <t xml:space="preserve"> </t>
    </r>
    <r>
      <rPr>
        <strike/>
        <sz val="9"/>
        <color theme="1"/>
        <rFont val="Times New Roman"/>
        <family val="1"/>
      </rPr>
      <t>da</t>
    </r>
    <r>
      <rPr>
        <sz val="9"/>
        <color theme="1"/>
        <rFont val="Times New Roman"/>
        <family val="1"/>
      </rPr>
      <t>/</t>
    </r>
    <r>
      <rPr>
        <b/>
        <sz val="9"/>
        <color theme="1"/>
        <rFont val="Times New Roman"/>
        <family val="1"/>
      </rPr>
      <t xml:space="preserve">nu;
</t>
    </r>
    <r>
      <rPr>
        <sz val="9"/>
        <color theme="1"/>
        <rFont val="Times New Roman"/>
        <family val="1"/>
      </rPr>
      <t>număr poduri, pasaje denivelate, tuneluri, viaducte pe tipuri: 0;</t>
    </r>
    <r>
      <rPr>
        <b/>
        <sz val="9"/>
        <color theme="1"/>
        <rFont val="Times New Roman"/>
        <family val="1"/>
      </rPr>
      <t xml:space="preserve">
</t>
    </r>
    <r>
      <rPr>
        <sz val="9"/>
        <color theme="1"/>
        <rFont val="Times New Roman"/>
        <family val="1"/>
      </rPr>
      <t>bretele de acces, noduri rutiere:</t>
    </r>
    <r>
      <rPr>
        <strike/>
        <sz val="9"/>
        <color theme="1"/>
        <rFont val="Times New Roman"/>
        <family val="1"/>
      </rPr>
      <t xml:space="preserve"> da</t>
    </r>
    <r>
      <rPr>
        <b/>
        <sz val="9"/>
        <color theme="1"/>
        <rFont val="Times New Roman"/>
        <family val="1"/>
      </rPr>
      <t xml:space="preserve">/nu;
</t>
    </r>
    <r>
      <rPr>
        <sz val="9"/>
        <color theme="1"/>
        <rFont val="Times New Roman"/>
        <family val="1"/>
      </rPr>
      <t xml:space="preserve">alte lucrări de artă: </t>
    </r>
    <r>
      <rPr>
        <strike/>
        <sz val="9"/>
        <color theme="1"/>
        <rFont val="Times New Roman"/>
        <family val="1"/>
      </rPr>
      <t>da</t>
    </r>
    <r>
      <rPr>
        <b/>
        <sz val="9"/>
        <color theme="1"/>
        <rFont val="Times New Roman"/>
        <family val="1"/>
      </rPr>
      <t>/nu.</t>
    </r>
  </si>
  <si>
    <r>
      <rPr>
        <sz val="9"/>
        <rFont val="Wingdings"/>
        <charset val="2"/>
      </rPr>
      <t>§</t>
    </r>
    <r>
      <rPr>
        <sz val="9"/>
        <rFont val="Times New Roman"/>
        <family val="1"/>
      </rPr>
      <t xml:space="preserve"> Strada Mărgăritarului, Strada Argeșului, Strada Dumbrava, Intrarea Lacului, Intrarea Lotusului, Strada Răzorului, Strada Nicolae Dobrițoiu, Strada Busuiocului - Satul Șoldanu, Comuna 
</t>
    </r>
    <r>
      <rPr>
        <sz val="9"/>
        <rFont val="Wingdings"/>
        <charset val="2"/>
      </rPr>
      <t>§</t>
    </r>
    <r>
      <rPr>
        <sz val="9"/>
        <rFont val="Times New Roman"/>
        <family val="1"/>
      </rPr>
      <t xml:space="preserve"> ȘoldanuStrada Măceșului, Strada Smochinului, Strada Nucului, Intrarea Mesteacănului, Intrarea Frasinului, Strada Salcâmului, Strada Parfumului - Satul Negoești, Comuna Șoldanu</t>
    </r>
  </si>
  <si>
    <r>
      <rPr>
        <sz val="9"/>
        <color theme="1"/>
        <rFont val="Wingdings"/>
        <charset val="2"/>
      </rPr>
      <t>§</t>
    </r>
    <r>
      <rPr>
        <sz val="9"/>
        <color theme="1"/>
        <rFont val="Times New Roman"/>
        <family val="1"/>
      </rPr>
      <t xml:space="preserve"> proiect cu o singură categorie de investiție;</t>
    </r>
    <r>
      <rPr>
        <sz val="9"/>
        <rFont val="Times New Roman"/>
        <family val="1"/>
      </rPr>
      <t xml:space="preserve">
</t>
    </r>
    <r>
      <rPr>
        <sz val="9"/>
        <rFont val="Wingdings"/>
        <charset val="2"/>
      </rPr>
      <t>§</t>
    </r>
    <r>
      <rPr>
        <sz val="9"/>
        <rFont val="Times New Roman"/>
        <family val="1"/>
      </rPr>
      <t xml:space="preserve"> </t>
    </r>
    <r>
      <rPr>
        <strike/>
        <sz val="9"/>
        <color theme="1"/>
        <rFont val="Times New Roman"/>
        <family val="1"/>
      </rPr>
      <t xml:space="preserve">proiect integrat </t>
    </r>
    <r>
      <rPr>
        <sz val="9"/>
        <rFont val="Times New Roman"/>
        <family val="1"/>
      </rPr>
      <t>(</t>
    </r>
    <r>
      <rPr>
        <strike/>
        <sz val="9"/>
        <color theme="1"/>
        <rFont val="Times New Roman"/>
        <family val="1"/>
      </rPr>
      <t>mai multe categorii de investiții</t>
    </r>
    <r>
      <rPr>
        <sz val="9"/>
        <rFont val="Times New Roman"/>
        <family val="1"/>
      </rPr>
      <t>)</t>
    </r>
    <r>
      <rPr>
        <strike/>
        <sz val="9"/>
        <color theme="1"/>
        <rFont val="Times New Roman"/>
        <family val="1"/>
      </rPr>
      <t>.</t>
    </r>
  </si>
  <si>
    <r>
      <rPr>
        <sz val="9"/>
        <color theme="1"/>
        <rFont val="Wingdings"/>
        <charset val="2"/>
      </rPr>
      <t>§</t>
    </r>
    <r>
      <rPr>
        <sz val="9"/>
        <color theme="1"/>
        <rFont val="Times New Roman"/>
        <family val="1"/>
      </rPr>
      <t xml:space="preserve">  obiectiv de investiții nou;
</t>
    </r>
    <r>
      <rPr>
        <sz val="9"/>
        <color theme="1"/>
        <rFont val="Wingdings"/>
        <charset val="2"/>
      </rPr>
      <t>§</t>
    </r>
    <r>
      <rPr>
        <sz val="9"/>
        <color theme="1"/>
        <rFont val="Times New Roman"/>
        <family val="1"/>
      </rPr>
      <t xml:space="preserve"> </t>
    </r>
    <r>
      <rPr>
        <strike/>
        <sz val="9"/>
        <color theme="1"/>
        <rFont val="Times New Roman"/>
        <family val="1"/>
      </rPr>
      <t>obiectiv de investiții în continuare</t>
    </r>
  </si>
  <si>
    <r>
      <rPr>
        <b/>
        <sz val="10"/>
        <rFont val="Times New Roman"/>
        <family val="1"/>
      </rPr>
      <t>Anexa nr. 1</t>
    </r>
    <r>
      <rPr>
        <sz val="9"/>
        <rFont val="Times New Roman"/>
        <family val="1"/>
      </rPr>
      <t xml:space="preserve">
la Hotărârea Consiliului Local al Comunei Șoldanu
nr. 45 din 26.10.2021</t>
    </r>
  </si>
  <si>
    <r>
      <t xml:space="preserve">Anexa nr. 1
</t>
    </r>
    <r>
      <rPr>
        <sz val="12"/>
        <rFont val="Times New Roman"/>
        <family val="1"/>
      </rPr>
      <t>la Hotărârea Consiliului Local al Comunei Șoldanu
nr. 45 din 26.10.2021</t>
    </r>
  </si>
  <si>
    <r>
      <t xml:space="preserve">PREȘEDINTE DE ȘEDINȚĂ:
</t>
    </r>
    <r>
      <rPr>
        <sz val="12"/>
        <color rgb="FF000000"/>
        <rFont val="Times New Roman"/>
        <family val="1"/>
      </rPr>
      <t>Consilier local, Valeriu MUSTĂȚEA</t>
    </r>
  </si>
  <si>
    <r>
      <rPr>
        <b/>
        <sz val="9"/>
        <rFont val="Times New Roman"/>
        <family val="1"/>
      </rPr>
      <t>PREȘEDINTE DE ȘEDINȚĂ:</t>
    </r>
    <r>
      <rPr>
        <sz val="9"/>
        <rFont val="Times New Roman"/>
        <family val="1"/>
      </rPr>
      <t xml:space="preserve">
Consilier local, Valeriu MUSTĂȚEA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</si>
</sst>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00\ _l_e_i_-;\-* #,##0.00\ _l_e_i_-;_-* &quot;-&quot;??\ _l_e_i_-;_-@_-"/>
    <numFmt numFmtId="166" formatCode="dd/mmm/yyyy"/>
    <numFmt numFmtId="167" formatCode="#,##0.0000"/>
    <numFmt numFmtId="168" formatCode="0.0000"/>
  </numFmts>
  <fonts count="42">
    <font>
      <sz val="10"/>
      <name val="Arial"/>
      <charset val="238"/>
    </font>
    <font>
      <sz val="10"/>
      <name val="Arial"/>
      <charset val="238"/>
    </font>
    <font>
      <sz val="10"/>
      <name val="Times New Roman"/>
      <family val="1"/>
    </font>
    <font>
      <b/>
      <sz val="10"/>
      <name val="Times New Roman"/>
      <family val="1"/>
    </font>
    <font>
      <sz val="10"/>
      <color indexed="8"/>
      <name val="Times New Roman"/>
      <family val="1"/>
    </font>
    <font>
      <b/>
      <sz val="10"/>
      <color indexed="8"/>
      <name val="Times New Roman"/>
      <family val="1"/>
    </font>
    <font>
      <i/>
      <sz val="10"/>
      <color indexed="10"/>
      <name val="Times New Roman"/>
      <family val="1"/>
    </font>
    <font>
      <sz val="10"/>
      <name val="Arial"/>
      <family val="2"/>
    </font>
    <font>
      <b/>
      <sz val="10"/>
      <color indexed="8"/>
      <name val="Times New Roman"/>
      <family val="1"/>
      <charset val="238"/>
    </font>
    <font>
      <b/>
      <sz val="10"/>
      <name val="Times New Roman"/>
      <family val="1"/>
      <charset val="238"/>
    </font>
    <font>
      <sz val="10"/>
      <color indexed="8"/>
      <name val="Times New Roman"/>
      <family val="1"/>
      <charset val="238"/>
    </font>
    <font>
      <sz val="11"/>
      <color indexed="8"/>
      <name val="Times New Roman"/>
      <family val="1"/>
    </font>
    <font>
      <b/>
      <sz val="11"/>
      <color indexed="8"/>
      <name val="Times New Roman"/>
      <family val="1"/>
    </font>
    <font>
      <sz val="9"/>
      <color indexed="8"/>
      <name val="Times New Roman"/>
      <family val="1"/>
    </font>
    <font>
      <sz val="9"/>
      <name val="Times New Roman"/>
      <family val="1"/>
    </font>
    <font>
      <b/>
      <sz val="12"/>
      <color indexed="8"/>
      <name val="Times New Roman"/>
      <family val="1"/>
    </font>
    <font>
      <b/>
      <sz val="12"/>
      <name val="Times New Roman"/>
      <family val="1"/>
    </font>
    <font>
      <sz val="12"/>
      <name val="Times New Roman"/>
      <family val="1"/>
    </font>
    <font>
      <sz val="12"/>
      <color indexed="8"/>
      <name val="Times New Roman"/>
      <family val="1"/>
    </font>
    <font>
      <sz val="11"/>
      <color indexed="8"/>
      <name val="Calibri"/>
      <family val="2"/>
    </font>
    <font>
      <sz val="11"/>
      <color indexed="20"/>
      <name val="Calibri"/>
      <family val="2"/>
    </font>
    <font>
      <sz val="10"/>
      <name val="Arial"/>
      <family val="2"/>
    </font>
    <font>
      <sz val="11"/>
      <color theme="1"/>
      <name val="Calibri"/>
      <family val="2"/>
      <scheme val="minor"/>
    </font>
    <font>
      <sz val="11"/>
      <name val="Times New Roman"/>
      <family val="1"/>
    </font>
    <font>
      <b/>
      <i/>
      <sz val="11"/>
      <color indexed="8"/>
      <name val="Times New Roman"/>
      <family val="1"/>
    </font>
    <font>
      <b/>
      <i/>
      <sz val="10"/>
      <color indexed="8"/>
      <name val="Times New Roman"/>
      <family val="1"/>
    </font>
    <font>
      <b/>
      <sz val="11"/>
      <color rgb="FF000000"/>
      <name val="Times New Roman"/>
      <family val="1"/>
    </font>
    <font>
      <b/>
      <sz val="9"/>
      <name val="Times New Roman"/>
      <family val="1"/>
    </font>
    <font>
      <sz val="9"/>
      <color rgb="FF000000"/>
      <name val="Times New Roman"/>
      <family val="1"/>
    </font>
    <font>
      <sz val="9"/>
      <color theme="1"/>
      <name val="Times New Roman"/>
      <family val="1"/>
    </font>
    <font>
      <strike/>
      <sz val="9"/>
      <color theme="1"/>
      <name val="Times New Roman"/>
      <family val="1"/>
    </font>
    <font>
      <b/>
      <sz val="9"/>
      <color theme="1"/>
      <name val="Times New Roman"/>
      <family val="1"/>
    </font>
    <font>
      <b/>
      <strike/>
      <sz val="9"/>
      <color theme="1"/>
      <name val="Times New Roman"/>
      <family val="1"/>
    </font>
    <font>
      <b/>
      <sz val="9"/>
      <color rgb="FF000000"/>
      <name val="Times New Roman"/>
      <family val="1"/>
    </font>
    <font>
      <b/>
      <i/>
      <sz val="9"/>
      <name val="Times New Roman"/>
      <family val="1"/>
    </font>
    <font>
      <i/>
      <sz val="9"/>
      <name val="Times New Roman"/>
      <family val="1"/>
    </font>
    <font>
      <b/>
      <sz val="10"/>
      <color rgb="FF000000"/>
      <name val="Times New Roman"/>
      <family val="1"/>
    </font>
    <font>
      <sz val="9"/>
      <name val="Wingdings"/>
      <charset val="2"/>
    </font>
    <font>
      <sz val="9"/>
      <name val="Times New Roman"/>
      <family val="1"/>
      <charset val="2"/>
    </font>
    <font>
      <sz val="9"/>
      <color theme="1"/>
      <name val="Wingdings"/>
      <charset val="2"/>
    </font>
    <font>
      <sz val="9"/>
      <color theme="1"/>
      <name val="Times New Roman"/>
      <family val="1"/>
      <charset val="2"/>
    </font>
    <font>
      <sz val="12"/>
      <color rgb="FF000000"/>
      <name val="Times New Roman"/>
      <family val="1"/>
    </font>
  </fonts>
  <fills count="9">
    <fill>
      <patternFill patternType="none"/>
    </fill>
    <fill>
      <patternFill patternType="gray125"/>
    </fill>
    <fill>
      <patternFill patternType="solid">
        <fgColor indexed="45"/>
      </patternFill>
    </fill>
    <fill>
      <patternFill patternType="solid">
        <fgColor theme="0"/>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FFFF"/>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94">
    <xf numFmtId="0" fontId="0"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4" fontId="19" fillId="0" borderId="0" applyFont="0" applyFill="0" applyBorder="0" applyAlignment="0" applyProtection="0"/>
    <xf numFmtId="0" fontId="7" fillId="0" borderId="0"/>
    <xf numFmtId="0" fontId="7" fillId="0" borderId="0"/>
    <xf numFmtId="0" fontId="7" fillId="0" borderId="0"/>
    <xf numFmtId="0" fontId="7" fillId="0" borderId="0"/>
    <xf numFmtId="49"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49" fontId="21" fillId="0" borderId="0"/>
    <xf numFmtId="0" fontId="7" fillId="0" borderId="0"/>
    <xf numFmtId="0" fontId="7" fillId="0" borderId="0"/>
    <xf numFmtId="0" fontId="7" fillId="0" borderId="0"/>
    <xf numFmtId="0" fontId="7" fillId="0" borderId="0"/>
    <xf numFmtId="0" fontId="7" fillId="0" borderId="0"/>
    <xf numFmtId="0" fontId="19" fillId="0" borderId="0"/>
    <xf numFmtId="165" fontId="1" fillId="0" borderId="0" applyFont="0" applyFill="0" applyBorder="0" applyAlignment="0" applyProtection="0"/>
    <xf numFmtId="165" fontId="7" fillId="0" borderId="0" applyFont="0" applyFill="0" applyBorder="0" applyAlignment="0" applyProtection="0"/>
  </cellStyleXfs>
  <cellXfs count="228">
    <xf numFmtId="0" fontId="0" fillId="0" borderId="0" xfId="0"/>
    <xf numFmtId="0" fontId="2" fillId="0" borderId="0" xfId="0" applyFont="1"/>
    <xf numFmtId="3" fontId="5" fillId="0" borderId="0" xfId="0" applyNumberFormat="1" applyFont="1" applyBorder="1" applyAlignment="1" applyProtection="1">
      <alignment horizontal="right" vertical="center"/>
      <protection hidden="1"/>
    </xf>
    <xf numFmtId="0" fontId="2" fillId="0" borderId="0" xfId="0" applyFont="1" applyBorder="1" applyAlignment="1">
      <alignment horizontal="center" vertical="center" wrapText="1"/>
    </xf>
    <xf numFmtId="0" fontId="2" fillId="0" borderId="0" xfId="0" applyFont="1" applyAlignment="1">
      <alignment vertical="center"/>
    </xf>
    <xf numFmtId="166" fontId="6" fillId="0" borderId="0" xfId="0" applyNumberFormat="1" applyFont="1" applyBorder="1" applyAlignment="1" applyProtection="1">
      <alignment horizontal="left" vertical="center"/>
      <protection hidden="1"/>
    </xf>
    <xf numFmtId="0" fontId="4" fillId="0" borderId="0" xfId="0" applyFont="1" applyBorder="1" applyAlignment="1" applyProtection="1">
      <alignment vertical="center"/>
      <protection hidden="1"/>
    </xf>
    <xf numFmtId="0" fontId="5" fillId="0" borderId="1"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protection hidden="1"/>
    </xf>
    <xf numFmtId="0" fontId="4" fillId="0" borderId="1" xfId="0" applyFont="1" applyFill="1" applyBorder="1" applyAlignment="1" applyProtection="1">
      <alignment vertical="center"/>
      <protection hidden="1"/>
    </xf>
    <xf numFmtId="0" fontId="2" fillId="0" borderId="0" xfId="0" applyFont="1" applyFill="1" applyBorder="1" applyAlignment="1">
      <alignment horizontal="right" vertical="center" wrapText="1"/>
    </xf>
    <xf numFmtId="0" fontId="4" fillId="0" borderId="0" xfId="0" applyFont="1" applyFill="1" applyAlignment="1" applyProtection="1">
      <alignment vertical="center"/>
      <protection hidden="1"/>
    </xf>
    <xf numFmtId="0" fontId="4" fillId="0" borderId="0" xfId="0" applyFont="1" applyFill="1" applyAlignment="1" applyProtection="1">
      <alignment vertical="center" wrapText="1"/>
      <protection hidden="1"/>
    </xf>
    <xf numFmtId="0" fontId="2" fillId="0" borderId="0" xfId="0" applyFont="1" applyFill="1" applyAlignment="1">
      <alignment vertical="center"/>
    </xf>
    <xf numFmtId="0" fontId="3" fillId="0" borderId="0" xfId="0" applyFont="1" applyFill="1" applyAlignment="1" applyProtection="1">
      <alignment vertical="center" wrapText="1"/>
      <protection hidden="1"/>
    </xf>
    <xf numFmtId="0" fontId="2" fillId="3" borderId="0" xfId="0" applyFont="1" applyFill="1"/>
    <xf numFmtId="0" fontId="9" fillId="0" borderId="0" xfId="0" applyFont="1"/>
    <xf numFmtId="0" fontId="10" fillId="0" borderId="1" xfId="0" applyFont="1" applyFill="1" applyBorder="1" applyAlignment="1" applyProtection="1">
      <alignment vertical="center" wrapText="1"/>
      <protection hidden="1"/>
    </xf>
    <xf numFmtId="0" fontId="2" fillId="0" borderId="0" xfId="0" applyFont="1" applyFill="1"/>
    <xf numFmtId="0" fontId="8" fillId="0" borderId="1" xfId="0" applyFont="1" applyFill="1" applyBorder="1" applyAlignment="1" applyProtection="1">
      <alignment vertical="center" wrapText="1"/>
      <protection hidden="1"/>
    </xf>
    <xf numFmtId="0" fontId="5" fillId="0" borderId="2" xfId="0" applyFont="1" applyBorder="1" applyAlignment="1" applyProtection="1">
      <alignment horizontal="center" vertical="center" wrapText="1"/>
      <protection hidden="1"/>
    </xf>
    <xf numFmtId="0" fontId="2" fillId="0" borderId="0" xfId="0" applyFont="1" applyAlignment="1"/>
    <xf numFmtId="0" fontId="9" fillId="0" borderId="0" xfId="0" applyFont="1" applyFill="1"/>
    <xf numFmtId="0" fontId="2" fillId="0" borderId="0" xfId="0" applyFont="1" applyFill="1" applyAlignment="1"/>
    <xf numFmtId="0" fontId="5" fillId="0" borderId="0" xfId="0" applyFont="1" applyAlignment="1" applyProtection="1">
      <alignment horizontal="center" vertical="center" wrapText="1"/>
      <protection hidden="1"/>
    </xf>
    <xf numFmtId="167" fontId="6" fillId="0" borderId="0" xfId="0" applyNumberFormat="1" applyFont="1" applyBorder="1" applyAlignment="1" applyProtection="1">
      <alignment vertical="center" wrapText="1"/>
      <protection hidden="1"/>
    </xf>
    <xf numFmtId="0" fontId="3" fillId="0" borderId="3" xfId="0" applyFont="1" applyBorder="1" applyAlignment="1" applyProtection="1">
      <alignment horizontal="center" vertical="center" wrapText="1"/>
      <protection hidden="1"/>
    </xf>
    <xf numFmtId="0" fontId="3" fillId="0" borderId="3" xfId="0" applyFont="1" applyBorder="1" applyAlignment="1" applyProtection="1">
      <alignment horizontal="center" vertical="center"/>
      <protection hidden="1"/>
    </xf>
    <xf numFmtId="49" fontId="10" fillId="0" borderId="4" xfId="0" applyNumberFormat="1" applyFont="1" applyFill="1" applyBorder="1" applyAlignment="1" applyProtection="1">
      <alignment horizontal="center" vertical="center"/>
      <protection hidden="1"/>
    </xf>
    <xf numFmtId="0" fontId="8" fillId="0" borderId="4" xfId="0" applyFont="1" applyFill="1" applyBorder="1" applyAlignment="1" applyProtection="1">
      <alignment horizontal="center" vertical="center"/>
      <protection hidden="1"/>
    </xf>
    <xf numFmtId="49" fontId="8" fillId="0" borderId="4" xfId="0" applyNumberFormat="1" applyFont="1" applyFill="1" applyBorder="1" applyAlignment="1" applyProtection="1">
      <alignment horizontal="center" vertical="center"/>
      <protection hidden="1"/>
    </xf>
    <xf numFmtId="0" fontId="2" fillId="0" borderId="0" xfId="0" applyFont="1" applyFill="1" applyAlignment="1">
      <alignment horizontal="center"/>
    </xf>
    <xf numFmtId="0" fontId="2" fillId="0" borderId="0" xfId="0" applyFont="1" applyAlignment="1">
      <alignment horizontal="center" vertical="center"/>
    </xf>
    <xf numFmtId="167" fontId="4" fillId="0" borderId="0" xfId="0" applyNumberFormat="1" applyFont="1" applyAlignment="1" applyProtection="1">
      <alignment horizontal="center" vertical="center" wrapText="1"/>
      <protection hidden="1"/>
    </xf>
    <xf numFmtId="0" fontId="2" fillId="0" borderId="0" xfId="0" applyFont="1" applyFill="1" applyBorder="1" applyAlignment="1">
      <alignment horizont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3" fontId="4" fillId="0" borderId="0" xfId="0" applyNumberFormat="1" applyFont="1" applyFill="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4" fillId="0" borderId="6"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2" fillId="0" borderId="7" xfId="0" applyFont="1" applyBorder="1" applyAlignment="1" applyProtection="1">
      <alignment horizontal="center" vertical="center"/>
      <protection hidden="1"/>
    </xf>
    <xf numFmtId="0" fontId="8" fillId="0" borderId="1" xfId="0" applyFont="1" applyFill="1" applyBorder="1" applyAlignment="1" applyProtection="1">
      <alignment vertical="center"/>
      <protection hidden="1"/>
    </xf>
    <xf numFmtId="0" fontId="5" fillId="0" borderId="1" xfId="0" applyFont="1" applyFill="1" applyBorder="1" applyAlignment="1" applyProtection="1">
      <alignment vertical="center"/>
      <protection hidden="1"/>
    </xf>
    <xf numFmtId="49" fontId="4" fillId="0" borderId="4" xfId="0" applyNumberFormat="1" applyFont="1" applyFill="1" applyBorder="1" applyAlignment="1" applyProtection="1">
      <alignment horizontal="center" vertical="center"/>
      <protection hidden="1"/>
    </xf>
    <xf numFmtId="0" fontId="4" fillId="0" borderId="1" xfId="0" applyFont="1" applyFill="1" applyBorder="1" applyAlignment="1" applyProtection="1">
      <alignment vertical="center" wrapText="1"/>
      <protection hidden="1"/>
    </xf>
    <xf numFmtId="0" fontId="4" fillId="0" borderId="4" xfId="0" applyFont="1" applyFill="1" applyBorder="1" applyAlignment="1" applyProtection="1">
      <alignment horizontal="center" vertical="center" wrapText="1"/>
      <protection hidden="1"/>
    </xf>
    <xf numFmtId="0" fontId="4" fillId="0" borderId="5" xfId="0" applyFont="1" applyFill="1" applyBorder="1" applyAlignment="1" applyProtection="1">
      <alignment vertical="center"/>
      <protection hidden="1"/>
    </xf>
    <xf numFmtId="0" fontId="4" fillId="0" borderId="0" xfId="0" applyFont="1" applyFill="1" applyBorder="1" applyAlignment="1" applyProtection="1">
      <alignment vertical="center"/>
      <protection hidden="1"/>
    </xf>
    <xf numFmtId="0" fontId="5" fillId="0" borderId="0" xfId="0" applyFont="1" applyFill="1" applyBorder="1" applyAlignment="1" applyProtection="1">
      <alignment horizontal="left" vertical="center"/>
      <protection hidden="1"/>
    </xf>
    <xf numFmtId="3" fontId="5" fillId="0" borderId="0" xfId="0" applyNumberFormat="1" applyFont="1" applyFill="1" applyBorder="1" applyAlignment="1" applyProtection="1">
      <alignment horizontal="right" vertical="center"/>
      <protection hidden="1"/>
    </xf>
    <xf numFmtId="49" fontId="8" fillId="0" borderId="8" xfId="0" applyNumberFormat="1" applyFont="1" applyFill="1" applyBorder="1" applyAlignment="1" applyProtection="1">
      <alignment horizontal="center" vertical="center"/>
      <protection hidden="1"/>
    </xf>
    <xf numFmtId="0" fontId="8" fillId="0" borderId="2" xfId="0" applyFont="1" applyFill="1" applyBorder="1" applyAlignment="1" applyProtection="1">
      <alignment vertical="center" wrapText="1"/>
      <protection hidden="1"/>
    </xf>
    <xf numFmtId="0" fontId="11" fillId="0" borderId="5" xfId="0" applyFont="1" applyFill="1" applyBorder="1" applyAlignment="1" applyProtection="1">
      <alignment vertical="center"/>
      <protection hidden="1"/>
    </xf>
    <xf numFmtId="0" fontId="12" fillId="0" borderId="6" xfId="0" applyFont="1" applyFill="1" applyBorder="1" applyAlignment="1" applyProtection="1">
      <alignment horizontal="right" vertical="center"/>
      <protection hidden="1"/>
    </xf>
    <xf numFmtId="0" fontId="8" fillId="0" borderId="9" xfId="0" applyFont="1" applyFill="1" applyBorder="1" applyAlignment="1" applyProtection="1">
      <alignment horizontal="center" vertical="center"/>
      <protection hidden="1"/>
    </xf>
    <xf numFmtId="0" fontId="8" fillId="0" borderId="10" xfId="0" applyFont="1" applyFill="1" applyBorder="1" applyAlignment="1" applyProtection="1">
      <alignment vertical="center"/>
      <protection hidden="1"/>
    </xf>
    <xf numFmtId="0" fontId="5" fillId="0" borderId="6" xfId="0" applyFont="1" applyFill="1" applyBorder="1" applyAlignment="1" applyProtection="1">
      <alignment horizontal="right" vertical="center"/>
      <protection hidden="1"/>
    </xf>
    <xf numFmtId="49" fontId="13" fillId="0" borderId="4" xfId="0" applyNumberFormat="1" applyFont="1" applyFill="1" applyBorder="1" applyAlignment="1" applyProtection="1">
      <alignment horizontal="center" vertical="center"/>
      <protection hidden="1"/>
    </xf>
    <xf numFmtId="0" fontId="13" fillId="0" borderId="1" xfId="0" applyFont="1" applyFill="1" applyBorder="1" applyAlignment="1" applyProtection="1">
      <alignment vertical="center"/>
      <protection hidden="1"/>
    </xf>
    <xf numFmtId="0" fontId="13" fillId="0" borderId="1" xfId="0" applyFont="1" applyFill="1" applyBorder="1" applyAlignment="1" applyProtection="1">
      <alignment vertical="center" wrapText="1"/>
      <protection hidden="1"/>
    </xf>
    <xf numFmtId="0" fontId="8" fillId="0" borderId="10" xfId="0" applyFont="1" applyFill="1" applyBorder="1" applyAlignment="1" applyProtection="1">
      <alignment vertical="center" wrapText="1"/>
      <protection hidden="1"/>
    </xf>
    <xf numFmtId="4" fontId="4" fillId="4" borderId="10" xfId="0" applyNumberFormat="1" applyFont="1" applyFill="1" applyBorder="1" applyAlignment="1" applyProtection="1">
      <alignment horizontal="right" vertical="center"/>
      <protection hidden="1"/>
    </xf>
    <xf numFmtId="4" fontId="2" fillId="4" borderId="1" xfId="0" applyNumberFormat="1" applyFont="1" applyFill="1" applyBorder="1" applyAlignment="1">
      <alignment vertical="center" wrapText="1"/>
    </xf>
    <xf numFmtId="4" fontId="4" fillId="4" borderId="1" xfId="0" applyNumberFormat="1" applyFont="1" applyFill="1" applyBorder="1" applyAlignment="1" applyProtection="1">
      <alignment horizontal="right" vertical="center"/>
      <protection hidden="1"/>
    </xf>
    <xf numFmtId="4" fontId="12" fillId="5" borderId="6" xfId="0" applyNumberFormat="1" applyFont="1" applyFill="1" applyBorder="1" applyAlignment="1" applyProtection="1">
      <alignment horizontal="right" vertical="center"/>
      <protection hidden="1"/>
    </xf>
    <xf numFmtId="4" fontId="2" fillId="5" borderId="10" xfId="0" applyNumberFormat="1" applyFont="1" applyFill="1" applyBorder="1" applyAlignment="1" applyProtection="1">
      <alignment vertical="center"/>
      <protection hidden="1"/>
    </xf>
    <xf numFmtId="4" fontId="2" fillId="5" borderId="11" xfId="0" applyNumberFormat="1" applyFont="1" applyFill="1" applyBorder="1" applyAlignment="1" applyProtection="1">
      <alignment vertical="center"/>
      <protection hidden="1"/>
    </xf>
    <xf numFmtId="4" fontId="2" fillId="5" borderId="1" xfId="0" applyNumberFormat="1" applyFont="1" applyFill="1" applyBorder="1" applyAlignment="1" applyProtection="1">
      <alignment vertical="center"/>
      <protection hidden="1"/>
    </xf>
    <xf numFmtId="4" fontId="2" fillId="5" borderId="3" xfId="0" applyNumberFormat="1" applyFont="1" applyFill="1" applyBorder="1" applyAlignment="1" applyProtection="1">
      <alignment vertical="center"/>
      <protection hidden="1"/>
    </xf>
    <xf numFmtId="4" fontId="12" fillId="5" borderId="7" xfId="0" applyNumberFormat="1" applyFont="1" applyFill="1" applyBorder="1" applyAlignment="1" applyProtection="1">
      <alignment horizontal="right" vertical="center"/>
      <protection hidden="1"/>
    </xf>
    <xf numFmtId="4" fontId="13" fillId="4" borderId="1" xfId="0" applyNumberFormat="1" applyFont="1" applyFill="1" applyBorder="1" applyAlignment="1" applyProtection="1">
      <alignment horizontal="right" vertical="center"/>
      <protection hidden="1"/>
    </xf>
    <xf numFmtId="4" fontId="4" fillId="4" borderId="2" xfId="0" applyNumberFormat="1" applyFont="1" applyFill="1" applyBorder="1" applyAlignment="1" applyProtection="1">
      <alignment horizontal="right" vertical="center"/>
      <protection hidden="1"/>
    </xf>
    <xf numFmtId="4" fontId="4" fillId="6" borderId="1" xfId="0" applyNumberFormat="1" applyFont="1" applyFill="1" applyBorder="1" applyAlignment="1" applyProtection="1">
      <alignment horizontal="right" vertical="center"/>
      <protection hidden="1"/>
    </xf>
    <xf numFmtId="4" fontId="4" fillId="6" borderId="3" xfId="0" applyNumberFormat="1" applyFont="1" applyFill="1" applyBorder="1" applyAlignment="1" applyProtection="1">
      <alignment horizontal="right" vertical="center"/>
      <protection hidden="1"/>
    </xf>
    <xf numFmtId="4" fontId="4" fillId="6" borderId="10" xfId="0" applyNumberFormat="1" applyFont="1" applyFill="1" applyBorder="1" applyAlignment="1" applyProtection="1">
      <alignment horizontal="right" vertical="center"/>
      <protection hidden="1"/>
    </xf>
    <xf numFmtId="4" fontId="4" fillId="6" borderId="11" xfId="0" applyNumberFormat="1" applyFont="1" applyFill="1" applyBorder="1" applyAlignment="1" applyProtection="1">
      <alignment horizontal="right" vertical="center"/>
      <protection hidden="1"/>
    </xf>
    <xf numFmtId="4" fontId="13" fillId="6" borderId="1" xfId="0" applyNumberFormat="1" applyFont="1" applyFill="1" applyBorder="1" applyAlignment="1" applyProtection="1">
      <alignment horizontal="right" vertical="center"/>
      <protection hidden="1"/>
    </xf>
    <xf numFmtId="4" fontId="13" fillId="6" borderId="3" xfId="0" applyNumberFormat="1" applyFont="1" applyFill="1" applyBorder="1" applyAlignment="1" applyProtection="1">
      <alignment horizontal="right" vertical="center"/>
      <protection hidden="1"/>
    </xf>
    <xf numFmtId="4" fontId="14" fillId="6" borderId="1" xfId="0" applyNumberFormat="1" applyFont="1" applyFill="1" applyBorder="1" applyAlignment="1" applyProtection="1">
      <alignment vertical="center"/>
      <protection hidden="1"/>
    </xf>
    <xf numFmtId="4" fontId="14" fillId="6" borderId="3" xfId="0" applyNumberFormat="1" applyFont="1" applyFill="1" applyBorder="1" applyAlignment="1" applyProtection="1">
      <alignment vertical="center"/>
      <protection hidden="1"/>
    </xf>
    <xf numFmtId="4" fontId="4" fillId="6" borderId="2" xfId="0" applyNumberFormat="1" applyFont="1" applyFill="1" applyBorder="1" applyAlignment="1" applyProtection="1">
      <alignment horizontal="right" vertical="center"/>
      <protection hidden="1"/>
    </xf>
    <xf numFmtId="4" fontId="4" fillId="6" borderId="12" xfId="0" applyNumberFormat="1" applyFont="1" applyFill="1" applyBorder="1" applyAlignment="1" applyProtection="1">
      <alignment horizontal="right" vertical="center"/>
      <protection hidden="1"/>
    </xf>
    <xf numFmtId="4" fontId="12" fillId="6" borderId="6" xfId="0" applyNumberFormat="1" applyFont="1" applyFill="1" applyBorder="1" applyAlignment="1" applyProtection="1">
      <alignment horizontal="right" vertical="center"/>
      <protection hidden="1"/>
    </xf>
    <xf numFmtId="4" fontId="12" fillId="6" borderId="7" xfId="0" applyNumberFormat="1" applyFont="1" applyFill="1" applyBorder="1" applyAlignment="1" applyProtection="1">
      <alignment horizontal="right" vertical="center"/>
      <protection hidden="1"/>
    </xf>
    <xf numFmtId="0" fontId="5" fillId="7" borderId="13" xfId="0" applyFont="1" applyFill="1" applyBorder="1" applyAlignment="1" applyProtection="1">
      <alignment vertical="center"/>
      <protection hidden="1"/>
    </xf>
    <xf numFmtId="0" fontId="15" fillId="7" borderId="14" xfId="0" applyFont="1" applyFill="1" applyBorder="1" applyAlignment="1" applyProtection="1">
      <alignment horizontal="left" vertical="center"/>
      <protection hidden="1"/>
    </xf>
    <xf numFmtId="0" fontId="12" fillId="7" borderId="15" xfId="0" applyFont="1" applyFill="1" applyBorder="1" applyAlignment="1" applyProtection="1">
      <alignment vertical="center"/>
      <protection hidden="1"/>
    </xf>
    <xf numFmtId="0" fontId="12" fillId="7" borderId="16" xfId="0" applyFont="1" applyFill="1" applyBorder="1" applyAlignment="1" applyProtection="1">
      <alignment horizontal="left" vertical="center" wrapText="1"/>
      <protection hidden="1"/>
    </xf>
    <xf numFmtId="0" fontId="17" fillId="0" borderId="0" xfId="0" applyFont="1" applyAlignment="1">
      <alignment vertical="center"/>
    </xf>
    <xf numFmtId="3" fontId="15" fillId="0" borderId="0" xfId="0" applyNumberFormat="1" applyFont="1" applyBorder="1" applyAlignment="1" applyProtection="1">
      <alignment horizontal="right" vertical="center"/>
      <protection hidden="1"/>
    </xf>
    <xf numFmtId="0" fontId="17" fillId="0" borderId="0" xfId="0" applyFont="1" applyBorder="1" applyAlignment="1">
      <alignment horizontal="center" vertical="center" wrapText="1"/>
    </xf>
    <xf numFmtId="0" fontId="17" fillId="0" borderId="0" xfId="0" applyFont="1" applyAlignment="1">
      <alignment horizontal="center" vertical="center"/>
    </xf>
    <xf numFmtId="0" fontId="18" fillId="0" borderId="0" xfId="0" applyFont="1" applyBorder="1" applyAlignment="1" applyProtection="1">
      <alignment vertical="center" wrapText="1"/>
      <protection hidden="1"/>
    </xf>
    <xf numFmtId="0" fontId="18" fillId="0" borderId="0" xfId="0" applyFont="1" applyFill="1" applyAlignment="1" applyProtection="1">
      <alignment vertical="center" wrapText="1"/>
      <protection hidden="1"/>
    </xf>
    <xf numFmtId="0" fontId="16" fillId="0" borderId="0" xfId="0" applyFont="1" applyAlignment="1">
      <alignment horizontal="center" vertical="center"/>
    </xf>
    <xf numFmtId="0" fontId="17" fillId="0" borderId="0" xfId="0" applyFont="1" applyFill="1" applyAlignment="1">
      <alignment vertical="center"/>
    </xf>
    <xf numFmtId="165" fontId="2" fillId="0" borderId="0" xfId="92" applyFont="1" applyFill="1" applyBorder="1" applyAlignment="1">
      <alignment horizontal="center"/>
    </xf>
    <xf numFmtId="0" fontId="17" fillId="0" borderId="0" xfId="0" applyFont="1" applyFill="1" applyAlignment="1">
      <alignment vertical="center" wrapText="1"/>
    </xf>
    <xf numFmtId="4" fontId="25" fillId="5" borderId="1" xfId="0" applyNumberFormat="1" applyFont="1" applyFill="1" applyBorder="1" applyAlignment="1" applyProtection="1">
      <alignment horizontal="right" vertical="center"/>
      <protection hidden="1"/>
    </xf>
    <xf numFmtId="4" fontId="25" fillId="5" borderId="3" xfId="0" applyNumberFormat="1" applyFont="1" applyFill="1" applyBorder="1" applyAlignment="1" applyProtection="1">
      <alignment horizontal="right" vertical="center"/>
      <protection hidden="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4" fontId="12" fillId="5" borderId="11" xfId="0" applyNumberFormat="1" applyFont="1" applyFill="1" applyBorder="1" applyAlignment="1" applyProtection="1">
      <alignment horizontal="right" vertical="center"/>
      <protection hidden="1"/>
    </xf>
    <xf numFmtId="4" fontId="24" fillId="5" borderId="3" xfId="0" applyNumberFormat="1" applyFont="1" applyFill="1" applyBorder="1" applyAlignment="1" applyProtection="1">
      <alignment horizontal="right" vertical="center"/>
      <protection hidden="1"/>
    </xf>
    <xf numFmtId="4" fontId="23" fillId="5" borderId="7" xfId="0" applyNumberFormat="1" applyFont="1" applyFill="1" applyBorder="1" applyAlignment="1">
      <alignment horizontal="right" vertical="center" wrapText="1"/>
    </xf>
    <xf numFmtId="4" fontId="25" fillId="5" borderId="6" xfId="0" applyNumberFormat="1" applyFont="1" applyFill="1" applyBorder="1" applyAlignment="1" applyProtection="1">
      <alignment horizontal="right" vertical="center"/>
      <protection hidden="1"/>
    </xf>
    <xf numFmtId="4" fontId="25" fillId="5" borderId="7" xfId="0" applyNumberFormat="1" applyFont="1" applyFill="1" applyBorder="1" applyAlignment="1" applyProtection="1">
      <alignment horizontal="right" vertical="center"/>
      <protection hidden="1"/>
    </xf>
    <xf numFmtId="14" fontId="2" fillId="4" borderId="11" xfId="0" applyNumberFormat="1" applyFont="1" applyFill="1" applyBorder="1" applyAlignment="1">
      <alignment vertical="center"/>
    </xf>
    <xf numFmtId="168" fontId="4" fillId="4" borderId="3" xfId="0" applyNumberFormat="1" applyFont="1" applyFill="1" applyBorder="1" applyAlignment="1" applyProtection="1">
      <alignment vertical="center" wrapText="1"/>
      <protection hidden="1"/>
    </xf>
    <xf numFmtId="0" fontId="23" fillId="4" borderId="7" xfId="0" applyFont="1" applyFill="1" applyBorder="1" applyAlignment="1">
      <alignment vertical="center"/>
    </xf>
    <xf numFmtId="4" fontId="15" fillId="5" borderId="14" xfId="0" applyNumberFormat="1" applyFont="1" applyFill="1" applyBorder="1" applyAlignment="1" applyProtection="1">
      <alignment horizontal="right" vertical="center"/>
      <protection hidden="1"/>
    </xf>
    <xf numFmtId="4" fontId="15" fillId="5" borderId="17" xfId="0" applyNumberFormat="1" applyFont="1" applyFill="1" applyBorder="1" applyAlignment="1" applyProtection="1">
      <alignment horizontal="right" vertical="center"/>
      <protection hidden="1"/>
    </xf>
    <xf numFmtId="4" fontId="5" fillId="0" borderId="0" xfId="0" applyNumberFormat="1" applyFont="1" applyFill="1" applyBorder="1" applyAlignment="1" applyProtection="1">
      <alignment horizontal="right" vertical="center"/>
      <protection hidden="1"/>
    </xf>
    <xf numFmtId="0" fontId="14" fillId="0" borderId="0" xfId="0" applyFont="1"/>
    <xf numFmtId="0" fontId="14" fillId="0" borderId="0" xfId="0" applyFont="1" applyAlignment="1">
      <alignment horizontal="center" vertical="top" wrapText="1"/>
    </xf>
    <xf numFmtId="0" fontId="14" fillId="0" borderId="3" xfId="0" applyFont="1" applyBorder="1" applyAlignment="1">
      <alignment vertical="center"/>
    </xf>
    <xf numFmtId="0" fontId="14" fillId="0" borderId="7" xfId="0" applyFont="1" applyBorder="1"/>
    <xf numFmtId="0" fontId="14" fillId="0" borderId="3" xfId="0" applyFont="1" applyBorder="1" applyAlignment="1">
      <alignment wrapText="1"/>
    </xf>
    <xf numFmtId="0" fontId="14" fillId="0" borderId="3" xfId="0" applyFont="1" applyBorder="1" applyAlignment="1">
      <alignment vertical="center" wrapText="1"/>
    </xf>
    <xf numFmtId="0" fontId="14" fillId="0" borderId="3" xfId="0" applyFont="1" applyBorder="1"/>
    <xf numFmtId="0" fontId="14" fillId="0" borderId="4" xfId="0" applyFont="1" applyBorder="1" applyAlignment="1">
      <alignment wrapText="1"/>
    </xf>
    <xf numFmtId="0" fontId="14" fillId="0" borderId="31" xfId="0" applyFont="1" applyBorder="1" applyAlignment="1">
      <alignment wrapText="1"/>
    </xf>
    <xf numFmtId="4" fontId="2" fillId="6" borderId="1" xfId="0" applyNumberFormat="1" applyFont="1" applyFill="1" applyBorder="1" applyAlignment="1" applyProtection="1">
      <alignment horizontal="right" vertical="center"/>
      <protection hidden="1"/>
    </xf>
    <xf numFmtId="4" fontId="2" fillId="6" borderId="3" xfId="0" applyNumberFormat="1" applyFont="1" applyFill="1" applyBorder="1" applyAlignment="1" applyProtection="1">
      <alignment horizontal="right" vertical="center"/>
      <protection hidden="1"/>
    </xf>
    <xf numFmtId="0" fontId="28" fillId="0" borderId="0" xfId="0" applyFont="1"/>
    <xf numFmtId="0" fontId="28" fillId="0" borderId="1" xfId="0" applyFont="1" applyBorder="1" applyAlignment="1">
      <alignment horizontal="left" vertical="center" wrapText="1"/>
    </xf>
    <xf numFmtId="0" fontId="31" fillId="0" borderId="1" xfId="0" applyFont="1" applyBorder="1"/>
    <xf numFmtId="0" fontId="28" fillId="0" borderId="1" xfId="0" applyFont="1" applyBorder="1" applyAlignment="1">
      <alignment vertical="center" wrapText="1"/>
    </xf>
    <xf numFmtId="3" fontId="28" fillId="0" borderId="1" xfId="0" applyNumberFormat="1" applyFont="1" applyBorder="1" applyAlignment="1">
      <alignment vertical="center" wrapText="1"/>
    </xf>
    <xf numFmtId="2" fontId="28" fillId="0" borderId="1" xfId="0" applyNumberFormat="1" applyFont="1" applyBorder="1" applyAlignment="1">
      <alignment vertical="center" wrapText="1"/>
    </xf>
    <xf numFmtId="0" fontId="28" fillId="0" borderId="1" xfId="0" applyFont="1" applyBorder="1" applyAlignment="1">
      <alignment horizontal="right" vertical="center" wrapText="1"/>
    </xf>
    <xf numFmtId="0" fontId="28" fillId="0" borderId="0" xfId="0" applyFont="1" applyAlignment="1">
      <alignment vertical="center" wrapText="1"/>
    </xf>
    <xf numFmtId="4" fontId="28" fillId="8" borderId="1" xfId="0" applyNumberFormat="1" applyFont="1" applyFill="1" applyBorder="1" applyAlignment="1">
      <alignment vertical="center" wrapText="1"/>
    </xf>
    <xf numFmtId="4" fontId="14" fillId="0" borderId="3" xfId="0" applyNumberFormat="1" applyFont="1" applyBorder="1" applyAlignment="1">
      <alignment horizontal="center" vertical="center"/>
    </xf>
    <xf numFmtId="4" fontId="14" fillId="0" borderId="7" xfId="0" applyNumberFormat="1" applyFont="1" applyBorder="1" applyAlignment="1">
      <alignment horizontal="center" vertical="center"/>
    </xf>
    <xf numFmtId="0" fontId="38" fillId="0" borderId="3" xfId="0" applyFont="1" applyBorder="1" applyAlignment="1">
      <alignment vertical="top" wrapText="1"/>
    </xf>
    <xf numFmtId="0" fontId="38" fillId="0" borderId="3" xfId="0" applyFont="1" applyBorder="1" applyAlignment="1">
      <alignment wrapText="1"/>
    </xf>
    <xf numFmtId="0" fontId="40" fillId="0" borderId="3" xfId="0" applyFont="1" applyBorder="1" applyAlignment="1">
      <alignment wrapText="1"/>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3" fillId="0" borderId="0" xfId="0" applyFont="1" applyFill="1" applyBorder="1" applyAlignment="1">
      <alignment horizontal="center" vertical="center" wrapText="1"/>
    </xf>
    <xf numFmtId="0" fontId="12" fillId="7" borderId="18" xfId="0" applyFont="1" applyFill="1" applyBorder="1" applyAlignment="1" applyProtection="1">
      <alignment horizontal="center" vertical="center" wrapText="1"/>
      <protection hidden="1"/>
    </xf>
    <xf numFmtId="0" fontId="12" fillId="7" borderId="19" xfId="0" applyFont="1" applyFill="1" applyBorder="1" applyAlignment="1" applyProtection="1">
      <alignment horizontal="center" vertical="center" wrapText="1"/>
      <protection hidden="1"/>
    </xf>
    <xf numFmtId="0" fontId="12" fillId="7" borderId="20" xfId="0" applyFont="1" applyFill="1" applyBorder="1" applyAlignment="1" applyProtection="1">
      <alignment horizontal="center" vertical="center" wrapText="1"/>
      <protection hidden="1"/>
    </xf>
    <xf numFmtId="0" fontId="12" fillId="7" borderId="21" xfId="0" applyFont="1" applyFill="1" applyBorder="1" applyAlignment="1" applyProtection="1">
      <alignment horizontal="center" vertical="center" wrapText="1"/>
      <protection hidden="1"/>
    </xf>
    <xf numFmtId="0" fontId="12" fillId="7" borderId="0" xfId="0" applyFont="1" applyFill="1" applyBorder="1" applyAlignment="1" applyProtection="1">
      <alignment horizontal="center" vertical="center" wrapText="1"/>
      <protection hidden="1"/>
    </xf>
    <xf numFmtId="0" fontId="12" fillId="7" borderId="22" xfId="0" applyFont="1" applyFill="1" applyBorder="1" applyAlignment="1" applyProtection="1">
      <alignment horizontal="center" vertical="center" wrapText="1"/>
      <protection hidden="1"/>
    </xf>
    <xf numFmtId="0" fontId="3" fillId="0" borderId="21" xfId="0" applyFont="1" applyFill="1" applyBorder="1" applyAlignment="1">
      <alignment horizontal="center" vertical="center" wrapText="1"/>
    </xf>
    <xf numFmtId="0" fontId="5" fillId="0" borderId="9" xfId="0" applyFont="1" applyBorder="1" applyAlignment="1" applyProtection="1">
      <alignment horizontal="center" vertical="center" wrapText="1"/>
      <protection hidden="1"/>
    </xf>
    <xf numFmtId="0" fontId="5" fillId="0" borderId="4"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17" fillId="0" borderId="0" xfId="0" applyFont="1" applyAlignment="1">
      <alignment horizontal="center" vertical="center"/>
    </xf>
    <xf numFmtId="0" fontId="5" fillId="0" borderId="9" xfId="0" applyFont="1" applyFill="1" applyBorder="1" applyAlignment="1" applyProtection="1">
      <alignment horizontal="center" vertical="center" wrapText="1"/>
      <protection hidden="1"/>
    </xf>
    <xf numFmtId="0" fontId="5" fillId="0" borderId="10" xfId="0" applyFont="1" applyFill="1" applyBorder="1" applyAlignment="1" applyProtection="1">
      <alignment horizontal="center" vertical="center" wrapText="1"/>
      <protection hidden="1"/>
    </xf>
    <xf numFmtId="0" fontId="2" fillId="0" borderId="4" xfId="0" applyFont="1" applyFill="1" applyBorder="1" applyAlignment="1">
      <alignment horizontal="right" vertical="center" wrapText="1"/>
    </xf>
    <xf numFmtId="0" fontId="2" fillId="0" borderId="1" xfId="0" applyFont="1" applyFill="1" applyBorder="1" applyAlignment="1">
      <alignment horizontal="right" vertical="center" wrapText="1"/>
    </xf>
    <xf numFmtId="0" fontId="2" fillId="0" borderId="5" xfId="0" applyFont="1" applyFill="1" applyBorder="1" applyAlignment="1">
      <alignment horizontal="right" vertical="center" wrapText="1"/>
    </xf>
    <xf numFmtId="0" fontId="2" fillId="0" borderId="6" xfId="0" applyFont="1" applyFill="1" applyBorder="1" applyAlignment="1">
      <alignment horizontal="right" vertical="center" wrapText="1"/>
    </xf>
    <xf numFmtId="0" fontId="5" fillId="0" borderId="0" xfId="0" applyFont="1" applyAlignment="1" applyProtection="1">
      <alignment horizontal="center" vertical="center" wrapText="1"/>
      <protection hidden="1"/>
    </xf>
    <xf numFmtId="0" fontId="5" fillId="0" borderId="0" xfId="0" applyFont="1" applyAlignment="1" applyProtection="1">
      <alignment horizontal="center" vertical="center"/>
      <protection hidden="1"/>
    </xf>
    <xf numFmtId="0" fontId="13" fillId="0" borderId="5" xfId="0" applyFont="1" applyBorder="1" applyAlignment="1" applyProtection="1">
      <alignment horizontal="right" vertical="center" wrapText="1"/>
      <protection hidden="1"/>
    </xf>
    <xf numFmtId="0" fontId="13" fillId="0" borderId="6" xfId="0" applyFont="1" applyBorder="1" applyAlignment="1" applyProtection="1">
      <alignment horizontal="right" vertical="center" wrapText="1"/>
      <protection hidden="1"/>
    </xf>
    <xf numFmtId="0" fontId="14" fillId="0" borderId="4" xfId="0" applyFont="1" applyFill="1" applyBorder="1" applyAlignment="1">
      <alignment horizontal="right" vertical="center" wrapText="1"/>
    </xf>
    <xf numFmtId="0" fontId="14" fillId="0" borderId="1" xfId="0" applyFont="1" applyFill="1" applyBorder="1" applyAlignment="1">
      <alignment horizontal="right" vertical="center" wrapText="1"/>
    </xf>
    <xf numFmtId="0" fontId="14" fillId="0" borderId="5" xfId="0" applyFont="1" applyFill="1" applyBorder="1" applyAlignment="1">
      <alignment horizontal="right" vertical="center" wrapText="1"/>
    </xf>
    <xf numFmtId="0" fontId="14" fillId="0" borderId="6" xfId="0" applyFont="1" applyFill="1" applyBorder="1" applyAlignment="1">
      <alignment horizontal="right" vertical="center" wrapText="1"/>
    </xf>
    <xf numFmtId="0" fontId="14" fillId="0" borderId="9" xfId="0" applyFont="1" applyFill="1" applyBorder="1" applyAlignment="1">
      <alignment horizontal="right" vertical="center" wrapText="1"/>
    </xf>
    <xf numFmtId="0" fontId="14" fillId="0" borderId="10" xfId="0" applyFont="1" applyFill="1" applyBorder="1" applyAlignment="1">
      <alignment horizontal="right" vertical="center" wrapText="1"/>
    </xf>
    <xf numFmtId="0" fontId="14" fillId="0" borderId="0" xfId="0" applyFont="1" applyAlignment="1">
      <alignment horizontal="center" vertical="center" wrapText="1"/>
    </xf>
    <xf numFmtId="0" fontId="14" fillId="0" borderId="0" xfId="0" applyFont="1" applyAlignment="1">
      <alignment horizontal="center" vertical="center"/>
    </xf>
    <xf numFmtId="0" fontId="27" fillId="0" borderId="4" xfId="0" applyFont="1" applyBorder="1" applyAlignment="1">
      <alignment horizontal="left" wrapText="1"/>
    </xf>
    <xf numFmtId="0" fontId="27" fillId="0" borderId="31" xfId="0" applyFont="1" applyBorder="1" applyAlignment="1">
      <alignment horizontal="left" wrapText="1"/>
    </xf>
    <xf numFmtId="0" fontId="27" fillId="0" borderId="3" xfId="0" applyFont="1" applyBorder="1" applyAlignment="1">
      <alignment horizontal="left" wrapText="1"/>
    </xf>
    <xf numFmtId="0" fontId="14" fillId="0" borderId="4" xfId="0" applyFont="1" applyBorder="1" applyAlignment="1">
      <alignment horizontal="left" wrapText="1"/>
    </xf>
    <xf numFmtId="0" fontId="14" fillId="0" borderId="31" xfId="0" applyFont="1" applyBorder="1" applyAlignment="1">
      <alignment horizontal="left" wrapText="1"/>
    </xf>
    <xf numFmtId="0" fontId="14" fillId="0" borderId="3" xfId="0" applyFont="1" applyBorder="1" applyAlignment="1">
      <alignment horizontal="left" wrapText="1"/>
    </xf>
    <xf numFmtId="0" fontId="28" fillId="8" borderId="25" xfId="0" applyFont="1" applyFill="1" applyBorder="1" applyAlignment="1">
      <alignment horizontal="left" vertical="center" wrapText="1"/>
    </xf>
    <xf numFmtId="0" fontId="28" fillId="8" borderId="31" xfId="0" applyFont="1" applyFill="1" applyBorder="1" applyAlignment="1">
      <alignment horizontal="left" vertical="center" wrapText="1"/>
    </xf>
    <xf numFmtId="0" fontId="28" fillId="8" borderId="33" xfId="0" applyFont="1" applyFill="1" applyBorder="1" applyAlignment="1">
      <alignment horizontal="left" vertical="center" wrapText="1"/>
    </xf>
    <xf numFmtId="0" fontId="33" fillId="8" borderId="25" xfId="0" applyFont="1" applyFill="1" applyBorder="1" applyAlignment="1">
      <alignment horizontal="left" vertical="center" wrapText="1"/>
    </xf>
    <xf numFmtId="0" fontId="33" fillId="8" borderId="31" xfId="0" applyFont="1" applyFill="1" applyBorder="1" applyAlignment="1">
      <alignment horizontal="left" vertical="center" wrapText="1"/>
    </xf>
    <xf numFmtId="0" fontId="33" fillId="8" borderId="33" xfId="0" applyFont="1" applyFill="1" applyBorder="1" applyAlignment="1">
      <alignment horizontal="left" vertical="center" wrapText="1"/>
    </xf>
    <xf numFmtId="0" fontId="28" fillId="8" borderId="27" xfId="0" applyFont="1" applyFill="1" applyBorder="1" applyAlignment="1">
      <alignment horizontal="left" vertical="center" wrapText="1"/>
    </xf>
    <xf numFmtId="0" fontId="28" fillId="8" borderId="32" xfId="0" applyFont="1" applyFill="1" applyBorder="1" applyAlignment="1">
      <alignment horizontal="left" vertical="center" wrapText="1"/>
    </xf>
    <xf numFmtId="0" fontId="28" fillId="8" borderId="34" xfId="0" applyFont="1" applyFill="1" applyBorder="1" applyAlignment="1">
      <alignment horizontal="left" vertical="center" wrapText="1"/>
    </xf>
    <xf numFmtId="0" fontId="34" fillId="0" borderId="0" xfId="0" applyFont="1" applyAlignment="1">
      <alignment horizontal="left" vertical="center" wrapText="1"/>
    </xf>
    <xf numFmtId="0" fontId="14" fillId="0" borderId="0" xfId="0" applyFont="1" applyAlignment="1">
      <alignment horizontal="left" vertical="center" wrapText="1"/>
    </xf>
    <xf numFmtId="0" fontId="30" fillId="0" borderId="4" xfId="0" applyFont="1" applyBorder="1" applyAlignment="1">
      <alignment horizontal="left" wrapText="1"/>
    </xf>
    <xf numFmtId="0" fontId="30" fillId="0" borderId="31" xfId="0" applyFont="1" applyBorder="1" applyAlignment="1">
      <alignment horizontal="left" wrapText="1"/>
    </xf>
    <xf numFmtId="0" fontId="28" fillId="8" borderId="26" xfId="0" applyFont="1" applyFill="1" applyBorder="1" applyAlignment="1">
      <alignment horizontal="left" vertical="center" wrapText="1"/>
    </xf>
    <xf numFmtId="0" fontId="28" fillId="8" borderId="28" xfId="0" applyFont="1" applyFill="1" applyBorder="1" applyAlignment="1">
      <alignment horizontal="left" vertical="center" wrapText="1"/>
    </xf>
    <xf numFmtId="0" fontId="27" fillId="0" borderId="29" xfId="0" applyFont="1" applyBorder="1" applyAlignment="1">
      <alignment horizontal="left"/>
    </xf>
    <xf numFmtId="0" fontId="27" fillId="0" borderId="23" xfId="0" applyFont="1" applyBorder="1" applyAlignment="1">
      <alignment horizontal="left"/>
    </xf>
    <xf numFmtId="0" fontId="27" fillId="0" borderId="30" xfId="0" applyFont="1" applyBorder="1" applyAlignment="1">
      <alignment horizontal="left"/>
    </xf>
    <xf numFmtId="0" fontId="30" fillId="0" borderId="4" xfId="0" applyFont="1" applyBorder="1" applyAlignment="1">
      <alignment horizontal="left" vertical="top" wrapText="1"/>
    </xf>
    <xf numFmtId="0" fontId="30" fillId="0" borderId="31" xfId="0" applyFont="1" applyBorder="1" applyAlignment="1">
      <alignment horizontal="left" vertical="top" wrapText="1"/>
    </xf>
    <xf numFmtId="0" fontId="14" fillId="0" borderId="3" xfId="0" applyFont="1" applyBorder="1" applyAlignment="1">
      <alignment horizontal="left" vertical="top" wrapText="1"/>
    </xf>
    <xf numFmtId="0" fontId="16" fillId="0" borderId="0" xfId="0" applyFont="1" applyAlignment="1">
      <alignment horizontal="center" vertical="top"/>
    </xf>
    <xf numFmtId="0" fontId="14" fillId="0" borderId="0" xfId="0" applyFont="1" applyAlignment="1">
      <alignment horizontal="center" vertical="top"/>
    </xf>
    <xf numFmtId="0" fontId="14" fillId="0" borderId="25" xfId="0" applyFont="1" applyBorder="1" applyAlignment="1">
      <alignment horizontal="left" wrapText="1"/>
    </xf>
    <xf numFmtId="0" fontId="14" fillId="0" borderId="26" xfId="0" applyFont="1" applyBorder="1" applyAlignment="1">
      <alignment horizontal="left" wrapText="1"/>
    </xf>
    <xf numFmtId="0" fontId="14" fillId="0" borderId="27" xfId="0" applyFont="1" applyBorder="1" applyAlignment="1">
      <alignment horizontal="left" vertical="center" wrapText="1"/>
    </xf>
    <xf numFmtId="0" fontId="14" fillId="0" borderId="28" xfId="0" applyFont="1" applyBorder="1" applyAlignment="1">
      <alignment horizontal="left" vertical="center" wrapText="1"/>
    </xf>
    <xf numFmtId="0" fontId="31" fillId="0" borderId="4" xfId="0" applyFont="1" applyBorder="1" applyAlignment="1">
      <alignment horizontal="left" vertical="top" wrapText="1"/>
    </xf>
    <xf numFmtId="0" fontId="31" fillId="0" borderId="31" xfId="0" applyFont="1" applyBorder="1" applyAlignment="1">
      <alignment horizontal="left" vertical="top" wrapText="1"/>
    </xf>
    <xf numFmtId="0" fontId="30" fillId="0" borderId="5" xfId="0" applyFont="1" applyBorder="1" applyAlignment="1">
      <alignment horizontal="left" wrapText="1"/>
    </xf>
    <xf numFmtId="0" fontId="30" fillId="0" borderId="32" xfId="0" applyFont="1" applyBorder="1" applyAlignment="1">
      <alignment horizontal="left" wrapText="1"/>
    </xf>
    <xf numFmtId="0" fontId="14" fillId="0" borderId="7" xfId="0" applyFont="1" applyBorder="1" applyAlignment="1">
      <alignment horizontal="left" wrapText="1"/>
    </xf>
    <xf numFmtId="0" fontId="27" fillId="0" borderId="4" xfId="0" applyFont="1" applyBorder="1" applyAlignment="1">
      <alignment horizontal="left"/>
    </xf>
    <xf numFmtId="0" fontId="27" fillId="0" borderId="31" xfId="0" applyFont="1" applyBorder="1" applyAlignment="1">
      <alignment horizontal="left"/>
    </xf>
    <xf numFmtId="0" fontId="27" fillId="0" borderId="3" xfId="0" applyFont="1" applyBorder="1" applyAlignment="1">
      <alignment horizontal="left"/>
    </xf>
    <xf numFmtId="0" fontId="27" fillId="0" borderId="9" xfId="0" applyFont="1" applyBorder="1" applyAlignment="1">
      <alignment horizontal="left"/>
    </xf>
    <xf numFmtId="0" fontId="27" fillId="0" borderId="24" xfId="0" applyFont="1" applyBorder="1" applyAlignment="1">
      <alignment horizontal="left"/>
    </xf>
    <xf numFmtId="0" fontId="27" fillId="0" borderId="11" xfId="0" applyFont="1" applyBorder="1" applyAlignment="1">
      <alignment horizontal="left"/>
    </xf>
    <xf numFmtId="0" fontId="28" fillId="0" borderId="0" xfId="0" applyFont="1" applyAlignment="1">
      <alignment horizontal="left" wrapText="1"/>
    </xf>
    <xf numFmtId="4" fontId="28" fillId="8" borderId="1" xfId="0" applyNumberFormat="1" applyFont="1" applyFill="1" applyBorder="1" applyAlignment="1">
      <alignment vertical="center" wrapText="1"/>
    </xf>
    <xf numFmtId="0" fontId="14" fillId="0" borderId="1" xfId="0" applyFont="1" applyBorder="1" applyAlignment="1">
      <alignment horizontal="center" vertical="center"/>
    </xf>
    <xf numFmtId="4" fontId="14" fillId="0" borderId="1" xfId="0" applyNumberFormat="1" applyFont="1" applyBorder="1" applyAlignment="1">
      <alignment horizontal="center" vertical="center"/>
    </xf>
    <xf numFmtId="0" fontId="36" fillId="0" borderId="0" xfId="0" applyFont="1" applyBorder="1" applyAlignment="1">
      <alignment horizontal="center" vertical="center"/>
    </xf>
    <xf numFmtId="0" fontId="14" fillId="0" borderId="0" xfId="0" applyFont="1" applyAlignment="1">
      <alignment horizontal="right"/>
    </xf>
    <xf numFmtId="0" fontId="28" fillId="0" borderId="0" xfId="0" applyFont="1" applyAlignment="1">
      <alignment horizontal="right"/>
    </xf>
    <xf numFmtId="0" fontId="28" fillId="0" borderId="1" xfId="0" applyFont="1" applyBorder="1" applyAlignment="1">
      <alignment horizontal="center" vertical="center" wrapText="1"/>
    </xf>
    <xf numFmtId="0" fontId="16" fillId="0" borderId="0" xfId="0" applyFont="1" applyAlignment="1">
      <alignment horizontal="center" vertical="center" wrapText="1"/>
    </xf>
    <xf numFmtId="0" fontId="15" fillId="0" borderId="0" xfId="0" applyFont="1" applyBorder="1" applyAlignment="1" applyProtection="1">
      <alignment horizontal="left" vertical="center" wrapText="1"/>
      <protection hidden="1"/>
    </xf>
  </cellXfs>
  <cellStyles count="94">
    <cellStyle name="Bad 10" xfId="1" xr:uid="{00000000-0005-0000-0000-000000000000}"/>
    <cellStyle name="Bad 10 2" xfId="2" xr:uid="{00000000-0005-0000-0000-000001000000}"/>
    <cellStyle name="Bad 10 3" xfId="3" xr:uid="{00000000-0005-0000-0000-000002000000}"/>
    <cellStyle name="Bad 10 4" xfId="4" xr:uid="{00000000-0005-0000-0000-000003000000}"/>
    <cellStyle name="Bad 10 5" xfId="5" xr:uid="{00000000-0005-0000-0000-000004000000}"/>
    <cellStyle name="Bad 2" xfId="6" xr:uid="{00000000-0005-0000-0000-000005000000}"/>
    <cellStyle name="Bad 2 2" xfId="7" xr:uid="{00000000-0005-0000-0000-000006000000}"/>
    <cellStyle name="Bad 2 3" xfId="8" xr:uid="{00000000-0005-0000-0000-000007000000}"/>
    <cellStyle name="Bad 2 4" xfId="9" xr:uid="{00000000-0005-0000-0000-000008000000}"/>
    <cellStyle name="Bad 2 5" xfId="10" xr:uid="{00000000-0005-0000-0000-000009000000}"/>
    <cellStyle name="Bad 3" xfId="11" xr:uid="{00000000-0005-0000-0000-00000A000000}"/>
    <cellStyle name="Bad 3 2" xfId="12" xr:uid="{00000000-0005-0000-0000-00000B000000}"/>
    <cellStyle name="Bad 3 3" xfId="13" xr:uid="{00000000-0005-0000-0000-00000C000000}"/>
    <cellStyle name="Bad 3 4" xfId="14" xr:uid="{00000000-0005-0000-0000-00000D000000}"/>
    <cellStyle name="Bad 3 5" xfId="15" xr:uid="{00000000-0005-0000-0000-00000E000000}"/>
    <cellStyle name="Bad 4" xfId="16" xr:uid="{00000000-0005-0000-0000-00000F000000}"/>
    <cellStyle name="Bad 4 2" xfId="17" xr:uid="{00000000-0005-0000-0000-000010000000}"/>
    <cellStyle name="Bad 4 3" xfId="18" xr:uid="{00000000-0005-0000-0000-000011000000}"/>
    <cellStyle name="Bad 4 4" xfId="19" xr:uid="{00000000-0005-0000-0000-000012000000}"/>
    <cellStyle name="Bad 4 5" xfId="20" xr:uid="{00000000-0005-0000-0000-000013000000}"/>
    <cellStyle name="Bad 5" xfId="21" xr:uid="{00000000-0005-0000-0000-000014000000}"/>
    <cellStyle name="Bad 5 2" xfId="22" xr:uid="{00000000-0005-0000-0000-000015000000}"/>
    <cellStyle name="Bad 5 3" xfId="23" xr:uid="{00000000-0005-0000-0000-000016000000}"/>
    <cellStyle name="Bad 5 4" xfId="24" xr:uid="{00000000-0005-0000-0000-000017000000}"/>
    <cellStyle name="Bad 5 5" xfId="25" xr:uid="{00000000-0005-0000-0000-000018000000}"/>
    <cellStyle name="Bad 6" xfId="26" xr:uid="{00000000-0005-0000-0000-000019000000}"/>
    <cellStyle name="Bad 6 2" xfId="27" xr:uid="{00000000-0005-0000-0000-00001A000000}"/>
    <cellStyle name="Bad 6 3" xfId="28" xr:uid="{00000000-0005-0000-0000-00001B000000}"/>
    <cellStyle name="Bad 6 4" xfId="29" xr:uid="{00000000-0005-0000-0000-00001C000000}"/>
    <cellStyle name="Bad 6 5" xfId="30" xr:uid="{00000000-0005-0000-0000-00001D000000}"/>
    <cellStyle name="Bad 7" xfId="31" xr:uid="{00000000-0005-0000-0000-00001E000000}"/>
    <cellStyle name="Bad 7 2" xfId="32" xr:uid="{00000000-0005-0000-0000-00001F000000}"/>
    <cellStyle name="Bad 7 3" xfId="33" xr:uid="{00000000-0005-0000-0000-000020000000}"/>
    <cellStyle name="Bad 7 4" xfId="34" xr:uid="{00000000-0005-0000-0000-000021000000}"/>
    <cellStyle name="Bad 7 5" xfId="35" xr:uid="{00000000-0005-0000-0000-000022000000}"/>
    <cellStyle name="Bad 8" xfId="36" xr:uid="{00000000-0005-0000-0000-000023000000}"/>
    <cellStyle name="Bad 8 2" xfId="37" xr:uid="{00000000-0005-0000-0000-000024000000}"/>
    <cellStyle name="Bad 8 3" xfId="38" xr:uid="{00000000-0005-0000-0000-000025000000}"/>
    <cellStyle name="Bad 8 4" xfId="39" xr:uid="{00000000-0005-0000-0000-000026000000}"/>
    <cellStyle name="Bad 8 5" xfId="40" xr:uid="{00000000-0005-0000-0000-000027000000}"/>
    <cellStyle name="Bad 9" xfId="41" xr:uid="{00000000-0005-0000-0000-000028000000}"/>
    <cellStyle name="Bad 9 2" xfId="42" xr:uid="{00000000-0005-0000-0000-000029000000}"/>
    <cellStyle name="Bad 9 3" xfId="43" xr:uid="{00000000-0005-0000-0000-00002A000000}"/>
    <cellStyle name="Bad 9 4" xfId="44" xr:uid="{00000000-0005-0000-0000-00002B000000}"/>
    <cellStyle name="Bad 9 5" xfId="45" xr:uid="{00000000-0005-0000-0000-00002C000000}"/>
    <cellStyle name="Comma 14 2" xfId="46" xr:uid="{00000000-0005-0000-0000-00002D000000}"/>
    <cellStyle name="Comma 14 3" xfId="47" xr:uid="{00000000-0005-0000-0000-00002E000000}"/>
    <cellStyle name="Comma 14 4" xfId="48" xr:uid="{00000000-0005-0000-0000-00002F000000}"/>
    <cellStyle name="Comma 2" xfId="49" xr:uid="{00000000-0005-0000-0000-000030000000}"/>
    <cellStyle name="Comma 2 10" xfId="50" xr:uid="{00000000-0005-0000-0000-000031000000}"/>
    <cellStyle name="Comma 2 2" xfId="51" xr:uid="{00000000-0005-0000-0000-000032000000}"/>
    <cellStyle name="Comma 2 3" xfId="52" xr:uid="{00000000-0005-0000-0000-000033000000}"/>
    <cellStyle name="Comma 2 4" xfId="53" xr:uid="{00000000-0005-0000-0000-000034000000}"/>
    <cellStyle name="Comma 2 5" xfId="54" xr:uid="{00000000-0005-0000-0000-000035000000}"/>
    <cellStyle name="Comma 2 6" xfId="55" xr:uid="{00000000-0005-0000-0000-000036000000}"/>
    <cellStyle name="Comma 2 7" xfId="56" xr:uid="{00000000-0005-0000-0000-000037000000}"/>
    <cellStyle name="Comma 2 8" xfId="57" xr:uid="{00000000-0005-0000-0000-000038000000}"/>
    <cellStyle name="Comma 2 9" xfId="58" xr:uid="{00000000-0005-0000-0000-000039000000}"/>
    <cellStyle name="Comma 3" xfId="59" xr:uid="{00000000-0005-0000-0000-00003A000000}"/>
    <cellStyle name="Comma 3 2" xfId="60" xr:uid="{00000000-0005-0000-0000-00003B000000}"/>
    <cellStyle name="Comma 3 3" xfId="61" xr:uid="{00000000-0005-0000-0000-00003C000000}"/>
    <cellStyle name="Comma 3 4" xfId="62" xr:uid="{00000000-0005-0000-0000-00003D000000}"/>
    <cellStyle name="Comma 3 5" xfId="63" xr:uid="{00000000-0005-0000-0000-00003E000000}"/>
    <cellStyle name="Comma 4" xfId="64" xr:uid="{00000000-0005-0000-0000-00003F000000}"/>
    <cellStyle name="Comma 4 2" xfId="65" xr:uid="{00000000-0005-0000-0000-000040000000}"/>
    <cellStyle name="Comma 4 3" xfId="66" xr:uid="{00000000-0005-0000-0000-000041000000}"/>
    <cellStyle name="Comma 4 4" xfId="67" xr:uid="{00000000-0005-0000-0000-000042000000}"/>
    <cellStyle name="Comma 4 5" xfId="68" xr:uid="{00000000-0005-0000-0000-000043000000}"/>
    <cellStyle name="Migliaia_proba" xfId="69" xr:uid="{00000000-0005-0000-0000-000044000000}"/>
    <cellStyle name="Normal" xfId="0" builtinId="0"/>
    <cellStyle name="Normal 10 2" xfId="70" xr:uid="{00000000-0005-0000-0000-000046000000}"/>
    <cellStyle name="Normal 11 2" xfId="71" xr:uid="{00000000-0005-0000-0000-000047000000}"/>
    <cellStyle name="Normal 12 2" xfId="72" xr:uid="{00000000-0005-0000-0000-000048000000}"/>
    <cellStyle name="Normal 13 2" xfId="73" xr:uid="{00000000-0005-0000-0000-000049000000}"/>
    <cellStyle name="Normal 2" xfId="74" xr:uid="{00000000-0005-0000-0000-00004A000000}"/>
    <cellStyle name="Normal 2 10" xfId="75" xr:uid="{00000000-0005-0000-0000-00004B000000}"/>
    <cellStyle name="Normal 2 2" xfId="76" xr:uid="{00000000-0005-0000-0000-00004C000000}"/>
    <cellStyle name="Normal 2 3" xfId="77" xr:uid="{00000000-0005-0000-0000-00004D000000}"/>
    <cellStyle name="Normal 2 4" xfId="78" xr:uid="{00000000-0005-0000-0000-00004E000000}"/>
    <cellStyle name="Normal 2 5" xfId="79" xr:uid="{00000000-0005-0000-0000-00004F000000}"/>
    <cellStyle name="Normal 2 6" xfId="80" xr:uid="{00000000-0005-0000-0000-000050000000}"/>
    <cellStyle name="Normal 2 7" xfId="81" xr:uid="{00000000-0005-0000-0000-000051000000}"/>
    <cellStyle name="Normal 2 8" xfId="82" xr:uid="{00000000-0005-0000-0000-000052000000}"/>
    <cellStyle name="Normal 2 9" xfId="83" xr:uid="{00000000-0005-0000-0000-000053000000}"/>
    <cellStyle name="Normal 3" xfId="84" xr:uid="{00000000-0005-0000-0000-000054000000}"/>
    <cellStyle name="Normal 4" xfId="85" xr:uid="{00000000-0005-0000-0000-000055000000}"/>
    <cellStyle name="Normal 5 2" xfId="86" xr:uid="{00000000-0005-0000-0000-000056000000}"/>
    <cellStyle name="Normal 6 2" xfId="87" xr:uid="{00000000-0005-0000-0000-000057000000}"/>
    <cellStyle name="Normal 7 2" xfId="88" xr:uid="{00000000-0005-0000-0000-000058000000}"/>
    <cellStyle name="Normal 8" xfId="89" xr:uid="{00000000-0005-0000-0000-000059000000}"/>
    <cellStyle name="Normal 9 2" xfId="90" xr:uid="{00000000-0005-0000-0000-00005A000000}"/>
    <cellStyle name="Normale_proba" xfId="91" xr:uid="{00000000-0005-0000-0000-00005B000000}"/>
    <cellStyle name="Virgulă" xfId="92" builtinId="3"/>
    <cellStyle name="Virgulă 2" xfId="93" xr:uid="{00000000-0005-0000-0000-00005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8.%20Deviz%20general%20Soldan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IZ GENERAL CONFORM ORDIN"/>
      <sheetName val="ANEXA 1"/>
      <sheetName val="ANEXA 2C"/>
      <sheetName val="Foaie1"/>
    </sheetNames>
    <sheetDataSet>
      <sheetData sheetId="0">
        <row r="57">
          <cell r="C57">
            <v>3352248.9001000002</v>
          </cell>
        </row>
        <row r="93">
          <cell r="E93">
            <v>4680735.1930228965</v>
          </cell>
        </row>
        <row r="95">
          <cell r="E95">
            <v>4049013.8339857855</v>
          </cell>
        </row>
        <row r="98">
          <cell r="C98">
            <v>4505589.312067301</v>
          </cell>
        </row>
        <row r="99">
          <cell r="C99">
            <v>175145.88095559552</v>
          </cell>
        </row>
        <row r="105">
          <cell r="C105">
            <v>281209.85635315714</v>
          </cell>
        </row>
      </sheetData>
      <sheetData sheetId="1"/>
      <sheetData sheetId="2"/>
      <sheetData sheetId="3"/>
    </sheetDataSet>
  </externalBook>
</externalLink>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97"/>
  <sheetViews>
    <sheetView view="pageBreakPreview" topLeftCell="A66" zoomScaleNormal="100" zoomScaleSheetLayoutView="100" workbookViewId="0">
      <selection activeCell="B89" sqref="B89"/>
    </sheetView>
  </sheetViews>
  <sheetFormatPr defaultRowHeight="12.75"/>
  <cols>
    <col min="1" max="1" width="6.85546875" style="4" customWidth="1"/>
    <col min="2" max="2" width="43.7109375" style="4" customWidth="1"/>
    <col min="3" max="3" width="17" style="4" customWidth="1"/>
    <col min="4" max="4" width="16.85546875" style="4" customWidth="1"/>
    <col min="5" max="5" width="15.7109375" style="4" customWidth="1"/>
    <col min="6" max="6" width="14.7109375" style="33" customWidth="1"/>
    <col min="7" max="7" width="17.7109375" style="32" customWidth="1"/>
    <col min="8" max="36" width="9.140625" style="19"/>
    <col min="37" max="16384" width="9.140625" style="1"/>
  </cols>
  <sheetData>
    <row r="1" spans="1:36" ht="47.25" customHeight="1">
      <c r="C1" s="226" t="s">
        <v>213</v>
      </c>
      <c r="D1" s="226"/>
      <c r="E1" s="226"/>
    </row>
    <row r="2" spans="1:36" ht="15.75">
      <c r="D2" s="155"/>
      <c r="E2" s="155"/>
    </row>
    <row r="3" spans="1:36" ht="36" customHeight="1">
      <c r="A3" s="162" t="s">
        <v>116</v>
      </c>
      <c r="B3" s="163"/>
      <c r="C3" s="163"/>
      <c r="D3" s="163"/>
      <c r="E3" s="163"/>
      <c r="F3" s="25"/>
    </row>
    <row r="4" spans="1:36" ht="15" customHeight="1" thickBot="1">
      <c r="A4" s="6"/>
      <c r="B4" s="6"/>
      <c r="C4" s="6"/>
      <c r="D4" s="5"/>
      <c r="E4" s="26"/>
      <c r="F4" s="34"/>
    </row>
    <row r="5" spans="1:36">
      <c r="A5" s="150" t="s">
        <v>0</v>
      </c>
      <c r="B5" s="152" t="s">
        <v>1</v>
      </c>
      <c r="C5" s="152" t="s">
        <v>27</v>
      </c>
      <c r="D5" s="152"/>
      <c r="E5" s="154"/>
      <c r="F5" s="149" t="s">
        <v>49</v>
      </c>
      <c r="G5" s="142" t="s">
        <v>98</v>
      </c>
      <c r="H5" s="142" t="s">
        <v>109</v>
      </c>
    </row>
    <row r="6" spans="1:36" ht="25.5">
      <c r="A6" s="151"/>
      <c r="B6" s="153"/>
      <c r="C6" s="21" t="s">
        <v>94</v>
      </c>
      <c r="D6" s="8" t="s">
        <v>95</v>
      </c>
      <c r="E6" s="27" t="s">
        <v>96</v>
      </c>
      <c r="F6" s="149"/>
      <c r="G6" s="142"/>
      <c r="H6" s="142"/>
    </row>
    <row r="7" spans="1:36">
      <c r="A7" s="151"/>
      <c r="B7" s="153"/>
      <c r="C7" s="7" t="s">
        <v>2</v>
      </c>
      <c r="D7" s="9" t="s">
        <v>2</v>
      </c>
      <c r="E7" s="28" t="s">
        <v>2</v>
      </c>
      <c r="F7" s="149"/>
      <c r="G7" s="142"/>
      <c r="H7" s="142"/>
    </row>
    <row r="8" spans="1:36" ht="13.5" thickBot="1">
      <c r="A8" s="39">
        <v>1</v>
      </c>
      <c r="B8" s="40">
        <v>2</v>
      </c>
      <c r="C8" s="40">
        <v>3</v>
      </c>
      <c r="D8" s="41">
        <v>4</v>
      </c>
      <c r="E8" s="42">
        <v>5</v>
      </c>
      <c r="F8" s="37"/>
      <c r="G8" s="35"/>
    </row>
    <row r="9" spans="1:36" ht="28.5" customHeight="1" thickBot="1">
      <c r="A9" s="143" t="s">
        <v>39</v>
      </c>
      <c r="B9" s="144"/>
      <c r="C9" s="144"/>
      <c r="D9" s="144"/>
      <c r="E9" s="145"/>
      <c r="F9" s="37"/>
      <c r="G9" s="35"/>
    </row>
    <row r="10" spans="1:36">
      <c r="A10" s="56" t="s">
        <v>3</v>
      </c>
      <c r="B10" s="57" t="s">
        <v>93</v>
      </c>
      <c r="C10" s="63">
        <v>0</v>
      </c>
      <c r="D10" s="67">
        <f>ROUND(0.19*C10,2)</f>
        <v>0</v>
      </c>
      <c r="E10" s="68">
        <f>D10+C10</f>
        <v>0</v>
      </c>
      <c r="F10" s="36" t="s">
        <v>28</v>
      </c>
      <c r="G10" s="35" t="s">
        <v>99</v>
      </c>
      <c r="H10" s="35" t="s">
        <v>99</v>
      </c>
    </row>
    <row r="11" spans="1:36" s="16" customFormat="1">
      <c r="A11" s="30" t="s">
        <v>4</v>
      </c>
      <c r="B11" s="43" t="s">
        <v>92</v>
      </c>
      <c r="C11" s="64">
        <v>0</v>
      </c>
      <c r="D11" s="69">
        <f>ROUND(0.19*C11,2)</f>
        <v>0</v>
      </c>
      <c r="E11" s="70">
        <f>D11+C11</f>
        <v>0</v>
      </c>
      <c r="F11" s="36" t="s">
        <v>29</v>
      </c>
      <c r="G11" s="35" t="s">
        <v>104</v>
      </c>
      <c r="H11" s="35" t="s">
        <v>104</v>
      </c>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row>
    <row r="12" spans="1:36" ht="25.5">
      <c r="A12" s="30" t="s">
        <v>5</v>
      </c>
      <c r="B12" s="20" t="s">
        <v>40</v>
      </c>
      <c r="C12" s="65">
        <v>0</v>
      </c>
      <c r="D12" s="69">
        <f>ROUND(0.19*C12,2)</f>
        <v>0</v>
      </c>
      <c r="E12" s="70">
        <f>D12+C12</f>
        <v>0</v>
      </c>
      <c r="F12" s="36" t="s">
        <v>28</v>
      </c>
      <c r="G12" s="35" t="s">
        <v>104</v>
      </c>
      <c r="H12" s="35" t="s">
        <v>104</v>
      </c>
    </row>
    <row r="13" spans="1:36" s="16" customFormat="1">
      <c r="A13" s="31" t="s">
        <v>50</v>
      </c>
      <c r="B13" s="20" t="s">
        <v>51</v>
      </c>
      <c r="C13" s="64">
        <v>0</v>
      </c>
      <c r="D13" s="69">
        <f>ROUND(0.19*C13,2)</f>
        <v>0</v>
      </c>
      <c r="E13" s="70">
        <f>D13+C13</f>
        <v>0</v>
      </c>
      <c r="F13" s="36" t="s">
        <v>29</v>
      </c>
      <c r="G13" s="35" t="s">
        <v>104</v>
      </c>
      <c r="H13" s="35" t="s">
        <v>104</v>
      </c>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row>
    <row r="14" spans="1:36" ht="15.75" thickBot="1">
      <c r="A14" s="54"/>
      <c r="B14" s="55" t="s">
        <v>37</v>
      </c>
      <c r="C14" s="66">
        <f>SUMIFS(C10:C13,$F$10:$F$13,"&lt;&gt;")</f>
        <v>0</v>
      </c>
      <c r="D14" s="66">
        <f>SUMIFS(D10:D13,$F$10:$F$13,"&lt;&gt;0")</f>
        <v>0</v>
      </c>
      <c r="E14" s="66">
        <f>SUMIFS(E10:E13,$F$10:$F$13,"&lt;&gt;0")</f>
        <v>0</v>
      </c>
      <c r="F14" s="36"/>
      <c r="G14" s="35"/>
    </row>
    <row r="15" spans="1:36" ht="34.5" customHeight="1">
      <c r="A15" s="143" t="s">
        <v>41</v>
      </c>
      <c r="B15" s="144"/>
      <c r="C15" s="144"/>
      <c r="D15" s="144"/>
      <c r="E15" s="145"/>
      <c r="F15" s="36"/>
      <c r="G15" s="35"/>
    </row>
    <row r="16" spans="1:36" ht="25.5">
      <c r="A16" s="30">
        <v>2</v>
      </c>
      <c r="B16" s="20" t="s">
        <v>52</v>
      </c>
      <c r="C16" s="65">
        <v>0</v>
      </c>
      <c r="D16" s="69">
        <f>ROUND(0.19*C16,2)</f>
        <v>0</v>
      </c>
      <c r="E16" s="70">
        <f>D16+C16</f>
        <v>0</v>
      </c>
      <c r="F16" s="36" t="s">
        <v>29</v>
      </c>
      <c r="G16" s="37" t="s">
        <v>104</v>
      </c>
      <c r="H16" s="37" t="s">
        <v>104</v>
      </c>
    </row>
    <row r="17" spans="1:36" ht="15" thickBot="1">
      <c r="A17" s="48"/>
      <c r="B17" s="58" t="s">
        <v>38</v>
      </c>
      <c r="C17" s="66">
        <f>SUMIFS(C16,$F$16,"&lt;&gt;")</f>
        <v>0</v>
      </c>
      <c r="D17" s="66">
        <f>SUMIFS(D16,$F$16,"&lt;&gt;0")</f>
        <v>0</v>
      </c>
      <c r="E17" s="71">
        <f>SUMIFS(E16,$F$16,"&lt;&gt;0")</f>
        <v>0</v>
      </c>
      <c r="F17" s="36"/>
      <c r="G17" s="35"/>
    </row>
    <row r="18" spans="1:36" ht="27.75" customHeight="1" thickBot="1">
      <c r="A18" s="143" t="s">
        <v>42</v>
      </c>
      <c r="B18" s="144"/>
      <c r="C18" s="144"/>
      <c r="D18" s="144"/>
      <c r="E18" s="145"/>
      <c r="F18" s="36"/>
      <c r="G18" s="35"/>
    </row>
    <row r="19" spans="1:36">
      <c r="A19" s="56" t="s">
        <v>6</v>
      </c>
      <c r="B19" s="62" t="s">
        <v>53</v>
      </c>
      <c r="C19" s="63">
        <v>11000</v>
      </c>
      <c r="D19" s="76">
        <f t="shared" ref="D19:D32" si="0">ROUND(0.19*C19,2)</f>
        <v>2090</v>
      </c>
      <c r="E19" s="77">
        <f t="shared" ref="E19:E32" si="1">D19+C19</f>
        <v>13090</v>
      </c>
      <c r="F19" s="36" t="s">
        <v>28</v>
      </c>
      <c r="G19" s="35" t="s">
        <v>104</v>
      </c>
      <c r="H19" s="35" t="s">
        <v>99</v>
      </c>
    </row>
    <row r="20" spans="1:36" ht="25.5">
      <c r="A20" s="30" t="s">
        <v>7</v>
      </c>
      <c r="B20" s="20" t="s">
        <v>54</v>
      </c>
      <c r="C20" s="65">
        <v>500</v>
      </c>
      <c r="D20" s="124">
        <f t="shared" si="0"/>
        <v>95</v>
      </c>
      <c r="E20" s="125">
        <f t="shared" si="1"/>
        <v>595</v>
      </c>
      <c r="F20" s="36" t="s">
        <v>28</v>
      </c>
      <c r="G20" s="35" t="s">
        <v>104</v>
      </c>
      <c r="H20" s="35" t="s">
        <v>99</v>
      </c>
    </row>
    <row r="21" spans="1:36">
      <c r="A21" s="31" t="s">
        <v>8</v>
      </c>
      <c r="B21" s="20" t="s">
        <v>55</v>
      </c>
      <c r="C21" s="65">
        <v>3000</v>
      </c>
      <c r="D21" s="74">
        <f t="shared" si="0"/>
        <v>570</v>
      </c>
      <c r="E21" s="75">
        <f t="shared" si="1"/>
        <v>3570</v>
      </c>
      <c r="F21" s="36" t="s">
        <v>28</v>
      </c>
      <c r="G21" s="35" t="s">
        <v>104</v>
      </c>
      <c r="H21" s="35" t="s">
        <v>99</v>
      </c>
    </row>
    <row r="22" spans="1:36" ht="25.5">
      <c r="A22" s="31" t="s">
        <v>9</v>
      </c>
      <c r="B22" s="20" t="s">
        <v>56</v>
      </c>
      <c r="C22" s="65">
        <v>0</v>
      </c>
      <c r="D22" s="74">
        <f t="shared" si="0"/>
        <v>0</v>
      </c>
      <c r="E22" s="75">
        <f t="shared" si="1"/>
        <v>0</v>
      </c>
      <c r="F22" s="36" t="s">
        <v>28</v>
      </c>
      <c r="G22" s="35" t="s">
        <v>104</v>
      </c>
      <c r="H22" s="35" t="s">
        <v>99</v>
      </c>
    </row>
    <row r="23" spans="1:36">
      <c r="A23" s="31" t="s">
        <v>10</v>
      </c>
      <c r="B23" s="44" t="s">
        <v>57</v>
      </c>
      <c r="C23" s="74">
        <f>SUM(C24:C29)</f>
        <v>224612.45</v>
      </c>
      <c r="D23" s="74">
        <f>SUM(D24:D29)</f>
        <v>42676.369999999995</v>
      </c>
      <c r="E23" s="75">
        <f>SUM(E24:E29)</f>
        <v>267288.82</v>
      </c>
      <c r="F23" s="36"/>
      <c r="G23" s="35"/>
      <c r="H23" s="35"/>
    </row>
    <row r="24" spans="1:36">
      <c r="A24" s="59" t="s">
        <v>58</v>
      </c>
      <c r="B24" s="60" t="s">
        <v>59</v>
      </c>
      <c r="C24" s="72">
        <v>0</v>
      </c>
      <c r="D24" s="78">
        <f t="shared" si="0"/>
        <v>0</v>
      </c>
      <c r="E24" s="79">
        <f t="shared" si="1"/>
        <v>0</v>
      </c>
      <c r="F24" s="36" t="s">
        <v>28</v>
      </c>
      <c r="G24" s="35" t="s">
        <v>104</v>
      </c>
      <c r="H24" s="35" t="s">
        <v>99</v>
      </c>
    </row>
    <row r="25" spans="1:36">
      <c r="A25" s="59" t="s">
        <v>60</v>
      </c>
      <c r="B25" s="60" t="s">
        <v>61</v>
      </c>
      <c r="C25" s="72">
        <v>0</v>
      </c>
      <c r="D25" s="78">
        <f t="shared" si="0"/>
        <v>0</v>
      </c>
      <c r="E25" s="79">
        <f t="shared" si="1"/>
        <v>0</v>
      </c>
      <c r="F25" s="36" t="s">
        <v>28</v>
      </c>
      <c r="G25" s="35" t="s">
        <v>104</v>
      </c>
      <c r="H25" s="35" t="s">
        <v>99</v>
      </c>
    </row>
    <row r="26" spans="1:36" ht="24">
      <c r="A26" s="59" t="s">
        <v>62</v>
      </c>
      <c r="B26" s="61" t="s">
        <v>63</v>
      </c>
      <c r="C26" s="72">
        <v>40000</v>
      </c>
      <c r="D26" s="78">
        <f t="shared" si="0"/>
        <v>7600</v>
      </c>
      <c r="E26" s="79">
        <f t="shared" si="1"/>
        <v>47600</v>
      </c>
      <c r="F26" s="36" t="s">
        <v>28</v>
      </c>
      <c r="G26" s="35" t="s">
        <v>104</v>
      </c>
      <c r="H26" s="35" t="s">
        <v>99</v>
      </c>
    </row>
    <row r="27" spans="1:36" ht="24">
      <c r="A27" s="59" t="s">
        <v>64</v>
      </c>
      <c r="B27" s="61" t="s">
        <v>65</v>
      </c>
      <c r="C27" s="72">
        <v>5000</v>
      </c>
      <c r="D27" s="80">
        <f t="shared" si="0"/>
        <v>950</v>
      </c>
      <c r="E27" s="81">
        <f t="shared" si="1"/>
        <v>5950</v>
      </c>
      <c r="F27" s="36" t="s">
        <v>29</v>
      </c>
      <c r="G27" s="35" t="s">
        <v>104</v>
      </c>
      <c r="H27" s="35" t="s">
        <v>99</v>
      </c>
    </row>
    <row r="28" spans="1:36" ht="24">
      <c r="A28" s="59" t="s">
        <v>66</v>
      </c>
      <c r="B28" s="61" t="s">
        <v>103</v>
      </c>
      <c r="C28" s="72">
        <v>12000</v>
      </c>
      <c r="D28" s="80">
        <f t="shared" si="0"/>
        <v>2280</v>
      </c>
      <c r="E28" s="81">
        <f t="shared" si="1"/>
        <v>14280</v>
      </c>
      <c r="F28" s="36" t="s">
        <v>29</v>
      </c>
      <c r="G28" s="35" t="s">
        <v>104</v>
      </c>
      <c r="H28" s="35" t="s">
        <v>99</v>
      </c>
    </row>
    <row r="29" spans="1:36">
      <c r="A29" s="59" t="s">
        <v>67</v>
      </c>
      <c r="B29" s="61" t="s">
        <v>68</v>
      </c>
      <c r="C29" s="72">
        <v>167612.45000000001</v>
      </c>
      <c r="D29" s="80">
        <f t="shared" si="0"/>
        <v>31846.37</v>
      </c>
      <c r="E29" s="81">
        <f t="shared" si="1"/>
        <v>199458.82</v>
      </c>
      <c r="F29" s="36" t="s">
        <v>29</v>
      </c>
      <c r="G29" s="35" t="s">
        <v>104</v>
      </c>
      <c r="H29" s="35" t="s">
        <v>99</v>
      </c>
    </row>
    <row r="30" spans="1:36" s="17" customFormat="1">
      <c r="A30" s="31" t="s">
        <v>12</v>
      </c>
      <c r="B30" s="20" t="s">
        <v>43</v>
      </c>
      <c r="C30" s="65">
        <v>9000</v>
      </c>
      <c r="D30" s="74">
        <f t="shared" si="0"/>
        <v>1710</v>
      </c>
      <c r="E30" s="75">
        <f t="shared" si="1"/>
        <v>10710</v>
      </c>
      <c r="F30" s="38" t="s">
        <v>28</v>
      </c>
      <c r="G30" s="35" t="s">
        <v>104</v>
      </c>
      <c r="H30" s="35" t="s">
        <v>99</v>
      </c>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row>
    <row r="31" spans="1:36" s="17" customFormat="1">
      <c r="A31" s="31" t="s">
        <v>69</v>
      </c>
      <c r="B31" s="20" t="s">
        <v>11</v>
      </c>
      <c r="C31" s="65">
        <v>25000</v>
      </c>
      <c r="D31" s="74">
        <f t="shared" si="0"/>
        <v>4750</v>
      </c>
      <c r="E31" s="75">
        <f t="shared" si="1"/>
        <v>29750</v>
      </c>
      <c r="F31" s="38" t="s">
        <v>28</v>
      </c>
      <c r="G31" s="35" t="s">
        <v>104</v>
      </c>
      <c r="H31" s="35" t="s">
        <v>99</v>
      </c>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row>
    <row r="32" spans="1:36">
      <c r="A32" s="52" t="s">
        <v>70</v>
      </c>
      <c r="B32" s="53" t="s">
        <v>13</v>
      </c>
      <c r="C32" s="73">
        <v>42000</v>
      </c>
      <c r="D32" s="82">
        <f t="shared" si="0"/>
        <v>7980</v>
      </c>
      <c r="E32" s="83">
        <f t="shared" si="1"/>
        <v>49980</v>
      </c>
      <c r="F32" s="38" t="s">
        <v>28</v>
      </c>
      <c r="G32" s="35" t="s">
        <v>104</v>
      </c>
      <c r="H32" s="35" t="s">
        <v>99</v>
      </c>
    </row>
    <row r="33" spans="1:36" ht="15.75" thickBot="1">
      <c r="A33" s="54"/>
      <c r="B33" s="55" t="s">
        <v>34</v>
      </c>
      <c r="C33" s="84">
        <f>SUMIFS(C19:C32,$F$19:$F$32,"&lt;&gt;")</f>
        <v>315112.45</v>
      </c>
      <c r="D33" s="84">
        <f>SUMIFS(D19:D32,$F$19:$F$32,"&lt;&gt;")</f>
        <v>59871.369999999995</v>
      </c>
      <c r="E33" s="85">
        <f>SUMIFS(E19:E32,$F$19:$F$32,"&lt;&gt;")</f>
        <v>374983.82</v>
      </c>
      <c r="F33" s="36"/>
      <c r="G33" s="35"/>
    </row>
    <row r="34" spans="1:36" ht="26.25" customHeight="1">
      <c r="A34" s="146" t="s">
        <v>44</v>
      </c>
      <c r="B34" s="147"/>
      <c r="C34" s="147"/>
      <c r="D34" s="147"/>
      <c r="E34" s="148"/>
      <c r="F34" s="36"/>
      <c r="G34" s="35"/>
    </row>
    <row r="35" spans="1:36">
      <c r="A35" s="30" t="s">
        <v>14</v>
      </c>
      <c r="B35" s="20" t="s">
        <v>100</v>
      </c>
      <c r="C35" s="74">
        <f>C36+C37</f>
        <v>5488569</v>
      </c>
      <c r="D35" s="74">
        <f>D36+D37</f>
        <v>1042828.11</v>
      </c>
      <c r="E35" s="75">
        <f>E36+E37</f>
        <v>6531397.1100000003</v>
      </c>
      <c r="F35" s="36"/>
      <c r="G35" s="35"/>
    </row>
    <row r="36" spans="1:36">
      <c r="A36" s="47" t="str">
        <f>A35&amp;".1"</f>
        <v>4.1.1</v>
      </c>
      <c r="B36" s="46" t="s">
        <v>101</v>
      </c>
      <c r="C36" s="72">
        <f>5488569-C37</f>
        <v>5092862.25</v>
      </c>
      <c r="D36" s="78">
        <f>ROUND(0.19*C36,2)</f>
        <v>967643.83</v>
      </c>
      <c r="E36" s="79">
        <f>D36+C36</f>
        <v>6060506.0800000001</v>
      </c>
      <c r="F36" s="36" t="s">
        <v>29</v>
      </c>
      <c r="G36" s="35" t="s">
        <v>104</v>
      </c>
      <c r="H36" s="35" t="s">
        <v>104</v>
      </c>
    </row>
    <row r="37" spans="1:36">
      <c r="A37" s="47" t="str">
        <f>A35&amp;".2"</f>
        <v>4.1.2</v>
      </c>
      <c r="B37" s="10" t="s">
        <v>102</v>
      </c>
      <c r="C37" s="72">
        <v>395706.75</v>
      </c>
      <c r="D37" s="78">
        <f>ROUND(0.19*C37,2)</f>
        <v>75184.28</v>
      </c>
      <c r="E37" s="79">
        <f>D37+C37</f>
        <v>470891.03</v>
      </c>
      <c r="F37" s="36" t="s">
        <v>29</v>
      </c>
      <c r="G37" s="35" t="s">
        <v>99</v>
      </c>
      <c r="H37" s="35" t="s">
        <v>104</v>
      </c>
    </row>
    <row r="38" spans="1:36" ht="25.5">
      <c r="A38" s="30" t="s">
        <v>15</v>
      </c>
      <c r="B38" s="20" t="s">
        <v>71</v>
      </c>
      <c r="C38" s="74">
        <f>C39+C40</f>
        <v>0</v>
      </c>
      <c r="D38" s="74">
        <f>D39+D40</f>
        <v>0</v>
      </c>
      <c r="E38" s="75">
        <f>E39+E40</f>
        <v>0</v>
      </c>
      <c r="F38" s="36"/>
      <c r="G38" s="35"/>
      <c r="H38" s="35"/>
    </row>
    <row r="39" spans="1:36">
      <c r="A39" s="47" t="str">
        <f>A38&amp;".1"</f>
        <v>4.2.1</v>
      </c>
      <c r="B39" s="46" t="s">
        <v>101</v>
      </c>
      <c r="C39" s="72">
        <v>0</v>
      </c>
      <c r="D39" s="78">
        <f>ROUND(0.19*C39,2)</f>
        <v>0</v>
      </c>
      <c r="E39" s="79">
        <f>D39+C39</f>
        <v>0</v>
      </c>
      <c r="F39" s="36" t="s">
        <v>29</v>
      </c>
      <c r="G39" s="35" t="s">
        <v>104</v>
      </c>
      <c r="H39" s="35" t="s">
        <v>104</v>
      </c>
    </row>
    <row r="40" spans="1:36">
      <c r="A40" s="47" t="str">
        <f>A38&amp;".2"</f>
        <v>4.2.2</v>
      </c>
      <c r="B40" s="10" t="s">
        <v>102</v>
      </c>
      <c r="C40" s="72">
        <v>0</v>
      </c>
      <c r="D40" s="78">
        <f>ROUND(0.19*C40,2)</f>
        <v>0</v>
      </c>
      <c r="E40" s="79">
        <f>D40+C40</f>
        <v>0</v>
      </c>
      <c r="F40" s="36" t="s">
        <v>29</v>
      </c>
      <c r="G40" s="35" t="s">
        <v>99</v>
      </c>
      <c r="H40" s="35" t="s">
        <v>104</v>
      </c>
    </row>
    <row r="41" spans="1:36" ht="25.5">
      <c r="A41" s="30" t="s">
        <v>16</v>
      </c>
      <c r="B41" s="20" t="s">
        <v>72</v>
      </c>
      <c r="C41" s="74">
        <f>C42+C43</f>
        <v>0</v>
      </c>
      <c r="D41" s="74">
        <f>D42+D43</f>
        <v>0</v>
      </c>
      <c r="E41" s="75">
        <f>E42+E43</f>
        <v>0</v>
      </c>
      <c r="F41" s="36"/>
      <c r="G41" s="35"/>
      <c r="H41" s="35"/>
    </row>
    <row r="42" spans="1:36">
      <c r="A42" s="47" t="str">
        <f>A41&amp;".1"</f>
        <v>4.3.1</v>
      </c>
      <c r="B42" s="46" t="s">
        <v>101</v>
      </c>
      <c r="C42" s="72">
        <v>0</v>
      </c>
      <c r="D42" s="78">
        <f>ROUND(0.19*C42,2)</f>
        <v>0</v>
      </c>
      <c r="E42" s="79">
        <f>D42+C42</f>
        <v>0</v>
      </c>
      <c r="F42" s="36" t="s">
        <v>29</v>
      </c>
      <c r="G42" s="35" t="s">
        <v>104</v>
      </c>
      <c r="H42" s="35" t="s">
        <v>99</v>
      </c>
    </row>
    <row r="43" spans="1:36">
      <c r="A43" s="47" t="str">
        <f>A41&amp;".2"</f>
        <v>4.3.2</v>
      </c>
      <c r="B43" s="10" t="s">
        <v>102</v>
      </c>
      <c r="C43" s="72">
        <v>0</v>
      </c>
      <c r="D43" s="78">
        <f>ROUND(0.19*C43,2)</f>
        <v>0</v>
      </c>
      <c r="E43" s="79">
        <f>D43+C43</f>
        <v>0</v>
      </c>
      <c r="F43" s="36" t="s">
        <v>29</v>
      </c>
      <c r="G43" s="35" t="s">
        <v>99</v>
      </c>
      <c r="H43" s="35" t="s">
        <v>99</v>
      </c>
    </row>
    <row r="44" spans="1:36" s="22" customFormat="1" ht="25.5">
      <c r="A44" s="30" t="s">
        <v>17</v>
      </c>
      <c r="B44" s="20" t="s">
        <v>73</v>
      </c>
      <c r="C44" s="74">
        <f>C45+C46</f>
        <v>0</v>
      </c>
      <c r="D44" s="74">
        <f>D45+D46</f>
        <v>0</v>
      </c>
      <c r="E44" s="75">
        <f>E45+E46</f>
        <v>0</v>
      </c>
      <c r="F44" s="37"/>
      <c r="G44" s="35"/>
      <c r="H44" s="35"/>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row>
    <row r="45" spans="1:36">
      <c r="A45" s="47" t="str">
        <f>A44&amp;".1"</f>
        <v>4.4.1</v>
      </c>
      <c r="B45" s="46" t="s">
        <v>101</v>
      </c>
      <c r="C45" s="72">
        <v>0</v>
      </c>
      <c r="D45" s="78">
        <f>ROUND(0.19*C45,2)</f>
        <v>0</v>
      </c>
      <c r="E45" s="79">
        <f>D45+C45</f>
        <v>0</v>
      </c>
      <c r="F45" s="36" t="s">
        <v>29</v>
      </c>
      <c r="G45" s="35" t="s">
        <v>104</v>
      </c>
      <c r="H45" s="35" t="s">
        <v>99</v>
      </c>
    </row>
    <row r="46" spans="1:36">
      <c r="A46" s="47" t="str">
        <f>A44&amp;".2"</f>
        <v>4.4.2</v>
      </c>
      <c r="B46" s="10" t="s">
        <v>102</v>
      </c>
      <c r="C46" s="72">
        <v>0</v>
      </c>
      <c r="D46" s="78">
        <f>ROUND(0.19*C46,2)</f>
        <v>0</v>
      </c>
      <c r="E46" s="79">
        <f>D46+C46</f>
        <v>0</v>
      </c>
      <c r="F46" s="36" t="s">
        <v>29</v>
      </c>
      <c r="G46" s="35" t="s">
        <v>99</v>
      </c>
      <c r="H46" s="35" t="s">
        <v>99</v>
      </c>
    </row>
    <row r="47" spans="1:36">
      <c r="A47" s="30" t="s">
        <v>18</v>
      </c>
      <c r="B47" s="20" t="s">
        <v>45</v>
      </c>
      <c r="C47" s="74">
        <f>C48+C49</f>
        <v>0</v>
      </c>
      <c r="D47" s="74">
        <f>D48+D49</f>
        <v>0</v>
      </c>
      <c r="E47" s="75">
        <f>E48+E49</f>
        <v>0</v>
      </c>
      <c r="F47" s="36"/>
      <c r="G47" s="35"/>
      <c r="H47" s="35"/>
    </row>
    <row r="48" spans="1:36">
      <c r="A48" s="47" t="str">
        <f>A47&amp;".1"</f>
        <v>4.5.1</v>
      </c>
      <c r="B48" s="46" t="s">
        <v>101</v>
      </c>
      <c r="C48" s="72">
        <v>0</v>
      </c>
      <c r="D48" s="78">
        <f>ROUND(0.19*C48,2)</f>
        <v>0</v>
      </c>
      <c r="E48" s="79">
        <f>D48+C48</f>
        <v>0</v>
      </c>
      <c r="F48" s="36" t="s">
        <v>29</v>
      </c>
      <c r="G48" s="35" t="s">
        <v>104</v>
      </c>
      <c r="H48" s="35" t="s">
        <v>99</v>
      </c>
    </row>
    <row r="49" spans="1:8">
      <c r="A49" s="47" t="str">
        <f>A47&amp;".2"</f>
        <v>4.5.2</v>
      </c>
      <c r="B49" s="10" t="s">
        <v>102</v>
      </c>
      <c r="C49" s="72">
        <v>0</v>
      </c>
      <c r="D49" s="78">
        <f>ROUND(0.19*C49,2)</f>
        <v>0</v>
      </c>
      <c r="E49" s="79">
        <f>D49+C49</f>
        <v>0</v>
      </c>
      <c r="F49" s="36" t="s">
        <v>29</v>
      </c>
      <c r="G49" s="35" t="s">
        <v>99</v>
      </c>
      <c r="H49" s="35" t="s">
        <v>99</v>
      </c>
    </row>
    <row r="50" spans="1:8">
      <c r="A50" s="30" t="s">
        <v>25</v>
      </c>
      <c r="B50" s="20" t="s">
        <v>26</v>
      </c>
      <c r="C50" s="74">
        <f>C51+C52</f>
        <v>0</v>
      </c>
      <c r="D50" s="74">
        <f>D51+D52</f>
        <v>0</v>
      </c>
      <c r="E50" s="75">
        <f>E51+E52</f>
        <v>0</v>
      </c>
      <c r="F50" s="36"/>
      <c r="G50" s="35"/>
      <c r="H50" s="35"/>
    </row>
    <row r="51" spans="1:8">
      <c r="A51" s="47" t="str">
        <f>A50&amp;".1"</f>
        <v>4.6.1</v>
      </c>
      <c r="B51" s="46" t="s">
        <v>101</v>
      </c>
      <c r="C51" s="72">
        <v>0</v>
      </c>
      <c r="D51" s="78">
        <f>ROUND(0.19*C51,2)</f>
        <v>0</v>
      </c>
      <c r="E51" s="79">
        <f>D51+C51</f>
        <v>0</v>
      </c>
      <c r="F51" s="36" t="s">
        <v>29</v>
      </c>
      <c r="G51" s="35" t="s">
        <v>104</v>
      </c>
      <c r="H51" s="35" t="s">
        <v>99</v>
      </c>
    </row>
    <row r="52" spans="1:8">
      <c r="A52" s="47" t="str">
        <f>A50&amp;".2"</f>
        <v>4.6.2</v>
      </c>
      <c r="B52" s="10" t="s">
        <v>102</v>
      </c>
      <c r="C52" s="72">
        <v>0</v>
      </c>
      <c r="D52" s="78">
        <f>ROUND(0.19*C52,2)</f>
        <v>0</v>
      </c>
      <c r="E52" s="79">
        <f>D52+C52</f>
        <v>0</v>
      </c>
      <c r="F52" s="36" t="s">
        <v>29</v>
      </c>
      <c r="G52" s="35" t="s">
        <v>99</v>
      </c>
      <c r="H52" s="35" t="s">
        <v>99</v>
      </c>
    </row>
    <row r="53" spans="1:8" ht="15" thickBot="1">
      <c r="A53" s="48"/>
      <c r="B53" s="55" t="s">
        <v>33</v>
      </c>
      <c r="C53" s="84">
        <f>SUMIFS(C35:C52,$F$35:$F$52,"&lt;&gt;")</f>
        <v>5488569</v>
      </c>
      <c r="D53" s="84">
        <f>SUMIFS(D35:D52,$F$35:$F$52,"&lt;&gt;")</f>
        <v>1042828.11</v>
      </c>
      <c r="E53" s="85">
        <f>SUMIFS(E35:E52,$F$35:$F$52,"&lt;&gt;")</f>
        <v>6531397.1100000003</v>
      </c>
      <c r="F53" s="36"/>
      <c r="G53" s="35"/>
      <c r="H53" s="35"/>
    </row>
    <row r="54" spans="1:8" ht="25.5" customHeight="1">
      <c r="A54" s="143" t="s">
        <v>19</v>
      </c>
      <c r="B54" s="144"/>
      <c r="C54" s="144"/>
      <c r="D54" s="144"/>
      <c r="E54" s="145"/>
      <c r="F54" s="36"/>
      <c r="G54" s="35"/>
      <c r="H54" s="35"/>
    </row>
    <row r="55" spans="1:8">
      <c r="A55" s="30" t="s">
        <v>20</v>
      </c>
      <c r="B55" s="43" t="s">
        <v>88</v>
      </c>
      <c r="C55" s="74">
        <f>C56+C57</f>
        <v>109771.37</v>
      </c>
      <c r="D55" s="74">
        <f>D56+D57</f>
        <v>20856.560000000001</v>
      </c>
      <c r="E55" s="75">
        <f>E56+E57</f>
        <v>130627.93</v>
      </c>
      <c r="F55" s="36"/>
      <c r="G55" s="35"/>
      <c r="H55" s="35"/>
    </row>
    <row r="56" spans="1:8" ht="25.5">
      <c r="A56" s="45" t="s">
        <v>32</v>
      </c>
      <c r="B56" s="46" t="s">
        <v>74</v>
      </c>
      <c r="C56" s="72">
        <v>82328.53</v>
      </c>
      <c r="D56" s="74">
        <f>ROUND(0.19*C56,2)</f>
        <v>15642.42</v>
      </c>
      <c r="E56" s="75">
        <f>D56+C56</f>
        <v>97970.95</v>
      </c>
      <c r="F56" s="36" t="s">
        <v>29</v>
      </c>
      <c r="G56" s="35" t="s">
        <v>104</v>
      </c>
      <c r="H56" s="35" t="s">
        <v>104</v>
      </c>
    </row>
    <row r="57" spans="1:8">
      <c r="A57" s="45" t="s">
        <v>46</v>
      </c>
      <c r="B57" s="10" t="s">
        <v>75</v>
      </c>
      <c r="C57" s="72">
        <v>27442.84</v>
      </c>
      <c r="D57" s="74">
        <f>ROUND(0.19*C57,2)</f>
        <v>5214.1400000000003</v>
      </c>
      <c r="E57" s="75">
        <f>D57+C57</f>
        <v>32656.98</v>
      </c>
      <c r="F57" s="36" t="s">
        <v>28</v>
      </c>
      <c r="G57" s="35" t="s">
        <v>104</v>
      </c>
      <c r="H57" s="35" t="s">
        <v>99</v>
      </c>
    </row>
    <row r="58" spans="1:8">
      <c r="A58" s="30" t="s">
        <v>21</v>
      </c>
      <c r="B58" s="20" t="s">
        <v>47</v>
      </c>
      <c r="C58" s="74">
        <f>SUM(C59:C63)</f>
        <v>61279.872830000008</v>
      </c>
      <c r="D58" s="74">
        <f>SUM(D59:D63)</f>
        <v>0</v>
      </c>
      <c r="E58" s="75">
        <f>SUM(E59:E63)</f>
        <v>61279.872830000008</v>
      </c>
      <c r="F58" s="36"/>
      <c r="G58" s="35"/>
      <c r="H58" s="35"/>
    </row>
    <row r="59" spans="1:8" ht="25.5">
      <c r="A59" s="29" t="s">
        <v>76</v>
      </c>
      <c r="B59" s="18" t="s">
        <v>77</v>
      </c>
      <c r="C59" s="72">
        <v>0</v>
      </c>
      <c r="D59" s="74">
        <f t="shared" ref="D59:D65" si="2">ROUND(0.19*C59,2)</f>
        <v>0</v>
      </c>
      <c r="E59" s="75">
        <f t="shared" ref="E59:E65" si="3">D59+C59</f>
        <v>0</v>
      </c>
      <c r="F59" s="36" t="s">
        <v>28</v>
      </c>
      <c r="G59" s="35" t="s">
        <v>104</v>
      </c>
      <c r="H59" s="35" t="s">
        <v>99</v>
      </c>
    </row>
    <row r="60" spans="1:8" s="19" customFormat="1" ht="25.5">
      <c r="A60" s="29" t="s">
        <v>78</v>
      </c>
      <c r="B60" s="18" t="s">
        <v>79</v>
      </c>
      <c r="C60" s="72">
        <f>0.001*C72</f>
        <v>5570.8975300000002</v>
      </c>
      <c r="D60" s="74">
        <v>0</v>
      </c>
      <c r="E60" s="75">
        <f t="shared" si="3"/>
        <v>5570.8975300000002</v>
      </c>
      <c r="F60" s="36" t="s">
        <v>29</v>
      </c>
      <c r="G60" s="35" t="s">
        <v>104</v>
      </c>
      <c r="H60" s="35" t="s">
        <v>99</v>
      </c>
    </row>
    <row r="61" spans="1:8" s="19" customFormat="1" ht="38.25">
      <c r="A61" s="29" t="s">
        <v>80</v>
      </c>
      <c r="B61" s="18" t="s">
        <v>81</v>
      </c>
      <c r="C61" s="72">
        <f>0.005*C72</f>
        <v>27854.487650000003</v>
      </c>
      <c r="D61" s="74">
        <v>0</v>
      </c>
      <c r="E61" s="75">
        <f t="shared" si="3"/>
        <v>27854.487650000003</v>
      </c>
      <c r="F61" s="36" t="s">
        <v>29</v>
      </c>
      <c r="G61" s="35" t="s">
        <v>104</v>
      </c>
      <c r="H61" s="35" t="s">
        <v>99</v>
      </c>
    </row>
    <row r="62" spans="1:8" s="19" customFormat="1">
      <c r="A62" s="29" t="s">
        <v>82</v>
      </c>
      <c r="B62" s="18" t="s">
        <v>83</v>
      </c>
      <c r="C62" s="72">
        <f>0.005*C72</f>
        <v>27854.487650000003</v>
      </c>
      <c r="D62" s="74">
        <v>0</v>
      </c>
      <c r="E62" s="75">
        <f t="shared" si="3"/>
        <v>27854.487650000003</v>
      </c>
      <c r="F62" s="36" t="s">
        <v>29</v>
      </c>
      <c r="G62" s="35" t="s">
        <v>104</v>
      </c>
      <c r="H62" s="35" t="s">
        <v>99</v>
      </c>
    </row>
    <row r="63" spans="1:8" ht="25.5">
      <c r="A63" s="29" t="s">
        <v>84</v>
      </c>
      <c r="B63" s="18" t="s">
        <v>85</v>
      </c>
      <c r="C63" s="72">
        <v>0</v>
      </c>
      <c r="D63" s="74">
        <f t="shared" si="2"/>
        <v>0</v>
      </c>
      <c r="E63" s="75">
        <f t="shared" si="3"/>
        <v>0</v>
      </c>
      <c r="F63" s="36" t="s">
        <v>28</v>
      </c>
      <c r="G63" s="35" t="s">
        <v>104</v>
      </c>
      <c r="H63" s="35" t="s">
        <v>99</v>
      </c>
    </row>
    <row r="64" spans="1:8">
      <c r="A64" s="30" t="s">
        <v>22</v>
      </c>
      <c r="B64" s="20" t="s">
        <v>30</v>
      </c>
      <c r="C64" s="72">
        <f>0.05*C53</f>
        <v>274428.45</v>
      </c>
      <c r="D64" s="74">
        <f t="shared" si="2"/>
        <v>52141.41</v>
      </c>
      <c r="E64" s="75">
        <f t="shared" si="3"/>
        <v>326569.86</v>
      </c>
      <c r="F64" s="36" t="s">
        <v>29</v>
      </c>
      <c r="G64" s="35" t="s">
        <v>104</v>
      </c>
      <c r="H64" s="35" t="s">
        <v>99</v>
      </c>
    </row>
    <row r="65" spans="1:8">
      <c r="A65" s="31" t="s">
        <v>86</v>
      </c>
      <c r="B65" s="20" t="s">
        <v>87</v>
      </c>
      <c r="C65" s="72">
        <v>0</v>
      </c>
      <c r="D65" s="74">
        <f t="shared" si="2"/>
        <v>0</v>
      </c>
      <c r="E65" s="75">
        <f t="shared" si="3"/>
        <v>0</v>
      </c>
      <c r="F65" s="36" t="s">
        <v>28</v>
      </c>
      <c r="G65" s="35" t="s">
        <v>104</v>
      </c>
      <c r="H65" s="35" t="s">
        <v>99</v>
      </c>
    </row>
    <row r="66" spans="1:8" ht="15" thickBot="1">
      <c r="A66" s="48"/>
      <c r="B66" s="58" t="s">
        <v>35</v>
      </c>
      <c r="C66" s="84">
        <f>SUMIFS(C55:C65,$F$55:$F$65,"&lt;&gt;")</f>
        <v>445479.69283000001</v>
      </c>
      <c r="D66" s="84">
        <f>SUMIFS(D55:D65,$F$55:$F$65,"&lt;&gt;")</f>
        <v>72997.97</v>
      </c>
      <c r="E66" s="85">
        <f>SUMIFS(E55:E65,$F$55:$F$65,"&lt;&gt;")</f>
        <v>518477.66282999993</v>
      </c>
      <c r="F66" s="36"/>
      <c r="G66" s="35"/>
      <c r="H66" s="35"/>
    </row>
    <row r="67" spans="1:8" ht="27" customHeight="1">
      <c r="A67" s="143" t="s">
        <v>89</v>
      </c>
      <c r="B67" s="144"/>
      <c r="C67" s="144"/>
      <c r="D67" s="144"/>
      <c r="E67" s="145"/>
      <c r="F67" s="36"/>
      <c r="G67" s="35"/>
      <c r="H67" s="35"/>
    </row>
    <row r="68" spans="1:8">
      <c r="A68" s="30" t="s">
        <v>23</v>
      </c>
      <c r="B68" s="20" t="s">
        <v>90</v>
      </c>
      <c r="C68" s="72">
        <v>0</v>
      </c>
      <c r="D68" s="74">
        <f>0.19*C68</f>
        <v>0</v>
      </c>
      <c r="E68" s="75">
        <f>C68*1.19</f>
        <v>0</v>
      </c>
      <c r="F68" s="36" t="s">
        <v>28</v>
      </c>
      <c r="G68" s="35" t="s">
        <v>104</v>
      </c>
      <c r="H68" s="35" t="s">
        <v>104</v>
      </c>
    </row>
    <row r="69" spans="1:8">
      <c r="A69" s="30" t="s">
        <v>24</v>
      </c>
      <c r="B69" s="20" t="s">
        <v>48</v>
      </c>
      <c r="C69" s="72">
        <v>0</v>
      </c>
      <c r="D69" s="74">
        <f>ROUND(0.19*C69,2)</f>
        <v>0</v>
      </c>
      <c r="E69" s="75">
        <f>D69+C69</f>
        <v>0</v>
      </c>
      <c r="F69" s="36" t="s">
        <v>29</v>
      </c>
      <c r="G69" s="35" t="s">
        <v>104</v>
      </c>
      <c r="H69" s="35" t="s">
        <v>104</v>
      </c>
    </row>
    <row r="70" spans="1:8" ht="15" thickBot="1">
      <c r="A70" s="48"/>
      <c r="B70" s="55" t="s">
        <v>36</v>
      </c>
      <c r="C70" s="84">
        <f>SUMIFS(C68:C69,$F$68:$F$69,"&lt;&gt;")</f>
        <v>0</v>
      </c>
      <c r="D70" s="84">
        <f>SUMIFS(D68:D69,$F$68:$F$69,"&lt;&gt;")</f>
        <v>0</v>
      </c>
      <c r="E70" s="85">
        <f>SUMIFS(E68:E69,$F$68:$F$69,"&lt;&gt;")</f>
        <v>0</v>
      </c>
      <c r="F70" s="36"/>
      <c r="G70" s="35"/>
    </row>
    <row r="71" spans="1:8" ht="21" customHeight="1" thickBot="1">
      <c r="A71" s="86"/>
      <c r="B71" s="87" t="s">
        <v>31</v>
      </c>
      <c r="C71" s="112">
        <f>SUMIFS(C10:C70,$F$10:$F$70,"&lt;&gt;")</f>
        <v>6249161.1428299993</v>
      </c>
      <c r="D71" s="112">
        <f>SUMIFS(D10:D70,$F$10:$F$70,"&lt;&gt;")</f>
        <v>1175697.4499999997</v>
      </c>
      <c r="E71" s="113">
        <f>SUMIFS(E10:E70,$F$10:$F$70,"&lt;&gt;")</f>
        <v>7424858.5928300004</v>
      </c>
      <c r="F71" s="36"/>
      <c r="G71" s="98">
        <f>E71/C86</f>
        <v>1499971.4328949496</v>
      </c>
    </row>
    <row r="72" spans="1:8" ht="30.75" customHeight="1" thickBot="1">
      <c r="A72" s="88"/>
      <c r="B72" s="89" t="s">
        <v>91</v>
      </c>
      <c r="C72" s="112">
        <f>SUMIFS(C10:C70,$H$10:$H$70,"da")</f>
        <v>5570897.5300000003</v>
      </c>
      <c r="D72" s="112">
        <f>SUMIFS(D10:D70,$H$10:$H$70,"da")</f>
        <v>1058470.53</v>
      </c>
      <c r="E72" s="113">
        <f>SUMIFS(E10:E70,$H$10:$H$70,"da")</f>
        <v>6629368.0600000005</v>
      </c>
      <c r="F72" s="36"/>
      <c r="G72" s="98">
        <f>E72/C86</f>
        <v>1339266.2747474748</v>
      </c>
    </row>
    <row r="73" spans="1:8">
      <c r="A73" s="49"/>
      <c r="B73" s="50"/>
      <c r="C73" s="51"/>
      <c r="D73" s="51"/>
      <c r="E73" s="51"/>
      <c r="F73" s="3"/>
    </row>
    <row r="74" spans="1:8" ht="13.5" thickBot="1">
      <c r="A74" s="49"/>
      <c r="B74" s="50"/>
      <c r="C74" s="51"/>
      <c r="D74" s="51"/>
      <c r="E74" s="114"/>
      <c r="F74" s="3"/>
    </row>
    <row r="75" spans="1:8" ht="12.75" customHeight="1">
      <c r="A75" s="156" t="s">
        <v>97</v>
      </c>
      <c r="B75" s="157"/>
      <c r="C75" s="104">
        <f>C76+C77</f>
        <v>7424858.5928300004</v>
      </c>
      <c r="D75" s="51"/>
      <c r="E75" s="51"/>
      <c r="F75" s="3"/>
    </row>
    <row r="76" spans="1:8" ht="13.5" customHeight="1">
      <c r="A76" s="158" t="s">
        <v>29</v>
      </c>
      <c r="B76" s="159"/>
      <c r="C76" s="105">
        <f>SUMIFS(E10:E69,F10:F69,"=buget de stat")</f>
        <v>7236906.61283</v>
      </c>
      <c r="D76" s="51"/>
      <c r="E76" s="51"/>
      <c r="F76" s="3"/>
    </row>
    <row r="77" spans="1:8" ht="15.75" thickBot="1">
      <c r="A77" s="160" t="s">
        <v>28</v>
      </c>
      <c r="B77" s="161"/>
      <c r="C77" s="106">
        <f>SUMIFS(E10:E69,F10:F69,"=buget local")</f>
        <v>187951.98</v>
      </c>
      <c r="D77" s="51"/>
      <c r="E77" s="51"/>
      <c r="F77" s="3"/>
    </row>
    <row r="78" spans="1:8" ht="13.5" thickBot="1">
      <c r="A78" s="6"/>
      <c r="B78" s="11"/>
      <c r="C78" s="11"/>
      <c r="D78" s="2"/>
      <c r="E78" s="2"/>
      <c r="F78" s="3"/>
    </row>
    <row r="79" spans="1:8" ht="15.75">
      <c r="A79" s="140" t="s">
        <v>112</v>
      </c>
      <c r="B79" s="141"/>
      <c r="C79" s="102" t="s">
        <v>107</v>
      </c>
      <c r="D79" s="103" t="s">
        <v>113</v>
      </c>
      <c r="E79" s="91"/>
      <c r="F79" s="92"/>
    </row>
    <row r="80" spans="1:8" ht="15.75">
      <c r="A80" s="166" t="s">
        <v>108</v>
      </c>
      <c r="B80" s="167"/>
      <c r="C80" s="100">
        <f>SUMIFS(C35:C52,G35:G52,"=da")</f>
        <v>5092862.25</v>
      </c>
      <c r="D80" s="101">
        <f>SUMIFS(C35:C52,G35:G52,"=nu")</f>
        <v>395706.75</v>
      </c>
      <c r="E80" s="91"/>
      <c r="F80" s="92"/>
    </row>
    <row r="81" spans="1:6" ht="15.75">
      <c r="A81" s="166" t="s">
        <v>114</v>
      </c>
      <c r="B81" s="167"/>
      <c r="C81" s="100">
        <f>(SUMIFS(C35:C52,G35:G52,"=da")/((SUMIFS(C35:C52,G35:G52,"=da")+(SUMIFS(C35:C52,G35:G52,"=nu")))))*((SUMIFS(C10:C69,G10:G69,"=da")+(SUMIFS(C10:C69,G10:G69,"=nu"))))</f>
        <v>5798618.3426838145</v>
      </c>
      <c r="D81" s="101">
        <f>(SUMIFS(C35:C52,G35:G52,"=nu")/((SUMIFS(C35:C52,G35:G52,"=da")+(SUMIFS(C35:C52,G35:G52,"=nu")))))*((SUMIFS(C10:C69,G10:G69,"=da")+(SUMIFS(C10:C69,G10:G69,"=nu"))))</f>
        <v>450542.80014618469</v>
      </c>
      <c r="E81" s="91"/>
      <c r="F81" s="92"/>
    </row>
    <row r="82" spans="1:6" ht="15.75">
      <c r="A82" s="166" t="s">
        <v>111</v>
      </c>
      <c r="B82" s="167"/>
      <c r="C82" s="100">
        <f>C81/C87</f>
        <v>1317930.7063936719</v>
      </c>
      <c r="D82" s="101">
        <f>D81/C87</f>
        <v>102400.97826173173</v>
      </c>
      <c r="E82" s="91"/>
      <c r="F82" s="92"/>
    </row>
    <row r="83" spans="1:6" ht="16.5" thickBot="1">
      <c r="A83" s="168" t="s">
        <v>110</v>
      </c>
      <c r="B83" s="169"/>
      <c r="C83" s="107">
        <f>C81/C87/C86</f>
        <v>266248.62755427713</v>
      </c>
      <c r="D83" s="108">
        <f>D81/C87/C86</f>
        <v>20687.066315501357</v>
      </c>
      <c r="E83" s="91"/>
      <c r="F83" s="92"/>
    </row>
    <row r="84" spans="1:6" ht="16.5" thickBot="1">
      <c r="A84" s="6"/>
      <c r="D84" s="90"/>
      <c r="E84" s="90"/>
      <c r="F84" s="93"/>
    </row>
    <row r="85" spans="1:6" ht="15.75">
      <c r="A85" s="170" t="s">
        <v>105</v>
      </c>
      <c r="B85" s="171"/>
      <c r="C85" s="109">
        <v>44483</v>
      </c>
      <c r="D85" s="94"/>
      <c r="E85" s="94"/>
      <c r="F85" s="93"/>
    </row>
    <row r="86" spans="1:6" ht="15.75">
      <c r="A86" s="166" t="s">
        <v>106</v>
      </c>
      <c r="B86" s="167"/>
      <c r="C86" s="110">
        <v>4.95</v>
      </c>
      <c r="D86" s="90"/>
      <c r="E86" s="90"/>
      <c r="F86" s="93"/>
    </row>
    <row r="87" spans="1:6" ht="24.75" customHeight="1" thickBot="1">
      <c r="A87" s="164" t="s">
        <v>115</v>
      </c>
      <c r="B87" s="165"/>
      <c r="C87" s="111">
        <v>4.3997900000000003</v>
      </c>
      <c r="D87" s="95"/>
      <c r="E87" s="95"/>
      <c r="F87" s="93"/>
    </row>
    <row r="88" spans="1:6" ht="15.75">
      <c r="A88" s="12"/>
      <c r="C88" s="91"/>
      <c r="D88" s="91"/>
      <c r="E88" s="91"/>
    </row>
    <row r="89" spans="1:6" ht="31.5">
      <c r="A89" s="15"/>
      <c r="B89" s="227" t="s">
        <v>214</v>
      </c>
      <c r="C89" s="13"/>
      <c r="D89" s="96"/>
      <c r="E89" s="96"/>
    </row>
    <row r="90" spans="1:6" ht="15.75">
      <c r="A90" s="14"/>
      <c r="B90" s="99"/>
      <c r="C90" s="97"/>
      <c r="D90" s="97"/>
      <c r="E90" s="99"/>
    </row>
    <row r="91" spans="1:6">
      <c r="A91" s="14"/>
      <c r="B91" s="14"/>
      <c r="C91" s="14"/>
      <c r="D91" s="14"/>
      <c r="E91" s="14"/>
    </row>
    <row r="92" spans="1:6">
      <c r="A92" s="14"/>
      <c r="B92" s="14"/>
      <c r="C92" s="14"/>
      <c r="D92" s="14"/>
      <c r="E92" s="14"/>
    </row>
    <row r="93" spans="1:6">
      <c r="A93" s="14"/>
      <c r="B93" s="14"/>
      <c r="C93" s="14"/>
      <c r="D93" s="14"/>
      <c r="E93" s="14"/>
    </row>
    <row r="94" spans="1:6">
      <c r="A94" s="14"/>
      <c r="B94" s="14"/>
      <c r="C94" s="14"/>
      <c r="D94" s="14"/>
      <c r="E94" s="14"/>
    </row>
    <row r="95" spans="1:6">
      <c r="A95" s="14"/>
      <c r="B95" s="14"/>
      <c r="C95" s="14"/>
      <c r="D95" s="14"/>
      <c r="E95" s="14"/>
    </row>
    <row r="96" spans="1:6">
      <c r="A96" s="14"/>
      <c r="B96" s="14"/>
      <c r="C96" s="14"/>
      <c r="D96" s="14"/>
      <c r="E96" s="14"/>
    </row>
    <row r="97" spans="1:5">
      <c r="A97" s="14"/>
      <c r="B97" s="14"/>
      <c r="C97" s="14"/>
      <c r="D97" s="14"/>
      <c r="E97" s="14"/>
    </row>
  </sheetData>
  <mergeCells count="26">
    <mergeCell ref="A87:B87"/>
    <mergeCell ref="A80:B80"/>
    <mergeCell ref="A81:B81"/>
    <mergeCell ref="A82:B82"/>
    <mergeCell ref="A83:B83"/>
    <mergeCell ref="A85:B85"/>
    <mergeCell ref="A86:B86"/>
    <mergeCell ref="D2:E2"/>
    <mergeCell ref="A75:B75"/>
    <mergeCell ref="A76:B76"/>
    <mergeCell ref="A77:B77"/>
    <mergeCell ref="A3:E3"/>
    <mergeCell ref="C1:E1"/>
    <mergeCell ref="A79:B79"/>
    <mergeCell ref="H5:H7"/>
    <mergeCell ref="A67:E67"/>
    <mergeCell ref="A34:E34"/>
    <mergeCell ref="A54:E54"/>
    <mergeCell ref="A15:E15"/>
    <mergeCell ref="F5:F7"/>
    <mergeCell ref="G5:G7"/>
    <mergeCell ref="A18:E18"/>
    <mergeCell ref="A9:E9"/>
    <mergeCell ref="A5:A7"/>
    <mergeCell ref="B5:B7"/>
    <mergeCell ref="C5:E5"/>
  </mergeCells>
  <phoneticPr fontId="0" type="noConversion"/>
  <dataValidations disablePrompts="1" count="2">
    <dataValidation type="list" allowBlank="1" showInputMessage="1" showErrorMessage="1" sqref="G51:H52 G48:H49 G16:H16 G19:H22 G24:H32 G36:H37 G39:H40 G42:H43 G45:H46 G68:H69 G10:H13 G56:H65" xr:uid="{00000000-0002-0000-0000-000000000000}">
      <formula1>"da,nu"</formula1>
    </dataValidation>
    <dataValidation type="date" operator="greaterThanOrEqual" allowBlank="1" showInputMessage="1" showErrorMessage="1" sqref="C85" xr:uid="{00000000-0002-0000-0000-000001000000}">
      <formula1>44197</formula1>
    </dataValidation>
  </dataValidations>
  <printOptions horizontalCentered="1"/>
  <pageMargins left="0.74803149606299213" right="0.34" top="0.47" bottom="0.5" header="0.34" footer="0.2"/>
  <pageSetup paperSize="9" scale="93" fitToHeight="0" orientation="portrait" r:id="rId1"/>
  <headerFooter alignWithMargins="0"/>
  <ignoredErrors>
    <ignoredError sqref="A24:A29 A56:A57 A59:A61 A62:A63" twoDigitTextYear="1"/>
    <ignoredError sqref="D23:E23 D38" formula="1"/>
    <ignoredError sqref="C23"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2960D-377C-4052-B401-63CE02C0A48C}">
  <dimension ref="A1:C43"/>
  <sheetViews>
    <sheetView tabSelected="1" view="pageBreakPreview" zoomScaleNormal="100" zoomScaleSheetLayoutView="100" workbookViewId="0">
      <selection activeCell="B55" sqref="B55"/>
    </sheetView>
  </sheetViews>
  <sheetFormatPr defaultRowHeight="12.75"/>
  <cols>
    <col min="1" max="1" width="47.42578125" style="1" customWidth="1"/>
    <col min="2" max="2" width="16.7109375" style="1" customWidth="1"/>
    <col min="3" max="3" width="68.85546875" style="1" customWidth="1"/>
    <col min="4" max="16384" width="9.140625" style="1"/>
  </cols>
  <sheetData>
    <row r="1" spans="1:3" ht="45" customHeight="1">
      <c r="A1" s="115"/>
      <c r="B1" s="115"/>
      <c r="C1" s="116" t="s">
        <v>212</v>
      </c>
    </row>
    <row r="2" spans="1:3" ht="15.75">
      <c r="A2" s="201" t="s">
        <v>161</v>
      </c>
      <c r="B2" s="201"/>
      <c r="C2" s="201"/>
    </row>
    <row r="3" spans="1:3" ht="21" customHeight="1" thickBot="1">
      <c r="A3" s="202" t="s">
        <v>162</v>
      </c>
      <c r="B3" s="202"/>
      <c r="C3" s="202"/>
    </row>
    <row r="4" spans="1:3">
      <c r="A4" s="215" t="s">
        <v>163</v>
      </c>
      <c r="B4" s="216"/>
      <c r="C4" s="217"/>
    </row>
    <row r="5" spans="1:3" ht="15" customHeight="1">
      <c r="A5" s="203" t="s">
        <v>192</v>
      </c>
      <c r="B5" s="204"/>
      <c r="C5" s="117" t="s">
        <v>164</v>
      </c>
    </row>
    <row r="6" spans="1:3" ht="13.5" thickBot="1">
      <c r="A6" s="205" t="s">
        <v>193</v>
      </c>
      <c r="B6" s="206"/>
      <c r="C6" s="118"/>
    </row>
    <row r="7" spans="1:3">
      <c r="A7" s="195" t="s">
        <v>165</v>
      </c>
      <c r="B7" s="196"/>
      <c r="C7" s="197"/>
    </row>
    <row r="8" spans="1:3">
      <c r="A8" s="180" t="s">
        <v>166</v>
      </c>
      <c r="B8" s="193"/>
      <c r="C8" s="119" t="s">
        <v>194</v>
      </c>
    </row>
    <row r="9" spans="1:3">
      <c r="A9" s="180" t="s">
        <v>167</v>
      </c>
      <c r="B9" s="193"/>
      <c r="C9" s="120" t="s">
        <v>195</v>
      </c>
    </row>
    <row r="10" spans="1:3" ht="24">
      <c r="A10" s="180" t="s">
        <v>168</v>
      </c>
      <c r="B10" s="193"/>
      <c r="C10" s="138" t="s">
        <v>210</v>
      </c>
    </row>
    <row r="11" spans="1:3" ht="60.75" customHeight="1">
      <c r="A11" s="180" t="s">
        <v>169</v>
      </c>
      <c r="B11" s="193"/>
      <c r="C11" s="119" t="s">
        <v>201</v>
      </c>
    </row>
    <row r="12" spans="1:3" ht="24">
      <c r="A12" s="180" t="s">
        <v>170</v>
      </c>
      <c r="B12" s="193"/>
      <c r="C12" s="139" t="s">
        <v>211</v>
      </c>
    </row>
    <row r="13" spans="1:3" ht="50.25" customHeight="1">
      <c r="A13" s="180" t="s">
        <v>171</v>
      </c>
      <c r="B13" s="193"/>
      <c r="C13" s="137" t="s">
        <v>209</v>
      </c>
    </row>
    <row r="14" spans="1:3" ht="15" customHeight="1">
      <c r="A14" s="180" t="s">
        <v>172</v>
      </c>
      <c r="B14" s="193"/>
      <c r="C14" s="121" t="s">
        <v>173</v>
      </c>
    </row>
    <row r="15" spans="1:3" ht="15" customHeight="1">
      <c r="A15" s="180" t="s">
        <v>174</v>
      </c>
      <c r="B15" s="193"/>
      <c r="C15" s="121"/>
    </row>
    <row r="16" spans="1:3" ht="15" customHeight="1">
      <c r="A16" s="180" t="s">
        <v>203</v>
      </c>
      <c r="B16" s="193"/>
      <c r="C16" s="135">
        <f>'Anexa 2.1. - DG estimativ'!$E$71</f>
        <v>7424858.5928300004</v>
      </c>
    </row>
    <row r="17" spans="1:3" ht="15" customHeight="1">
      <c r="A17" s="180" t="s">
        <v>204</v>
      </c>
      <c r="B17" s="193"/>
      <c r="C17" s="135">
        <f>'Anexa 2.1. - DG estimativ'!$C$76</f>
        <v>7236906.61283</v>
      </c>
    </row>
    <row r="18" spans="1:3" ht="15" customHeight="1">
      <c r="A18" s="180" t="s">
        <v>205</v>
      </c>
      <c r="B18" s="193"/>
      <c r="C18" s="135">
        <f>'Anexa 2.1. - DG estimativ'!$C$77</f>
        <v>187951.98</v>
      </c>
    </row>
    <row r="19" spans="1:3" ht="15" customHeight="1">
      <c r="A19" s="180" t="s">
        <v>206</v>
      </c>
      <c r="B19" s="193"/>
      <c r="C19" s="135">
        <f>C17</f>
        <v>7236906.61283</v>
      </c>
    </row>
    <row r="20" spans="1:3" ht="13.5" thickBot="1">
      <c r="A20" s="186" t="s">
        <v>207</v>
      </c>
      <c r="B20" s="194"/>
      <c r="C20" s="136">
        <f>'Anexa 2.1. - DG estimativ'!$C$83</f>
        <v>266248.62755427713</v>
      </c>
    </row>
    <row r="21" spans="1:3">
      <c r="A21" s="195" t="s">
        <v>175</v>
      </c>
      <c r="B21" s="196"/>
      <c r="C21" s="197"/>
    </row>
    <row r="22" spans="1:3" ht="74.25" customHeight="1">
      <c r="A22" s="198" t="s">
        <v>176</v>
      </c>
      <c r="B22" s="199"/>
      <c r="C22" s="200"/>
    </row>
    <row r="23" spans="1:3" ht="62.25" customHeight="1">
      <c r="A23" s="191" t="s">
        <v>177</v>
      </c>
      <c r="B23" s="192"/>
      <c r="C23" s="179"/>
    </row>
    <row r="24" spans="1:3" ht="144.75" customHeight="1">
      <c r="A24" s="207" t="s">
        <v>208</v>
      </c>
      <c r="B24" s="208"/>
      <c r="C24" s="200"/>
    </row>
    <row r="25" spans="1:3" ht="61.5" customHeight="1" thickBot="1">
      <c r="A25" s="209" t="s">
        <v>178</v>
      </c>
      <c r="B25" s="210"/>
      <c r="C25" s="211"/>
    </row>
    <row r="26" spans="1:3">
      <c r="A26" s="195" t="s">
        <v>179</v>
      </c>
      <c r="B26" s="196"/>
      <c r="C26" s="197"/>
    </row>
    <row r="27" spans="1:3">
      <c r="A27" s="212" t="s">
        <v>180</v>
      </c>
      <c r="B27" s="213"/>
      <c r="C27" s="214"/>
    </row>
    <row r="28" spans="1:3">
      <c r="A28" s="122" t="s">
        <v>196</v>
      </c>
      <c r="B28" s="123" t="s">
        <v>197</v>
      </c>
      <c r="C28" s="119" t="s">
        <v>198</v>
      </c>
    </row>
    <row r="29" spans="1:3">
      <c r="A29" s="203" t="s">
        <v>199</v>
      </c>
      <c r="B29" s="204"/>
      <c r="C29" s="119" t="s">
        <v>200</v>
      </c>
    </row>
    <row r="30" spans="1:3">
      <c r="A30" s="174" t="s">
        <v>181</v>
      </c>
      <c r="B30" s="175"/>
      <c r="C30" s="176"/>
    </row>
    <row r="31" spans="1:3" ht="15" customHeight="1">
      <c r="A31" s="177" t="s">
        <v>182</v>
      </c>
      <c r="B31" s="178"/>
      <c r="C31" s="179"/>
    </row>
    <row r="32" spans="1:3" ht="15" customHeight="1">
      <c r="A32" s="177" t="s">
        <v>183</v>
      </c>
      <c r="B32" s="178"/>
      <c r="C32" s="179"/>
    </row>
    <row r="33" spans="1:3" ht="15" customHeight="1">
      <c r="A33" s="180" t="s">
        <v>184</v>
      </c>
      <c r="B33" s="181"/>
      <c r="C33" s="182"/>
    </row>
    <row r="34" spans="1:3" ht="15" customHeight="1">
      <c r="A34" s="180" t="s">
        <v>185</v>
      </c>
      <c r="B34" s="181"/>
      <c r="C34" s="182"/>
    </row>
    <row r="35" spans="1:3" ht="15" customHeight="1">
      <c r="A35" s="180" t="s">
        <v>186</v>
      </c>
      <c r="B35" s="181"/>
      <c r="C35" s="182"/>
    </row>
    <row r="36" spans="1:3">
      <c r="A36" s="183" t="s">
        <v>187</v>
      </c>
      <c r="B36" s="184"/>
      <c r="C36" s="185"/>
    </row>
    <row r="37" spans="1:3" ht="15" customHeight="1">
      <c r="A37" s="180" t="s">
        <v>188</v>
      </c>
      <c r="B37" s="181"/>
      <c r="C37" s="182"/>
    </row>
    <row r="38" spans="1:3" ht="15" customHeight="1">
      <c r="A38" s="180" t="s">
        <v>189</v>
      </c>
      <c r="B38" s="181"/>
      <c r="C38" s="182"/>
    </row>
    <row r="39" spans="1:3" ht="15" customHeight="1">
      <c r="A39" s="180" t="s">
        <v>190</v>
      </c>
      <c r="B39" s="181"/>
      <c r="C39" s="182"/>
    </row>
    <row r="40" spans="1:3" ht="13.5" thickBot="1">
      <c r="A40" s="186" t="s">
        <v>191</v>
      </c>
      <c r="B40" s="187"/>
      <c r="C40" s="188"/>
    </row>
    <row r="41" spans="1:3">
      <c r="A41" s="115"/>
      <c r="B41" s="115"/>
      <c r="C41" s="115"/>
    </row>
    <row r="42" spans="1:3" ht="77.25" customHeight="1">
      <c r="A42" s="189" t="s">
        <v>202</v>
      </c>
      <c r="B42" s="189"/>
      <c r="C42" s="190"/>
    </row>
    <row r="43" spans="1:3" ht="88.5" customHeight="1">
      <c r="A43" s="172" t="s">
        <v>215</v>
      </c>
      <c r="B43" s="172"/>
      <c r="C43" s="173"/>
    </row>
  </sheetData>
  <mergeCells count="40">
    <mergeCell ref="A8:B8"/>
    <mergeCell ref="A9:B9"/>
    <mergeCell ref="A10:B10"/>
    <mergeCell ref="A11:B11"/>
    <mergeCell ref="A4:C4"/>
    <mergeCell ref="A29:B29"/>
    <mergeCell ref="A24:C24"/>
    <mergeCell ref="A25:C25"/>
    <mergeCell ref="A26:C26"/>
    <mergeCell ref="A27:C27"/>
    <mergeCell ref="A2:C2"/>
    <mergeCell ref="A3:C3"/>
    <mergeCell ref="A5:B5"/>
    <mergeCell ref="A6:B6"/>
    <mergeCell ref="A7:C7"/>
    <mergeCell ref="A23:C23"/>
    <mergeCell ref="A12:B12"/>
    <mergeCell ref="A13:B13"/>
    <mergeCell ref="A14:B14"/>
    <mergeCell ref="A15:B15"/>
    <mergeCell ref="A16:B16"/>
    <mergeCell ref="A17:B17"/>
    <mergeCell ref="A18:B18"/>
    <mergeCell ref="A19:B19"/>
    <mergeCell ref="A20:B20"/>
    <mergeCell ref="A21:C21"/>
    <mergeCell ref="A22:C22"/>
    <mergeCell ref="A43:C43"/>
    <mergeCell ref="A30:C30"/>
    <mergeCell ref="A31:C31"/>
    <mergeCell ref="A32:C32"/>
    <mergeCell ref="A33:C33"/>
    <mergeCell ref="A34:C34"/>
    <mergeCell ref="A36:C36"/>
    <mergeCell ref="A35:C35"/>
    <mergeCell ref="A37:C37"/>
    <mergeCell ref="A38:C38"/>
    <mergeCell ref="A39:C39"/>
    <mergeCell ref="A40:C40"/>
    <mergeCell ref="A42:C42"/>
  </mergeCells>
  <pageMargins left="0.92" right="0.43307086614173229" top="0.35433070866141736" bottom="0.35433070866141736" header="0.31496062992125984" footer="0.31496062992125984"/>
  <pageSetup paperSize="8"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01788-4F84-40F4-BEE5-8D3955BFB5E0}">
  <dimension ref="A1:D44"/>
  <sheetViews>
    <sheetView view="pageBreakPreview" topLeftCell="A4" zoomScale="85" zoomScaleNormal="100" zoomScaleSheetLayoutView="85" workbookViewId="0">
      <selection activeCell="H32" sqref="H32"/>
    </sheetView>
  </sheetViews>
  <sheetFormatPr defaultRowHeight="12.75"/>
  <cols>
    <col min="1" max="1" width="56.5703125" style="1" customWidth="1"/>
    <col min="2" max="2" width="7.28515625" style="1" customWidth="1"/>
    <col min="3" max="3" width="13" style="1" customWidth="1"/>
    <col min="4" max="4" width="12.140625" style="1" bestFit="1" customWidth="1"/>
    <col min="5" max="16384" width="9.140625" style="1"/>
  </cols>
  <sheetData>
    <row r="1" spans="1:4">
      <c r="A1" s="223" t="s">
        <v>117</v>
      </c>
      <c r="B1" s="223"/>
      <c r="C1" s="223"/>
      <c r="D1" s="223"/>
    </row>
    <row r="2" spans="1:4">
      <c r="A2" s="224" t="s">
        <v>118</v>
      </c>
      <c r="B2" s="224"/>
      <c r="C2" s="224"/>
      <c r="D2" s="224"/>
    </row>
    <row r="3" spans="1:4">
      <c r="A3" s="126"/>
      <c r="B3" s="115"/>
      <c r="C3" s="115"/>
      <c r="D3" s="115"/>
    </row>
    <row r="4" spans="1:4" ht="19.5" customHeight="1">
      <c r="A4" s="222" t="s">
        <v>119</v>
      </c>
      <c r="B4" s="222"/>
      <c r="C4" s="222"/>
      <c r="D4" s="222"/>
    </row>
    <row r="5" spans="1:4" ht="28.15" customHeight="1">
      <c r="A5" s="225" t="s">
        <v>120</v>
      </c>
      <c r="B5" s="225"/>
      <c r="C5" s="225"/>
      <c r="D5" s="115"/>
    </row>
    <row r="6" spans="1:4">
      <c r="A6" s="127" t="s">
        <v>121</v>
      </c>
      <c r="B6" s="220" t="s">
        <v>122</v>
      </c>
      <c r="C6" s="220"/>
      <c r="D6" s="115"/>
    </row>
    <row r="7" spans="1:4">
      <c r="A7" s="127" t="s">
        <v>123</v>
      </c>
      <c r="B7" s="220" t="s">
        <v>124</v>
      </c>
      <c r="C7" s="220"/>
      <c r="D7" s="115"/>
    </row>
    <row r="8" spans="1:4">
      <c r="A8" s="127" t="s">
        <v>125</v>
      </c>
      <c r="B8" s="220" t="s">
        <v>126</v>
      </c>
      <c r="C8" s="220"/>
      <c r="D8" s="115"/>
    </row>
    <row r="9" spans="1:4">
      <c r="A9" s="127" t="s">
        <v>127</v>
      </c>
      <c r="B9" s="221">
        <f>'[1]DEVIZ GENERAL CONFORM ORDIN'!E93</f>
        <v>4680735.1930228965</v>
      </c>
      <c r="C9" s="221"/>
      <c r="D9" s="115"/>
    </row>
    <row r="10" spans="1:4">
      <c r="A10" s="127" t="s">
        <v>128</v>
      </c>
      <c r="B10" s="221">
        <f>'[1]DEVIZ GENERAL CONFORM ORDIN'!E95</f>
        <v>4049013.8339857855</v>
      </c>
      <c r="C10" s="221"/>
      <c r="D10" s="115"/>
    </row>
    <row r="11" spans="1:4">
      <c r="A11" s="127" t="s">
        <v>129</v>
      </c>
      <c r="B11" s="220" t="s">
        <v>130</v>
      </c>
      <c r="C11" s="220"/>
      <c r="D11" s="115"/>
    </row>
    <row r="12" spans="1:4" ht="24">
      <c r="A12" s="127" t="s">
        <v>131</v>
      </c>
      <c r="B12" s="221">
        <f>'[1]DEVIZ GENERAL CONFORM ORDIN'!C98</f>
        <v>4505589.312067301</v>
      </c>
      <c r="C12" s="221"/>
      <c r="D12" s="115"/>
    </row>
    <row r="13" spans="1:4">
      <c r="A13" s="127" t="s">
        <v>132</v>
      </c>
      <c r="B13" s="221">
        <f>'[1]DEVIZ GENERAL CONFORM ORDIN'!C99</f>
        <v>175145.88095559552</v>
      </c>
      <c r="C13" s="221"/>
      <c r="D13" s="115"/>
    </row>
    <row r="14" spans="1:4">
      <c r="A14" s="115"/>
      <c r="B14" s="115"/>
      <c r="C14" s="115"/>
      <c r="D14" s="115"/>
    </row>
    <row r="15" spans="1:4">
      <c r="A15" s="115"/>
      <c r="B15" s="115"/>
      <c r="C15" s="115"/>
      <c r="D15" s="115"/>
    </row>
    <row r="16" spans="1:4" ht="37.5" customHeight="1">
      <c r="A16" s="218" t="s">
        <v>133</v>
      </c>
      <c r="B16" s="218"/>
      <c r="C16" s="218"/>
      <c r="D16" s="218"/>
    </row>
    <row r="17" spans="1:4">
      <c r="A17" s="126"/>
      <c r="B17" s="115"/>
      <c r="C17" s="115"/>
      <c r="D17" s="115"/>
    </row>
    <row r="18" spans="1:4">
      <c r="A18" s="126"/>
      <c r="B18" s="115"/>
      <c r="C18" s="115"/>
      <c r="D18" s="115"/>
    </row>
    <row r="19" spans="1:4" ht="24">
      <c r="A19" s="128" t="s">
        <v>134</v>
      </c>
      <c r="B19" s="129" t="s">
        <v>135</v>
      </c>
      <c r="C19" s="129" t="s">
        <v>136</v>
      </c>
      <c r="D19" s="129" t="s">
        <v>137</v>
      </c>
    </row>
    <row r="20" spans="1:4">
      <c r="A20" s="129" t="s">
        <v>138</v>
      </c>
      <c r="B20" s="129" t="s">
        <v>139</v>
      </c>
      <c r="C20" s="130">
        <v>2719</v>
      </c>
      <c r="D20" s="131">
        <f>0.1*'[1]DEVIZ GENERAL CONFORM ORDIN'!C57</f>
        <v>335224.89001000003</v>
      </c>
    </row>
    <row r="21" spans="1:4">
      <c r="A21" s="129" t="s">
        <v>140</v>
      </c>
      <c r="B21" s="129" t="s">
        <v>139</v>
      </c>
      <c r="C21" s="130">
        <f>C20</f>
        <v>2719</v>
      </c>
      <c r="D21" s="131">
        <f>0.15*'[1]DEVIZ GENERAL CONFORM ORDIN'!C57</f>
        <v>502837.33501500002</v>
      </c>
    </row>
    <row r="22" spans="1:4">
      <c r="A22" s="129" t="s">
        <v>141</v>
      </c>
      <c r="B22" s="129" t="s">
        <v>139</v>
      </c>
      <c r="C22" s="130">
        <f>C20</f>
        <v>2719</v>
      </c>
      <c r="D22" s="131">
        <f>0.2*'[1]DEVIZ GENERAL CONFORM ORDIN'!C57</f>
        <v>670449.78002000006</v>
      </c>
    </row>
    <row r="23" spans="1:4">
      <c r="A23" s="129" t="s">
        <v>142</v>
      </c>
      <c r="B23" s="129" t="s">
        <v>139</v>
      </c>
      <c r="C23" s="130">
        <f>C20</f>
        <v>2719</v>
      </c>
      <c r="D23" s="131">
        <f>0.44*'[1]DEVIZ GENERAL CONFORM ORDIN'!C57</f>
        <v>1474989.5160440002</v>
      </c>
    </row>
    <row r="24" spans="1:4" ht="24">
      <c r="A24" s="129" t="s">
        <v>143</v>
      </c>
      <c r="B24" s="129" t="s">
        <v>139</v>
      </c>
      <c r="C24" s="132" t="s">
        <v>144</v>
      </c>
      <c r="D24" s="131" t="s">
        <v>145</v>
      </c>
    </row>
    <row r="25" spans="1:4">
      <c r="A25" s="129" t="s">
        <v>146</v>
      </c>
      <c r="B25" s="129" t="s">
        <v>139</v>
      </c>
      <c r="C25" s="131">
        <f>C20*2</f>
        <v>5438</v>
      </c>
      <c r="D25" s="131">
        <f>0.05*'[1]DEVIZ GENERAL CONFORM ORDIN'!C57</f>
        <v>167612.44500500002</v>
      </c>
    </row>
    <row r="26" spans="1:4">
      <c r="A26" s="129" t="s">
        <v>147</v>
      </c>
      <c r="B26" s="129" t="s">
        <v>139</v>
      </c>
      <c r="C26" s="130">
        <v>0</v>
      </c>
      <c r="D26" s="131" t="s">
        <v>148</v>
      </c>
    </row>
    <row r="27" spans="1:4">
      <c r="A27" s="129" t="s">
        <v>149</v>
      </c>
      <c r="B27" s="129" t="s">
        <v>139</v>
      </c>
      <c r="C27" s="130">
        <v>0</v>
      </c>
      <c r="D27" s="131" t="s">
        <v>145</v>
      </c>
    </row>
    <row r="28" spans="1:4">
      <c r="A28" s="129" t="s">
        <v>150</v>
      </c>
      <c r="B28" s="129" t="s">
        <v>151</v>
      </c>
      <c r="C28" s="130">
        <v>0</v>
      </c>
      <c r="D28" s="131"/>
    </row>
    <row r="29" spans="1:4">
      <c r="A29" s="129" t="s">
        <v>152</v>
      </c>
      <c r="B29" s="129" t="s">
        <v>151</v>
      </c>
      <c r="C29" s="130">
        <v>0</v>
      </c>
      <c r="D29" s="131" t="s">
        <v>145</v>
      </c>
    </row>
    <row r="30" spans="1:4">
      <c r="A30" s="129" t="s">
        <v>153</v>
      </c>
      <c r="B30" s="129" t="s">
        <v>151</v>
      </c>
      <c r="C30" s="130">
        <v>271</v>
      </c>
      <c r="D30" s="131">
        <f>0.06*'[1]DEVIZ GENERAL CONFORM ORDIN'!C57</f>
        <v>201134.934006</v>
      </c>
    </row>
    <row r="31" spans="1:4">
      <c r="A31" s="133"/>
      <c r="B31" s="133"/>
      <c r="C31" s="133"/>
      <c r="D31" s="133"/>
    </row>
    <row r="32" spans="1:4">
      <c r="A32" s="133"/>
      <c r="B32" s="133"/>
      <c r="C32" s="133"/>
      <c r="D32" s="133"/>
    </row>
    <row r="33" spans="1:4">
      <c r="A33" s="115"/>
      <c r="B33" s="115"/>
      <c r="C33" s="115"/>
      <c r="D33" s="115"/>
    </row>
    <row r="34" spans="1:4" ht="24">
      <c r="A34" s="134" t="s">
        <v>154</v>
      </c>
      <c r="B34" s="134" t="s">
        <v>155</v>
      </c>
      <c r="C34" s="134">
        <v>330000</v>
      </c>
      <c r="D34" s="115"/>
    </row>
    <row r="35" spans="1:4">
      <c r="A35" s="219" t="s">
        <v>156</v>
      </c>
      <c r="B35" s="219"/>
      <c r="C35" s="219"/>
      <c r="D35" s="115"/>
    </row>
    <row r="36" spans="1:4" ht="24">
      <c r="A36" s="134" t="s">
        <v>157</v>
      </c>
      <c r="B36" s="134" t="s">
        <v>155</v>
      </c>
      <c r="C36" s="134">
        <f>'[1]DEVIZ GENERAL CONFORM ORDIN'!C105</f>
        <v>281209.85635315714</v>
      </c>
      <c r="D36" s="115"/>
    </row>
    <row r="37" spans="1:4">
      <c r="A37" s="115"/>
      <c r="B37" s="115"/>
      <c r="C37" s="115"/>
      <c r="D37" s="115"/>
    </row>
    <row r="38" spans="1:4">
      <c r="A38" s="115"/>
      <c r="B38" s="115"/>
      <c r="C38" s="115"/>
      <c r="D38" s="115"/>
    </row>
    <row r="39" spans="1:4">
      <c r="A39" s="126" t="s">
        <v>158</v>
      </c>
      <c r="B39" s="115"/>
      <c r="C39" s="115"/>
      <c r="D39" s="115"/>
    </row>
    <row r="40" spans="1:4">
      <c r="A40" s="126" t="s">
        <v>159</v>
      </c>
      <c r="B40" s="115"/>
      <c r="C40" s="115"/>
      <c r="D40" s="115"/>
    </row>
    <row r="41" spans="1:4">
      <c r="A41" s="126" t="s">
        <v>160</v>
      </c>
      <c r="B41" s="115"/>
      <c r="C41" s="115"/>
      <c r="D41" s="115"/>
    </row>
    <row r="42" spans="1:4">
      <c r="A42" s="115"/>
      <c r="B42" s="115"/>
      <c r="C42" s="115"/>
      <c r="D42" s="115"/>
    </row>
    <row r="43" spans="1:4">
      <c r="A43" s="115"/>
      <c r="B43" s="115"/>
      <c r="C43" s="115"/>
      <c r="D43" s="115"/>
    </row>
    <row r="44" spans="1:4">
      <c r="A44" s="115"/>
      <c r="B44" s="115"/>
      <c r="C44" s="115"/>
      <c r="D44" s="115"/>
    </row>
  </sheetData>
  <mergeCells count="14">
    <mergeCell ref="B7:C7"/>
    <mergeCell ref="A4:D4"/>
    <mergeCell ref="A1:D1"/>
    <mergeCell ref="A2:D2"/>
    <mergeCell ref="A5:C5"/>
    <mergeCell ref="B6:C6"/>
    <mergeCell ref="A16:D16"/>
    <mergeCell ref="A35:C35"/>
    <mergeCell ref="B8:C8"/>
    <mergeCell ref="B9:C9"/>
    <mergeCell ref="B10:C10"/>
    <mergeCell ref="B11:C11"/>
    <mergeCell ref="B12:C12"/>
    <mergeCell ref="B13:C1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3</vt:i4>
      </vt:variant>
      <vt:variant>
        <vt:lpstr>Zone denumite</vt:lpstr>
      </vt:variant>
      <vt:variant>
        <vt:i4>3</vt:i4>
      </vt:variant>
    </vt:vector>
  </HeadingPairs>
  <TitlesOfParts>
    <vt:vector size="6" baseType="lpstr">
      <vt:lpstr>Anexa 2.1. - DG estimativ</vt:lpstr>
      <vt:lpstr>Anexa 1</vt:lpstr>
      <vt:lpstr>Anexa 2.2 c</vt:lpstr>
      <vt:lpstr>'Anexa 1'!Zona_de_imprimat</vt:lpstr>
      <vt:lpstr>'Anexa 2.1. - DG estimativ'!Zona_de_imprimat</vt:lpstr>
      <vt:lpstr>'Anexa 2.2 c'!Zona_de_imprimat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2021-09-15T18:53:38Z</dcterms:created>
  <dcterms:modified xsi:type="dcterms:W3CDTF">2021-10-27T09:56:01Z</dcterms:modified>
</cp:coreProperties>
</file>