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Z:\PUBLICI 2024\3. CLIENTI\Comuna SARMASAG\7. C12 - CENTRU COMUNITAR\2. ACHIZITII\LUCRARI\AA 3\"/>
    </mc:Choice>
  </mc:AlternateContent>
  <xr:revisionPtr revIDLastSave="0" documentId="13_ncr:1_{CBC858BA-2431-4D94-973A-FBE56EC8F2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EVIZ GENERAL" sheetId="1" r:id="rId1"/>
    <sheet name="DEVIZ GENERAL NEELIGIBIL" sheetId="2" r:id="rId2"/>
    <sheet name="DEVIZ GENERAL ELIGIBIL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7" i="3" l="1"/>
  <c r="D47" i="3"/>
  <c r="E47" i="3" s="1"/>
  <c r="I55" i="3"/>
  <c r="L55" i="3" s="1"/>
  <c r="F55" i="3"/>
  <c r="C55" i="3"/>
  <c r="H61" i="2"/>
  <c r="G61" i="2"/>
  <c r="E61" i="2"/>
  <c r="D61" i="2"/>
  <c r="H77" i="3"/>
  <c r="G77" i="3"/>
  <c r="G60" i="1" s="1"/>
  <c r="C49" i="3"/>
  <c r="I64" i="3"/>
  <c r="L64" i="3" s="1"/>
  <c r="G64" i="3"/>
  <c r="G55" i="3" s="1"/>
  <c r="D64" i="3"/>
  <c r="E64" i="3" s="1"/>
  <c r="E55" i="3" s="1"/>
  <c r="I63" i="3"/>
  <c r="L63" i="3" s="1"/>
  <c r="G63" i="3"/>
  <c r="H63" i="3" s="1"/>
  <c r="D63" i="3"/>
  <c r="E63" i="3" s="1"/>
  <c r="I62" i="3"/>
  <c r="J62" i="3" s="1"/>
  <c r="G62" i="3"/>
  <c r="H62" i="3" s="1"/>
  <c r="D62" i="3"/>
  <c r="E62" i="3" s="1"/>
  <c r="I61" i="3"/>
  <c r="L61" i="3" s="1"/>
  <c r="G61" i="3"/>
  <c r="H61" i="3" s="1"/>
  <c r="D61" i="3"/>
  <c r="E61" i="3" s="1"/>
  <c r="I60" i="3"/>
  <c r="L60" i="3" s="1"/>
  <c r="G60" i="3"/>
  <c r="D60" i="3"/>
  <c r="E60" i="3" s="1"/>
  <c r="I59" i="3"/>
  <c r="L59" i="3" s="1"/>
  <c r="G59" i="3"/>
  <c r="D59" i="3"/>
  <c r="E59" i="3" s="1"/>
  <c r="I58" i="3"/>
  <c r="L58" i="3" s="1"/>
  <c r="G58" i="3"/>
  <c r="D58" i="3"/>
  <c r="E58" i="3" s="1"/>
  <c r="I57" i="3"/>
  <c r="L57" i="3" s="1"/>
  <c r="G57" i="3"/>
  <c r="H57" i="3" s="1"/>
  <c r="D57" i="3"/>
  <c r="E57" i="3" s="1"/>
  <c r="I56" i="3"/>
  <c r="J56" i="3" s="1"/>
  <c r="G56" i="3"/>
  <c r="H56" i="3" s="1"/>
  <c r="D56" i="3"/>
  <c r="E56" i="3" s="1"/>
  <c r="M47" i="2"/>
  <c r="N47" i="2"/>
  <c r="M46" i="2"/>
  <c r="N46" i="2"/>
  <c r="M44" i="2"/>
  <c r="N44" i="2"/>
  <c r="M33" i="2"/>
  <c r="N33" i="2"/>
  <c r="L33" i="2"/>
  <c r="I33" i="2"/>
  <c r="J33" i="2" s="1"/>
  <c r="D61" i="1"/>
  <c r="E61" i="1"/>
  <c r="F61" i="1"/>
  <c r="G61" i="1"/>
  <c r="H61" i="1"/>
  <c r="I61" i="1"/>
  <c r="J61" i="1"/>
  <c r="K61" i="1"/>
  <c r="L61" i="1"/>
  <c r="M61" i="1"/>
  <c r="N61" i="1"/>
  <c r="F60" i="1"/>
  <c r="H60" i="1"/>
  <c r="D58" i="1"/>
  <c r="E58" i="1"/>
  <c r="F58" i="1"/>
  <c r="G58" i="1"/>
  <c r="H58" i="1"/>
  <c r="I58" i="1"/>
  <c r="J58" i="1"/>
  <c r="K58" i="1"/>
  <c r="L58" i="1"/>
  <c r="M58" i="1"/>
  <c r="N58" i="1"/>
  <c r="D57" i="1"/>
  <c r="F57" i="1"/>
  <c r="G57" i="1"/>
  <c r="J57" i="1"/>
  <c r="M57" i="1"/>
  <c r="D56" i="1"/>
  <c r="E56" i="1"/>
  <c r="F56" i="1"/>
  <c r="G56" i="1"/>
  <c r="H56" i="1"/>
  <c r="I56" i="1"/>
  <c r="J56" i="1"/>
  <c r="K56" i="1"/>
  <c r="L56" i="1"/>
  <c r="M56" i="1"/>
  <c r="N56" i="1"/>
  <c r="F47" i="1"/>
  <c r="D44" i="1"/>
  <c r="E44" i="1"/>
  <c r="F44" i="1"/>
  <c r="G44" i="1"/>
  <c r="H44" i="1"/>
  <c r="I44" i="1"/>
  <c r="J44" i="1"/>
  <c r="K44" i="1"/>
  <c r="L44" i="1"/>
  <c r="M44" i="1"/>
  <c r="N44" i="1"/>
  <c r="D40" i="1"/>
  <c r="E40" i="1"/>
  <c r="F40" i="1"/>
  <c r="G40" i="1"/>
  <c r="H40" i="1"/>
  <c r="I40" i="1"/>
  <c r="J40" i="1"/>
  <c r="K40" i="1"/>
  <c r="L40" i="1"/>
  <c r="M40" i="1"/>
  <c r="N40" i="1"/>
  <c r="D39" i="1"/>
  <c r="E39" i="1"/>
  <c r="F39" i="1"/>
  <c r="G39" i="1"/>
  <c r="H39" i="1"/>
  <c r="I39" i="1"/>
  <c r="J39" i="1"/>
  <c r="K39" i="1"/>
  <c r="L39" i="1"/>
  <c r="M39" i="1"/>
  <c r="N39" i="1"/>
  <c r="D38" i="1"/>
  <c r="E38" i="1"/>
  <c r="F38" i="1"/>
  <c r="G38" i="1"/>
  <c r="H38" i="1"/>
  <c r="I38" i="1"/>
  <c r="J38" i="1"/>
  <c r="K38" i="1"/>
  <c r="L38" i="1"/>
  <c r="M38" i="1"/>
  <c r="N38" i="1"/>
  <c r="D37" i="1"/>
  <c r="E37" i="1"/>
  <c r="F37" i="1"/>
  <c r="F36" i="1" s="1"/>
  <c r="G37" i="1"/>
  <c r="H37" i="1"/>
  <c r="H36" i="1" s="1"/>
  <c r="I37" i="1"/>
  <c r="J37" i="1"/>
  <c r="K37" i="1"/>
  <c r="L37" i="1"/>
  <c r="M37" i="1"/>
  <c r="N37" i="1"/>
  <c r="F33" i="1"/>
  <c r="D30" i="1"/>
  <c r="E30" i="1"/>
  <c r="F30" i="1"/>
  <c r="G30" i="1"/>
  <c r="H30" i="1"/>
  <c r="I30" i="1"/>
  <c r="J30" i="1"/>
  <c r="K30" i="1"/>
  <c r="L30" i="1"/>
  <c r="M30" i="1"/>
  <c r="N30" i="1"/>
  <c r="D29" i="1"/>
  <c r="E29" i="1"/>
  <c r="F29" i="1"/>
  <c r="G29" i="1"/>
  <c r="H29" i="1"/>
  <c r="I29" i="1"/>
  <c r="J29" i="1"/>
  <c r="K29" i="1"/>
  <c r="L29" i="1"/>
  <c r="M29" i="1"/>
  <c r="N29" i="1"/>
  <c r="D28" i="1"/>
  <c r="E28" i="1"/>
  <c r="F28" i="1"/>
  <c r="G28" i="1"/>
  <c r="H28" i="1"/>
  <c r="I28" i="1"/>
  <c r="J28" i="1"/>
  <c r="K28" i="1"/>
  <c r="L28" i="1"/>
  <c r="M28" i="1"/>
  <c r="N28" i="1"/>
  <c r="D27" i="1"/>
  <c r="E27" i="1"/>
  <c r="F27" i="1"/>
  <c r="G27" i="1"/>
  <c r="H27" i="1"/>
  <c r="I27" i="1"/>
  <c r="J27" i="1"/>
  <c r="K27" i="1"/>
  <c r="L27" i="1"/>
  <c r="M27" i="1"/>
  <c r="N27" i="1"/>
  <c r="D23" i="1"/>
  <c r="E23" i="1"/>
  <c r="F23" i="1"/>
  <c r="G23" i="1"/>
  <c r="H23" i="1"/>
  <c r="C61" i="1"/>
  <c r="J55" i="2"/>
  <c r="K55" i="2"/>
  <c r="J56" i="2"/>
  <c r="K56" i="2" s="1"/>
  <c r="G54" i="2"/>
  <c r="H54" i="2" s="1"/>
  <c r="G55" i="2"/>
  <c r="H55" i="2"/>
  <c r="G56" i="2"/>
  <c r="H56" i="2" s="1"/>
  <c r="J77" i="2"/>
  <c r="I48" i="1"/>
  <c r="J48" i="1" s="1"/>
  <c r="M48" i="1" s="1"/>
  <c r="F25" i="1"/>
  <c r="G25" i="1"/>
  <c r="H25" i="1"/>
  <c r="F26" i="1"/>
  <c r="G26" i="1"/>
  <c r="H26" i="1"/>
  <c r="F31" i="1"/>
  <c r="G31" i="1"/>
  <c r="H31" i="1"/>
  <c r="F34" i="1"/>
  <c r="G34" i="1"/>
  <c r="H34" i="1"/>
  <c r="F38" i="2"/>
  <c r="F43" i="2"/>
  <c r="F42" i="2"/>
  <c r="G77" i="2"/>
  <c r="H77" i="2"/>
  <c r="E77" i="2"/>
  <c r="D77" i="2"/>
  <c r="E76" i="2"/>
  <c r="D76" i="2"/>
  <c r="L58" i="2"/>
  <c r="I58" i="2"/>
  <c r="J58" i="2" s="1"/>
  <c r="M58" i="2" s="1"/>
  <c r="G58" i="2"/>
  <c r="D58" i="2"/>
  <c r="E58" i="2" s="1"/>
  <c r="G46" i="3"/>
  <c r="H46" i="3" s="1"/>
  <c r="I46" i="3"/>
  <c r="L46" i="3" s="1"/>
  <c r="I33" i="3"/>
  <c r="I32" i="3" s="1"/>
  <c r="G33" i="3"/>
  <c r="G32" i="3" s="1"/>
  <c r="G32" i="1" s="1"/>
  <c r="D33" i="3"/>
  <c r="I17" i="2"/>
  <c r="L17" i="2" s="1"/>
  <c r="I18" i="2"/>
  <c r="J18" i="2" s="1"/>
  <c r="F49" i="3"/>
  <c r="F45" i="1" s="1"/>
  <c r="C59" i="1"/>
  <c r="D59" i="1"/>
  <c r="E59" i="1"/>
  <c r="C57" i="1"/>
  <c r="C58" i="1"/>
  <c r="C56" i="1"/>
  <c r="C39" i="1"/>
  <c r="C40" i="1"/>
  <c r="C38" i="1"/>
  <c r="C37" i="1"/>
  <c r="C34" i="1"/>
  <c r="D34" i="1"/>
  <c r="E34" i="1"/>
  <c r="C33" i="1"/>
  <c r="C31" i="1"/>
  <c r="D31" i="1"/>
  <c r="C26" i="1"/>
  <c r="I26" i="1" s="1"/>
  <c r="J26" i="1" s="1"/>
  <c r="D26" i="1"/>
  <c r="E26" i="1"/>
  <c r="C27" i="1"/>
  <c r="C28" i="1"/>
  <c r="C29" i="1"/>
  <c r="C30" i="1"/>
  <c r="D25" i="1"/>
  <c r="E25" i="1"/>
  <c r="C25" i="1"/>
  <c r="C23" i="1"/>
  <c r="I51" i="3"/>
  <c r="J51" i="3" s="1"/>
  <c r="I52" i="3"/>
  <c r="L52" i="3" s="1"/>
  <c r="I53" i="3"/>
  <c r="J53" i="3" s="1"/>
  <c r="I54" i="3"/>
  <c r="L54" i="3" s="1"/>
  <c r="I50" i="3"/>
  <c r="I45" i="3"/>
  <c r="J45" i="3" s="1"/>
  <c r="K45" i="3" s="1"/>
  <c r="N87" i="3"/>
  <c r="M87" i="3"/>
  <c r="L87" i="3"/>
  <c r="N83" i="3"/>
  <c r="M83" i="3"/>
  <c r="L83" i="3"/>
  <c r="N71" i="3"/>
  <c r="M71" i="3"/>
  <c r="L71" i="3"/>
  <c r="N68" i="3"/>
  <c r="M68" i="3"/>
  <c r="L68" i="3"/>
  <c r="N65" i="3"/>
  <c r="N36" i="3"/>
  <c r="N35" i="3" s="1"/>
  <c r="M36" i="3"/>
  <c r="M35" i="3" s="1"/>
  <c r="L36" i="3"/>
  <c r="L35" i="3" s="1"/>
  <c r="N24" i="3"/>
  <c r="M24" i="3"/>
  <c r="L24" i="3"/>
  <c r="N17" i="3"/>
  <c r="M17" i="3"/>
  <c r="L17" i="3"/>
  <c r="N15" i="3"/>
  <c r="M15" i="3"/>
  <c r="L15" i="3"/>
  <c r="N12" i="3"/>
  <c r="M12" i="3"/>
  <c r="L12" i="3"/>
  <c r="K87" i="3"/>
  <c r="J87" i="3"/>
  <c r="I87" i="3"/>
  <c r="K83" i="3"/>
  <c r="J83" i="3"/>
  <c r="I83" i="3"/>
  <c r="K71" i="3"/>
  <c r="J71" i="3"/>
  <c r="I71" i="3"/>
  <c r="K68" i="3"/>
  <c r="J68" i="3"/>
  <c r="I68" i="3"/>
  <c r="K65" i="3"/>
  <c r="K36" i="3"/>
  <c r="K35" i="3" s="1"/>
  <c r="J36" i="3"/>
  <c r="J35" i="3" s="1"/>
  <c r="I36" i="3"/>
  <c r="I35" i="3" s="1"/>
  <c r="K24" i="3"/>
  <c r="J24" i="3"/>
  <c r="I24" i="3"/>
  <c r="K17" i="3"/>
  <c r="J17" i="3"/>
  <c r="I17" i="3"/>
  <c r="K15" i="3"/>
  <c r="J15" i="3"/>
  <c r="I15" i="3"/>
  <c r="K12" i="3"/>
  <c r="J12" i="3"/>
  <c r="I12" i="3"/>
  <c r="H87" i="3"/>
  <c r="G87" i="3"/>
  <c r="F87" i="3"/>
  <c r="H83" i="3"/>
  <c r="G83" i="3"/>
  <c r="F83" i="3"/>
  <c r="H71" i="3"/>
  <c r="G71" i="3"/>
  <c r="F71" i="3"/>
  <c r="H68" i="3"/>
  <c r="G68" i="3"/>
  <c r="F68" i="3"/>
  <c r="H65" i="3"/>
  <c r="H54" i="3"/>
  <c r="G53" i="3"/>
  <c r="H53" i="3" s="1"/>
  <c r="G52" i="3"/>
  <c r="H52" i="3" s="1"/>
  <c r="G51" i="3"/>
  <c r="H51" i="3" s="1"/>
  <c r="G50" i="3"/>
  <c r="H50" i="3" s="1"/>
  <c r="G45" i="3"/>
  <c r="H45" i="3" s="1"/>
  <c r="F43" i="3"/>
  <c r="H36" i="3"/>
  <c r="H35" i="3" s="1"/>
  <c r="H35" i="1" s="1"/>
  <c r="G36" i="3"/>
  <c r="G35" i="3" s="1"/>
  <c r="G35" i="1" s="1"/>
  <c r="F36" i="3"/>
  <c r="F35" i="3" s="1"/>
  <c r="F35" i="1" s="1"/>
  <c r="F32" i="3"/>
  <c r="F32" i="1" s="1"/>
  <c r="H24" i="3"/>
  <c r="H24" i="1" s="1"/>
  <c r="G24" i="3"/>
  <c r="G24" i="1" s="1"/>
  <c r="F24" i="3"/>
  <c r="F24" i="1" s="1"/>
  <c r="H17" i="3"/>
  <c r="G17" i="3"/>
  <c r="F17" i="3"/>
  <c r="H15" i="3"/>
  <c r="G15" i="3"/>
  <c r="F15" i="3"/>
  <c r="H12" i="3"/>
  <c r="G12" i="3"/>
  <c r="F12" i="3"/>
  <c r="M70" i="2"/>
  <c r="M71" i="2"/>
  <c r="M72" i="2"/>
  <c r="M73" i="2"/>
  <c r="M75" i="2"/>
  <c r="M77" i="2"/>
  <c r="M69" i="2"/>
  <c r="N69" i="2"/>
  <c r="L69" i="2"/>
  <c r="I71" i="2"/>
  <c r="K71" i="2" s="1"/>
  <c r="K57" i="1" s="1"/>
  <c r="I72" i="2"/>
  <c r="L72" i="2" s="1"/>
  <c r="I73" i="2"/>
  <c r="K73" i="2" s="1"/>
  <c r="N73" i="2" s="1"/>
  <c r="I75" i="2"/>
  <c r="K75" i="2" s="1"/>
  <c r="N75" i="2" s="1"/>
  <c r="I77" i="2"/>
  <c r="K77" i="2" s="1"/>
  <c r="N77" i="2" s="1"/>
  <c r="I70" i="2"/>
  <c r="K70" i="2" s="1"/>
  <c r="I59" i="2"/>
  <c r="J59" i="2" s="1"/>
  <c r="I60" i="2"/>
  <c r="J60" i="2" s="1"/>
  <c r="I61" i="2"/>
  <c r="J61" i="2" s="1"/>
  <c r="I62" i="2"/>
  <c r="J62" i="2" s="1"/>
  <c r="I57" i="2"/>
  <c r="L57" i="2" s="1"/>
  <c r="I54" i="2"/>
  <c r="I48" i="2"/>
  <c r="L48" i="2" s="1"/>
  <c r="I49" i="2"/>
  <c r="J49" i="2" s="1"/>
  <c r="I50" i="2"/>
  <c r="J50" i="2" s="1"/>
  <c r="I47" i="2"/>
  <c r="L47" i="2" s="1"/>
  <c r="I44" i="2"/>
  <c r="J44" i="2" s="1"/>
  <c r="I41" i="2"/>
  <c r="I36" i="2"/>
  <c r="J36" i="2" s="1"/>
  <c r="I37" i="2"/>
  <c r="J37" i="2" s="1"/>
  <c r="I38" i="2"/>
  <c r="J38" i="2" s="1"/>
  <c r="K38" i="2" s="1"/>
  <c r="I39" i="2"/>
  <c r="J39" i="2" s="1"/>
  <c r="I40" i="2"/>
  <c r="J40" i="2" s="1"/>
  <c r="K40" i="2" s="1"/>
  <c r="I35" i="2"/>
  <c r="J35" i="2" s="1"/>
  <c r="I16" i="2"/>
  <c r="J16" i="2" s="1"/>
  <c r="I19" i="2"/>
  <c r="L19" i="2" s="1"/>
  <c r="I20" i="2"/>
  <c r="L20" i="2" s="1"/>
  <c r="I21" i="2"/>
  <c r="J21" i="2" s="1"/>
  <c r="M21" i="2" s="1"/>
  <c r="I22" i="2"/>
  <c r="L22" i="2" s="1"/>
  <c r="I23" i="2"/>
  <c r="L23" i="2" s="1"/>
  <c r="I24" i="2"/>
  <c r="J24" i="2" s="1"/>
  <c r="M24" i="2" s="1"/>
  <c r="I15" i="2"/>
  <c r="L15" i="2" s="1"/>
  <c r="F86" i="2"/>
  <c r="G84" i="2"/>
  <c r="G86" i="2" s="1"/>
  <c r="N82" i="2"/>
  <c r="M82" i="2"/>
  <c r="L82" i="2"/>
  <c r="K82" i="2"/>
  <c r="J82" i="2"/>
  <c r="I82" i="2"/>
  <c r="H82" i="2"/>
  <c r="G82" i="2"/>
  <c r="F82" i="2"/>
  <c r="F76" i="2"/>
  <c r="H74" i="2"/>
  <c r="G74" i="2"/>
  <c r="M74" i="2" s="1"/>
  <c r="F74" i="2"/>
  <c r="H72" i="2"/>
  <c r="H71" i="2"/>
  <c r="H57" i="1" s="1"/>
  <c r="H70" i="2"/>
  <c r="J68" i="2"/>
  <c r="G68" i="2"/>
  <c r="F68" i="2"/>
  <c r="N65" i="2"/>
  <c r="M65" i="2"/>
  <c r="L65" i="2"/>
  <c r="K65" i="2"/>
  <c r="J65" i="2"/>
  <c r="I65" i="2"/>
  <c r="H65" i="2"/>
  <c r="G65" i="2"/>
  <c r="F65" i="2"/>
  <c r="H59" i="2"/>
  <c r="G57" i="2"/>
  <c r="H57" i="2" s="1"/>
  <c r="F53" i="2"/>
  <c r="G50" i="2"/>
  <c r="H50" i="2" s="1"/>
  <c r="G49" i="2"/>
  <c r="H49" i="2" s="1"/>
  <c r="G48" i="2"/>
  <c r="H48" i="2" s="1"/>
  <c r="G47" i="2"/>
  <c r="H47" i="2" s="1"/>
  <c r="F46" i="2"/>
  <c r="F45" i="2"/>
  <c r="G43" i="2"/>
  <c r="G42" i="2" s="1"/>
  <c r="H41" i="2"/>
  <c r="G40" i="2"/>
  <c r="H40" i="2" s="1"/>
  <c r="G39" i="2"/>
  <c r="H39" i="2" s="1"/>
  <c r="G38" i="2"/>
  <c r="G37" i="2"/>
  <c r="F34" i="2"/>
  <c r="G33" i="2"/>
  <c r="H33" i="2" s="1"/>
  <c r="N27" i="2"/>
  <c r="M27" i="2"/>
  <c r="L27" i="2"/>
  <c r="K27" i="2"/>
  <c r="J27" i="2"/>
  <c r="I27" i="2"/>
  <c r="H27" i="2"/>
  <c r="G27" i="2"/>
  <c r="F27" i="2"/>
  <c r="G19" i="2"/>
  <c r="H19" i="2" s="1"/>
  <c r="G16" i="2"/>
  <c r="G15" i="2"/>
  <c r="H15" i="2" s="1"/>
  <c r="F14" i="2"/>
  <c r="F25" i="2" s="1"/>
  <c r="N12" i="2"/>
  <c r="M12" i="2"/>
  <c r="L12" i="2"/>
  <c r="K12" i="2"/>
  <c r="J12" i="2"/>
  <c r="I12" i="2"/>
  <c r="H12" i="2"/>
  <c r="G12" i="2"/>
  <c r="F12" i="2"/>
  <c r="L55" i="1"/>
  <c r="M55" i="1"/>
  <c r="N55" i="1"/>
  <c r="L59" i="1"/>
  <c r="M59" i="1"/>
  <c r="N59" i="1"/>
  <c r="L53" i="1"/>
  <c r="M53" i="1"/>
  <c r="N53" i="1"/>
  <c r="M52" i="1"/>
  <c r="N52" i="1"/>
  <c r="L52" i="1"/>
  <c r="K52" i="1"/>
  <c r="J52" i="1"/>
  <c r="I52" i="1"/>
  <c r="I46" i="1"/>
  <c r="J46" i="1" s="1"/>
  <c r="L18" i="1"/>
  <c r="M18" i="1"/>
  <c r="N18" i="1"/>
  <c r="L19" i="1"/>
  <c r="M19" i="1"/>
  <c r="N19" i="1"/>
  <c r="L20" i="1"/>
  <c r="M20" i="1"/>
  <c r="N20" i="1"/>
  <c r="L21" i="1"/>
  <c r="M21" i="1"/>
  <c r="N21" i="1"/>
  <c r="M17" i="1"/>
  <c r="N17" i="1"/>
  <c r="L17" i="1"/>
  <c r="I21" i="1"/>
  <c r="J21" i="1" s="1"/>
  <c r="I22" i="1"/>
  <c r="J22" i="1" s="1"/>
  <c r="M22" i="1" s="1"/>
  <c r="I19" i="1"/>
  <c r="I20" i="1"/>
  <c r="J20" i="1" s="1"/>
  <c r="K18" i="1"/>
  <c r="J18" i="1"/>
  <c r="I18" i="1"/>
  <c r="L9" i="1"/>
  <c r="M9" i="1"/>
  <c r="N9" i="1"/>
  <c r="L10" i="1"/>
  <c r="M10" i="1"/>
  <c r="N10" i="1"/>
  <c r="L11" i="1"/>
  <c r="M11" i="1"/>
  <c r="N11" i="1"/>
  <c r="M8" i="1"/>
  <c r="N8" i="1"/>
  <c r="L8" i="1"/>
  <c r="J9" i="1"/>
  <c r="K9" i="1" s="1"/>
  <c r="J10" i="1"/>
  <c r="K10" i="1" s="1"/>
  <c r="J11" i="1"/>
  <c r="K11" i="1" s="1"/>
  <c r="K8" i="1"/>
  <c r="J8" i="1"/>
  <c r="D55" i="3" l="1"/>
  <c r="D47" i="1" s="1"/>
  <c r="F14" i="1"/>
  <c r="I47" i="3"/>
  <c r="J47" i="3" s="1"/>
  <c r="M47" i="3" s="1"/>
  <c r="I77" i="3"/>
  <c r="D60" i="1"/>
  <c r="C60" i="1"/>
  <c r="G47" i="1"/>
  <c r="M61" i="2"/>
  <c r="E47" i="1"/>
  <c r="L62" i="3"/>
  <c r="L56" i="3"/>
  <c r="M62" i="3"/>
  <c r="K62" i="3"/>
  <c r="N62" i="3" s="1"/>
  <c r="M56" i="3"/>
  <c r="K56" i="3"/>
  <c r="N56" i="3" s="1"/>
  <c r="H60" i="3"/>
  <c r="J61" i="3"/>
  <c r="H59" i="3"/>
  <c r="J60" i="3"/>
  <c r="K60" i="3" s="1"/>
  <c r="H58" i="3"/>
  <c r="J59" i="3"/>
  <c r="M59" i="3" s="1"/>
  <c r="H64" i="3"/>
  <c r="H55" i="3" s="1"/>
  <c r="J58" i="3"/>
  <c r="K58" i="3" s="1"/>
  <c r="J64" i="3"/>
  <c r="J57" i="3"/>
  <c r="M57" i="3" s="1"/>
  <c r="J63" i="3"/>
  <c r="M63" i="3" s="1"/>
  <c r="I31" i="1"/>
  <c r="L31" i="1" s="1"/>
  <c r="I36" i="1"/>
  <c r="M26" i="1"/>
  <c r="I25" i="1"/>
  <c r="L25" i="1" s="1"/>
  <c r="J36" i="1"/>
  <c r="D54" i="1"/>
  <c r="J54" i="1"/>
  <c r="I34" i="1"/>
  <c r="J34" i="1" s="1"/>
  <c r="M34" i="1" s="1"/>
  <c r="I47" i="1"/>
  <c r="E33" i="3"/>
  <c r="H33" i="3"/>
  <c r="M36" i="1"/>
  <c r="H54" i="1"/>
  <c r="D36" i="1"/>
  <c r="G33" i="1"/>
  <c r="J33" i="3"/>
  <c r="L33" i="3"/>
  <c r="F43" i="1"/>
  <c r="L36" i="1"/>
  <c r="J54" i="2"/>
  <c r="K54" i="2" s="1"/>
  <c r="J57" i="2"/>
  <c r="K57" i="2" s="1"/>
  <c r="I57" i="1"/>
  <c r="I54" i="1" s="1"/>
  <c r="N36" i="1"/>
  <c r="N23" i="1"/>
  <c r="M23" i="1"/>
  <c r="L23" i="1"/>
  <c r="J23" i="1"/>
  <c r="K33" i="2"/>
  <c r="K23" i="1" s="1"/>
  <c r="I23" i="1"/>
  <c r="K54" i="1"/>
  <c r="M54" i="1"/>
  <c r="G54" i="1"/>
  <c r="F54" i="1"/>
  <c r="K36" i="1"/>
  <c r="G36" i="1"/>
  <c r="E36" i="1"/>
  <c r="D24" i="1"/>
  <c r="E24" i="1"/>
  <c r="H53" i="2"/>
  <c r="I43" i="2"/>
  <c r="J43" i="2" s="1"/>
  <c r="M43" i="2" s="1"/>
  <c r="M37" i="2"/>
  <c r="G76" i="2"/>
  <c r="G78" i="2" s="1"/>
  <c r="K58" i="2"/>
  <c r="J46" i="3"/>
  <c r="K46" i="3" s="1"/>
  <c r="N46" i="3" s="1"/>
  <c r="J17" i="2"/>
  <c r="M17" i="2" s="1"/>
  <c r="H49" i="3"/>
  <c r="H45" i="1" s="1"/>
  <c r="M51" i="3"/>
  <c r="M49" i="3" s="1"/>
  <c r="I49" i="3"/>
  <c r="I45" i="1" s="1"/>
  <c r="G49" i="3"/>
  <c r="G45" i="1" s="1"/>
  <c r="J52" i="3"/>
  <c r="M52" i="3" s="1"/>
  <c r="J54" i="3"/>
  <c r="M54" i="3" s="1"/>
  <c r="H58" i="2"/>
  <c r="L38" i="2"/>
  <c r="L77" i="2"/>
  <c r="J20" i="2"/>
  <c r="M20" i="2" s="1"/>
  <c r="L73" i="2"/>
  <c r="F63" i="2"/>
  <c r="L35" i="2"/>
  <c r="J23" i="2"/>
  <c r="M23" i="2" s="1"/>
  <c r="N70" i="2"/>
  <c r="L18" i="2"/>
  <c r="L45" i="3"/>
  <c r="K18" i="2"/>
  <c r="N18" i="2" s="1"/>
  <c r="M18" i="2"/>
  <c r="J48" i="2"/>
  <c r="K48" i="2" s="1"/>
  <c r="N48" i="2" s="1"/>
  <c r="L75" i="2"/>
  <c r="J41" i="2"/>
  <c r="M41" i="2" s="1"/>
  <c r="F78" i="2"/>
  <c r="M16" i="2"/>
  <c r="H46" i="2"/>
  <c r="H45" i="2" s="1"/>
  <c r="K35" i="2"/>
  <c r="N35" i="2" s="1"/>
  <c r="M35" i="2"/>
  <c r="K36" i="2"/>
  <c r="N36" i="2" s="1"/>
  <c r="M36" i="2"/>
  <c r="L36" i="2"/>
  <c r="K24" i="2"/>
  <c r="N24" i="2" s="1"/>
  <c r="J19" i="2"/>
  <c r="K19" i="2" s="1"/>
  <c r="N19" i="2" s="1"/>
  <c r="L41" i="2"/>
  <c r="M68" i="2"/>
  <c r="K72" i="2"/>
  <c r="K68" i="2" s="1"/>
  <c r="L24" i="2"/>
  <c r="J22" i="2"/>
  <c r="M22" i="2" s="1"/>
  <c r="L39" i="2"/>
  <c r="K44" i="2"/>
  <c r="H37" i="2"/>
  <c r="M38" i="2"/>
  <c r="K21" i="2"/>
  <c r="N21" i="2" s="1"/>
  <c r="L37" i="2"/>
  <c r="L44" i="2"/>
  <c r="H79" i="3"/>
  <c r="K26" i="1"/>
  <c r="N26" i="1" s="1"/>
  <c r="N45" i="3"/>
  <c r="I41" i="3"/>
  <c r="J31" i="1"/>
  <c r="M31" i="1" s="1"/>
  <c r="L22" i="1"/>
  <c r="K46" i="1"/>
  <c r="N46" i="1" s="1"/>
  <c r="M46" i="1"/>
  <c r="L48" i="1"/>
  <c r="L46" i="1"/>
  <c r="L26" i="1"/>
  <c r="M53" i="3"/>
  <c r="K53" i="3"/>
  <c r="N53" i="3" s="1"/>
  <c r="K51" i="3"/>
  <c r="N51" i="3" s="1"/>
  <c r="J50" i="3"/>
  <c r="L50" i="3"/>
  <c r="F66" i="3"/>
  <c r="L53" i="3"/>
  <c r="L51" i="3"/>
  <c r="M45" i="3"/>
  <c r="F89" i="3"/>
  <c r="H43" i="3"/>
  <c r="H89" i="3" s="1"/>
  <c r="G79" i="3"/>
  <c r="F79" i="3"/>
  <c r="F41" i="3"/>
  <c r="G41" i="3"/>
  <c r="G43" i="3"/>
  <c r="G14" i="2"/>
  <c r="K16" i="2"/>
  <c r="H16" i="2"/>
  <c r="H14" i="2" s="1"/>
  <c r="L16" i="2"/>
  <c r="J15" i="2"/>
  <c r="K15" i="2" s="1"/>
  <c r="M39" i="2"/>
  <c r="N40" i="2"/>
  <c r="L40" i="2"/>
  <c r="F51" i="2"/>
  <c r="G34" i="2"/>
  <c r="M40" i="2"/>
  <c r="H43" i="2"/>
  <c r="H42" i="2" s="1"/>
  <c r="J47" i="2"/>
  <c r="M49" i="2"/>
  <c r="L50" i="2"/>
  <c r="H68" i="2"/>
  <c r="L71" i="2"/>
  <c r="L57" i="1" s="1"/>
  <c r="L54" i="1" s="1"/>
  <c r="N71" i="2"/>
  <c r="N57" i="1" s="1"/>
  <c r="N54" i="1" s="1"/>
  <c r="L70" i="2"/>
  <c r="H84" i="2"/>
  <c r="I68" i="2"/>
  <c r="M57" i="2"/>
  <c r="M53" i="2" s="1"/>
  <c r="F88" i="2"/>
  <c r="K59" i="2"/>
  <c r="N59" i="2" s="1"/>
  <c r="M59" i="2"/>
  <c r="K62" i="2"/>
  <c r="N62" i="2" s="1"/>
  <c r="M62" i="2"/>
  <c r="K60" i="2"/>
  <c r="N60" i="2" s="1"/>
  <c r="M60" i="2"/>
  <c r="L61" i="2"/>
  <c r="L47" i="1" s="1"/>
  <c r="L59" i="2"/>
  <c r="K61" i="2"/>
  <c r="N61" i="2" s="1"/>
  <c r="L62" i="2"/>
  <c r="L60" i="2"/>
  <c r="L53" i="2"/>
  <c r="I53" i="2"/>
  <c r="K50" i="2"/>
  <c r="N50" i="2" s="1"/>
  <c r="M50" i="2"/>
  <c r="I46" i="2"/>
  <c r="I45" i="2" s="1"/>
  <c r="K49" i="2"/>
  <c r="N49" i="2" s="1"/>
  <c r="L49" i="2"/>
  <c r="L46" i="2"/>
  <c r="K39" i="2"/>
  <c r="N39" i="2" s="1"/>
  <c r="I34" i="2"/>
  <c r="K37" i="2"/>
  <c r="J34" i="2"/>
  <c r="I14" i="2"/>
  <c r="L21" i="2"/>
  <c r="H38" i="2"/>
  <c r="N38" i="2" s="1"/>
  <c r="G53" i="2"/>
  <c r="G46" i="2"/>
  <c r="G45" i="2" s="1"/>
  <c r="K48" i="1"/>
  <c r="N48" i="1" s="1"/>
  <c r="K21" i="1"/>
  <c r="K22" i="1"/>
  <c r="N22" i="1" s="1"/>
  <c r="J19" i="1"/>
  <c r="K19" i="1" s="1"/>
  <c r="K20" i="1"/>
  <c r="I8" i="1"/>
  <c r="L47" i="3" l="1"/>
  <c r="L43" i="3" s="1"/>
  <c r="L43" i="1" s="1"/>
  <c r="I43" i="3"/>
  <c r="I43" i="1" s="1"/>
  <c r="K47" i="3"/>
  <c r="N47" i="3" s="1"/>
  <c r="N43" i="3" s="1"/>
  <c r="N89" i="3" s="1"/>
  <c r="H47" i="1"/>
  <c r="K64" i="3"/>
  <c r="K55" i="3" s="1"/>
  <c r="N55" i="3" s="1"/>
  <c r="J55" i="3"/>
  <c r="M55" i="3" s="1"/>
  <c r="M47" i="1" s="1"/>
  <c r="H25" i="2"/>
  <c r="H88" i="2" s="1"/>
  <c r="H14" i="1"/>
  <c r="G25" i="2"/>
  <c r="G88" i="2" s="1"/>
  <c r="G14" i="1"/>
  <c r="I25" i="2"/>
  <c r="I14" i="1"/>
  <c r="I79" i="3"/>
  <c r="I33" i="1"/>
  <c r="I32" i="1" s="1"/>
  <c r="L32" i="1" s="1"/>
  <c r="E77" i="3"/>
  <c r="E60" i="1" s="1"/>
  <c r="L77" i="3"/>
  <c r="I60" i="1"/>
  <c r="I62" i="1" s="1"/>
  <c r="M60" i="3"/>
  <c r="J25" i="1"/>
  <c r="K59" i="3"/>
  <c r="N58" i="3"/>
  <c r="K63" i="3"/>
  <c r="N63" i="3" s="1"/>
  <c r="K57" i="3"/>
  <c r="N57" i="3" s="1"/>
  <c r="N59" i="3"/>
  <c r="M58" i="3"/>
  <c r="K61" i="3"/>
  <c r="N61" i="3" s="1"/>
  <c r="M61" i="3"/>
  <c r="N60" i="3"/>
  <c r="M64" i="3"/>
  <c r="L34" i="1"/>
  <c r="K34" i="1"/>
  <c r="N34" i="1" s="1"/>
  <c r="K52" i="3"/>
  <c r="N52" i="3" s="1"/>
  <c r="J32" i="3"/>
  <c r="J41" i="3" s="1"/>
  <c r="J33" i="1"/>
  <c r="J32" i="1" s="1"/>
  <c r="M46" i="3"/>
  <c r="M43" i="3" s="1"/>
  <c r="M89" i="3" s="1"/>
  <c r="M33" i="3"/>
  <c r="J47" i="1"/>
  <c r="L32" i="3"/>
  <c r="L41" i="3" s="1"/>
  <c r="K33" i="3"/>
  <c r="N33" i="3" s="1"/>
  <c r="H32" i="3"/>
  <c r="H33" i="1"/>
  <c r="H43" i="1"/>
  <c r="G43" i="1"/>
  <c r="H63" i="2"/>
  <c r="I42" i="2"/>
  <c r="L43" i="2"/>
  <c r="L42" i="2" s="1"/>
  <c r="H76" i="2"/>
  <c r="H78" i="2" s="1"/>
  <c r="N58" i="2"/>
  <c r="J43" i="3"/>
  <c r="J89" i="3" s="1"/>
  <c r="K17" i="2"/>
  <c r="N17" i="2" s="1"/>
  <c r="L14" i="2"/>
  <c r="K50" i="3"/>
  <c r="J49" i="3"/>
  <c r="J45" i="1" s="1"/>
  <c r="K54" i="3"/>
  <c r="N54" i="3" s="1"/>
  <c r="L49" i="3"/>
  <c r="L45" i="1" s="1"/>
  <c r="K20" i="2"/>
  <c r="N20" i="2" s="1"/>
  <c r="K23" i="2"/>
  <c r="N23" i="2" s="1"/>
  <c r="I63" i="2"/>
  <c r="F87" i="2"/>
  <c r="J53" i="2"/>
  <c r="K53" i="2"/>
  <c r="M48" i="2"/>
  <c r="M45" i="2" s="1"/>
  <c r="N16" i="2"/>
  <c r="J14" i="2"/>
  <c r="K34" i="2"/>
  <c r="M19" i="2"/>
  <c r="K41" i="2"/>
  <c r="N41" i="2" s="1"/>
  <c r="L68" i="2"/>
  <c r="I88" i="2"/>
  <c r="L34" i="2"/>
  <c r="M15" i="2"/>
  <c r="N72" i="2"/>
  <c r="N68" i="2" s="1"/>
  <c r="K31" i="1"/>
  <c r="N31" i="1" s="1"/>
  <c r="K22" i="2"/>
  <c r="N22" i="2" s="1"/>
  <c r="M34" i="2"/>
  <c r="K25" i="1"/>
  <c r="N25" i="1" s="1"/>
  <c r="M25" i="1"/>
  <c r="M50" i="3"/>
  <c r="F88" i="3"/>
  <c r="G66" i="3"/>
  <c r="G88" i="3" s="1"/>
  <c r="I89" i="3"/>
  <c r="H66" i="3"/>
  <c r="G89" i="3"/>
  <c r="N15" i="2"/>
  <c r="N37" i="2"/>
  <c r="N34" i="2" s="1"/>
  <c r="H34" i="2"/>
  <c r="H51" i="2" s="1"/>
  <c r="G51" i="2"/>
  <c r="H86" i="2"/>
  <c r="G63" i="2"/>
  <c r="I51" i="2"/>
  <c r="L45" i="2"/>
  <c r="K47" i="2"/>
  <c r="J46" i="2"/>
  <c r="J45" i="2" s="1"/>
  <c r="K43" i="2"/>
  <c r="J42" i="2"/>
  <c r="N66" i="1"/>
  <c r="M66" i="1"/>
  <c r="L66" i="1"/>
  <c r="K66" i="1"/>
  <c r="J66" i="1"/>
  <c r="I66" i="1"/>
  <c r="N51" i="1"/>
  <c r="M51" i="1"/>
  <c r="L51" i="1"/>
  <c r="K51" i="1"/>
  <c r="J51" i="1"/>
  <c r="I51" i="1"/>
  <c r="J35" i="1"/>
  <c r="I35" i="1"/>
  <c r="J24" i="1"/>
  <c r="I24" i="1"/>
  <c r="L24" i="1" s="1"/>
  <c r="K17" i="1"/>
  <c r="J17" i="1"/>
  <c r="I17" i="1"/>
  <c r="N12" i="1"/>
  <c r="M12" i="1"/>
  <c r="L12" i="1"/>
  <c r="K12" i="1"/>
  <c r="J12" i="1"/>
  <c r="I12" i="1"/>
  <c r="F70" i="1"/>
  <c r="G68" i="1"/>
  <c r="G70" i="1" s="1"/>
  <c r="H66" i="1"/>
  <c r="G66" i="1"/>
  <c r="F66" i="1"/>
  <c r="H51" i="1"/>
  <c r="G51" i="1"/>
  <c r="F51" i="1"/>
  <c r="F62" i="1" s="1"/>
  <c r="F49" i="1"/>
  <c r="H17" i="1"/>
  <c r="G17" i="1"/>
  <c r="F17" i="1"/>
  <c r="F15" i="1"/>
  <c r="F72" i="1" s="1"/>
  <c r="H12" i="1"/>
  <c r="G12" i="1"/>
  <c r="F12" i="1"/>
  <c r="I66" i="3" l="1"/>
  <c r="I88" i="3" s="1"/>
  <c r="K43" i="3"/>
  <c r="K89" i="3" s="1"/>
  <c r="N64" i="3"/>
  <c r="L25" i="2"/>
  <c r="L88" i="2" s="1"/>
  <c r="L14" i="1"/>
  <c r="J25" i="2"/>
  <c r="J88" i="2" s="1"/>
  <c r="J14" i="1"/>
  <c r="L33" i="1"/>
  <c r="K42" i="2"/>
  <c r="N43" i="2"/>
  <c r="N33" i="1" s="1"/>
  <c r="J60" i="1"/>
  <c r="J62" i="1" s="1"/>
  <c r="J79" i="3"/>
  <c r="K77" i="3"/>
  <c r="L60" i="1"/>
  <c r="L62" i="1" s="1"/>
  <c r="L79" i="3"/>
  <c r="K49" i="3"/>
  <c r="K45" i="1" s="1"/>
  <c r="K32" i="3"/>
  <c r="K41" i="3" s="1"/>
  <c r="K33" i="1"/>
  <c r="K32" i="1" s="1"/>
  <c r="H32" i="1"/>
  <c r="H41" i="3"/>
  <c r="N32" i="3"/>
  <c r="N41" i="3" s="1"/>
  <c r="H88" i="3"/>
  <c r="N47" i="1"/>
  <c r="K47" i="1"/>
  <c r="M32" i="3"/>
  <c r="M41" i="3" s="1"/>
  <c r="M33" i="1"/>
  <c r="L89" i="3"/>
  <c r="M43" i="1"/>
  <c r="J63" i="2"/>
  <c r="J43" i="1"/>
  <c r="N50" i="3"/>
  <c r="N49" i="3" s="1"/>
  <c r="N57" i="2"/>
  <c r="N53" i="2" s="1"/>
  <c r="L51" i="2"/>
  <c r="M14" i="2"/>
  <c r="N14" i="2"/>
  <c r="K14" i="2"/>
  <c r="L63" i="2"/>
  <c r="H87" i="2"/>
  <c r="K63" i="2"/>
  <c r="G62" i="1"/>
  <c r="L66" i="3"/>
  <c r="J66" i="3"/>
  <c r="G87" i="2"/>
  <c r="M42" i="2"/>
  <c r="M51" i="2" s="1"/>
  <c r="K46" i="2"/>
  <c r="K45" i="2" s="1"/>
  <c r="K51" i="2" s="1"/>
  <c r="N45" i="2"/>
  <c r="M63" i="2"/>
  <c r="J51" i="2"/>
  <c r="L35" i="1"/>
  <c r="L41" i="1" s="1"/>
  <c r="F41" i="1"/>
  <c r="F71" i="1" s="1"/>
  <c r="G15" i="1"/>
  <c r="G72" i="1" s="1"/>
  <c r="G49" i="1"/>
  <c r="I41" i="1"/>
  <c r="J41" i="1"/>
  <c r="K24" i="1"/>
  <c r="K35" i="1"/>
  <c r="H68" i="1"/>
  <c r="H70" i="1" s="1"/>
  <c r="M32" i="1"/>
  <c r="E87" i="3"/>
  <c r="D87" i="3"/>
  <c r="C87" i="3"/>
  <c r="E83" i="3"/>
  <c r="D83" i="3"/>
  <c r="C83" i="3"/>
  <c r="E71" i="3"/>
  <c r="D71" i="3"/>
  <c r="C71" i="3"/>
  <c r="E68" i="3"/>
  <c r="D68" i="3"/>
  <c r="C68" i="3"/>
  <c r="E65" i="3"/>
  <c r="C47" i="1"/>
  <c r="E54" i="3"/>
  <c r="C45" i="1"/>
  <c r="D53" i="3"/>
  <c r="E53" i="3" s="1"/>
  <c r="D52" i="3"/>
  <c r="E52" i="3" s="1"/>
  <c r="D51" i="3"/>
  <c r="D50" i="3"/>
  <c r="C43" i="3"/>
  <c r="C66" i="3" s="1"/>
  <c r="D46" i="3"/>
  <c r="E46" i="3" s="1"/>
  <c r="D45" i="3"/>
  <c r="E36" i="3"/>
  <c r="E35" i="3" s="1"/>
  <c r="D36" i="3"/>
  <c r="D35" i="3" s="1"/>
  <c r="C36" i="3"/>
  <c r="C35" i="3" s="1"/>
  <c r="E32" i="3"/>
  <c r="D32" i="3"/>
  <c r="C32" i="3"/>
  <c r="E24" i="3"/>
  <c r="D24" i="3"/>
  <c r="C24" i="3"/>
  <c r="E17" i="3"/>
  <c r="D17" i="3"/>
  <c r="C17" i="3"/>
  <c r="E15" i="3"/>
  <c r="D15" i="3"/>
  <c r="C15" i="3"/>
  <c r="E12" i="3"/>
  <c r="D12" i="3"/>
  <c r="C12" i="3"/>
  <c r="E82" i="2"/>
  <c r="D82" i="2"/>
  <c r="C82" i="2"/>
  <c r="C76" i="2"/>
  <c r="I76" i="2" s="1"/>
  <c r="E74" i="2"/>
  <c r="D74" i="2"/>
  <c r="C74" i="2"/>
  <c r="I74" i="2" s="1"/>
  <c r="D68" i="2"/>
  <c r="C68" i="2"/>
  <c r="E72" i="2"/>
  <c r="E71" i="2"/>
  <c r="E57" i="1" s="1"/>
  <c r="E54" i="1" s="1"/>
  <c r="E70" i="2"/>
  <c r="E65" i="2"/>
  <c r="D65" i="2"/>
  <c r="C65" i="2"/>
  <c r="C14" i="2"/>
  <c r="C14" i="1" s="1"/>
  <c r="D19" i="2"/>
  <c r="E19" i="2" s="1"/>
  <c r="D16" i="2"/>
  <c r="E16" i="2" s="1"/>
  <c r="D15" i="2"/>
  <c r="E15" i="2" s="1"/>
  <c r="E59" i="2"/>
  <c r="C44" i="1"/>
  <c r="C53" i="2"/>
  <c r="D57" i="2"/>
  <c r="E57" i="2" s="1"/>
  <c r="E53" i="2" s="1"/>
  <c r="D50" i="2"/>
  <c r="C46" i="2"/>
  <c r="D48" i="2"/>
  <c r="D47" i="2"/>
  <c r="C42" i="2"/>
  <c r="D43" i="2"/>
  <c r="D33" i="1" s="1"/>
  <c r="E41" i="2"/>
  <c r="E31" i="1" s="1"/>
  <c r="C34" i="2"/>
  <c r="D40" i="2"/>
  <c r="D39" i="2"/>
  <c r="D38" i="2"/>
  <c r="D37" i="2"/>
  <c r="D33" i="2"/>
  <c r="C27" i="2"/>
  <c r="D27" i="2"/>
  <c r="E27" i="2"/>
  <c r="E12" i="2"/>
  <c r="D12" i="2"/>
  <c r="C12" i="2"/>
  <c r="E66" i="1"/>
  <c r="D66" i="1"/>
  <c r="C66" i="1"/>
  <c r="D62" i="1"/>
  <c r="C54" i="1"/>
  <c r="C62" i="1" s="1"/>
  <c r="E51" i="1"/>
  <c r="D51" i="1"/>
  <c r="C51" i="1"/>
  <c r="C36" i="1"/>
  <c r="C35" i="1" s="1"/>
  <c r="C32" i="1"/>
  <c r="C24" i="1"/>
  <c r="E17" i="1"/>
  <c r="D17" i="1"/>
  <c r="C17" i="1"/>
  <c r="E12" i="1"/>
  <c r="D12" i="1"/>
  <c r="C12" i="1"/>
  <c r="K66" i="3" l="1"/>
  <c r="K43" i="1"/>
  <c r="K25" i="2"/>
  <c r="K14" i="1"/>
  <c r="N25" i="2"/>
  <c r="N88" i="2" s="1"/>
  <c r="N14" i="1"/>
  <c r="M25" i="2"/>
  <c r="M88" i="2" s="1"/>
  <c r="M14" i="1"/>
  <c r="N42" i="2"/>
  <c r="J88" i="3"/>
  <c r="L88" i="3"/>
  <c r="K60" i="1"/>
  <c r="K62" i="1" s="1"/>
  <c r="N77" i="3"/>
  <c r="K79" i="3"/>
  <c r="M60" i="1"/>
  <c r="M62" i="1" s="1"/>
  <c r="M79" i="3"/>
  <c r="D49" i="3"/>
  <c r="M66" i="3"/>
  <c r="M45" i="1"/>
  <c r="N66" i="3"/>
  <c r="N45" i="1"/>
  <c r="N63" i="2"/>
  <c r="N43" i="1"/>
  <c r="J76" i="2"/>
  <c r="N51" i="2"/>
  <c r="E62" i="1"/>
  <c r="E50" i="3"/>
  <c r="D45" i="1"/>
  <c r="E33" i="2"/>
  <c r="E49" i="2"/>
  <c r="E47" i="2"/>
  <c r="K74" i="2"/>
  <c r="L74" i="2"/>
  <c r="I78" i="2"/>
  <c r="E38" i="2"/>
  <c r="E39" i="2"/>
  <c r="L76" i="2"/>
  <c r="K88" i="2"/>
  <c r="E40" i="2"/>
  <c r="E50" i="2"/>
  <c r="C43" i="1"/>
  <c r="L15" i="1"/>
  <c r="I15" i="1"/>
  <c r="E37" i="2"/>
  <c r="C15" i="1"/>
  <c r="D42" i="2"/>
  <c r="D32" i="1"/>
  <c r="D41" i="3"/>
  <c r="H62" i="1"/>
  <c r="C89" i="3"/>
  <c r="D79" i="3"/>
  <c r="E79" i="3"/>
  <c r="C41" i="1"/>
  <c r="E41" i="3"/>
  <c r="D43" i="3"/>
  <c r="C41" i="3"/>
  <c r="C79" i="3"/>
  <c r="E51" i="3"/>
  <c r="E45" i="3"/>
  <c r="E43" i="3" s="1"/>
  <c r="E43" i="1" s="1"/>
  <c r="C78" i="2"/>
  <c r="E14" i="2"/>
  <c r="E14" i="1" s="1"/>
  <c r="D78" i="2"/>
  <c r="E68" i="2"/>
  <c r="E78" i="2" s="1"/>
  <c r="C45" i="2"/>
  <c r="C51" i="2" s="1"/>
  <c r="C25" i="2"/>
  <c r="D14" i="2"/>
  <c r="D14" i="1" s="1"/>
  <c r="M35" i="1"/>
  <c r="N32" i="1"/>
  <c r="M24" i="1"/>
  <c r="N24" i="1"/>
  <c r="H15" i="1"/>
  <c r="H72" i="1" s="1"/>
  <c r="H49" i="1"/>
  <c r="K41" i="1"/>
  <c r="C63" i="2"/>
  <c r="D46" i="2"/>
  <c r="D45" i="2" s="1"/>
  <c r="D53" i="2"/>
  <c r="E43" i="2"/>
  <c r="E33" i="1" s="1"/>
  <c r="E48" i="2"/>
  <c r="D34" i="2"/>
  <c r="K88" i="3" l="1"/>
  <c r="M88" i="3"/>
  <c r="N60" i="1"/>
  <c r="N62" i="1" s="1"/>
  <c r="N79" i="3"/>
  <c r="N88" i="3" s="1"/>
  <c r="E49" i="3"/>
  <c r="E45" i="1" s="1"/>
  <c r="D43" i="1"/>
  <c r="J78" i="2"/>
  <c r="M76" i="2"/>
  <c r="M78" i="2" s="1"/>
  <c r="K76" i="2"/>
  <c r="N76" i="2" s="1"/>
  <c r="E34" i="2"/>
  <c r="I49" i="1"/>
  <c r="L72" i="1"/>
  <c r="C72" i="1"/>
  <c r="I72" i="1"/>
  <c r="C88" i="3"/>
  <c r="D35" i="1"/>
  <c r="E25" i="2"/>
  <c r="E88" i="2" s="1"/>
  <c r="E15" i="1"/>
  <c r="N74" i="2"/>
  <c r="N78" i="2" s="1"/>
  <c r="K78" i="2"/>
  <c r="J15" i="1"/>
  <c r="J72" i="1" s="1"/>
  <c r="M15" i="1"/>
  <c r="D25" i="2"/>
  <c r="D88" i="2" s="1"/>
  <c r="D15" i="1"/>
  <c r="E63" i="2"/>
  <c r="E46" i="2"/>
  <c r="E45" i="2" s="1"/>
  <c r="E35" i="1"/>
  <c r="E42" i="2"/>
  <c r="E32" i="1"/>
  <c r="C49" i="1"/>
  <c r="C68" i="1" s="1"/>
  <c r="C84" i="2" s="1"/>
  <c r="L78" i="2"/>
  <c r="E89" i="3"/>
  <c r="D89" i="3"/>
  <c r="D66" i="3"/>
  <c r="D88" i="3" s="1"/>
  <c r="J49" i="1"/>
  <c r="C88" i="2"/>
  <c r="M41" i="1"/>
  <c r="G41" i="1"/>
  <c r="G71" i="1" s="1"/>
  <c r="N35" i="1"/>
  <c r="N41" i="1" s="1"/>
  <c r="D63" i="2"/>
  <c r="D51" i="2"/>
  <c r="I84" i="2" l="1"/>
  <c r="C86" i="2"/>
  <c r="C87" i="2" s="1"/>
  <c r="D84" i="2"/>
  <c r="D86" i="2" s="1"/>
  <c r="D87" i="2" s="1"/>
  <c r="E84" i="2"/>
  <c r="E86" i="2" s="1"/>
  <c r="D41" i="1"/>
  <c r="L49" i="1"/>
  <c r="E66" i="3"/>
  <c r="E88" i="3" s="1"/>
  <c r="E49" i="1"/>
  <c r="E51" i="2"/>
  <c r="E72" i="1"/>
  <c r="D72" i="1"/>
  <c r="E41" i="1"/>
  <c r="H41" i="1"/>
  <c r="H71" i="1" s="1"/>
  <c r="M72" i="1"/>
  <c r="K15" i="1"/>
  <c r="K72" i="1" s="1"/>
  <c r="N15" i="1"/>
  <c r="N72" i="1" s="1"/>
  <c r="M49" i="1"/>
  <c r="D49" i="1"/>
  <c r="K49" i="1"/>
  <c r="N49" i="1"/>
  <c r="E87" i="2" l="1"/>
  <c r="J84" i="2"/>
  <c r="I86" i="2"/>
  <c r="I87" i="2" s="1"/>
  <c r="L84" i="2"/>
  <c r="L86" i="2" s="1"/>
  <c r="L87" i="2" s="1"/>
  <c r="D68" i="1"/>
  <c r="D70" i="1" s="1"/>
  <c r="D71" i="1" s="1"/>
  <c r="I68" i="1"/>
  <c r="C70" i="1"/>
  <c r="C71" i="1" s="1"/>
  <c r="K84" i="2" l="1"/>
  <c r="J86" i="2"/>
  <c r="J87" i="2" s="1"/>
  <c r="M84" i="2"/>
  <c r="M86" i="2" s="1"/>
  <c r="M87" i="2" s="1"/>
  <c r="E68" i="1"/>
  <c r="E70" i="1" s="1"/>
  <c r="E71" i="1" s="1"/>
  <c r="L68" i="1"/>
  <c r="I70" i="1"/>
  <c r="I71" i="1" s="1"/>
  <c r="J68" i="1"/>
  <c r="K86" i="2" l="1"/>
  <c r="K87" i="2" s="1"/>
  <c r="N84" i="2"/>
  <c r="N86" i="2" s="1"/>
  <c r="N87" i="2" s="1"/>
  <c r="J70" i="1"/>
  <c r="J71" i="1" s="1"/>
  <c r="M68" i="1"/>
  <c r="K68" i="1"/>
  <c r="L70" i="1"/>
  <c r="L71" i="1" s="1"/>
  <c r="K70" i="1" l="1"/>
  <c r="K71" i="1" s="1"/>
  <c r="N68" i="1"/>
  <c r="N70" i="1" s="1"/>
  <c r="N71" i="1" s="1"/>
  <c r="M70" i="1"/>
  <c r="M71" i="1" s="1"/>
</calcChain>
</file>

<file path=xl/sharedStrings.xml><?xml version="1.0" encoding="utf-8"?>
<sst xmlns="http://schemas.openxmlformats.org/spreadsheetml/2006/main" count="402" uniqueCount="154">
  <si>
    <t>Nr. Crt</t>
  </si>
  <si>
    <t xml:space="preserve">Valoare fara TVA </t>
  </si>
  <si>
    <t>TVA</t>
  </si>
  <si>
    <t>Valoare inclus TVA</t>
  </si>
  <si>
    <t>LEI</t>
  </si>
  <si>
    <t>CAPITOLUL 1: Cheltuieli pentru obtinerea si amenajarea terenului</t>
  </si>
  <si>
    <t>1.1.</t>
  </si>
  <si>
    <t>Obtinerea terenului</t>
  </si>
  <si>
    <t>1.2.</t>
  </si>
  <si>
    <t>Amenajarea terenului</t>
  </si>
  <si>
    <t>1.3.</t>
  </si>
  <si>
    <t>Amenajarea pentru protectia mediului si aducerea la starea initiala</t>
  </si>
  <si>
    <t>1.4.</t>
  </si>
  <si>
    <t>Cheltuieli pentru relocarea/protectia utilitatilor</t>
  </si>
  <si>
    <t>TOTAL CAPITOL 1</t>
  </si>
  <si>
    <t>CAPITOLUL 2: Cheltuieli pentru asigurarea utilitatilor necesare obiectivului de investitii</t>
  </si>
  <si>
    <t>2.1.</t>
  </si>
  <si>
    <t>Cheltuieli pentru asigurarea utilitatilor necesare obiectivului</t>
  </si>
  <si>
    <t>TOTAL CAPITOL 2</t>
  </si>
  <si>
    <t>CAPITOLUL 3: Cheltuieli pentru proiectare si asistenta tehnica</t>
  </si>
  <si>
    <t>3.1.</t>
  </si>
  <si>
    <t>Studii</t>
  </si>
  <si>
    <t>3.1.1. Studii de teren</t>
  </si>
  <si>
    <t>3.1.2. Raport privind impactul asupra mediului</t>
  </si>
  <si>
    <t>3.1.3. Alte studii specifice</t>
  </si>
  <si>
    <t>3.2.</t>
  </si>
  <si>
    <t>Documentatii-suport si cheltuieli pentru obtinerea de avize, acorduri si autorizatii</t>
  </si>
  <si>
    <t>3.3.</t>
  </si>
  <si>
    <t>Expertiza tehnica</t>
  </si>
  <si>
    <t>3.4.</t>
  </si>
  <si>
    <t>Certificarea performantei energetice si auditul energetic al cladirilor</t>
  </si>
  <si>
    <t>3.5.</t>
  </si>
  <si>
    <t>Proiectare</t>
  </si>
  <si>
    <t>3.5.1. Tema de proiectare</t>
  </si>
  <si>
    <t>3.5.2. Studiu de prefezabilitate</t>
  </si>
  <si>
    <t>3.5.3. Studiu de fezabilitate/documentatie de avizare a lucrarilor de interventii si devize generale</t>
  </si>
  <si>
    <t>3.5.4. Documentatiile tehnice necesare in vederea obtinerii avizelor/acordurilor/autorizatiilor</t>
  </si>
  <si>
    <t>3.5.5. Verificarea tehnica de calitate a proiectului tehnic si a detaliilor de executie</t>
  </si>
  <si>
    <t>3.5.6. Proiect tehnic si detalii de executie</t>
  </si>
  <si>
    <t>3.6.</t>
  </si>
  <si>
    <t>Organizarea procedurilor de achizitie</t>
  </si>
  <si>
    <t>3.7.</t>
  </si>
  <si>
    <t>Consultanta</t>
  </si>
  <si>
    <t>3.7.1. Managementul de proiect pentru obiectivul de investitii</t>
  </si>
  <si>
    <t>3.7.2. Auditul financiar</t>
  </si>
  <si>
    <t>3.8.</t>
  </si>
  <si>
    <t>Asistenta tehnica</t>
  </si>
  <si>
    <t>3.8.1. Asistenta tehnica din partea proiectantului</t>
  </si>
  <si>
    <t>3.8.1.1. pe perioada de executie a lucrarilor</t>
  </si>
  <si>
    <t>3.8.1.2. pentru participarea proiectantului la fazele incluse in programul de control al lucrarilor de executie, avizat de catre ISC</t>
  </si>
  <si>
    <t>3.8.2. Dirigentie de santier</t>
  </si>
  <si>
    <t>3.8.3. Coordonator in materie de securitate si sanatate - conform Hotararii Guvernului nr.300/2006, cu modificarile si completarile ulterioare</t>
  </si>
  <si>
    <t>TOTAL CAPITOL 3</t>
  </si>
  <si>
    <t>CAPITOLUL 4: Cheltuieli pentru investitia de baza</t>
  </si>
  <si>
    <t>4.1.</t>
  </si>
  <si>
    <t>Constructii si instalatii</t>
  </si>
  <si>
    <t>4.2.</t>
  </si>
  <si>
    <t>Montaj utilaje, echipamente tehnologice si functionale</t>
  </si>
  <si>
    <t>4.3.</t>
  </si>
  <si>
    <t>Utilaje, echipamente tehnologice si functionale care necesita montaj</t>
  </si>
  <si>
    <t>4.4.</t>
  </si>
  <si>
    <t>Utilaje, echipamente tehnologice si functionale care nu necesita montaj si echipamente de transport</t>
  </si>
  <si>
    <t>4.5.</t>
  </si>
  <si>
    <t>Dotari</t>
  </si>
  <si>
    <t>4.6.</t>
  </si>
  <si>
    <t>Active necorporale</t>
  </si>
  <si>
    <t>TOTAL CAPITOL 4</t>
  </si>
  <si>
    <t>CAPITOLUL 5: Alte cheltuieli</t>
  </si>
  <si>
    <t>5.1.</t>
  </si>
  <si>
    <t>Organizare de santier</t>
  </si>
  <si>
    <t>5.1.1. Lucrari de constructii si intalatii aferente organizarii de santier</t>
  </si>
  <si>
    <t>5.1.2. Cheltuieli conexe organizarii santierului</t>
  </si>
  <si>
    <t>5.2.</t>
  </si>
  <si>
    <t>Comisioane, cote, taxe, costul creditului</t>
  </si>
  <si>
    <t>5.2.1. Comisioanele si dobanzile aferente creditului bancii finantatoare</t>
  </si>
  <si>
    <t>5.2.2. Cota aferenta ISC pentru controlul calitatii lucrarilor de constructii</t>
  </si>
  <si>
    <t>5.2.3. Cota aferenta ISC pentru controlul stadiului in amenajarea teritoriului, urbanism si pentru autorizarea lucrarilor de constructii</t>
  </si>
  <si>
    <t>5.2.4. Cota aferenta Casei Sociale a Constructorilor - CSC</t>
  </si>
  <si>
    <t>5.2.5. Taxa pentru acorduri, avize conforme si autorizatia de construire/desfiintare</t>
  </si>
  <si>
    <t>5.3.</t>
  </si>
  <si>
    <t>Cheltuieli diverse si neprevazute</t>
  </si>
  <si>
    <t>5.4.</t>
  </si>
  <si>
    <t>Cheltuieli pentru informare si publicitate</t>
  </si>
  <si>
    <t>TOTAL CAPITOL 5</t>
  </si>
  <si>
    <t>CAPITOLUL 6: Cheltuieli pentru probele tehnologice si teste</t>
  </si>
  <si>
    <t>6.1.</t>
  </si>
  <si>
    <t>Pregatirea personalului de exploatare</t>
  </si>
  <si>
    <t>6.2.</t>
  </si>
  <si>
    <t>Probe tehnologice si teste</t>
  </si>
  <si>
    <t>TOTAL CAPITOL 6</t>
  </si>
  <si>
    <t>CAPITOLUL 7: Cheltuieli aferente marjei de buget si ptr. constituirea rezervei de implementare ptr. ajustarea de pret</t>
  </si>
  <si>
    <t>7.1.</t>
  </si>
  <si>
    <t>Cheltuieli aferente marjei de buget 25% din (1.2+1.3+2+3.1+3.2+3.3+3.5+3.7+3.8+4+5.1.1)</t>
  </si>
  <si>
    <t>7.2.</t>
  </si>
  <si>
    <t>Cheltuieli pentru constituirea rezervei de implementare pentru ajustarea de pret</t>
  </si>
  <si>
    <t>TOTAL CAPITOL 7</t>
  </si>
  <si>
    <t>TOTAL GENERAL</t>
  </si>
  <si>
    <t>Din care C+M (1.2 + 1.3 + 1.4 + 2 + 4.1 + 4.2 + 5.1.1)</t>
  </si>
  <si>
    <t xml:space="preserve">DEVIZ GENERAL - TOTALIZATOR                                                                                                                                                                                             al obiectului de investitii                                                                                                                                                                                             INFIINTARE CENTRU COMUNITAR INTEGRAT IN COMUNA SARMASAG, JUDETUL SALAJ                                      </t>
  </si>
  <si>
    <t>Nr. Crt.</t>
  </si>
  <si>
    <t>Valoare fara TVA</t>
  </si>
  <si>
    <t>Amenajari pentru protectia mediului si aducerea la starea initiala</t>
  </si>
  <si>
    <t>3.5.3. Studiu de fezabilitate/documenatatie de avizare a lucrarilor de interventii si devize generale</t>
  </si>
  <si>
    <t>3.8.3. Coordonator in materie de securitate si sanatate - conform Hotararii Guvernului nr. 300/2006, cu modificarile si completarile ulterioare</t>
  </si>
  <si>
    <t>4.1.1. Terasamente, sistematizare pe verticala si amenajari exterioare</t>
  </si>
  <si>
    <t>4.1.2. Rezistenta</t>
  </si>
  <si>
    <t>4.1.3. Arhitecuta</t>
  </si>
  <si>
    <t>4.1.4. Instalatii</t>
  </si>
  <si>
    <t>2.1. Alimentare cu apa</t>
  </si>
  <si>
    <t>2.2. Canalizare</t>
  </si>
  <si>
    <t>2.3. Alimentare cu gaze naturale</t>
  </si>
  <si>
    <t>2.4. Alimentare cu agent termic</t>
  </si>
  <si>
    <t>2.5. Alimentare cu energie electrica</t>
  </si>
  <si>
    <t>2.6. Telecomunicatii (telefonie, radio, tv, etc)</t>
  </si>
  <si>
    <t>2.7. Alte tipuri de retele exterioare</t>
  </si>
  <si>
    <t>2.8. Drumuri de acces</t>
  </si>
  <si>
    <t>2.9. Cai ferate industriale</t>
  </si>
  <si>
    <t>2.10. Alte utilitati</t>
  </si>
  <si>
    <t>5.1.1. Lucrari de constructii si instalatii aferente organizarii de santier</t>
  </si>
  <si>
    <t>5.2.3. Cota aferenta ISC pentru controlul statului in amenajarea teritoriului, urbanism si pentru autorizarea lucrarilor de constructii</t>
  </si>
  <si>
    <t>5.2.5. Taxa pentru acorduri, avize conforme sia utorizatia de construire/desfiintare</t>
  </si>
  <si>
    <t>5.3.1. Diverse si neprevazute</t>
  </si>
  <si>
    <t>5.4.1. Informare si publicitate</t>
  </si>
  <si>
    <t>CAPITOLUL 6: Cheltuieli pentru probele tehnice si teste</t>
  </si>
  <si>
    <t>CAPITOLUL 7: Cheltuieli aferente marjei de buget si ptr. construirea rezervei de implementare ptr. ajustarea de pret</t>
  </si>
  <si>
    <t>Cheltuieli aferente marjei de buget 25% din                (1.2+1.3+2+3.1+3.2+3.3+3.5+3.7+3.8+4+5.1.1)</t>
  </si>
  <si>
    <t>Cheltuieli pentru constituirea rezervei de implemenare pentru ajustarea de pret</t>
  </si>
  <si>
    <t>Din care C+M (1.2+1.3+1.4+2+4.1+4.2+5.1.1.)</t>
  </si>
  <si>
    <r>
      <t xml:space="preserve">DEVIZ GENERAL - TOTALIZATOR - </t>
    </r>
    <r>
      <rPr>
        <b/>
        <sz val="11"/>
        <color rgb="FFFF0000"/>
        <rFont val="Calibri"/>
        <family val="2"/>
        <scheme val="minor"/>
      </rPr>
      <t xml:space="preserve">NEELIGIBIL </t>
    </r>
    <r>
      <rPr>
        <b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al obiectului de investitii                                                                                                                                                                                             INFIINTARE CENTRU COMUNITAR INTEGRAT IN COMUNA SARMASAG, JUDETUL SALAJ                                      </t>
    </r>
  </si>
  <si>
    <t>Denumirea capitolelor si subcapitolelor de cheltuieli</t>
  </si>
  <si>
    <t>Certificarea performantei emergetice si auditul energetic al cladirilor</t>
  </si>
  <si>
    <t>4.1.3. Arhitectura</t>
  </si>
  <si>
    <t>4.3.1. Boiler cu serpentina si rezistenta electrica V=100 l</t>
  </si>
  <si>
    <t>4.3.2. Pompa de caldura aer-apa tip split, P=12… 14 kW, alimentare 400 V, control wifi, unitate interna cu schimbator, pompa, vas de expansiune, rezistenta electrica aditionala</t>
  </si>
  <si>
    <t>4.3.3. Aparat de ventilatie locala cu recuperare de caldura Q=100 … 120 mc/h</t>
  </si>
  <si>
    <t>4.3.4. Sistem de panouri solare fotovoltaice 5 kW, pachet complet, accesorii montaj, cablaje, tablouri electrice AC-DC, invertor</t>
  </si>
  <si>
    <t>5.2.1. Comisioane si dobanzile aferente creditului bancii finantatoare</t>
  </si>
  <si>
    <t>CAPITOLUL 7: Cheltuieli aferente marjei de buget si ptr. construirea rezervei de implemenatre ptr. ajustarea de pret</t>
  </si>
  <si>
    <t>Cheltuieli aferente marejei de buget 25% din (1.2+1.3+2+3.1+3.2+3.3+3.5+3.7+3.8+4+5.1.1)</t>
  </si>
  <si>
    <t>Cheltuieli pentru constituirea rezervei de implemenatre pentru ajustarea de pret</t>
  </si>
  <si>
    <t>Din care C+M (1.2+1.3+1.4+2+4.1+4.2+5.1.1)</t>
  </si>
  <si>
    <r>
      <t xml:space="preserve">DEVIZ GENERAL - TOTALIZATOR - </t>
    </r>
    <r>
      <rPr>
        <b/>
        <sz val="11"/>
        <color rgb="FFFF0000"/>
        <rFont val="Calibri"/>
        <family val="2"/>
        <scheme val="minor"/>
      </rPr>
      <t xml:space="preserve">ELIGIBIL </t>
    </r>
    <r>
      <rPr>
        <b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al obiectului de investitii                                                                                                                                                                                             INFIINTARE CENTRU COMUNITAR INTEGRAT IN COMUNA SARMASAG, JUDETUL SALAJ                                      </t>
    </r>
  </si>
  <si>
    <t>Valoare executată până la data de 31.07.2025</t>
  </si>
  <si>
    <t>Valoare rest de executat de la data de 01.08.2025</t>
  </si>
  <si>
    <t>Valoare totală actualizata</t>
  </si>
  <si>
    <t>4.3.5. Masa de birou cu cadru din otel vopsit electrostatic cu blat din PAL si 4 sertare cu incuietoare</t>
  </si>
  <si>
    <t>4.3.6. Scaun birou ergonomic cu cadru metalic si piele ecologica</t>
  </si>
  <si>
    <t>4.3.7. Scaun asteptare pe cadru metalic si piele ecologica</t>
  </si>
  <si>
    <t>4.3.8. Masuta pliante cu cadru metalic si blat din MDF</t>
  </si>
  <si>
    <t>4.3.9. Dulap fiset metalic cu 4 polite (min. 60kg/polita), min. 180x90x40cm</t>
  </si>
  <si>
    <t>4.3.10. Cos de inox cu pedala cu capacitate de 16L</t>
  </si>
  <si>
    <t>4.3.11. Dulap vestiar metalic 4 usi (2x2) cu dimensiuni min. 60x50x180cm</t>
  </si>
  <si>
    <t>4.3.12. Banca vestiar lemn lacuit pe cadru metalic min. 90x40x40cm</t>
  </si>
  <si>
    <t>4.3.13. Pelerina de ploaie cu elemente fluorescente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</si>
</sst>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1">
    <xf numFmtId="0" fontId="0" fillId="0" borderId="0" xfId="0"/>
    <xf numFmtId="4" fontId="0" fillId="0" borderId="0" xfId="0" applyNumberFormat="1"/>
    <xf numFmtId="0" fontId="0" fillId="0" borderId="1" xfId="0" applyBorder="1"/>
    <xf numFmtId="4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4" fontId="0" fillId="0" borderId="1" xfId="0" applyNumberForma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4" fontId="0" fillId="0" borderId="6" xfId="0" applyNumberFormat="1" applyBorder="1" applyAlignment="1">
      <alignment horizontal="center" vertical="center"/>
    </xf>
    <xf numFmtId="0" fontId="0" fillId="0" borderId="8" xfId="0" applyBorder="1"/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  <xf numFmtId="4" fontId="0" fillId="0" borderId="3" xfId="0" applyNumberForma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/>
    <xf numFmtId="4" fontId="0" fillId="0" borderId="25" xfId="0" applyNumberFormat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1" xfId="0" applyBorder="1"/>
    <xf numFmtId="4" fontId="0" fillId="0" borderId="22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wrapText="1"/>
    </xf>
    <xf numFmtId="4" fontId="0" fillId="0" borderId="8" xfId="0" applyNumberFormat="1" applyBorder="1" applyAlignment="1">
      <alignment horizontal="center" vertical="center"/>
    </xf>
    <xf numFmtId="4" fontId="0" fillId="0" borderId="9" xfId="0" applyNumberFormat="1" applyBorder="1" applyAlignment="1">
      <alignment horizontal="center" vertical="center"/>
    </xf>
    <xf numFmtId="0" fontId="0" fillId="0" borderId="3" xfId="0" applyBorder="1" applyAlignment="1">
      <alignment wrapText="1"/>
    </xf>
    <xf numFmtId="4" fontId="0" fillId="0" borderId="3" xfId="0" applyNumberFormat="1" applyBorder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4" fontId="0" fillId="0" borderId="8" xfId="0" applyNumberForma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" fontId="1" fillId="2" borderId="22" xfId="0" applyNumberFormat="1" applyFont="1" applyFill="1" applyBorder="1" applyAlignment="1">
      <alignment horizontal="center"/>
    </xf>
    <xf numFmtId="4" fontId="1" fillId="2" borderId="23" xfId="0" applyNumberFormat="1" applyFont="1" applyFill="1" applyBorder="1" applyAlignment="1">
      <alignment horizontal="center"/>
    </xf>
    <xf numFmtId="4" fontId="1" fillId="2" borderId="28" xfId="0" applyNumberFormat="1" applyFont="1" applyFill="1" applyBorder="1" applyAlignment="1">
      <alignment horizontal="center"/>
    </xf>
    <xf numFmtId="4" fontId="1" fillId="2" borderId="29" xfId="0" applyNumberFormat="1" applyFont="1" applyFill="1" applyBorder="1" applyAlignment="1">
      <alignment horizontal="center"/>
    </xf>
    <xf numFmtId="4" fontId="1" fillId="2" borderId="22" xfId="0" applyNumberFormat="1" applyFont="1" applyFill="1" applyBorder="1" applyAlignment="1">
      <alignment horizontal="center" vertical="center"/>
    </xf>
    <xf numFmtId="4" fontId="1" fillId="2" borderId="23" xfId="0" applyNumberFormat="1" applyFont="1" applyFill="1" applyBorder="1" applyAlignment="1">
      <alignment horizontal="center" vertical="center"/>
    </xf>
    <xf numFmtId="4" fontId="0" fillId="2" borderId="22" xfId="0" applyNumberFormat="1" applyFill="1" applyBorder="1" applyAlignment="1">
      <alignment horizontal="center"/>
    </xf>
    <xf numFmtId="4" fontId="0" fillId="2" borderId="23" xfId="0" applyNumberFormat="1" applyFill="1" applyBorder="1" applyAlignment="1">
      <alignment horizontal="center"/>
    </xf>
    <xf numFmtId="4" fontId="1" fillId="3" borderId="19" xfId="0" applyNumberFormat="1" applyFont="1" applyFill="1" applyBorder="1" applyAlignment="1">
      <alignment horizontal="center"/>
    </xf>
    <xf numFmtId="4" fontId="1" fillId="4" borderId="8" xfId="0" applyNumberFormat="1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7" xfId="0" applyBorder="1" applyAlignment="1">
      <alignment horizontal="center" vertical="center"/>
    </xf>
    <xf numFmtId="0" fontId="0" fillId="0" borderId="2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24" xfId="0" applyBorder="1" applyAlignment="1">
      <alignment wrapText="1"/>
    </xf>
    <xf numFmtId="4" fontId="0" fillId="0" borderId="25" xfId="0" applyNumberFormat="1" applyBorder="1" applyAlignment="1">
      <alignment horizontal="center" vertical="center"/>
    </xf>
    <xf numFmtId="4" fontId="0" fillId="0" borderId="26" xfId="0" applyNumberFormat="1" applyBorder="1" applyAlignment="1">
      <alignment horizontal="center" vertical="center"/>
    </xf>
    <xf numFmtId="0" fontId="0" fillId="0" borderId="25" xfId="0" applyBorder="1" applyAlignment="1">
      <alignment wrapText="1"/>
    </xf>
    <xf numFmtId="0" fontId="0" fillId="0" borderId="7" xfId="0" applyBorder="1"/>
    <xf numFmtId="4" fontId="1" fillId="3" borderId="22" xfId="0" applyNumberFormat="1" applyFont="1" applyFill="1" applyBorder="1" applyAlignment="1">
      <alignment horizontal="center"/>
    </xf>
    <xf numFmtId="4" fontId="1" fillId="3" borderId="23" xfId="0" applyNumberFormat="1" applyFont="1" applyFill="1" applyBorder="1" applyAlignment="1">
      <alignment horizontal="center"/>
    </xf>
    <xf numFmtId="4" fontId="1" fillId="4" borderId="28" xfId="0" applyNumberFormat="1" applyFont="1" applyFill="1" applyBorder="1" applyAlignment="1">
      <alignment horizontal="center"/>
    </xf>
    <xf numFmtId="4" fontId="1" fillId="4" borderId="29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wrapText="1"/>
    </xf>
    <xf numFmtId="4" fontId="0" fillId="0" borderId="22" xfId="0" applyNumberFormat="1" applyBorder="1" applyAlignment="1">
      <alignment horizontal="center" vertical="center"/>
    </xf>
    <xf numFmtId="0" fontId="0" fillId="0" borderId="2" xfId="0" applyBorder="1"/>
    <xf numFmtId="0" fontId="1" fillId="0" borderId="34" xfId="0" applyFont="1" applyBorder="1" applyAlignment="1">
      <alignment horizontal="center" vertical="center" wrapText="1"/>
    </xf>
    <xf numFmtId="0" fontId="0" fillId="0" borderId="35" xfId="0" applyBorder="1" applyAlignment="1">
      <alignment horizontal="center"/>
    </xf>
    <xf numFmtId="0" fontId="1" fillId="0" borderId="36" xfId="0" applyFont="1" applyBorder="1" applyAlignment="1">
      <alignment horizontal="center"/>
    </xf>
    <xf numFmtId="4" fontId="0" fillId="0" borderId="34" xfId="0" applyNumberFormat="1" applyBorder="1" applyAlignment="1">
      <alignment horizontal="center"/>
    </xf>
    <xf numFmtId="4" fontId="0" fillId="0" borderId="37" xfId="0" applyNumberFormat="1" applyBorder="1" applyAlignment="1">
      <alignment horizontal="center"/>
    </xf>
    <xf numFmtId="4" fontId="0" fillId="0" borderId="38" xfId="0" applyNumberFormat="1" applyBorder="1" applyAlignment="1">
      <alignment horizontal="center"/>
    </xf>
    <xf numFmtId="4" fontId="1" fillId="2" borderId="36" xfId="0" applyNumberFormat="1" applyFont="1" applyFill="1" applyBorder="1" applyAlignment="1">
      <alignment horizontal="center"/>
    </xf>
    <xf numFmtId="4" fontId="0" fillId="0" borderId="36" xfId="0" applyNumberFormat="1" applyBorder="1" applyAlignment="1">
      <alignment horizontal="center"/>
    </xf>
    <xf numFmtId="4" fontId="1" fillId="2" borderId="39" xfId="0" applyNumberFormat="1" applyFont="1" applyFill="1" applyBorder="1" applyAlignment="1">
      <alignment horizontal="center"/>
    </xf>
    <xf numFmtId="4" fontId="0" fillId="0" borderId="37" xfId="0" applyNumberFormat="1" applyBorder="1" applyAlignment="1">
      <alignment horizontal="center" vertical="center"/>
    </xf>
    <xf numFmtId="4" fontId="0" fillId="0" borderId="35" xfId="0" applyNumberFormat="1" applyBorder="1" applyAlignment="1">
      <alignment horizontal="center" vertical="center"/>
    </xf>
    <xf numFmtId="4" fontId="1" fillId="2" borderId="36" xfId="0" applyNumberFormat="1" applyFont="1" applyFill="1" applyBorder="1" applyAlignment="1">
      <alignment horizontal="center" vertical="center"/>
    </xf>
    <xf numFmtId="4" fontId="0" fillId="0" borderId="34" xfId="0" applyNumberFormat="1" applyBorder="1" applyAlignment="1">
      <alignment horizontal="center" vertical="center"/>
    </xf>
    <xf numFmtId="4" fontId="0" fillId="0" borderId="35" xfId="0" applyNumberFormat="1" applyBorder="1" applyAlignment="1">
      <alignment horizontal="center"/>
    </xf>
    <xf numFmtId="4" fontId="0" fillId="2" borderId="36" xfId="0" applyNumberFormat="1" applyFill="1" applyBorder="1" applyAlignment="1">
      <alignment horizontal="center"/>
    </xf>
    <xf numFmtId="4" fontId="1" fillId="3" borderId="40" xfId="0" applyNumberFormat="1" applyFont="1" applyFill="1" applyBorder="1" applyAlignment="1">
      <alignment horizontal="center"/>
    </xf>
    <xf numFmtId="4" fontId="1" fillId="4" borderId="35" xfId="0" applyNumberFormat="1" applyFont="1" applyFill="1" applyBorder="1" applyAlignment="1">
      <alignment horizontal="center"/>
    </xf>
    <xf numFmtId="4" fontId="1" fillId="2" borderId="21" xfId="0" applyNumberFormat="1" applyFont="1" applyFill="1" applyBorder="1" applyAlignment="1">
      <alignment horizontal="center"/>
    </xf>
    <xf numFmtId="4" fontId="1" fillId="2" borderId="30" xfId="0" applyNumberFormat="1" applyFont="1" applyFill="1" applyBorder="1" applyAlignment="1">
      <alignment horizontal="center"/>
    </xf>
    <xf numFmtId="4" fontId="1" fillId="2" borderId="21" xfId="0" applyNumberFormat="1" applyFont="1" applyFill="1" applyBorder="1" applyAlignment="1">
      <alignment horizontal="center" vertical="center"/>
    </xf>
    <xf numFmtId="4" fontId="0" fillId="2" borderId="21" xfId="0" applyNumberFormat="1" applyFill="1" applyBorder="1" applyAlignment="1">
      <alignment horizontal="center"/>
    </xf>
    <xf numFmtId="0" fontId="1" fillId="0" borderId="35" xfId="0" applyFont="1" applyBorder="1" applyAlignment="1">
      <alignment horizontal="center"/>
    </xf>
    <xf numFmtId="4" fontId="0" fillId="0" borderId="36" xfId="0" applyNumberFormat="1" applyBorder="1" applyAlignment="1">
      <alignment horizontal="center" vertical="center"/>
    </xf>
    <xf numFmtId="4" fontId="1" fillId="3" borderId="36" xfId="0" applyNumberFormat="1" applyFont="1" applyFill="1" applyBorder="1" applyAlignment="1">
      <alignment horizontal="center"/>
    </xf>
    <xf numFmtId="4" fontId="1" fillId="4" borderId="39" xfId="0" applyNumberFormat="1" applyFont="1" applyFill="1" applyBorder="1" applyAlignment="1">
      <alignment horizontal="center"/>
    </xf>
    <xf numFmtId="4" fontId="1" fillId="0" borderId="0" xfId="0" applyNumberFormat="1" applyFont="1"/>
    <xf numFmtId="0" fontId="1" fillId="2" borderId="21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9" fontId="0" fillId="0" borderId="0" xfId="0" applyNumberFormat="1"/>
    <xf numFmtId="4" fontId="0" fillId="6" borderId="1" xfId="0" applyNumberFormat="1" applyFill="1" applyBorder="1" applyAlignment="1">
      <alignment horizontal="center" vertical="center"/>
    </xf>
    <xf numFmtId="4" fontId="0" fillId="6" borderId="5" xfId="0" applyNumberFormat="1" applyFill="1" applyBorder="1" applyAlignment="1">
      <alignment horizontal="center" vertical="center"/>
    </xf>
    <xf numFmtId="4" fontId="0" fillId="6" borderId="6" xfId="0" applyNumberFormat="1" applyFill="1" applyBorder="1" applyAlignment="1">
      <alignment horizontal="center" vertical="center"/>
    </xf>
    <xf numFmtId="4" fontId="0" fillId="6" borderId="49" xfId="0" applyNumberFormat="1" applyFill="1" applyBorder="1" applyAlignment="1">
      <alignment horizontal="center" vertical="center"/>
    </xf>
    <xf numFmtId="4" fontId="0" fillId="6" borderId="45" xfId="0" applyNumberFormat="1" applyFill="1" applyBorder="1" applyAlignment="1">
      <alignment horizontal="center" vertical="center"/>
    </xf>
    <xf numFmtId="4" fontId="0" fillId="6" borderId="46" xfId="0" applyNumberFormat="1" applyFill="1" applyBorder="1" applyAlignment="1">
      <alignment horizontal="center" vertical="center"/>
    </xf>
    <xf numFmtId="0" fontId="0" fillId="7" borderId="1" xfId="0" applyFill="1" applyBorder="1" applyAlignment="1">
      <alignment wrapText="1"/>
    </xf>
    <xf numFmtId="4" fontId="0" fillId="7" borderId="1" xfId="0" applyNumberFormat="1" applyFill="1" applyBorder="1" applyAlignment="1">
      <alignment horizontal="center" vertical="center"/>
    </xf>
    <xf numFmtId="4" fontId="0" fillId="7" borderId="37" xfId="0" applyNumberFormat="1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7" borderId="0" xfId="0" applyFill="1"/>
    <xf numFmtId="0" fontId="0" fillId="2" borderId="0" xfId="0" applyFill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0" fillId="2" borderId="14" xfId="0" applyFill="1" applyBorder="1"/>
    <xf numFmtId="0" fontId="0" fillId="2" borderId="15" xfId="0" applyFill="1" applyBorder="1"/>
    <xf numFmtId="4" fontId="0" fillId="2" borderId="2" xfId="0" applyNumberFormat="1" applyFill="1" applyBorder="1" applyAlignment="1">
      <alignment horizontal="center"/>
    </xf>
    <xf numFmtId="4" fontId="0" fillId="2" borderId="3" xfId="0" applyNumberFormat="1" applyFill="1" applyBorder="1" applyAlignment="1">
      <alignment horizontal="center"/>
    </xf>
    <xf numFmtId="4" fontId="0" fillId="2" borderId="4" xfId="0" applyNumberFormat="1" applyFill="1" applyBorder="1" applyAlignment="1">
      <alignment horizontal="center"/>
    </xf>
    <xf numFmtId="4" fontId="0" fillId="2" borderId="5" xfId="0" applyNumberFormat="1" applyFill="1" applyBorder="1" applyAlignment="1">
      <alignment horizontal="center"/>
    </xf>
    <xf numFmtId="4" fontId="0" fillId="2" borderId="1" xfId="0" applyNumberFormat="1" applyFill="1" applyBorder="1" applyAlignment="1">
      <alignment horizontal="center"/>
    </xf>
    <xf numFmtId="4" fontId="0" fillId="2" borderId="6" xfId="0" applyNumberFormat="1" applyFill="1" applyBorder="1" applyAlignment="1">
      <alignment horizontal="center"/>
    </xf>
    <xf numFmtId="4" fontId="0" fillId="2" borderId="24" xfId="0" applyNumberFormat="1" applyFill="1" applyBorder="1" applyAlignment="1">
      <alignment horizontal="center"/>
    </xf>
    <xf numFmtId="4" fontId="0" fillId="2" borderId="25" xfId="0" applyNumberFormat="1" applyFill="1" applyBorder="1" applyAlignment="1">
      <alignment horizontal="center"/>
    </xf>
    <xf numFmtId="4" fontId="0" fillId="2" borderId="26" xfId="0" applyNumberFormat="1" applyFill="1" applyBorder="1" applyAlignment="1">
      <alignment horizontal="center"/>
    </xf>
    <xf numFmtId="4" fontId="0" fillId="2" borderId="5" xfId="0" applyNumberForma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4" fontId="0" fillId="2" borderId="6" xfId="0" applyNumberFormat="1" applyFill="1" applyBorder="1" applyAlignment="1">
      <alignment horizontal="center" vertical="center"/>
    </xf>
    <xf numFmtId="4" fontId="0" fillId="2" borderId="2" xfId="0" applyNumberFormat="1" applyFill="1" applyBorder="1" applyAlignment="1">
      <alignment horizontal="center" vertical="center"/>
    </xf>
    <xf numFmtId="4" fontId="0" fillId="2" borderId="3" xfId="0" applyNumberFormat="1" applyFill="1" applyBorder="1" applyAlignment="1">
      <alignment horizontal="center" vertical="center"/>
    </xf>
    <xf numFmtId="4" fontId="0" fillId="2" borderId="4" xfId="0" applyNumberFormat="1" applyFill="1" applyBorder="1" applyAlignment="1">
      <alignment horizontal="center" vertical="center"/>
    </xf>
    <xf numFmtId="4" fontId="0" fillId="2" borderId="7" xfId="0" applyNumberFormat="1" applyFill="1" applyBorder="1" applyAlignment="1">
      <alignment horizontal="center" vertical="center"/>
    </xf>
    <xf numFmtId="4" fontId="0" fillId="2" borderId="8" xfId="0" applyNumberFormat="1" applyFill="1" applyBorder="1" applyAlignment="1">
      <alignment horizontal="center" vertical="center"/>
    </xf>
    <xf numFmtId="4" fontId="0" fillId="2" borderId="9" xfId="0" applyNumberFormat="1" applyFill="1" applyBorder="1" applyAlignment="1">
      <alignment horizontal="center" vertical="center"/>
    </xf>
    <xf numFmtId="4" fontId="0" fillId="2" borderId="7" xfId="0" applyNumberFormat="1" applyFill="1" applyBorder="1" applyAlignment="1">
      <alignment horizontal="center"/>
    </xf>
    <xf numFmtId="4" fontId="0" fillId="2" borderId="8" xfId="0" applyNumberFormat="1" applyFill="1" applyBorder="1" applyAlignment="1">
      <alignment horizontal="center"/>
    </xf>
    <xf numFmtId="4" fontId="0" fillId="2" borderId="9" xfId="0" applyNumberFormat="1" applyFill="1" applyBorder="1" applyAlignment="1">
      <alignment horizontal="center"/>
    </xf>
    <xf numFmtId="4" fontId="1" fillId="2" borderId="18" xfId="0" applyNumberFormat="1" applyFont="1" applyFill="1" applyBorder="1" applyAlignment="1">
      <alignment horizontal="center"/>
    </xf>
    <xf numFmtId="4" fontId="1" fillId="2" borderId="19" xfId="0" applyNumberFormat="1" applyFont="1" applyFill="1" applyBorder="1" applyAlignment="1">
      <alignment horizontal="center"/>
    </xf>
    <xf numFmtId="4" fontId="1" fillId="2" borderId="20" xfId="0" applyNumberFormat="1" applyFont="1" applyFill="1" applyBorder="1" applyAlignment="1">
      <alignment horizontal="center"/>
    </xf>
    <xf numFmtId="4" fontId="1" fillId="2" borderId="7" xfId="0" applyNumberFormat="1" applyFont="1" applyFill="1" applyBorder="1" applyAlignment="1">
      <alignment horizontal="center"/>
    </xf>
    <xf numFmtId="4" fontId="1" fillId="2" borderId="8" xfId="0" applyNumberFormat="1" applyFont="1" applyFill="1" applyBorder="1" applyAlignment="1">
      <alignment horizontal="center"/>
    </xf>
    <xf numFmtId="4" fontId="1" fillId="2" borderId="9" xfId="0" applyNumberFormat="1" applyFont="1" applyFill="1" applyBorder="1" applyAlignment="1">
      <alignment horizontal="center"/>
    </xf>
    <xf numFmtId="0" fontId="1" fillId="8" borderId="51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8" borderId="34" xfId="0" applyFont="1" applyFill="1" applyBorder="1" applyAlignment="1">
      <alignment horizontal="center" vertical="center" wrapText="1"/>
    </xf>
    <xf numFmtId="0" fontId="0" fillId="8" borderId="52" xfId="0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0" fillId="8" borderId="35" xfId="0" applyFill="1" applyBorder="1" applyAlignment="1">
      <alignment horizontal="center"/>
    </xf>
    <xf numFmtId="0" fontId="1" fillId="8" borderId="48" xfId="0" applyFont="1" applyFill="1" applyBorder="1" applyAlignment="1">
      <alignment horizontal="center"/>
    </xf>
    <xf numFmtId="0" fontId="1" fillId="8" borderId="44" xfId="0" applyFont="1" applyFill="1" applyBorder="1" applyAlignment="1">
      <alignment horizontal="center"/>
    </xf>
    <xf numFmtId="0" fontId="1" fillId="8" borderId="54" xfId="0" applyFont="1" applyFill="1" applyBorder="1" applyAlignment="1">
      <alignment horizontal="center"/>
    </xf>
    <xf numFmtId="0" fontId="0" fillId="8" borderId="47" xfId="0" applyFill="1" applyBorder="1"/>
    <xf numFmtId="4" fontId="0" fillId="8" borderId="53" xfId="0" applyNumberFormat="1" applyFill="1" applyBorder="1" applyAlignment="1">
      <alignment horizontal="center"/>
    </xf>
    <xf numFmtId="4" fontId="0" fillId="8" borderId="19" xfId="0" applyNumberFormat="1" applyFill="1" applyBorder="1" applyAlignment="1">
      <alignment horizontal="center"/>
    </xf>
    <xf numFmtId="4" fontId="0" fillId="8" borderId="40" xfId="0" applyNumberFormat="1" applyFill="1" applyBorder="1" applyAlignment="1">
      <alignment horizontal="center"/>
    </xf>
    <xf numFmtId="4" fontId="0" fillId="8" borderId="49" xfId="0" applyNumberFormat="1" applyFill="1" applyBorder="1" applyAlignment="1">
      <alignment horizontal="center"/>
    </xf>
    <xf numFmtId="4" fontId="0" fillId="8" borderId="1" xfId="0" applyNumberFormat="1" applyFill="1" applyBorder="1" applyAlignment="1">
      <alignment horizontal="center"/>
    </xf>
    <xf numFmtId="4" fontId="0" fillId="8" borderId="37" xfId="0" applyNumberFormat="1" applyFill="1" applyBorder="1" applyAlignment="1">
      <alignment horizontal="center"/>
    </xf>
    <xf numFmtId="4" fontId="0" fillId="8" borderId="52" xfId="0" applyNumberFormat="1" applyFill="1" applyBorder="1" applyAlignment="1">
      <alignment horizontal="center"/>
    </xf>
    <xf numFmtId="4" fontId="0" fillId="8" borderId="8" xfId="0" applyNumberFormat="1" applyFill="1" applyBorder="1" applyAlignment="1">
      <alignment horizontal="center"/>
    </xf>
    <xf numFmtId="4" fontId="0" fillId="8" borderId="35" xfId="0" applyNumberFormat="1" applyFill="1" applyBorder="1" applyAlignment="1">
      <alignment horizontal="center"/>
    </xf>
    <xf numFmtId="4" fontId="1" fillId="8" borderId="42" xfId="0" applyNumberFormat="1" applyFont="1" applyFill="1" applyBorder="1" applyAlignment="1">
      <alignment horizontal="center"/>
    </xf>
    <xf numFmtId="4" fontId="1" fillId="8" borderId="28" xfId="0" applyNumberFormat="1" applyFont="1" applyFill="1" applyBorder="1" applyAlignment="1">
      <alignment horizontal="center"/>
    </xf>
    <xf numFmtId="4" fontId="1" fillId="8" borderId="39" xfId="0" applyNumberFormat="1" applyFont="1" applyFill="1" applyBorder="1" applyAlignment="1">
      <alignment horizontal="center"/>
    </xf>
    <xf numFmtId="0" fontId="0" fillId="8" borderId="0" xfId="0" applyFill="1"/>
    <xf numFmtId="4" fontId="0" fillId="8" borderId="41" xfId="0" applyNumberFormat="1" applyFill="1" applyBorder="1" applyAlignment="1">
      <alignment horizontal="center"/>
    </xf>
    <xf numFmtId="4" fontId="0" fillId="8" borderId="22" xfId="0" applyNumberFormat="1" applyFill="1" applyBorder="1" applyAlignment="1">
      <alignment horizontal="center"/>
    </xf>
    <xf numFmtId="4" fontId="0" fillId="8" borderId="36" xfId="0" applyNumberFormat="1" applyFill="1" applyBorder="1" applyAlignment="1">
      <alignment horizontal="center"/>
    </xf>
    <xf numFmtId="4" fontId="0" fillId="8" borderId="51" xfId="0" applyNumberFormat="1" applyFill="1" applyBorder="1" applyAlignment="1">
      <alignment horizontal="center"/>
    </xf>
    <xf numFmtId="4" fontId="0" fillId="8" borderId="3" xfId="0" applyNumberFormat="1" applyFill="1" applyBorder="1" applyAlignment="1">
      <alignment horizontal="center"/>
    </xf>
    <xf numFmtId="4" fontId="0" fillId="8" borderId="34" xfId="0" applyNumberFormat="1" applyFill="1" applyBorder="1" applyAlignment="1">
      <alignment horizontal="center"/>
    </xf>
    <xf numFmtId="4" fontId="0" fillId="8" borderId="49" xfId="0" applyNumberFormat="1" applyFill="1" applyBorder="1" applyAlignment="1">
      <alignment horizontal="center" vertical="center"/>
    </xf>
    <xf numFmtId="4" fontId="0" fillId="8" borderId="1" xfId="0" applyNumberFormat="1" applyFill="1" applyBorder="1" applyAlignment="1">
      <alignment horizontal="center" vertical="center"/>
    </xf>
    <xf numFmtId="4" fontId="0" fillId="8" borderId="37" xfId="0" applyNumberFormat="1" applyFill="1" applyBorder="1" applyAlignment="1">
      <alignment horizontal="center" vertical="center"/>
    </xf>
    <xf numFmtId="4" fontId="1" fillId="8" borderId="41" xfId="0" applyNumberFormat="1" applyFont="1" applyFill="1" applyBorder="1" applyAlignment="1">
      <alignment horizontal="center" vertical="center"/>
    </xf>
    <xf numFmtId="4" fontId="1" fillId="8" borderId="22" xfId="0" applyNumberFormat="1" applyFont="1" applyFill="1" applyBorder="1" applyAlignment="1">
      <alignment horizontal="center" vertical="center"/>
    </xf>
    <xf numFmtId="4" fontId="1" fillId="8" borderId="36" xfId="0" applyNumberFormat="1" applyFont="1" applyFill="1" applyBorder="1" applyAlignment="1">
      <alignment horizontal="center" vertical="center"/>
    </xf>
    <xf numFmtId="4" fontId="0" fillId="8" borderId="51" xfId="0" applyNumberFormat="1" applyFill="1" applyBorder="1" applyAlignment="1">
      <alignment horizontal="center" vertical="center"/>
    </xf>
    <xf numFmtId="4" fontId="0" fillId="8" borderId="3" xfId="0" applyNumberFormat="1" applyFill="1" applyBorder="1" applyAlignment="1">
      <alignment horizontal="center" vertical="center"/>
    </xf>
    <xf numFmtId="4" fontId="0" fillId="8" borderId="34" xfId="0" applyNumberFormat="1" applyFill="1" applyBorder="1" applyAlignment="1">
      <alignment horizontal="center" vertical="center"/>
    </xf>
    <xf numFmtId="4" fontId="0" fillId="8" borderId="52" xfId="0" applyNumberFormat="1" applyFill="1" applyBorder="1" applyAlignment="1">
      <alignment horizontal="center" vertical="center"/>
    </xf>
    <xf numFmtId="4" fontId="0" fillId="8" borderId="8" xfId="0" applyNumberFormat="1" applyFill="1" applyBorder="1" applyAlignment="1">
      <alignment horizontal="center" vertical="center"/>
    </xf>
    <xf numFmtId="4" fontId="0" fillId="8" borderId="35" xfId="0" applyNumberFormat="1" applyFill="1" applyBorder="1" applyAlignment="1">
      <alignment horizontal="center" vertical="center"/>
    </xf>
    <xf numFmtId="4" fontId="1" fillId="8" borderId="41" xfId="0" applyNumberFormat="1" applyFont="1" applyFill="1" applyBorder="1" applyAlignment="1">
      <alignment horizontal="center"/>
    </xf>
    <xf numFmtId="4" fontId="1" fillId="8" borderId="22" xfId="0" applyNumberFormat="1" applyFont="1" applyFill="1" applyBorder="1" applyAlignment="1">
      <alignment horizontal="center"/>
    </xf>
    <xf numFmtId="4" fontId="1" fillId="8" borderId="36" xfId="0" applyNumberFormat="1" applyFont="1" applyFill="1" applyBorder="1" applyAlignment="1">
      <alignment horizontal="center"/>
    </xf>
    <xf numFmtId="4" fontId="1" fillId="8" borderId="53" xfId="0" applyNumberFormat="1" applyFont="1" applyFill="1" applyBorder="1" applyAlignment="1">
      <alignment horizontal="center"/>
    </xf>
    <xf numFmtId="4" fontId="1" fillId="8" borderId="19" xfId="0" applyNumberFormat="1" applyFont="1" applyFill="1" applyBorder="1" applyAlignment="1">
      <alignment horizontal="center"/>
    </xf>
    <xf numFmtId="4" fontId="1" fillId="8" borderId="40" xfId="0" applyNumberFormat="1" applyFont="1" applyFill="1" applyBorder="1" applyAlignment="1">
      <alignment horizontal="center"/>
    </xf>
    <xf numFmtId="4" fontId="1" fillId="8" borderId="52" xfId="0" applyNumberFormat="1" applyFont="1" applyFill="1" applyBorder="1" applyAlignment="1">
      <alignment horizontal="center"/>
    </xf>
    <xf numFmtId="4" fontId="1" fillId="8" borderId="8" xfId="0" applyNumberFormat="1" applyFont="1" applyFill="1" applyBorder="1" applyAlignment="1">
      <alignment horizontal="center"/>
    </xf>
    <xf numFmtId="4" fontId="1" fillId="8" borderId="35" xfId="0" applyNumberFormat="1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0" fillId="6" borderId="7" xfId="0" applyFill="1" applyBorder="1" applyAlignment="1">
      <alignment horizontal="center"/>
    </xf>
    <xf numFmtId="0" fontId="0" fillId="6" borderId="8" xfId="0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1" fillId="6" borderId="21" xfId="0" applyFont="1" applyFill="1" applyBorder="1" applyAlignment="1">
      <alignment horizontal="center"/>
    </xf>
    <xf numFmtId="0" fontId="1" fillId="6" borderId="22" xfId="0" applyFont="1" applyFill="1" applyBorder="1" applyAlignment="1">
      <alignment horizontal="center"/>
    </xf>
    <xf numFmtId="0" fontId="1" fillId="6" borderId="23" xfId="0" applyFont="1" applyFill="1" applyBorder="1" applyAlignment="1">
      <alignment horizontal="center"/>
    </xf>
    <xf numFmtId="0" fontId="0" fillId="6" borderId="14" xfId="0" applyFill="1" applyBorder="1"/>
    <xf numFmtId="0" fontId="0" fillId="6" borderId="0" xfId="0" applyFill="1"/>
    <xf numFmtId="0" fontId="0" fillId="6" borderId="15" xfId="0" applyFill="1" applyBorder="1"/>
    <xf numFmtId="4" fontId="0" fillId="6" borderId="43" xfId="0" applyNumberFormat="1" applyFill="1" applyBorder="1" applyAlignment="1">
      <alignment horizontal="center"/>
    </xf>
    <xf numFmtId="4" fontId="0" fillId="6" borderId="48" xfId="0" applyNumberFormat="1" applyFill="1" applyBorder="1" applyAlignment="1">
      <alignment horizontal="center"/>
    </xf>
    <xf numFmtId="4" fontId="0" fillId="6" borderId="13" xfId="0" applyNumberFormat="1" applyFill="1" applyBorder="1" applyAlignment="1">
      <alignment horizontal="center"/>
    </xf>
    <xf numFmtId="4" fontId="0" fillId="6" borderId="5" xfId="0" applyNumberFormat="1" applyFill="1" applyBorder="1" applyAlignment="1">
      <alignment horizontal="center"/>
    </xf>
    <xf numFmtId="4" fontId="0" fillId="6" borderId="1" xfId="0" applyNumberFormat="1" applyFill="1" applyBorder="1" applyAlignment="1">
      <alignment horizontal="center"/>
    </xf>
    <xf numFmtId="4" fontId="0" fillId="6" borderId="6" xfId="0" applyNumberFormat="1" applyFill="1" applyBorder="1" applyAlignment="1">
      <alignment horizontal="center"/>
    </xf>
    <xf numFmtId="4" fontId="0" fillId="6" borderId="30" xfId="0" applyNumberFormat="1" applyFill="1" applyBorder="1" applyAlignment="1">
      <alignment horizontal="center"/>
    </xf>
    <xf numFmtId="4" fontId="0" fillId="6" borderId="42" xfId="0" applyNumberFormat="1" applyFill="1" applyBorder="1" applyAlignment="1">
      <alignment horizontal="center"/>
    </xf>
    <xf numFmtId="4" fontId="0" fillId="6" borderId="17" xfId="0" applyNumberFormat="1" applyFill="1" applyBorder="1" applyAlignment="1">
      <alignment horizontal="center"/>
    </xf>
    <xf numFmtId="4" fontId="1" fillId="6" borderId="21" xfId="0" applyNumberFormat="1" applyFont="1" applyFill="1" applyBorder="1" applyAlignment="1">
      <alignment horizontal="center"/>
    </xf>
    <xf numFmtId="4" fontId="1" fillId="6" borderId="22" xfId="0" applyNumberFormat="1" applyFont="1" applyFill="1" applyBorder="1" applyAlignment="1">
      <alignment horizontal="center"/>
    </xf>
    <xf numFmtId="4" fontId="1" fillId="6" borderId="23" xfId="0" applyNumberFormat="1" applyFont="1" applyFill="1" applyBorder="1" applyAlignment="1">
      <alignment horizontal="center"/>
    </xf>
    <xf numFmtId="4" fontId="0" fillId="6" borderId="21" xfId="0" applyNumberFormat="1" applyFill="1" applyBorder="1" applyAlignment="1">
      <alignment horizontal="center"/>
    </xf>
    <xf numFmtId="4" fontId="0" fillId="6" borderId="22" xfId="0" applyNumberFormat="1" applyFill="1" applyBorder="1" applyAlignment="1">
      <alignment horizontal="center"/>
    </xf>
    <xf numFmtId="4" fontId="0" fillId="6" borderId="23" xfId="0" applyNumberFormat="1" applyFill="1" applyBorder="1" applyAlignment="1">
      <alignment horizontal="center"/>
    </xf>
    <xf numFmtId="4" fontId="1" fillId="6" borderId="30" xfId="0" applyNumberFormat="1" applyFont="1" applyFill="1" applyBorder="1" applyAlignment="1">
      <alignment horizontal="center"/>
    </xf>
    <xf numFmtId="4" fontId="1" fillId="6" borderId="28" xfId="0" applyNumberFormat="1" applyFont="1" applyFill="1" applyBorder="1" applyAlignment="1">
      <alignment horizontal="center"/>
    </xf>
    <xf numFmtId="4" fontId="1" fillId="6" borderId="29" xfId="0" applyNumberFormat="1" applyFont="1" applyFill="1" applyBorder="1" applyAlignment="1">
      <alignment horizontal="center"/>
    </xf>
    <xf numFmtId="4" fontId="0" fillId="6" borderId="2" xfId="0" applyNumberFormat="1" applyFill="1" applyBorder="1" applyAlignment="1">
      <alignment horizontal="center"/>
    </xf>
    <xf numFmtId="4" fontId="0" fillId="6" borderId="3" xfId="0" applyNumberFormat="1" applyFill="1" applyBorder="1" applyAlignment="1">
      <alignment horizontal="center"/>
    </xf>
    <xf numFmtId="4" fontId="0" fillId="6" borderId="4" xfId="0" applyNumberFormat="1" applyFill="1" applyBorder="1" applyAlignment="1">
      <alignment horizontal="center"/>
    </xf>
    <xf numFmtId="4" fontId="1" fillId="6" borderId="30" xfId="0" applyNumberFormat="1" applyFont="1" applyFill="1" applyBorder="1" applyAlignment="1">
      <alignment horizontal="center" vertical="center"/>
    </xf>
    <xf numFmtId="4" fontId="1" fillId="6" borderId="28" xfId="0" applyNumberFormat="1" applyFont="1" applyFill="1" applyBorder="1" applyAlignment="1">
      <alignment horizontal="center" vertical="center"/>
    </xf>
    <xf numFmtId="4" fontId="1" fillId="6" borderId="29" xfId="0" applyNumberFormat="1" applyFont="1" applyFill="1" applyBorder="1" applyAlignment="1">
      <alignment horizontal="center" vertical="center"/>
    </xf>
    <xf numFmtId="4" fontId="0" fillId="6" borderId="2" xfId="0" applyNumberFormat="1" applyFill="1" applyBorder="1" applyAlignment="1">
      <alignment horizontal="center" vertical="center"/>
    </xf>
    <xf numFmtId="4" fontId="0" fillId="6" borderId="3" xfId="0" applyNumberFormat="1" applyFill="1" applyBorder="1" applyAlignment="1">
      <alignment horizontal="center" vertical="center"/>
    </xf>
    <xf numFmtId="4" fontId="0" fillId="6" borderId="4" xfId="0" applyNumberFormat="1" applyFill="1" applyBorder="1" applyAlignment="1">
      <alignment horizontal="center" vertical="center"/>
    </xf>
    <xf numFmtId="4" fontId="0" fillId="6" borderId="7" xfId="0" applyNumberFormat="1" applyFill="1" applyBorder="1" applyAlignment="1">
      <alignment horizontal="center" vertical="center"/>
    </xf>
    <xf numFmtId="4" fontId="0" fillId="6" borderId="8" xfId="0" applyNumberFormat="1" applyFill="1" applyBorder="1" applyAlignment="1">
      <alignment horizontal="center" vertical="center"/>
    </xf>
    <xf numFmtId="4" fontId="0" fillId="6" borderId="9" xfId="0" applyNumberFormat="1" applyFill="1" applyBorder="1" applyAlignment="1">
      <alignment horizontal="center" vertical="center"/>
    </xf>
    <xf numFmtId="4" fontId="0" fillId="6" borderId="18" xfId="0" applyNumberFormat="1" applyFill="1" applyBorder="1" applyAlignment="1">
      <alignment horizontal="center"/>
    </xf>
    <xf numFmtId="4" fontId="0" fillId="6" borderId="19" xfId="0" applyNumberFormat="1" applyFill="1" applyBorder="1" applyAlignment="1">
      <alignment horizontal="center"/>
    </xf>
    <xf numFmtId="4" fontId="0" fillId="6" borderId="20" xfId="0" applyNumberFormat="1" applyFill="1" applyBorder="1" applyAlignment="1">
      <alignment horizontal="center"/>
    </xf>
    <xf numFmtId="4" fontId="0" fillId="6" borderId="7" xfId="0" applyNumberFormat="1" applyFill="1" applyBorder="1" applyAlignment="1">
      <alignment horizontal="center"/>
    </xf>
    <xf numFmtId="4" fontId="0" fillId="6" borderId="8" xfId="0" applyNumberFormat="1" applyFill="1" applyBorder="1" applyAlignment="1">
      <alignment horizontal="center"/>
    </xf>
    <xf numFmtId="4" fontId="0" fillId="6" borderId="9" xfId="0" applyNumberFormat="1" applyFill="1" applyBorder="1" applyAlignment="1">
      <alignment horizontal="center"/>
    </xf>
    <xf numFmtId="4" fontId="0" fillId="6" borderId="55" xfId="0" applyNumberFormat="1" applyFill="1" applyBorder="1" applyAlignment="1">
      <alignment horizontal="center" vertical="center"/>
    </xf>
    <xf numFmtId="4" fontId="1" fillId="6" borderId="18" xfId="0" applyNumberFormat="1" applyFont="1" applyFill="1" applyBorder="1" applyAlignment="1">
      <alignment horizontal="center"/>
    </xf>
    <xf numFmtId="4" fontId="1" fillId="6" borderId="19" xfId="0" applyNumberFormat="1" applyFont="1" applyFill="1" applyBorder="1" applyAlignment="1">
      <alignment horizontal="center"/>
    </xf>
    <xf numFmtId="4" fontId="1" fillId="6" borderId="20" xfId="0" applyNumberFormat="1" applyFont="1" applyFill="1" applyBorder="1" applyAlignment="1">
      <alignment horizontal="center"/>
    </xf>
    <xf numFmtId="4" fontId="1" fillId="6" borderId="7" xfId="0" applyNumberFormat="1" applyFont="1" applyFill="1" applyBorder="1" applyAlignment="1">
      <alignment horizontal="center"/>
    </xf>
    <xf numFmtId="4" fontId="1" fillId="6" borderId="8" xfId="0" applyNumberFormat="1" applyFont="1" applyFill="1" applyBorder="1" applyAlignment="1">
      <alignment horizontal="center"/>
    </xf>
    <xf numFmtId="4" fontId="1" fillId="6" borderId="9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4" fontId="0" fillId="2" borderId="24" xfId="0" applyNumberFormat="1" applyFill="1" applyBorder="1" applyAlignment="1">
      <alignment horizontal="center" vertical="center"/>
    </xf>
    <xf numFmtId="4" fontId="0" fillId="2" borderId="25" xfId="0" applyNumberFormat="1" applyFill="1" applyBorder="1" applyAlignment="1">
      <alignment horizontal="center" vertical="center"/>
    </xf>
    <xf numFmtId="4" fontId="0" fillId="2" borderId="26" xfId="0" applyNumberForma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1" fillId="8" borderId="21" xfId="0" applyFont="1" applyFill="1" applyBorder="1" applyAlignment="1">
      <alignment horizontal="center"/>
    </xf>
    <xf numFmtId="0" fontId="1" fillId="8" borderId="22" xfId="0" applyFont="1" applyFill="1" applyBorder="1" applyAlignment="1">
      <alignment horizontal="center"/>
    </xf>
    <xf numFmtId="0" fontId="1" fillId="8" borderId="23" xfId="0" applyFont="1" applyFill="1" applyBorder="1" applyAlignment="1">
      <alignment horizontal="center"/>
    </xf>
    <xf numFmtId="0" fontId="0" fillId="8" borderId="14" xfId="0" applyFill="1" applyBorder="1"/>
    <xf numFmtId="0" fontId="0" fillId="8" borderId="15" xfId="0" applyFill="1" applyBorder="1"/>
    <xf numFmtId="4" fontId="0" fillId="8" borderId="2" xfId="0" applyNumberFormat="1" applyFill="1" applyBorder="1" applyAlignment="1">
      <alignment horizontal="center" vertical="center"/>
    </xf>
    <xf numFmtId="4" fontId="0" fillId="8" borderId="4" xfId="0" applyNumberFormat="1" applyFill="1" applyBorder="1" applyAlignment="1">
      <alignment horizontal="center" vertical="center"/>
    </xf>
    <xf numFmtId="4" fontId="0" fillId="8" borderId="5" xfId="0" applyNumberFormat="1" applyFill="1" applyBorder="1" applyAlignment="1">
      <alignment horizontal="center" vertical="center"/>
    </xf>
    <xf numFmtId="4" fontId="0" fillId="8" borderId="6" xfId="0" applyNumberFormat="1" applyFill="1" applyBorder="1" applyAlignment="1">
      <alignment horizontal="center" vertical="center"/>
    </xf>
    <xf numFmtId="4" fontId="0" fillId="8" borderId="7" xfId="0" applyNumberFormat="1" applyFill="1" applyBorder="1" applyAlignment="1">
      <alignment horizontal="center" vertical="center"/>
    </xf>
    <xf numFmtId="4" fontId="0" fillId="8" borderId="9" xfId="0" applyNumberFormat="1" applyFill="1" applyBorder="1" applyAlignment="1">
      <alignment horizontal="center" vertical="center"/>
    </xf>
    <xf numFmtId="4" fontId="1" fillId="8" borderId="21" xfId="0" applyNumberFormat="1" applyFont="1" applyFill="1" applyBorder="1" applyAlignment="1">
      <alignment horizontal="center" vertical="center"/>
    </xf>
    <xf numFmtId="4" fontId="1" fillId="8" borderId="23" xfId="0" applyNumberFormat="1" applyFont="1" applyFill="1" applyBorder="1" applyAlignment="1">
      <alignment horizontal="center" vertical="center"/>
    </xf>
    <xf numFmtId="4" fontId="1" fillId="8" borderId="21" xfId="0" applyNumberFormat="1" applyFont="1" applyFill="1" applyBorder="1" applyAlignment="1">
      <alignment horizontal="center"/>
    </xf>
    <xf numFmtId="4" fontId="1" fillId="8" borderId="23" xfId="0" applyNumberFormat="1" applyFont="1" applyFill="1" applyBorder="1" applyAlignment="1">
      <alignment horizontal="center"/>
    </xf>
    <xf numFmtId="4" fontId="1" fillId="8" borderId="30" xfId="0" applyNumberFormat="1" applyFont="1" applyFill="1" applyBorder="1" applyAlignment="1">
      <alignment horizontal="center"/>
    </xf>
    <xf numFmtId="4" fontId="1" fillId="8" borderId="29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 vertical="center"/>
    </xf>
    <xf numFmtId="4" fontId="1" fillId="6" borderId="21" xfId="0" applyNumberFormat="1" applyFont="1" applyFill="1" applyBorder="1" applyAlignment="1">
      <alignment horizontal="center" vertical="center"/>
    </xf>
    <xf numFmtId="4" fontId="1" fillId="6" borderId="22" xfId="0" applyNumberFormat="1" applyFont="1" applyFill="1" applyBorder="1" applyAlignment="1">
      <alignment horizontal="center" vertical="center"/>
    </xf>
    <xf numFmtId="4" fontId="1" fillId="6" borderId="23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15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4" fontId="0" fillId="2" borderId="21" xfId="0" applyNumberFormat="1" applyFill="1" applyBorder="1" applyAlignment="1">
      <alignment horizontal="center" vertical="center"/>
    </xf>
    <xf numFmtId="4" fontId="0" fillId="2" borderId="22" xfId="0" applyNumberFormat="1" applyFill="1" applyBorder="1" applyAlignment="1">
      <alignment horizontal="center" vertical="center"/>
    </xf>
    <xf numFmtId="4" fontId="0" fillId="2" borderId="23" xfId="0" applyNumberForma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1" fillId="2" borderId="15" xfId="0" applyFont="1" applyFill="1" applyBorder="1" applyAlignment="1">
      <alignment horizontal="center" wrapText="1"/>
    </xf>
    <xf numFmtId="0" fontId="1" fillId="8" borderId="52" xfId="0" applyFont="1" applyFill="1" applyBorder="1" applyAlignment="1">
      <alignment horizontal="center"/>
    </xf>
    <xf numFmtId="0" fontId="1" fillId="8" borderId="8" xfId="0" applyFont="1" applyFill="1" applyBorder="1" applyAlignment="1">
      <alignment horizontal="center"/>
    </xf>
    <xf numFmtId="0" fontId="1" fillId="8" borderId="35" xfId="0" applyFont="1" applyFill="1" applyBorder="1" applyAlignment="1">
      <alignment horizontal="center"/>
    </xf>
    <xf numFmtId="0" fontId="1" fillId="8" borderId="41" xfId="0" applyFont="1" applyFill="1" applyBorder="1" applyAlignment="1">
      <alignment horizontal="center"/>
    </xf>
    <xf numFmtId="0" fontId="1" fillId="8" borderId="36" xfId="0" applyFont="1" applyFill="1" applyBorder="1" applyAlignment="1">
      <alignment horizontal="center"/>
    </xf>
    <xf numFmtId="0" fontId="1" fillId="8" borderId="0" xfId="0" applyFont="1" applyFill="1" applyAlignment="1">
      <alignment horizontal="left"/>
    </xf>
    <xf numFmtId="0" fontId="1" fillId="8" borderId="0" xfId="0" applyFont="1" applyFill="1" applyAlignment="1">
      <alignment horizontal="left" vertical="center"/>
    </xf>
    <xf numFmtId="4" fontId="0" fillId="8" borderId="41" xfId="0" applyNumberFormat="1" applyFill="1" applyBorder="1" applyAlignment="1">
      <alignment horizontal="center" vertical="center"/>
    </xf>
    <xf numFmtId="4" fontId="0" fillId="8" borderId="22" xfId="0" applyNumberFormat="1" applyFill="1" applyBorder="1" applyAlignment="1">
      <alignment horizontal="center" vertical="center"/>
    </xf>
    <xf numFmtId="4" fontId="0" fillId="8" borderId="36" xfId="0" applyNumberFormat="1" applyFill="1" applyBorder="1" applyAlignment="1">
      <alignment horizontal="center" vertical="center"/>
    </xf>
    <xf numFmtId="0" fontId="1" fillId="8" borderId="0" xfId="0" applyFont="1" applyFill="1" applyAlignment="1">
      <alignment horizontal="center" wrapText="1"/>
    </xf>
    <xf numFmtId="0" fontId="1" fillId="6" borderId="7" xfId="0" applyFont="1" applyFill="1" applyBorder="1" applyAlignment="1">
      <alignment horizontal="center"/>
    </xf>
    <xf numFmtId="0" fontId="1" fillId="6" borderId="8" xfId="0" applyFont="1" applyFill="1" applyBorder="1" applyAlignment="1">
      <alignment horizontal="center"/>
    </xf>
    <xf numFmtId="0" fontId="1" fillId="6" borderId="9" xfId="0" applyFont="1" applyFill="1" applyBorder="1" applyAlignment="1">
      <alignment horizontal="center"/>
    </xf>
    <xf numFmtId="0" fontId="1" fillId="6" borderId="14" xfId="0" applyFont="1" applyFill="1" applyBorder="1" applyAlignment="1">
      <alignment horizontal="left"/>
    </xf>
    <xf numFmtId="0" fontId="1" fillId="6" borderId="0" xfId="0" applyFont="1" applyFill="1" applyAlignment="1">
      <alignment horizontal="left"/>
    </xf>
    <xf numFmtId="0" fontId="1" fillId="6" borderId="15" xfId="0" applyFont="1" applyFill="1" applyBorder="1" applyAlignment="1">
      <alignment horizontal="left"/>
    </xf>
    <xf numFmtId="0" fontId="1" fillId="6" borderId="14" xfId="0" applyFont="1" applyFill="1" applyBorder="1" applyAlignment="1">
      <alignment horizontal="left" vertical="center"/>
    </xf>
    <xf numFmtId="0" fontId="1" fillId="6" borderId="0" xfId="0" applyFont="1" applyFill="1" applyAlignment="1">
      <alignment horizontal="left" vertical="center"/>
    </xf>
    <xf numFmtId="0" fontId="1" fillId="6" borderId="15" xfId="0" applyFont="1" applyFill="1" applyBorder="1" applyAlignment="1">
      <alignment horizontal="left" vertical="center"/>
    </xf>
    <xf numFmtId="4" fontId="0" fillId="6" borderId="21" xfId="0" applyNumberFormat="1" applyFill="1" applyBorder="1" applyAlignment="1">
      <alignment horizontal="center" vertical="center"/>
    </xf>
    <xf numFmtId="4" fontId="0" fillId="6" borderId="22" xfId="0" applyNumberFormat="1" applyFill="1" applyBorder="1" applyAlignment="1">
      <alignment horizontal="center" vertical="center"/>
    </xf>
    <xf numFmtId="4" fontId="0" fillId="6" borderId="23" xfId="0" applyNumberFormat="1" applyFill="1" applyBorder="1" applyAlignment="1">
      <alignment horizontal="center" vertical="center"/>
    </xf>
    <xf numFmtId="0" fontId="1" fillId="6" borderId="14" xfId="0" applyFont="1" applyFill="1" applyBorder="1" applyAlignment="1">
      <alignment horizontal="center" wrapText="1"/>
    </xf>
    <xf numFmtId="0" fontId="1" fillId="6" borderId="0" xfId="0" applyFont="1" applyFill="1" applyAlignment="1">
      <alignment horizontal="center" wrapText="1"/>
    </xf>
    <xf numFmtId="0" fontId="1" fillId="6" borderId="15" xfId="0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left"/>
    </xf>
    <xf numFmtId="0" fontId="1" fillId="4" borderId="8" xfId="0" applyFont="1" applyFill="1" applyBorder="1" applyAlignment="1">
      <alignment horizontal="left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2" borderId="21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0" borderId="21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1" fillId="0" borderId="36" xfId="0" applyFont="1" applyBorder="1" applyAlignment="1">
      <alignment horizontal="left"/>
    </xf>
    <xf numFmtId="0" fontId="1" fillId="2" borderId="30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left"/>
    </xf>
    <xf numFmtId="0" fontId="1" fillId="3" borderId="19" xfId="0" applyFont="1" applyFill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/>
    </xf>
    <xf numFmtId="0" fontId="1" fillId="8" borderId="12" xfId="0" applyFont="1" applyFill="1" applyBorder="1" applyAlignment="1">
      <alignment horizontal="center" vertical="center" wrapText="1"/>
    </xf>
    <xf numFmtId="0" fontId="1" fillId="8" borderId="0" xfId="0" applyFont="1" applyFill="1" applyAlignment="1">
      <alignment horizontal="center" vertical="center" wrapText="1"/>
    </xf>
    <xf numFmtId="0" fontId="1" fillId="8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/>
    </xf>
    <xf numFmtId="0" fontId="1" fillId="6" borderId="12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0" fontId="1" fillId="6" borderId="14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6" borderId="15" xfId="0" applyFont="1" applyFill="1" applyBorder="1" applyAlignment="1">
      <alignment horizontal="center" vertical="center"/>
    </xf>
    <xf numFmtId="0" fontId="1" fillId="6" borderId="16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1" fillId="6" borderId="17" xfId="0" applyFont="1" applyFill="1" applyBorder="1" applyAlignment="1">
      <alignment horizontal="center" vertical="center"/>
    </xf>
    <xf numFmtId="0" fontId="1" fillId="0" borderId="23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8" borderId="11" xfId="0" applyFont="1" applyFill="1" applyBorder="1" applyAlignment="1">
      <alignment horizontal="center" vertical="center" wrapText="1"/>
    </xf>
    <xf numFmtId="0" fontId="1" fillId="8" borderId="13" xfId="0" applyFont="1" applyFill="1" applyBorder="1" applyAlignment="1">
      <alignment horizontal="center" vertical="center" wrapText="1"/>
    </xf>
    <xf numFmtId="0" fontId="1" fillId="8" borderId="14" xfId="0" applyFont="1" applyFill="1" applyBorder="1" applyAlignment="1">
      <alignment horizontal="center" vertical="center" wrapText="1"/>
    </xf>
    <xf numFmtId="0" fontId="1" fillId="8" borderId="15" xfId="0" applyFont="1" applyFill="1" applyBorder="1" applyAlignment="1">
      <alignment horizontal="center" vertical="center" wrapText="1"/>
    </xf>
    <xf numFmtId="0" fontId="1" fillId="8" borderId="16" xfId="0" applyFont="1" applyFill="1" applyBorder="1" applyAlignment="1">
      <alignment horizontal="center" vertical="center" wrapText="1"/>
    </xf>
    <xf numFmtId="0" fontId="1" fillId="8" borderId="17" xfId="0" applyFont="1" applyFill="1" applyBorder="1" applyAlignment="1">
      <alignment horizontal="center" vertical="center" wrapText="1"/>
    </xf>
    <xf numFmtId="0" fontId="1" fillId="4" borderId="30" xfId="0" applyFont="1" applyFill="1" applyBorder="1" applyAlignment="1">
      <alignment horizontal="left"/>
    </xf>
    <xf numFmtId="0" fontId="1" fillId="4" borderId="28" xfId="0" applyFont="1" applyFill="1" applyBorder="1" applyAlignment="1">
      <alignment horizontal="left"/>
    </xf>
    <xf numFmtId="0" fontId="0" fillId="0" borderId="3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0" borderId="13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21" xfId="0" applyFont="1" applyBorder="1" applyAlignment="1">
      <alignment horizontal="left" wrapText="1"/>
    </xf>
    <xf numFmtId="0" fontId="1" fillId="0" borderId="22" xfId="0" applyFont="1" applyBorder="1" applyAlignment="1">
      <alignment horizontal="left" wrapText="1"/>
    </xf>
    <xf numFmtId="0" fontId="1" fillId="0" borderId="23" xfId="0" applyFont="1" applyBorder="1" applyAlignment="1">
      <alignment horizontal="left" wrapText="1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36" xfId="0" applyFont="1" applyBorder="1" applyAlignment="1">
      <alignment horizontal="left" vertical="center"/>
    </xf>
    <xf numFmtId="0" fontId="1" fillId="0" borderId="36" xfId="0" applyFont="1" applyBorder="1" applyAlignment="1">
      <alignment horizontal="left" wrapText="1"/>
    </xf>
    <xf numFmtId="0" fontId="1" fillId="0" borderId="32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0" fontId="1" fillId="0" borderId="50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 horizontal="center" vertical="center"/>
    </xf>
    <xf numFmtId="4" fontId="0" fillId="0" borderId="34" xfId="0" applyNumberFormat="1" applyFont="1" applyBorder="1" applyAlignment="1">
      <alignment horizontal="center" vertical="center"/>
    </xf>
    <xf numFmtId="4" fontId="0" fillId="2" borderId="2" xfId="0" applyNumberFormat="1" applyFont="1" applyFill="1" applyBorder="1" applyAlignment="1">
      <alignment horizontal="center" vertical="center"/>
    </xf>
    <xf numFmtId="4" fontId="0" fillId="2" borderId="3" xfId="0" applyNumberFormat="1" applyFont="1" applyFill="1" applyBorder="1" applyAlignment="1">
      <alignment horizontal="center" vertical="center"/>
    </xf>
    <xf numFmtId="4" fontId="0" fillId="2" borderId="4" xfId="0" applyNumberFormat="1" applyFont="1" applyFill="1" applyBorder="1" applyAlignment="1">
      <alignment horizontal="center" vertical="center"/>
    </xf>
    <xf numFmtId="4" fontId="0" fillId="8" borderId="51" xfId="0" applyNumberFormat="1" applyFont="1" applyFill="1" applyBorder="1" applyAlignment="1">
      <alignment horizontal="center" vertical="center"/>
    </xf>
    <xf numFmtId="4" fontId="0" fillId="8" borderId="3" xfId="0" applyNumberFormat="1" applyFont="1" applyFill="1" applyBorder="1" applyAlignment="1">
      <alignment horizontal="center" vertical="center"/>
    </xf>
    <xf numFmtId="4" fontId="0" fillId="8" borderId="34" xfId="0" applyNumberFormat="1" applyFont="1" applyFill="1" applyBorder="1" applyAlignment="1">
      <alignment horizontal="center" vertical="center"/>
    </xf>
    <xf numFmtId="4" fontId="0" fillId="6" borderId="2" xfId="0" applyNumberFormat="1" applyFont="1" applyFill="1" applyBorder="1" applyAlignment="1">
      <alignment horizontal="center" vertical="center"/>
    </xf>
    <xf numFmtId="4" fontId="0" fillId="6" borderId="3" xfId="0" applyNumberFormat="1" applyFont="1" applyFill="1" applyBorder="1" applyAlignment="1">
      <alignment horizontal="center" vertical="center"/>
    </xf>
    <xf numFmtId="4" fontId="0" fillId="6" borderId="4" xfId="0" applyNumberFormat="1" applyFont="1" applyFill="1" applyBorder="1" applyAlignment="1">
      <alignment horizontal="center" vertical="center"/>
    </xf>
    <xf numFmtId="0" fontId="0" fillId="0" borderId="0" xfId="0" applyFont="1"/>
    <xf numFmtId="0" fontId="0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 horizontal="center" vertical="center"/>
    </xf>
    <xf numFmtId="4" fontId="0" fillId="0" borderId="37" xfId="0" applyNumberFormat="1" applyFont="1" applyBorder="1" applyAlignment="1">
      <alignment horizontal="center" vertical="center"/>
    </xf>
    <xf numFmtId="4" fontId="0" fillId="2" borderId="5" xfId="0" applyNumberFormat="1" applyFont="1" applyFill="1" applyBorder="1" applyAlignment="1">
      <alignment horizontal="center" vertical="center"/>
    </xf>
    <xf numFmtId="4" fontId="0" fillId="2" borderId="1" xfId="0" applyNumberFormat="1" applyFont="1" applyFill="1" applyBorder="1" applyAlignment="1">
      <alignment horizontal="center" vertical="center"/>
    </xf>
    <xf numFmtId="4" fontId="0" fillId="2" borderId="6" xfId="0" applyNumberFormat="1" applyFont="1" applyFill="1" applyBorder="1" applyAlignment="1">
      <alignment horizontal="center" vertical="center"/>
    </xf>
    <xf numFmtId="4" fontId="0" fillId="8" borderId="49" xfId="0" applyNumberFormat="1" applyFont="1" applyFill="1" applyBorder="1" applyAlignment="1">
      <alignment horizontal="center" vertical="center"/>
    </xf>
    <xf numFmtId="4" fontId="0" fillId="8" borderId="1" xfId="0" applyNumberFormat="1" applyFont="1" applyFill="1" applyBorder="1" applyAlignment="1">
      <alignment horizontal="center" vertical="center"/>
    </xf>
    <xf numFmtId="4" fontId="0" fillId="8" borderId="37" xfId="0" applyNumberFormat="1" applyFont="1" applyFill="1" applyBorder="1" applyAlignment="1">
      <alignment horizontal="center" vertical="center"/>
    </xf>
    <xf numFmtId="4" fontId="0" fillId="6" borderId="5" xfId="0" applyNumberFormat="1" applyFont="1" applyFill="1" applyBorder="1" applyAlignment="1">
      <alignment horizontal="center" vertical="center"/>
    </xf>
    <xf numFmtId="4" fontId="0" fillId="6" borderId="1" xfId="0" applyNumberFormat="1" applyFont="1" applyFill="1" applyBorder="1" applyAlignment="1">
      <alignment horizontal="center" vertical="center"/>
    </xf>
    <xf numFmtId="4" fontId="0" fillId="6" borderId="6" xfId="0" applyNumberFormat="1" applyFont="1" applyFill="1" applyBorder="1" applyAlignment="1">
      <alignment horizontal="center" vertical="center"/>
    </xf>
    <xf numFmtId="4" fontId="0" fillId="6" borderId="45" xfId="0" applyNumberFormat="1" applyFont="1" applyFill="1" applyBorder="1" applyAlignment="1">
      <alignment horizontal="center" vertical="center"/>
    </xf>
    <xf numFmtId="4" fontId="0" fillId="6" borderId="46" xfId="0" applyNumberFormat="1" applyFont="1" applyFill="1" applyBorder="1" applyAlignment="1">
      <alignment horizontal="center" vertical="center"/>
    </xf>
    <xf numFmtId="0" fontId="0" fillId="7" borderId="1" xfId="0" applyFont="1" applyFill="1" applyBorder="1" applyAlignment="1">
      <alignment wrapText="1"/>
    </xf>
    <xf numFmtId="4" fontId="0" fillId="7" borderId="1" xfId="0" applyNumberFormat="1" applyFont="1" applyFill="1" applyBorder="1" applyAlignment="1">
      <alignment horizontal="center" vertical="center"/>
    </xf>
    <xf numFmtId="4" fontId="0" fillId="7" borderId="37" xfId="0" applyNumberFormat="1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wrapText="1"/>
    </xf>
    <xf numFmtId="4" fontId="0" fillId="5" borderId="1" xfId="0" applyNumberFormat="1" applyFont="1" applyFill="1" applyBorder="1" applyAlignment="1">
      <alignment horizontal="center" vertical="center"/>
    </xf>
    <xf numFmtId="0" fontId="0" fillId="5" borderId="0" xfId="0" applyFont="1" applyFill="1"/>
    <xf numFmtId="0" fontId="0" fillId="5" borderId="24" xfId="0" applyFont="1" applyFill="1" applyBorder="1" applyAlignment="1">
      <alignment horizontal="center" vertical="center"/>
    </xf>
    <xf numFmtId="4" fontId="0" fillId="5" borderId="37" xfId="0" applyNumberFormat="1" applyFont="1" applyFill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 horizontal="center" vertical="center"/>
    </xf>
    <xf numFmtId="4" fontId="0" fillId="0" borderId="35" xfId="0" applyNumberFormat="1" applyFont="1" applyBorder="1" applyAlignment="1">
      <alignment horizontal="center" vertical="center"/>
    </xf>
    <xf numFmtId="4" fontId="0" fillId="2" borderId="7" xfId="0" applyNumberFormat="1" applyFont="1" applyFill="1" applyBorder="1" applyAlignment="1">
      <alignment horizontal="center" vertical="center"/>
    </xf>
    <xf numFmtId="4" fontId="0" fillId="2" borderId="8" xfId="0" applyNumberFormat="1" applyFont="1" applyFill="1" applyBorder="1" applyAlignment="1">
      <alignment horizontal="center" vertical="center"/>
    </xf>
    <xf numFmtId="4" fontId="0" fillId="2" borderId="9" xfId="0" applyNumberFormat="1" applyFont="1" applyFill="1" applyBorder="1" applyAlignment="1">
      <alignment horizontal="center" vertical="center"/>
    </xf>
    <xf numFmtId="4" fontId="0" fillId="8" borderId="52" xfId="0" applyNumberFormat="1" applyFont="1" applyFill="1" applyBorder="1" applyAlignment="1">
      <alignment horizontal="center" vertical="center"/>
    </xf>
    <xf numFmtId="4" fontId="0" fillId="8" borderId="8" xfId="0" applyNumberFormat="1" applyFont="1" applyFill="1" applyBorder="1" applyAlignment="1">
      <alignment horizontal="center" vertical="center"/>
    </xf>
    <xf numFmtId="4" fontId="0" fillId="8" borderId="35" xfId="0" applyNumberFormat="1" applyFont="1" applyFill="1" applyBorder="1" applyAlignment="1">
      <alignment horizontal="center" vertical="center"/>
    </xf>
    <xf numFmtId="4" fontId="0" fillId="6" borderId="7" xfId="0" applyNumberFormat="1" applyFont="1" applyFill="1" applyBorder="1" applyAlignment="1">
      <alignment horizontal="center" vertical="center"/>
    </xf>
    <xf numFmtId="4" fontId="0" fillId="6" borderId="8" xfId="0" applyNumberFormat="1" applyFont="1" applyFill="1" applyBorder="1" applyAlignment="1">
      <alignment horizontal="center" vertical="center"/>
    </xf>
    <xf numFmtId="4" fontId="0" fillId="6" borderId="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1"/>
  <sheetViews>
    <sheetView tabSelected="1" topLeftCell="A52" zoomScale="85" zoomScaleNormal="85" workbookViewId="0">
      <selection activeCell="B78" sqref="B78"/>
    </sheetView>
  </sheetViews>
  <sheetFormatPr defaultRowHeight="15" x14ac:dyDescent="0.25"/>
  <cols>
    <col min="1" max="1" width="5.7109375" customWidth="1"/>
    <col min="2" max="2" width="61.140625" customWidth="1"/>
    <col min="3" max="3" width="14.5703125" customWidth="1"/>
    <col min="4" max="4" width="11.85546875" customWidth="1"/>
    <col min="5" max="5" width="16.42578125" customWidth="1"/>
    <col min="6" max="6" width="14.5703125" customWidth="1"/>
    <col min="7" max="7" width="11.85546875" customWidth="1"/>
    <col min="8" max="8" width="16.42578125" customWidth="1"/>
    <col min="9" max="9" width="14.5703125" customWidth="1"/>
    <col min="10" max="10" width="11.85546875" customWidth="1"/>
    <col min="11" max="11" width="16.42578125" customWidth="1"/>
    <col min="12" max="12" width="14.5703125" customWidth="1"/>
    <col min="13" max="13" width="11.85546875" customWidth="1"/>
    <col min="14" max="14" width="16.42578125" customWidth="1"/>
    <col min="16" max="16" width="10.140625" bestFit="1" customWidth="1"/>
    <col min="17" max="17" width="11.85546875" customWidth="1"/>
    <col min="18" max="18" width="14" customWidth="1"/>
  </cols>
  <sheetData>
    <row r="1" spans="1:14" x14ac:dyDescent="0.25">
      <c r="A1" s="320" t="s">
        <v>98</v>
      </c>
      <c r="B1" s="321"/>
      <c r="C1" s="321"/>
      <c r="D1" s="321"/>
      <c r="E1" s="321"/>
      <c r="F1" s="345" t="s">
        <v>142</v>
      </c>
      <c r="G1" s="346"/>
      <c r="H1" s="347"/>
      <c r="I1" s="342" t="s">
        <v>143</v>
      </c>
      <c r="J1" s="342"/>
      <c r="K1" s="342"/>
      <c r="L1" s="354" t="s">
        <v>144</v>
      </c>
      <c r="M1" s="355"/>
      <c r="N1" s="356"/>
    </row>
    <row r="2" spans="1:14" x14ac:dyDescent="0.25">
      <c r="A2" s="322"/>
      <c r="B2" s="323"/>
      <c r="C2" s="323"/>
      <c r="D2" s="323"/>
      <c r="E2" s="323"/>
      <c r="F2" s="348"/>
      <c r="G2" s="349"/>
      <c r="H2" s="350"/>
      <c r="I2" s="343"/>
      <c r="J2" s="343"/>
      <c r="K2" s="343"/>
      <c r="L2" s="357"/>
      <c r="M2" s="358"/>
      <c r="N2" s="359"/>
    </row>
    <row r="3" spans="1:14" ht="15.75" customHeight="1" thickBot="1" x14ac:dyDescent="0.3">
      <c r="A3" s="324"/>
      <c r="B3" s="325"/>
      <c r="C3" s="325"/>
      <c r="D3" s="325"/>
      <c r="E3" s="325"/>
      <c r="F3" s="351"/>
      <c r="G3" s="352"/>
      <c r="H3" s="353"/>
      <c r="I3" s="344"/>
      <c r="J3" s="344"/>
      <c r="K3" s="344"/>
      <c r="L3" s="360"/>
      <c r="M3" s="361"/>
      <c r="N3" s="362"/>
    </row>
    <row r="4" spans="1:14" ht="30" x14ac:dyDescent="0.25">
      <c r="A4" s="339" t="s">
        <v>0</v>
      </c>
      <c r="B4" s="337" t="s">
        <v>129</v>
      </c>
      <c r="C4" s="6" t="s">
        <v>1</v>
      </c>
      <c r="D4" s="6" t="s">
        <v>2</v>
      </c>
      <c r="E4" s="65" t="s">
        <v>3</v>
      </c>
      <c r="F4" s="107" t="s">
        <v>1</v>
      </c>
      <c r="G4" s="108" t="s">
        <v>2</v>
      </c>
      <c r="H4" s="109" t="s">
        <v>3</v>
      </c>
      <c r="I4" s="143" t="s">
        <v>1</v>
      </c>
      <c r="J4" s="144" t="s">
        <v>2</v>
      </c>
      <c r="K4" s="145" t="s">
        <v>3</v>
      </c>
      <c r="L4" s="193" t="s">
        <v>1</v>
      </c>
      <c r="M4" s="194" t="s">
        <v>2</v>
      </c>
      <c r="N4" s="195" t="s">
        <v>3</v>
      </c>
    </row>
    <row r="5" spans="1:14" ht="15.75" thickBot="1" x14ac:dyDescent="0.3">
      <c r="A5" s="340"/>
      <c r="B5" s="338"/>
      <c r="C5" s="46" t="s">
        <v>4</v>
      </c>
      <c r="D5" s="46" t="s">
        <v>4</v>
      </c>
      <c r="E5" s="66" t="s">
        <v>4</v>
      </c>
      <c r="F5" s="110" t="s">
        <v>4</v>
      </c>
      <c r="G5" s="111" t="s">
        <v>4</v>
      </c>
      <c r="H5" s="112" t="s">
        <v>4</v>
      </c>
      <c r="I5" s="146" t="s">
        <v>4</v>
      </c>
      <c r="J5" s="147" t="s">
        <v>4</v>
      </c>
      <c r="K5" s="148" t="s">
        <v>4</v>
      </c>
      <c r="L5" s="196" t="s">
        <v>4</v>
      </c>
      <c r="M5" s="197" t="s">
        <v>4</v>
      </c>
      <c r="N5" s="198" t="s">
        <v>4</v>
      </c>
    </row>
    <row r="6" spans="1:14" ht="15.75" thickBot="1" x14ac:dyDescent="0.3">
      <c r="A6" s="12">
        <v>1</v>
      </c>
      <c r="B6" s="13">
        <v>2</v>
      </c>
      <c r="C6" s="13">
        <v>3</v>
      </c>
      <c r="D6" s="13">
        <v>4</v>
      </c>
      <c r="E6" s="67">
        <v>5</v>
      </c>
      <c r="F6" s="91">
        <v>3</v>
      </c>
      <c r="G6" s="92">
        <v>4</v>
      </c>
      <c r="H6" s="113">
        <v>5</v>
      </c>
      <c r="I6" s="149">
        <v>3</v>
      </c>
      <c r="J6" s="150">
        <v>4</v>
      </c>
      <c r="K6" s="151">
        <v>5</v>
      </c>
      <c r="L6" s="199">
        <v>3</v>
      </c>
      <c r="M6" s="200">
        <v>4</v>
      </c>
      <c r="N6" s="201">
        <v>5</v>
      </c>
    </row>
    <row r="7" spans="1:14" ht="15.75" thickBot="1" x14ac:dyDescent="0.3">
      <c r="A7" s="328" t="s">
        <v>5</v>
      </c>
      <c r="B7" s="329"/>
      <c r="C7" s="329"/>
      <c r="D7" s="329"/>
      <c r="E7" s="330"/>
      <c r="F7" s="114"/>
      <c r="G7" s="106"/>
      <c r="H7" s="115"/>
      <c r="I7" s="152"/>
      <c r="J7" s="152"/>
      <c r="K7" s="152"/>
      <c r="L7" s="202"/>
      <c r="M7" s="203"/>
      <c r="N7" s="204"/>
    </row>
    <row r="8" spans="1:14" x14ac:dyDescent="0.25">
      <c r="A8" s="15" t="s">
        <v>6</v>
      </c>
      <c r="B8" s="16" t="s">
        <v>7</v>
      </c>
      <c r="C8" s="17">
        <v>0</v>
      </c>
      <c r="D8" s="17">
        <v>0</v>
      </c>
      <c r="E8" s="68">
        <v>0</v>
      </c>
      <c r="F8" s="116">
        <v>0</v>
      </c>
      <c r="G8" s="117">
        <v>0</v>
      </c>
      <c r="H8" s="118">
        <v>0</v>
      </c>
      <c r="I8" s="153">
        <f>C8-F8</f>
        <v>0</v>
      </c>
      <c r="J8" s="154">
        <f>I8*21%</f>
        <v>0</v>
      </c>
      <c r="K8" s="155">
        <f>I8+J8</f>
        <v>0</v>
      </c>
      <c r="L8" s="205">
        <f>F8+I8</f>
        <v>0</v>
      </c>
      <c r="M8" s="206">
        <f t="shared" ref="M8:N8" si="0">G8+J8</f>
        <v>0</v>
      </c>
      <c r="N8" s="207">
        <f t="shared" si="0"/>
        <v>0</v>
      </c>
    </row>
    <row r="9" spans="1:14" x14ac:dyDescent="0.25">
      <c r="A9" s="8" t="s">
        <v>8</v>
      </c>
      <c r="B9" s="2" t="s">
        <v>9</v>
      </c>
      <c r="C9" s="3">
        <v>0</v>
      </c>
      <c r="D9" s="3">
        <v>0</v>
      </c>
      <c r="E9" s="69">
        <v>0</v>
      </c>
      <c r="F9" s="119">
        <v>0</v>
      </c>
      <c r="G9" s="120">
        <v>0</v>
      </c>
      <c r="H9" s="121">
        <v>0</v>
      </c>
      <c r="I9" s="156">
        <v>0</v>
      </c>
      <c r="J9" s="157">
        <f t="shared" ref="J9:J11" si="1">I9*21%</f>
        <v>0</v>
      </c>
      <c r="K9" s="158">
        <f t="shared" ref="K9:K11" si="2">I9+J9</f>
        <v>0</v>
      </c>
      <c r="L9" s="208">
        <f t="shared" ref="L9:L11" si="3">F9+I9</f>
        <v>0</v>
      </c>
      <c r="M9" s="209">
        <f t="shared" ref="M9:M11" si="4">G9+J9</f>
        <v>0</v>
      </c>
      <c r="N9" s="210">
        <f t="shared" ref="N9:N11" si="5">H9+K9</f>
        <v>0</v>
      </c>
    </row>
    <row r="10" spans="1:14" x14ac:dyDescent="0.25">
      <c r="A10" s="8" t="s">
        <v>10</v>
      </c>
      <c r="B10" s="2" t="s">
        <v>11</v>
      </c>
      <c r="C10" s="3">
        <v>0</v>
      </c>
      <c r="D10" s="3">
        <v>0</v>
      </c>
      <c r="E10" s="69">
        <v>0</v>
      </c>
      <c r="F10" s="119">
        <v>0</v>
      </c>
      <c r="G10" s="120">
        <v>0</v>
      </c>
      <c r="H10" s="121">
        <v>0</v>
      </c>
      <c r="I10" s="156">
        <v>0</v>
      </c>
      <c r="J10" s="157">
        <f t="shared" si="1"/>
        <v>0</v>
      </c>
      <c r="K10" s="158">
        <f t="shared" si="2"/>
        <v>0</v>
      </c>
      <c r="L10" s="208">
        <f t="shared" si="3"/>
        <v>0</v>
      </c>
      <c r="M10" s="209">
        <f t="shared" si="4"/>
        <v>0</v>
      </c>
      <c r="N10" s="210">
        <f t="shared" si="5"/>
        <v>0</v>
      </c>
    </row>
    <row r="11" spans="1:14" ht="15.75" thickBot="1" x14ac:dyDescent="0.3">
      <c r="A11" s="18" t="s">
        <v>12</v>
      </c>
      <c r="B11" s="19" t="s">
        <v>13</v>
      </c>
      <c r="C11" s="20">
        <v>0</v>
      </c>
      <c r="D11" s="20">
        <v>0</v>
      </c>
      <c r="E11" s="70">
        <v>0</v>
      </c>
      <c r="F11" s="122">
        <v>0</v>
      </c>
      <c r="G11" s="123">
        <v>0</v>
      </c>
      <c r="H11" s="124">
        <v>0</v>
      </c>
      <c r="I11" s="159">
        <v>0</v>
      </c>
      <c r="J11" s="160">
        <f t="shared" si="1"/>
        <v>0</v>
      </c>
      <c r="K11" s="161">
        <f t="shared" si="2"/>
        <v>0</v>
      </c>
      <c r="L11" s="211">
        <f t="shared" si="3"/>
        <v>0</v>
      </c>
      <c r="M11" s="212">
        <f t="shared" si="4"/>
        <v>0</v>
      </c>
      <c r="N11" s="213">
        <f t="shared" si="5"/>
        <v>0</v>
      </c>
    </row>
    <row r="12" spans="1:14" s="105" customFormat="1" ht="15.75" thickBot="1" x14ac:dyDescent="0.3">
      <c r="A12" s="326" t="s">
        <v>14</v>
      </c>
      <c r="B12" s="327"/>
      <c r="C12" s="34">
        <f t="shared" ref="C12:H12" si="6">C8+C9+C10+C11</f>
        <v>0</v>
      </c>
      <c r="D12" s="34">
        <f t="shared" si="6"/>
        <v>0</v>
      </c>
      <c r="E12" s="71">
        <f t="shared" si="6"/>
        <v>0</v>
      </c>
      <c r="F12" s="82">
        <f t="shared" si="6"/>
        <v>0</v>
      </c>
      <c r="G12" s="34">
        <f t="shared" si="6"/>
        <v>0</v>
      </c>
      <c r="H12" s="35">
        <f t="shared" si="6"/>
        <v>0</v>
      </c>
      <c r="I12" s="162">
        <f t="shared" ref="I12:N12" si="7">I8+I9+I10+I11</f>
        <v>0</v>
      </c>
      <c r="J12" s="163">
        <f t="shared" si="7"/>
        <v>0</v>
      </c>
      <c r="K12" s="164">
        <f t="shared" si="7"/>
        <v>0</v>
      </c>
      <c r="L12" s="214">
        <f t="shared" si="7"/>
        <v>0</v>
      </c>
      <c r="M12" s="215">
        <f t="shared" si="7"/>
        <v>0</v>
      </c>
      <c r="N12" s="216">
        <f t="shared" si="7"/>
        <v>0</v>
      </c>
    </row>
    <row r="13" spans="1:14" ht="15.75" thickBot="1" x14ac:dyDescent="0.3">
      <c r="A13" s="328" t="s">
        <v>15</v>
      </c>
      <c r="B13" s="329"/>
      <c r="C13" s="329"/>
      <c r="D13" s="329"/>
      <c r="E13" s="330"/>
      <c r="F13" s="114"/>
      <c r="G13" s="106"/>
      <c r="H13" s="115"/>
      <c r="I13" s="165"/>
      <c r="J13" s="165"/>
      <c r="K13" s="165"/>
      <c r="L13" s="202"/>
      <c r="M13" s="203"/>
      <c r="N13" s="204"/>
    </row>
    <row r="14" spans="1:14" ht="15.75" thickBot="1" x14ac:dyDescent="0.3">
      <c r="A14" s="21" t="s">
        <v>16</v>
      </c>
      <c r="B14" s="22" t="s">
        <v>17</v>
      </c>
      <c r="C14" s="23">
        <f>'DEVIZ GENERAL NEELIGIBIL'!C14+'DEVIZ GENERAL ELIGIBIL'!C14</f>
        <v>11276.460000000001</v>
      </c>
      <c r="D14" s="23">
        <f>'DEVIZ GENERAL NEELIGIBIL'!D14+'DEVIZ GENERAL ELIGIBIL'!D14</f>
        <v>2142.5273999999999</v>
      </c>
      <c r="E14" s="72">
        <f>'DEVIZ GENERAL NEELIGIBIL'!E14+'DEVIZ GENERAL ELIGIBIL'!E14</f>
        <v>13418.9874</v>
      </c>
      <c r="F14" s="85">
        <f>'DEVIZ GENERAL NEELIGIBIL'!F14+'DEVIZ GENERAL ELIGIBIL'!F14</f>
        <v>0</v>
      </c>
      <c r="G14" s="40">
        <f>'DEVIZ GENERAL NEELIGIBIL'!G14+'DEVIZ GENERAL ELIGIBIL'!G14</f>
        <v>0</v>
      </c>
      <c r="H14" s="41">
        <f>'DEVIZ GENERAL NEELIGIBIL'!H14+'DEVIZ GENERAL ELIGIBIL'!H14</f>
        <v>0</v>
      </c>
      <c r="I14" s="166">
        <f>'DEVIZ GENERAL NEELIGIBIL'!I14+'DEVIZ GENERAL ELIGIBIL'!I14</f>
        <v>11276.460000000001</v>
      </c>
      <c r="J14" s="167">
        <f>'DEVIZ GENERAL NEELIGIBIL'!J14+'DEVIZ GENERAL ELIGIBIL'!J14</f>
        <v>2368.0565999999999</v>
      </c>
      <c r="K14" s="168">
        <f>'DEVIZ GENERAL NEELIGIBIL'!K14+'DEVIZ GENERAL ELIGIBIL'!K14</f>
        <v>13644.516600000001</v>
      </c>
      <c r="L14" s="217">
        <f>'DEVIZ GENERAL NEELIGIBIL'!L14+'DEVIZ GENERAL ELIGIBIL'!L14</f>
        <v>11276.460000000001</v>
      </c>
      <c r="M14" s="218">
        <f>'DEVIZ GENERAL NEELIGIBIL'!M14+'DEVIZ GENERAL ELIGIBIL'!M14</f>
        <v>2368.0565999999999</v>
      </c>
      <c r="N14" s="219">
        <f>'DEVIZ GENERAL NEELIGIBIL'!N14+'DEVIZ GENERAL ELIGIBIL'!N14</f>
        <v>13644.516600000001</v>
      </c>
    </row>
    <row r="15" spans="1:14" ht="15.75" thickBot="1" x14ac:dyDescent="0.3">
      <c r="A15" s="341" t="s">
        <v>18</v>
      </c>
      <c r="B15" s="332"/>
      <c r="C15" s="36">
        <f t="shared" ref="C15:H15" si="8">C14</f>
        <v>11276.460000000001</v>
      </c>
      <c r="D15" s="36">
        <f t="shared" si="8"/>
        <v>2142.5273999999999</v>
      </c>
      <c r="E15" s="73">
        <f t="shared" si="8"/>
        <v>13418.9874</v>
      </c>
      <c r="F15" s="83">
        <f t="shared" si="8"/>
        <v>0</v>
      </c>
      <c r="G15" s="36">
        <f t="shared" si="8"/>
        <v>0</v>
      </c>
      <c r="H15" s="37">
        <f t="shared" si="8"/>
        <v>0</v>
      </c>
      <c r="I15" s="162">
        <f t="shared" ref="I15:N15" si="9">I14</f>
        <v>11276.460000000001</v>
      </c>
      <c r="J15" s="163">
        <f t="shared" si="9"/>
        <v>2368.0565999999999</v>
      </c>
      <c r="K15" s="164">
        <f t="shared" si="9"/>
        <v>13644.516600000001</v>
      </c>
      <c r="L15" s="220">
        <f t="shared" si="9"/>
        <v>11276.460000000001</v>
      </c>
      <c r="M15" s="221">
        <f t="shared" si="9"/>
        <v>2368.0565999999999</v>
      </c>
      <c r="N15" s="222">
        <f t="shared" si="9"/>
        <v>13644.516600000001</v>
      </c>
    </row>
    <row r="16" spans="1:14" ht="15.75" thickBot="1" x14ac:dyDescent="0.3">
      <c r="A16" s="328" t="s">
        <v>19</v>
      </c>
      <c r="B16" s="329"/>
      <c r="C16" s="329"/>
      <c r="D16" s="329"/>
      <c r="E16" s="330"/>
      <c r="F16" s="114"/>
      <c r="G16" s="106"/>
      <c r="H16" s="115"/>
      <c r="I16" s="165"/>
      <c r="J16" s="165"/>
      <c r="K16" s="165"/>
      <c r="L16" s="202"/>
      <c r="M16" s="203"/>
      <c r="N16" s="204"/>
    </row>
    <row r="17" spans="1:14" x14ac:dyDescent="0.25">
      <c r="A17" s="15" t="s">
        <v>20</v>
      </c>
      <c r="B17" s="16" t="s">
        <v>21</v>
      </c>
      <c r="C17" s="17">
        <f t="shared" ref="C17:H17" si="10">C18+C19+C20</f>
        <v>0</v>
      </c>
      <c r="D17" s="17">
        <f t="shared" si="10"/>
        <v>0</v>
      </c>
      <c r="E17" s="68">
        <f t="shared" si="10"/>
        <v>0</v>
      </c>
      <c r="F17" s="116">
        <f t="shared" si="10"/>
        <v>0</v>
      </c>
      <c r="G17" s="117">
        <f t="shared" si="10"/>
        <v>0</v>
      </c>
      <c r="H17" s="118">
        <f t="shared" si="10"/>
        <v>0</v>
      </c>
      <c r="I17" s="169">
        <f t="shared" ref="I17:K17" si="11">I18+I19+I20</f>
        <v>0</v>
      </c>
      <c r="J17" s="170">
        <f t="shared" si="11"/>
        <v>0</v>
      </c>
      <c r="K17" s="171">
        <f t="shared" si="11"/>
        <v>0</v>
      </c>
      <c r="L17" s="223">
        <f>F17+I17</f>
        <v>0</v>
      </c>
      <c r="M17" s="224">
        <f t="shared" ref="M17:N17" si="12">G17+J17</f>
        <v>0</v>
      </c>
      <c r="N17" s="225">
        <f t="shared" si="12"/>
        <v>0</v>
      </c>
    </row>
    <row r="18" spans="1:14" x14ac:dyDescent="0.25">
      <c r="A18" s="335"/>
      <c r="B18" s="2" t="s">
        <v>22</v>
      </c>
      <c r="C18" s="3">
        <v>0</v>
      </c>
      <c r="D18" s="3">
        <v>0</v>
      </c>
      <c r="E18" s="69">
        <v>0</v>
      </c>
      <c r="F18" s="119">
        <v>0</v>
      </c>
      <c r="G18" s="120">
        <v>0</v>
      </c>
      <c r="H18" s="121">
        <v>0</v>
      </c>
      <c r="I18" s="156">
        <f>C18-F18</f>
        <v>0</v>
      </c>
      <c r="J18" s="157">
        <f>I18*0.21</f>
        <v>0</v>
      </c>
      <c r="K18" s="158">
        <f>I18+J18</f>
        <v>0</v>
      </c>
      <c r="L18" s="208">
        <f t="shared" ref="L18:L35" si="13">F18+I18</f>
        <v>0</v>
      </c>
      <c r="M18" s="209">
        <f t="shared" ref="M18:M35" si="14">G18+J18</f>
        <v>0</v>
      </c>
      <c r="N18" s="210">
        <f t="shared" ref="N18:N35" si="15">H18+K18</f>
        <v>0</v>
      </c>
    </row>
    <row r="19" spans="1:14" x14ac:dyDescent="0.25">
      <c r="A19" s="335"/>
      <c r="B19" s="2" t="s">
        <v>23</v>
      </c>
      <c r="C19" s="3">
        <v>0</v>
      </c>
      <c r="D19" s="3">
        <v>0</v>
      </c>
      <c r="E19" s="69">
        <v>0</v>
      </c>
      <c r="F19" s="119">
        <v>0</v>
      </c>
      <c r="G19" s="120">
        <v>0</v>
      </c>
      <c r="H19" s="121">
        <v>0</v>
      </c>
      <c r="I19" s="156">
        <f t="shared" ref="I19:I20" si="16">C19-F19</f>
        <v>0</v>
      </c>
      <c r="J19" s="157">
        <f t="shared" ref="J19:J22" si="17">I19*0.21</f>
        <v>0</v>
      </c>
      <c r="K19" s="158">
        <f t="shared" ref="K19:K20" si="18">I19+J19</f>
        <v>0</v>
      </c>
      <c r="L19" s="208">
        <f t="shared" si="13"/>
        <v>0</v>
      </c>
      <c r="M19" s="209">
        <f t="shared" si="14"/>
        <v>0</v>
      </c>
      <c r="N19" s="210">
        <f t="shared" si="15"/>
        <v>0</v>
      </c>
    </row>
    <row r="20" spans="1:14" x14ac:dyDescent="0.25">
      <c r="A20" s="335"/>
      <c r="B20" s="2" t="s">
        <v>24</v>
      </c>
      <c r="C20" s="3">
        <v>0</v>
      </c>
      <c r="D20" s="3">
        <v>0</v>
      </c>
      <c r="E20" s="69">
        <v>0</v>
      </c>
      <c r="F20" s="119">
        <v>0</v>
      </c>
      <c r="G20" s="120">
        <v>0</v>
      </c>
      <c r="H20" s="121">
        <v>0</v>
      </c>
      <c r="I20" s="156">
        <f t="shared" si="16"/>
        <v>0</v>
      </c>
      <c r="J20" s="157">
        <f t="shared" si="17"/>
        <v>0</v>
      </c>
      <c r="K20" s="158">
        <f t="shared" si="18"/>
        <v>0</v>
      </c>
      <c r="L20" s="208">
        <f t="shared" si="13"/>
        <v>0</v>
      </c>
      <c r="M20" s="209">
        <f t="shared" si="14"/>
        <v>0</v>
      </c>
      <c r="N20" s="210">
        <f t="shared" si="15"/>
        <v>0</v>
      </c>
    </row>
    <row r="21" spans="1:14" ht="30" x14ac:dyDescent="0.25">
      <c r="A21" s="9" t="s">
        <v>25</v>
      </c>
      <c r="B21" s="4" t="s">
        <v>26</v>
      </c>
      <c r="C21" s="5">
        <v>0</v>
      </c>
      <c r="D21" s="5">
        <v>0</v>
      </c>
      <c r="E21" s="74">
        <v>0</v>
      </c>
      <c r="F21" s="125">
        <v>0</v>
      </c>
      <c r="G21" s="126">
        <v>0</v>
      </c>
      <c r="H21" s="127">
        <v>0</v>
      </c>
      <c r="I21" s="156">
        <f>C21-F21</f>
        <v>0</v>
      </c>
      <c r="J21" s="157">
        <f>I21*0.21</f>
        <v>0</v>
      </c>
      <c r="K21" s="158">
        <f>I21+J21</f>
        <v>0</v>
      </c>
      <c r="L21" s="208">
        <f t="shared" si="13"/>
        <v>0</v>
      </c>
      <c r="M21" s="209">
        <f t="shared" si="14"/>
        <v>0</v>
      </c>
      <c r="N21" s="210">
        <f t="shared" si="15"/>
        <v>0</v>
      </c>
    </row>
    <row r="22" spans="1:14" x14ac:dyDescent="0.25">
      <c r="A22" s="8" t="s">
        <v>27</v>
      </c>
      <c r="B22" s="2" t="s">
        <v>28</v>
      </c>
      <c r="C22" s="5">
        <v>0</v>
      </c>
      <c r="D22" s="5">
        <v>0</v>
      </c>
      <c r="E22" s="74">
        <v>0</v>
      </c>
      <c r="F22" s="125">
        <v>0</v>
      </c>
      <c r="G22" s="126">
        <v>0</v>
      </c>
      <c r="H22" s="127">
        <v>0</v>
      </c>
      <c r="I22" s="156">
        <f t="shared" ref="I22" si="19">C22-F22</f>
        <v>0</v>
      </c>
      <c r="J22" s="157">
        <f t="shared" si="17"/>
        <v>0</v>
      </c>
      <c r="K22" s="158">
        <f t="shared" ref="K22" si="20">I22+J22</f>
        <v>0</v>
      </c>
      <c r="L22" s="208">
        <f t="shared" si="13"/>
        <v>0</v>
      </c>
      <c r="M22" s="209">
        <f t="shared" si="14"/>
        <v>0</v>
      </c>
      <c r="N22" s="210">
        <f t="shared" si="15"/>
        <v>0</v>
      </c>
    </row>
    <row r="23" spans="1:14" x14ac:dyDescent="0.25">
      <c r="A23" s="8" t="s">
        <v>29</v>
      </c>
      <c r="B23" s="2" t="s">
        <v>30</v>
      </c>
      <c r="C23" s="5">
        <f>'DEVIZ GENERAL NEELIGIBIL'!C33+'DEVIZ GENERAL ELIGIBIL'!C23</f>
        <v>2000</v>
      </c>
      <c r="D23" s="5">
        <f>'DEVIZ GENERAL NEELIGIBIL'!D33+'DEVIZ GENERAL ELIGIBIL'!D23</f>
        <v>380</v>
      </c>
      <c r="E23" s="74">
        <f>'DEVIZ GENERAL NEELIGIBIL'!E33+'DEVIZ GENERAL ELIGIBIL'!E23</f>
        <v>2380</v>
      </c>
      <c r="F23" s="125">
        <f>'DEVIZ GENERAL NEELIGIBIL'!F33+'DEVIZ GENERAL ELIGIBIL'!F23</f>
        <v>0</v>
      </c>
      <c r="G23" s="126">
        <f>'DEVIZ GENERAL NEELIGIBIL'!G33+'DEVIZ GENERAL ELIGIBIL'!G23</f>
        <v>0</v>
      </c>
      <c r="H23" s="127">
        <f>'DEVIZ GENERAL NEELIGIBIL'!H33+'DEVIZ GENERAL ELIGIBIL'!H23</f>
        <v>0</v>
      </c>
      <c r="I23" s="172">
        <f>'DEVIZ GENERAL NEELIGIBIL'!I33+'DEVIZ GENERAL ELIGIBIL'!I23</f>
        <v>2000</v>
      </c>
      <c r="J23" s="173">
        <f>'DEVIZ GENERAL NEELIGIBIL'!J33+'DEVIZ GENERAL ELIGIBIL'!J23</f>
        <v>420</v>
      </c>
      <c r="K23" s="174">
        <f>'DEVIZ GENERAL NEELIGIBIL'!K33+'DEVIZ GENERAL ELIGIBIL'!K23</f>
        <v>2420</v>
      </c>
      <c r="L23" s="96">
        <f>'DEVIZ GENERAL NEELIGIBIL'!L33+'DEVIZ GENERAL ELIGIBIL'!L23</f>
        <v>2000</v>
      </c>
      <c r="M23" s="95">
        <f>'DEVIZ GENERAL NEELIGIBIL'!M33+'DEVIZ GENERAL ELIGIBIL'!M23</f>
        <v>420</v>
      </c>
      <c r="N23" s="97">
        <f>'DEVIZ GENERAL NEELIGIBIL'!N33+'DEVIZ GENERAL ELIGIBIL'!N23</f>
        <v>2420</v>
      </c>
    </row>
    <row r="24" spans="1:14" x14ac:dyDescent="0.25">
      <c r="A24" s="8" t="s">
        <v>31</v>
      </c>
      <c r="B24" s="2" t="s">
        <v>32</v>
      </c>
      <c r="C24" s="5">
        <f t="shared" ref="C24:E24" si="21">C25+C26+C27+C28+C29+C30</f>
        <v>57000</v>
      </c>
      <c r="D24" s="5">
        <f t="shared" si="21"/>
        <v>10830</v>
      </c>
      <c r="E24" s="74">
        <f t="shared" si="21"/>
        <v>67830</v>
      </c>
      <c r="F24" s="125">
        <f>'DEVIZ GENERAL NEELIGIBIL'!F34+'DEVIZ GENERAL ELIGIBIL'!F24</f>
        <v>56912.82</v>
      </c>
      <c r="G24" s="126">
        <f>'DEVIZ GENERAL NEELIGIBIL'!G34+'DEVIZ GENERAL ELIGIBIL'!G24</f>
        <v>10813.435799999999</v>
      </c>
      <c r="H24" s="127">
        <f>'DEVIZ GENERAL NEELIGIBIL'!H34+'DEVIZ GENERAL ELIGIBIL'!H24</f>
        <v>67726.255799999999</v>
      </c>
      <c r="I24" s="172">
        <f t="shared" ref="I24:K24" si="22">I25+I26+I27+I28+I29+I30</f>
        <v>87.180000000000064</v>
      </c>
      <c r="J24" s="173">
        <f t="shared" si="22"/>
        <v>18.307800000000011</v>
      </c>
      <c r="K24" s="174">
        <f t="shared" si="22"/>
        <v>105.48780000000008</v>
      </c>
      <c r="L24" s="208">
        <f t="shared" si="13"/>
        <v>57000</v>
      </c>
      <c r="M24" s="209">
        <f t="shared" si="14"/>
        <v>10831.7436</v>
      </c>
      <c r="N24" s="210">
        <f t="shared" si="15"/>
        <v>67831.743600000002</v>
      </c>
    </row>
    <row r="25" spans="1:14" x14ac:dyDescent="0.25">
      <c r="A25" s="335"/>
      <c r="B25" s="2" t="s">
        <v>33</v>
      </c>
      <c r="C25" s="5">
        <f>'DEVIZ GENERAL NEELIGIBIL'!C35+'DEVIZ GENERAL ELIGIBIL'!C25</f>
        <v>0</v>
      </c>
      <c r="D25" s="5">
        <f>'DEVIZ GENERAL NEELIGIBIL'!D35+'DEVIZ GENERAL ELIGIBIL'!D25</f>
        <v>0</v>
      </c>
      <c r="E25" s="74">
        <f>'DEVIZ GENERAL NEELIGIBIL'!E35+'DEVIZ GENERAL ELIGIBIL'!E25</f>
        <v>0</v>
      </c>
      <c r="F25" s="125">
        <f>'DEVIZ GENERAL NEELIGIBIL'!F35+'DEVIZ GENERAL ELIGIBIL'!F25</f>
        <v>0</v>
      </c>
      <c r="G25" s="126">
        <f>'DEVIZ GENERAL NEELIGIBIL'!G35+'DEVIZ GENERAL ELIGIBIL'!G25</f>
        <v>0</v>
      </c>
      <c r="H25" s="127">
        <f>'DEVIZ GENERAL NEELIGIBIL'!H35+'DEVIZ GENERAL ELIGIBIL'!H25</f>
        <v>0</v>
      </c>
      <c r="I25" s="172">
        <f>C25-F25</f>
        <v>0</v>
      </c>
      <c r="J25" s="173">
        <f>I25*0.21</f>
        <v>0</v>
      </c>
      <c r="K25" s="174">
        <f>I25+J25</f>
        <v>0</v>
      </c>
      <c r="L25" s="208">
        <f t="shared" si="13"/>
        <v>0</v>
      </c>
      <c r="M25" s="209">
        <f t="shared" si="14"/>
        <v>0</v>
      </c>
      <c r="N25" s="210">
        <f t="shared" si="15"/>
        <v>0</v>
      </c>
    </row>
    <row r="26" spans="1:14" x14ac:dyDescent="0.25">
      <c r="A26" s="335"/>
      <c r="B26" s="2" t="s">
        <v>34</v>
      </c>
      <c r="C26" s="5">
        <f>'DEVIZ GENERAL NEELIGIBIL'!C36+'DEVIZ GENERAL ELIGIBIL'!C26</f>
        <v>0</v>
      </c>
      <c r="D26" s="5">
        <f>'DEVIZ GENERAL NEELIGIBIL'!D36+'DEVIZ GENERAL ELIGIBIL'!D26</f>
        <v>0</v>
      </c>
      <c r="E26" s="74">
        <f>'DEVIZ GENERAL NEELIGIBIL'!E36+'DEVIZ GENERAL ELIGIBIL'!E26</f>
        <v>0</v>
      </c>
      <c r="F26" s="125">
        <f>'DEVIZ GENERAL NEELIGIBIL'!F36+'DEVIZ GENERAL ELIGIBIL'!F26</f>
        <v>0</v>
      </c>
      <c r="G26" s="126">
        <f>'DEVIZ GENERAL NEELIGIBIL'!G36+'DEVIZ GENERAL ELIGIBIL'!G26</f>
        <v>0</v>
      </c>
      <c r="H26" s="127">
        <f>'DEVIZ GENERAL NEELIGIBIL'!H36+'DEVIZ GENERAL ELIGIBIL'!H26</f>
        <v>0</v>
      </c>
      <c r="I26" s="172">
        <f t="shared" ref="I26" si="23">C26-F26</f>
        <v>0</v>
      </c>
      <c r="J26" s="173">
        <f t="shared" ref="J26" si="24">I26*0.21</f>
        <v>0</v>
      </c>
      <c r="K26" s="174">
        <f t="shared" ref="K26" si="25">I26+J26</f>
        <v>0</v>
      </c>
      <c r="L26" s="208">
        <f t="shared" si="13"/>
        <v>0</v>
      </c>
      <c r="M26" s="209">
        <f t="shared" si="14"/>
        <v>0</v>
      </c>
      <c r="N26" s="210">
        <f t="shared" si="15"/>
        <v>0</v>
      </c>
    </row>
    <row r="27" spans="1:14" ht="30" x14ac:dyDescent="0.25">
      <c r="A27" s="335"/>
      <c r="B27" s="4" t="s">
        <v>35</v>
      </c>
      <c r="C27" s="5">
        <f>'DEVIZ GENERAL NEELIGIBIL'!C37+'DEVIZ GENERAL ELIGIBIL'!C27</f>
        <v>19500</v>
      </c>
      <c r="D27" s="5">
        <f>'DEVIZ GENERAL NEELIGIBIL'!D37+'DEVIZ GENERAL ELIGIBIL'!D27</f>
        <v>3705</v>
      </c>
      <c r="E27" s="74">
        <f>'DEVIZ GENERAL NEELIGIBIL'!E37+'DEVIZ GENERAL ELIGIBIL'!E27</f>
        <v>23205</v>
      </c>
      <c r="F27" s="125">
        <f>'DEVIZ GENERAL NEELIGIBIL'!F37+'DEVIZ GENERAL ELIGIBIL'!F27</f>
        <v>19500</v>
      </c>
      <c r="G27" s="126">
        <f>'DEVIZ GENERAL NEELIGIBIL'!G37+'DEVIZ GENERAL ELIGIBIL'!G27</f>
        <v>3705</v>
      </c>
      <c r="H27" s="127">
        <f>'DEVIZ GENERAL NEELIGIBIL'!H37+'DEVIZ GENERAL ELIGIBIL'!H27</f>
        <v>23205</v>
      </c>
      <c r="I27" s="172">
        <f>'DEVIZ GENERAL NEELIGIBIL'!I37+'DEVIZ GENERAL ELIGIBIL'!I27</f>
        <v>0</v>
      </c>
      <c r="J27" s="173">
        <f>'DEVIZ GENERAL NEELIGIBIL'!J37+'DEVIZ GENERAL ELIGIBIL'!J27</f>
        <v>0</v>
      </c>
      <c r="K27" s="174">
        <f>'DEVIZ GENERAL NEELIGIBIL'!K37+'DEVIZ GENERAL ELIGIBIL'!K27</f>
        <v>0</v>
      </c>
      <c r="L27" s="96">
        <f>'DEVIZ GENERAL NEELIGIBIL'!L37+'DEVIZ GENERAL ELIGIBIL'!L27</f>
        <v>19500</v>
      </c>
      <c r="M27" s="95">
        <f>'DEVIZ GENERAL NEELIGIBIL'!M37+'DEVIZ GENERAL ELIGIBIL'!M27</f>
        <v>3705</v>
      </c>
      <c r="N27" s="97">
        <f>'DEVIZ GENERAL NEELIGIBIL'!N37+'DEVIZ GENERAL ELIGIBIL'!N27</f>
        <v>23205</v>
      </c>
    </row>
    <row r="28" spans="1:14" ht="30" x14ac:dyDescent="0.25">
      <c r="A28" s="335"/>
      <c r="B28" s="4" t="s">
        <v>36</v>
      </c>
      <c r="C28" s="5">
        <f>'DEVIZ GENERAL NEELIGIBIL'!C38+'DEVIZ GENERAL ELIGIBIL'!C28</f>
        <v>1000</v>
      </c>
      <c r="D28" s="5">
        <f>'DEVIZ GENERAL NEELIGIBIL'!D38+'DEVIZ GENERAL ELIGIBIL'!D28</f>
        <v>190</v>
      </c>
      <c r="E28" s="74">
        <f>'DEVIZ GENERAL NEELIGIBIL'!E38+'DEVIZ GENERAL ELIGIBIL'!E28</f>
        <v>1190</v>
      </c>
      <c r="F28" s="125">
        <f>'DEVIZ GENERAL NEELIGIBIL'!F38+'DEVIZ GENERAL ELIGIBIL'!F28</f>
        <v>912.81999999999994</v>
      </c>
      <c r="G28" s="126">
        <f>'DEVIZ GENERAL NEELIGIBIL'!G38+'DEVIZ GENERAL ELIGIBIL'!G28</f>
        <v>173.4358</v>
      </c>
      <c r="H28" s="127">
        <f>'DEVIZ GENERAL NEELIGIBIL'!H38+'DEVIZ GENERAL ELIGIBIL'!H28</f>
        <v>1086.2557999999999</v>
      </c>
      <c r="I28" s="172">
        <f>'DEVIZ GENERAL NEELIGIBIL'!I38+'DEVIZ GENERAL ELIGIBIL'!I28</f>
        <v>87.180000000000064</v>
      </c>
      <c r="J28" s="173">
        <f>'DEVIZ GENERAL NEELIGIBIL'!J38+'DEVIZ GENERAL ELIGIBIL'!J28</f>
        <v>18.307800000000011</v>
      </c>
      <c r="K28" s="174">
        <f>'DEVIZ GENERAL NEELIGIBIL'!K38+'DEVIZ GENERAL ELIGIBIL'!K28</f>
        <v>105.48780000000008</v>
      </c>
      <c r="L28" s="96">
        <f>'DEVIZ GENERAL NEELIGIBIL'!L38+'DEVIZ GENERAL ELIGIBIL'!L28</f>
        <v>1000</v>
      </c>
      <c r="M28" s="95">
        <f>'DEVIZ GENERAL NEELIGIBIL'!M38+'DEVIZ GENERAL ELIGIBIL'!M28</f>
        <v>191.74360000000001</v>
      </c>
      <c r="N28" s="97">
        <f>'DEVIZ GENERAL NEELIGIBIL'!N38+'DEVIZ GENERAL ELIGIBIL'!N28</f>
        <v>1191.7436</v>
      </c>
    </row>
    <row r="29" spans="1:14" ht="30" x14ac:dyDescent="0.25">
      <c r="A29" s="335"/>
      <c r="B29" s="4" t="s">
        <v>37</v>
      </c>
      <c r="C29" s="5">
        <f>'DEVIZ GENERAL NEELIGIBIL'!C39+'DEVIZ GENERAL ELIGIBIL'!C29</f>
        <v>4500</v>
      </c>
      <c r="D29" s="5">
        <f>'DEVIZ GENERAL NEELIGIBIL'!D39+'DEVIZ GENERAL ELIGIBIL'!D29</f>
        <v>855</v>
      </c>
      <c r="E29" s="74">
        <f>'DEVIZ GENERAL NEELIGIBIL'!E39+'DEVIZ GENERAL ELIGIBIL'!E29</f>
        <v>5355</v>
      </c>
      <c r="F29" s="125">
        <f>'DEVIZ GENERAL NEELIGIBIL'!F39+'DEVIZ GENERAL ELIGIBIL'!F29</f>
        <v>4500</v>
      </c>
      <c r="G29" s="126">
        <f>'DEVIZ GENERAL NEELIGIBIL'!G39+'DEVIZ GENERAL ELIGIBIL'!G29</f>
        <v>855</v>
      </c>
      <c r="H29" s="127">
        <f>'DEVIZ GENERAL NEELIGIBIL'!H39+'DEVIZ GENERAL ELIGIBIL'!H29</f>
        <v>5355</v>
      </c>
      <c r="I29" s="172">
        <f>'DEVIZ GENERAL NEELIGIBIL'!I39+'DEVIZ GENERAL ELIGIBIL'!I29</f>
        <v>0</v>
      </c>
      <c r="J29" s="173">
        <f>'DEVIZ GENERAL NEELIGIBIL'!J39+'DEVIZ GENERAL ELIGIBIL'!J29</f>
        <v>0</v>
      </c>
      <c r="K29" s="174">
        <f>'DEVIZ GENERAL NEELIGIBIL'!K39+'DEVIZ GENERAL ELIGIBIL'!K29</f>
        <v>0</v>
      </c>
      <c r="L29" s="96">
        <f>'DEVIZ GENERAL NEELIGIBIL'!L39+'DEVIZ GENERAL ELIGIBIL'!L29</f>
        <v>4500</v>
      </c>
      <c r="M29" s="95">
        <f>'DEVIZ GENERAL NEELIGIBIL'!M39+'DEVIZ GENERAL ELIGIBIL'!M29</f>
        <v>855</v>
      </c>
      <c r="N29" s="97">
        <f>'DEVIZ GENERAL NEELIGIBIL'!N39+'DEVIZ GENERAL ELIGIBIL'!N29</f>
        <v>5355</v>
      </c>
    </row>
    <row r="30" spans="1:14" x14ac:dyDescent="0.25">
      <c r="A30" s="335"/>
      <c r="B30" s="4" t="s">
        <v>38</v>
      </c>
      <c r="C30" s="5">
        <f>'DEVIZ GENERAL NEELIGIBIL'!C40+'DEVIZ GENERAL ELIGIBIL'!C30</f>
        <v>32000</v>
      </c>
      <c r="D30" s="5">
        <f>'DEVIZ GENERAL NEELIGIBIL'!D40+'DEVIZ GENERAL ELIGIBIL'!D30</f>
        <v>6080</v>
      </c>
      <c r="E30" s="74">
        <f>'DEVIZ GENERAL NEELIGIBIL'!E40+'DEVIZ GENERAL ELIGIBIL'!E30</f>
        <v>38080</v>
      </c>
      <c r="F30" s="125">
        <f>'DEVIZ GENERAL NEELIGIBIL'!F40+'DEVIZ GENERAL ELIGIBIL'!F30</f>
        <v>32000</v>
      </c>
      <c r="G30" s="126">
        <f>'DEVIZ GENERAL NEELIGIBIL'!G40+'DEVIZ GENERAL ELIGIBIL'!G30</f>
        <v>6080</v>
      </c>
      <c r="H30" s="127">
        <f>'DEVIZ GENERAL NEELIGIBIL'!H40+'DEVIZ GENERAL ELIGIBIL'!H30</f>
        <v>38080</v>
      </c>
      <c r="I30" s="172">
        <f>'DEVIZ GENERAL NEELIGIBIL'!I40+'DEVIZ GENERAL ELIGIBIL'!I30</f>
        <v>0</v>
      </c>
      <c r="J30" s="173">
        <f>'DEVIZ GENERAL NEELIGIBIL'!J40+'DEVIZ GENERAL ELIGIBIL'!J30</f>
        <v>0</v>
      </c>
      <c r="K30" s="174">
        <f>'DEVIZ GENERAL NEELIGIBIL'!K40+'DEVIZ GENERAL ELIGIBIL'!K30</f>
        <v>0</v>
      </c>
      <c r="L30" s="96">
        <f>'DEVIZ GENERAL NEELIGIBIL'!L40+'DEVIZ GENERAL ELIGIBIL'!L30</f>
        <v>32000</v>
      </c>
      <c r="M30" s="95">
        <f>'DEVIZ GENERAL NEELIGIBIL'!M40+'DEVIZ GENERAL ELIGIBIL'!M30</f>
        <v>6080</v>
      </c>
      <c r="N30" s="97">
        <f>'DEVIZ GENERAL NEELIGIBIL'!N40+'DEVIZ GENERAL ELIGIBIL'!N30</f>
        <v>38080</v>
      </c>
    </row>
    <row r="31" spans="1:14" x14ac:dyDescent="0.25">
      <c r="A31" s="8" t="s">
        <v>39</v>
      </c>
      <c r="B31" s="4" t="s">
        <v>40</v>
      </c>
      <c r="C31" s="5">
        <f>'DEVIZ GENERAL NEELIGIBIL'!C41+'DEVIZ GENERAL ELIGIBIL'!C31</f>
        <v>0</v>
      </c>
      <c r="D31" s="5">
        <f>'DEVIZ GENERAL NEELIGIBIL'!D41+'DEVIZ GENERAL ELIGIBIL'!D31</f>
        <v>0</v>
      </c>
      <c r="E31" s="74">
        <f>'DEVIZ GENERAL NEELIGIBIL'!E41+'DEVIZ GENERAL ELIGIBIL'!E31</f>
        <v>0</v>
      </c>
      <c r="F31" s="125">
        <f>'DEVIZ GENERAL NEELIGIBIL'!F41+'DEVIZ GENERAL ELIGIBIL'!F31</f>
        <v>0</v>
      </c>
      <c r="G31" s="126">
        <f>'DEVIZ GENERAL NEELIGIBIL'!G41+'DEVIZ GENERAL ELIGIBIL'!G31</f>
        <v>0</v>
      </c>
      <c r="H31" s="127">
        <f>'DEVIZ GENERAL NEELIGIBIL'!H41+'DEVIZ GENERAL ELIGIBIL'!H31</f>
        <v>0</v>
      </c>
      <c r="I31" s="172">
        <f>C31-F31</f>
        <v>0</v>
      </c>
      <c r="J31" s="173">
        <f>I31*0.21</f>
        <v>0</v>
      </c>
      <c r="K31" s="174">
        <f>I31+J31</f>
        <v>0</v>
      </c>
      <c r="L31" s="208">
        <f t="shared" si="13"/>
        <v>0</v>
      </c>
      <c r="M31" s="209">
        <f t="shared" si="14"/>
        <v>0</v>
      </c>
      <c r="N31" s="210">
        <f t="shared" si="15"/>
        <v>0</v>
      </c>
    </row>
    <row r="32" spans="1:14" x14ac:dyDescent="0.25">
      <c r="A32" s="8" t="s">
        <v>41</v>
      </c>
      <c r="B32" s="4" t="s">
        <v>42</v>
      </c>
      <c r="C32" s="5">
        <f t="shared" ref="C32:E32" si="26">C33+C34</f>
        <v>36000</v>
      </c>
      <c r="D32" s="5">
        <f t="shared" si="26"/>
        <v>6840</v>
      </c>
      <c r="E32" s="74">
        <f t="shared" si="26"/>
        <v>42840</v>
      </c>
      <c r="F32" s="125">
        <f>'DEVIZ GENERAL NEELIGIBIL'!F42+'DEVIZ GENERAL ELIGIBIL'!F32</f>
        <v>24829.9</v>
      </c>
      <c r="G32" s="126">
        <f>'DEVIZ GENERAL NEELIGIBIL'!G42+'DEVIZ GENERAL ELIGIBIL'!G32</f>
        <v>4717.6810000000005</v>
      </c>
      <c r="H32" s="127">
        <f>'DEVIZ GENERAL NEELIGIBIL'!H42+'DEVIZ GENERAL ELIGIBIL'!H32</f>
        <v>29547.581000000002</v>
      </c>
      <c r="I32" s="172">
        <f t="shared" ref="I32:K32" si="27">I33+I34</f>
        <v>11170.099999999999</v>
      </c>
      <c r="J32" s="173">
        <f t="shared" si="27"/>
        <v>2345.7209999999995</v>
      </c>
      <c r="K32" s="174">
        <f t="shared" si="27"/>
        <v>13515.820999999998</v>
      </c>
      <c r="L32" s="208">
        <f t="shared" si="13"/>
        <v>36000</v>
      </c>
      <c r="M32" s="209">
        <f t="shared" si="14"/>
        <v>7063.402</v>
      </c>
      <c r="N32" s="210">
        <f t="shared" si="15"/>
        <v>43063.402000000002</v>
      </c>
    </row>
    <row r="33" spans="1:18" x14ac:dyDescent="0.25">
      <c r="A33" s="335"/>
      <c r="B33" s="4" t="s">
        <v>43</v>
      </c>
      <c r="C33" s="5">
        <f>'DEVIZ GENERAL NEELIGIBIL'!C43+'DEVIZ GENERAL ELIGIBIL'!C33</f>
        <v>36000</v>
      </c>
      <c r="D33" s="5">
        <f>'DEVIZ GENERAL NEELIGIBIL'!D43+'DEVIZ GENERAL ELIGIBIL'!D33</f>
        <v>6840</v>
      </c>
      <c r="E33" s="74">
        <f>'DEVIZ GENERAL NEELIGIBIL'!E43+'DEVIZ GENERAL ELIGIBIL'!E33</f>
        <v>42840</v>
      </c>
      <c r="F33" s="125">
        <f>'DEVIZ GENERAL NEELIGIBIL'!F43+'DEVIZ GENERAL ELIGIBIL'!F33</f>
        <v>24829.9</v>
      </c>
      <c r="G33" s="126">
        <f>'DEVIZ GENERAL NEELIGIBIL'!G43+'DEVIZ GENERAL ELIGIBIL'!G33</f>
        <v>4717.6810000000005</v>
      </c>
      <c r="H33" s="127">
        <f>'DEVIZ GENERAL NEELIGIBIL'!H43+'DEVIZ GENERAL ELIGIBIL'!H33</f>
        <v>29547.581000000002</v>
      </c>
      <c r="I33" s="172">
        <f>'DEVIZ GENERAL NEELIGIBIL'!I43+'DEVIZ GENERAL ELIGIBIL'!I33</f>
        <v>11170.099999999999</v>
      </c>
      <c r="J33" s="173">
        <f>'DEVIZ GENERAL NEELIGIBIL'!J43+'DEVIZ GENERAL ELIGIBIL'!J33</f>
        <v>2345.7209999999995</v>
      </c>
      <c r="K33" s="174">
        <f>'DEVIZ GENERAL NEELIGIBIL'!K43+'DEVIZ GENERAL ELIGIBIL'!K33</f>
        <v>13515.820999999998</v>
      </c>
      <c r="L33" s="96">
        <f>'DEVIZ GENERAL NEELIGIBIL'!L43+'DEVIZ GENERAL ELIGIBIL'!L33</f>
        <v>36000</v>
      </c>
      <c r="M33" s="95">
        <f>'DEVIZ GENERAL NEELIGIBIL'!M43+'DEVIZ GENERAL ELIGIBIL'!M33</f>
        <v>7063.402</v>
      </c>
      <c r="N33" s="97">
        <f>'DEVIZ GENERAL NEELIGIBIL'!N43+'DEVIZ GENERAL ELIGIBIL'!N33</f>
        <v>43063.402000000002</v>
      </c>
    </row>
    <row r="34" spans="1:18" x14ac:dyDescent="0.25">
      <c r="A34" s="335"/>
      <c r="B34" s="4" t="s">
        <v>44</v>
      </c>
      <c r="C34" s="5">
        <f>'DEVIZ GENERAL NEELIGIBIL'!C44+'DEVIZ GENERAL ELIGIBIL'!C34</f>
        <v>0</v>
      </c>
      <c r="D34" s="5">
        <f>'DEVIZ GENERAL NEELIGIBIL'!D44+'DEVIZ GENERAL ELIGIBIL'!D34</f>
        <v>0</v>
      </c>
      <c r="E34" s="74">
        <f>'DEVIZ GENERAL NEELIGIBIL'!E44+'DEVIZ GENERAL ELIGIBIL'!E34</f>
        <v>0</v>
      </c>
      <c r="F34" s="125">
        <f>'DEVIZ GENERAL NEELIGIBIL'!F44+'DEVIZ GENERAL ELIGIBIL'!F34</f>
        <v>0</v>
      </c>
      <c r="G34" s="126">
        <f>'DEVIZ GENERAL NEELIGIBIL'!G44+'DEVIZ GENERAL ELIGIBIL'!G34</f>
        <v>0</v>
      </c>
      <c r="H34" s="127">
        <f>'DEVIZ GENERAL NEELIGIBIL'!H44+'DEVIZ GENERAL ELIGIBIL'!H34</f>
        <v>0</v>
      </c>
      <c r="I34" s="172">
        <f>C34-F34</f>
        <v>0</v>
      </c>
      <c r="J34" s="173">
        <f>I34*0.21</f>
        <v>0</v>
      </c>
      <c r="K34" s="174">
        <f t="shared" ref="K34" si="28">I34+J34</f>
        <v>0</v>
      </c>
      <c r="L34" s="208">
        <f t="shared" si="13"/>
        <v>0</v>
      </c>
      <c r="M34" s="209">
        <f t="shared" si="14"/>
        <v>0</v>
      </c>
      <c r="N34" s="210">
        <f t="shared" si="15"/>
        <v>0</v>
      </c>
    </row>
    <row r="35" spans="1:18" x14ac:dyDescent="0.25">
      <c r="A35" s="8" t="s">
        <v>45</v>
      </c>
      <c r="B35" s="4" t="s">
        <v>46</v>
      </c>
      <c r="C35" s="5">
        <f t="shared" ref="C35:E35" si="29">C36+C39+C40</f>
        <v>13500</v>
      </c>
      <c r="D35" s="5">
        <f t="shared" si="29"/>
        <v>1045</v>
      </c>
      <c r="E35" s="74">
        <f t="shared" si="29"/>
        <v>14545</v>
      </c>
      <c r="F35" s="125">
        <f>'DEVIZ GENERAL NEELIGIBIL'!F45+'DEVIZ GENERAL ELIGIBIL'!F35</f>
        <v>0</v>
      </c>
      <c r="G35" s="126">
        <f>'DEVIZ GENERAL NEELIGIBIL'!G45+'DEVIZ GENERAL ELIGIBIL'!G35</f>
        <v>0</v>
      </c>
      <c r="H35" s="127">
        <f>'DEVIZ GENERAL NEELIGIBIL'!H45+'DEVIZ GENERAL ELIGIBIL'!H35</f>
        <v>0</v>
      </c>
      <c r="I35" s="172">
        <f t="shared" ref="I35:K35" si="30">I36+I39+I40</f>
        <v>13500</v>
      </c>
      <c r="J35" s="173">
        <f t="shared" si="30"/>
        <v>2835</v>
      </c>
      <c r="K35" s="174">
        <f t="shared" si="30"/>
        <v>16335</v>
      </c>
      <c r="L35" s="208">
        <f t="shared" si="13"/>
        <v>13500</v>
      </c>
      <c r="M35" s="209">
        <f t="shared" si="14"/>
        <v>2835</v>
      </c>
      <c r="N35" s="210">
        <f t="shared" si="15"/>
        <v>16335</v>
      </c>
    </row>
    <row r="36" spans="1:18" x14ac:dyDescent="0.25">
      <c r="A36" s="335"/>
      <c r="B36" s="4" t="s">
        <v>47</v>
      </c>
      <c r="C36" s="5">
        <f t="shared" ref="C36:N36" si="31">C37+C38</f>
        <v>2000</v>
      </c>
      <c r="D36" s="5">
        <f t="shared" si="31"/>
        <v>380</v>
      </c>
      <c r="E36" s="74">
        <f t="shared" si="31"/>
        <v>2380</v>
      </c>
      <c r="F36" s="125">
        <f t="shared" si="31"/>
        <v>0</v>
      </c>
      <c r="G36" s="126">
        <f t="shared" si="31"/>
        <v>0</v>
      </c>
      <c r="H36" s="127">
        <f t="shared" si="31"/>
        <v>0</v>
      </c>
      <c r="I36" s="172">
        <f t="shared" si="31"/>
        <v>2000</v>
      </c>
      <c r="J36" s="173">
        <f t="shared" si="31"/>
        <v>420</v>
      </c>
      <c r="K36" s="174">
        <f t="shared" si="31"/>
        <v>2420</v>
      </c>
      <c r="L36" s="96">
        <f t="shared" si="31"/>
        <v>2000</v>
      </c>
      <c r="M36" s="95">
        <f t="shared" si="31"/>
        <v>420</v>
      </c>
      <c r="N36" s="97">
        <f t="shared" si="31"/>
        <v>2420</v>
      </c>
    </row>
    <row r="37" spans="1:18" x14ac:dyDescent="0.25">
      <c r="A37" s="335"/>
      <c r="B37" s="4" t="s">
        <v>48</v>
      </c>
      <c r="C37" s="5">
        <f>'DEVIZ GENERAL NEELIGIBIL'!C47+'DEVIZ GENERAL ELIGIBIL'!C37</f>
        <v>1500</v>
      </c>
      <c r="D37" s="5">
        <f>'DEVIZ GENERAL NEELIGIBIL'!D47+'DEVIZ GENERAL ELIGIBIL'!D37</f>
        <v>285</v>
      </c>
      <c r="E37" s="74">
        <f>'DEVIZ GENERAL NEELIGIBIL'!E47+'DEVIZ GENERAL ELIGIBIL'!E37</f>
        <v>1785</v>
      </c>
      <c r="F37" s="125">
        <f>'DEVIZ GENERAL NEELIGIBIL'!F47+'DEVIZ GENERAL ELIGIBIL'!F37</f>
        <v>0</v>
      </c>
      <c r="G37" s="126">
        <f>'DEVIZ GENERAL NEELIGIBIL'!G47+'DEVIZ GENERAL ELIGIBIL'!G37</f>
        <v>0</v>
      </c>
      <c r="H37" s="127">
        <f>'DEVIZ GENERAL NEELIGIBIL'!H47+'DEVIZ GENERAL ELIGIBIL'!H37</f>
        <v>0</v>
      </c>
      <c r="I37" s="172">
        <f>'DEVIZ GENERAL NEELIGIBIL'!I47+'DEVIZ GENERAL ELIGIBIL'!I37</f>
        <v>1500</v>
      </c>
      <c r="J37" s="173">
        <f>'DEVIZ GENERAL NEELIGIBIL'!J47+'DEVIZ GENERAL ELIGIBIL'!J37</f>
        <v>315</v>
      </c>
      <c r="K37" s="174">
        <f>'DEVIZ GENERAL NEELIGIBIL'!K47+'DEVIZ GENERAL ELIGIBIL'!K37</f>
        <v>1815</v>
      </c>
      <c r="L37" s="96">
        <f>'DEVIZ GENERAL NEELIGIBIL'!L47+'DEVIZ GENERAL ELIGIBIL'!L37</f>
        <v>1500</v>
      </c>
      <c r="M37" s="95">
        <f>'DEVIZ GENERAL NEELIGIBIL'!M47+'DEVIZ GENERAL ELIGIBIL'!M37</f>
        <v>315</v>
      </c>
      <c r="N37" s="97">
        <f>'DEVIZ GENERAL NEELIGIBIL'!N47+'DEVIZ GENERAL ELIGIBIL'!N37</f>
        <v>1815</v>
      </c>
    </row>
    <row r="38" spans="1:18" ht="30" x14ac:dyDescent="0.25">
      <c r="A38" s="335"/>
      <c r="B38" s="4" t="s">
        <v>49</v>
      </c>
      <c r="C38" s="5">
        <f>'DEVIZ GENERAL NEELIGIBIL'!C48+'DEVIZ GENERAL ELIGIBIL'!C38</f>
        <v>500</v>
      </c>
      <c r="D38" s="5">
        <f>'DEVIZ GENERAL NEELIGIBIL'!D48+'DEVIZ GENERAL ELIGIBIL'!D38</f>
        <v>95</v>
      </c>
      <c r="E38" s="74">
        <f>'DEVIZ GENERAL NEELIGIBIL'!E48+'DEVIZ GENERAL ELIGIBIL'!E38</f>
        <v>595</v>
      </c>
      <c r="F38" s="125">
        <f>'DEVIZ GENERAL NEELIGIBIL'!F48+'DEVIZ GENERAL ELIGIBIL'!F38</f>
        <v>0</v>
      </c>
      <c r="G38" s="126">
        <f>'DEVIZ GENERAL NEELIGIBIL'!G48+'DEVIZ GENERAL ELIGIBIL'!G38</f>
        <v>0</v>
      </c>
      <c r="H38" s="127">
        <f>'DEVIZ GENERAL NEELIGIBIL'!H48+'DEVIZ GENERAL ELIGIBIL'!H38</f>
        <v>0</v>
      </c>
      <c r="I38" s="172">
        <f>'DEVIZ GENERAL NEELIGIBIL'!I48+'DEVIZ GENERAL ELIGIBIL'!I38</f>
        <v>500</v>
      </c>
      <c r="J38" s="173">
        <f>'DEVIZ GENERAL NEELIGIBIL'!J48+'DEVIZ GENERAL ELIGIBIL'!J38</f>
        <v>105</v>
      </c>
      <c r="K38" s="174">
        <f>'DEVIZ GENERAL NEELIGIBIL'!K48+'DEVIZ GENERAL ELIGIBIL'!K38</f>
        <v>605</v>
      </c>
      <c r="L38" s="96">
        <f>'DEVIZ GENERAL NEELIGIBIL'!L48+'DEVIZ GENERAL ELIGIBIL'!L38</f>
        <v>500</v>
      </c>
      <c r="M38" s="95">
        <f>'DEVIZ GENERAL NEELIGIBIL'!M48+'DEVIZ GENERAL ELIGIBIL'!M38</f>
        <v>105</v>
      </c>
      <c r="N38" s="97">
        <f>'DEVIZ GENERAL NEELIGIBIL'!N48+'DEVIZ GENERAL ELIGIBIL'!N38</f>
        <v>605</v>
      </c>
    </row>
    <row r="39" spans="1:18" x14ac:dyDescent="0.25">
      <c r="A39" s="335"/>
      <c r="B39" s="4" t="s">
        <v>50</v>
      </c>
      <c r="C39" s="5">
        <f>'DEVIZ GENERAL NEELIGIBIL'!C49+'DEVIZ GENERAL ELIGIBIL'!C39</f>
        <v>8000</v>
      </c>
      <c r="D39" s="5">
        <f>'DEVIZ GENERAL NEELIGIBIL'!D49+'DEVIZ GENERAL ELIGIBIL'!D39</f>
        <v>0</v>
      </c>
      <c r="E39" s="74">
        <f>'DEVIZ GENERAL NEELIGIBIL'!E49+'DEVIZ GENERAL ELIGIBIL'!E39</f>
        <v>8000</v>
      </c>
      <c r="F39" s="125">
        <f>'DEVIZ GENERAL NEELIGIBIL'!F49+'DEVIZ GENERAL ELIGIBIL'!F39</f>
        <v>0</v>
      </c>
      <c r="G39" s="126">
        <f>'DEVIZ GENERAL NEELIGIBIL'!G49+'DEVIZ GENERAL ELIGIBIL'!G39</f>
        <v>0</v>
      </c>
      <c r="H39" s="127">
        <f>'DEVIZ GENERAL NEELIGIBIL'!H49+'DEVIZ GENERAL ELIGIBIL'!H39</f>
        <v>0</v>
      </c>
      <c r="I39" s="172">
        <f>'DEVIZ GENERAL NEELIGIBIL'!I49+'DEVIZ GENERAL ELIGIBIL'!I39</f>
        <v>8000</v>
      </c>
      <c r="J39" s="173">
        <f>'DEVIZ GENERAL NEELIGIBIL'!J49+'DEVIZ GENERAL ELIGIBIL'!J39</f>
        <v>1680</v>
      </c>
      <c r="K39" s="174">
        <f>'DEVIZ GENERAL NEELIGIBIL'!K49+'DEVIZ GENERAL ELIGIBIL'!K39</f>
        <v>9680</v>
      </c>
      <c r="L39" s="96">
        <f>'DEVIZ GENERAL NEELIGIBIL'!L49+'DEVIZ GENERAL ELIGIBIL'!L39</f>
        <v>8000</v>
      </c>
      <c r="M39" s="95">
        <f>'DEVIZ GENERAL NEELIGIBIL'!M49+'DEVIZ GENERAL ELIGIBIL'!M39</f>
        <v>1680</v>
      </c>
      <c r="N39" s="97">
        <f>'DEVIZ GENERAL NEELIGIBIL'!N49+'DEVIZ GENERAL ELIGIBIL'!N39</f>
        <v>9680</v>
      </c>
    </row>
    <row r="40" spans="1:18" ht="45.75" thickBot="1" x14ac:dyDescent="0.3">
      <c r="A40" s="336"/>
      <c r="B40" s="25" t="s">
        <v>51</v>
      </c>
      <c r="C40" s="5">
        <f>'DEVIZ GENERAL NEELIGIBIL'!C50+'DEVIZ GENERAL ELIGIBIL'!C40</f>
        <v>3500</v>
      </c>
      <c r="D40" s="5">
        <f>'DEVIZ GENERAL NEELIGIBIL'!D50+'DEVIZ GENERAL ELIGIBIL'!D40</f>
        <v>665</v>
      </c>
      <c r="E40" s="74">
        <f>'DEVIZ GENERAL NEELIGIBIL'!E50+'DEVIZ GENERAL ELIGIBIL'!E40</f>
        <v>4165</v>
      </c>
      <c r="F40" s="125">
        <f>'DEVIZ GENERAL NEELIGIBIL'!F50+'DEVIZ GENERAL ELIGIBIL'!F40</f>
        <v>0</v>
      </c>
      <c r="G40" s="126">
        <f>'DEVIZ GENERAL NEELIGIBIL'!G50+'DEVIZ GENERAL ELIGIBIL'!G40</f>
        <v>0</v>
      </c>
      <c r="H40" s="127">
        <f>'DEVIZ GENERAL NEELIGIBIL'!H50+'DEVIZ GENERAL ELIGIBIL'!H40</f>
        <v>0</v>
      </c>
      <c r="I40" s="172">
        <f>'DEVIZ GENERAL NEELIGIBIL'!I50+'DEVIZ GENERAL ELIGIBIL'!I40</f>
        <v>3500</v>
      </c>
      <c r="J40" s="173">
        <f>'DEVIZ GENERAL NEELIGIBIL'!J50+'DEVIZ GENERAL ELIGIBIL'!J40</f>
        <v>735</v>
      </c>
      <c r="K40" s="174">
        <f>'DEVIZ GENERAL NEELIGIBIL'!K50+'DEVIZ GENERAL ELIGIBIL'!K40</f>
        <v>4235</v>
      </c>
      <c r="L40" s="96">
        <f>'DEVIZ GENERAL NEELIGIBIL'!L50+'DEVIZ GENERAL ELIGIBIL'!L40</f>
        <v>3500</v>
      </c>
      <c r="M40" s="95">
        <f>'DEVIZ GENERAL NEELIGIBIL'!M50+'DEVIZ GENERAL ELIGIBIL'!M40</f>
        <v>735</v>
      </c>
      <c r="N40" s="97">
        <f>'DEVIZ GENERAL NEELIGIBIL'!N50+'DEVIZ GENERAL ELIGIBIL'!N40</f>
        <v>4235</v>
      </c>
    </row>
    <row r="41" spans="1:18" ht="15.75" thickBot="1" x14ac:dyDescent="0.3">
      <c r="A41" s="326" t="s">
        <v>52</v>
      </c>
      <c r="B41" s="327"/>
      <c r="C41" s="38">
        <f t="shared" ref="C41:H41" si="32">C17+C21+C22+C23+C24+C31+C32+C35</f>
        <v>108500</v>
      </c>
      <c r="D41" s="38">
        <f t="shared" si="32"/>
        <v>19095</v>
      </c>
      <c r="E41" s="76">
        <f t="shared" si="32"/>
        <v>127595</v>
      </c>
      <c r="F41" s="84">
        <f t="shared" si="32"/>
        <v>81742.720000000001</v>
      </c>
      <c r="G41" s="38">
        <f t="shared" si="32"/>
        <v>15531.1168</v>
      </c>
      <c r="H41" s="39">
        <f t="shared" si="32"/>
        <v>97273.836800000005</v>
      </c>
      <c r="I41" s="175">
        <f t="shared" ref="I41:N41" si="33">I17+I21+I22+I23+I24+I31+I32+I35</f>
        <v>26757.279999999999</v>
      </c>
      <c r="J41" s="176">
        <f t="shared" si="33"/>
        <v>5619.0288</v>
      </c>
      <c r="K41" s="177">
        <f t="shared" si="33"/>
        <v>32376.308799999999</v>
      </c>
      <c r="L41" s="226">
        <f t="shared" si="33"/>
        <v>108500</v>
      </c>
      <c r="M41" s="227">
        <f t="shared" si="33"/>
        <v>21150.1456</v>
      </c>
      <c r="N41" s="228">
        <f t="shared" si="33"/>
        <v>129650.1456</v>
      </c>
    </row>
    <row r="42" spans="1:18" ht="15.75" thickBot="1" x14ac:dyDescent="0.3">
      <c r="A42" s="328" t="s">
        <v>53</v>
      </c>
      <c r="B42" s="329"/>
      <c r="C42" s="329"/>
      <c r="D42" s="329"/>
      <c r="E42" s="330"/>
      <c r="F42" s="114"/>
      <c r="G42" s="106"/>
      <c r="H42" s="115"/>
      <c r="I42" s="165"/>
      <c r="J42" s="165"/>
      <c r="K42" s="165"/>
      <c r="L42" s="202"/>
      <c r="M42" s="203"/>
      <c r="N42" s="204"/>
    </row>
    <row r="43" spans="1:18" x14ac:dyDescent="0.25">
      <c r="A43" s="15" t="s">
        <v>54</v>
      </c>
      <c r="B43" s="28" t="s">
        <v>55</v>
      </c>
      <c r="C43" s="29">
        <f>'DEVIZ GENERAL NEELIGIBIL'!C53+'DEVIZ GENERAL ELIGIBIL'!C43</f>
        <v>760044.58000000007</v>
      </c>
      <c r="D43" s="29">
        <f>'DEVIZ GENERAL NEELIGIBIL'!D53+'DEVIZ GENERAL ELIGIBIL'!D43</f>
        <v>144408.47020000001</v>
      </c>
      <c r="E43" s="77">
        <f>'DEVIZ GENERAL NEELIGIBIL'!E53+'DEVIZ GENERAL ELIGIBIL'!E43</f>
        <v>904453.05020000006</v>
      </c>
      <c r="F43" s="128">
        <f>'DEVIZ GENERAL NEELIGIBIL'!F53+'DEVIZ GENERAL ELIGIBIL'!F43</f>
        <v>251245.71999999997</v>
      </c>
      <c r="G43" s="129">
        <f>'DEVIZ GENERAL NEELIGIBIL'!G53+'DEVIZ GENERAL ELIGIBIL'!G43</f>
        <v>47736.686799999996</v>
      </c>
      <c r="H43" s="130">
        <f>'DEVIZ GENERAL NEELIGIBIL'!H53+'DEVIZ GENERAL ELIGIBIL'!H43</f>
        <v>298982.4068</v>
      </c>
      <c r="I43" s="178">
        <f>'DEVIZ GENERAL NEELIGIBIL'!I53+'DEVIZ GENERAL ELIGIBIL'!I43</f>
        <v>508798.86</v>
      </c>
      <c r="J43" s="179">
        <f>'DEVIZ GENERAL NEELIGIBIL'!J53+'DEVIZ GENERAL ELIGIBIL'!J43</f>
        <v>106847.76060000001</v>
      </c>
      <c r="K43" s="180">
        <f>'DEVIZ GENERAL NEELIGIBIL'!K53+'DEVIZ GENERAL ELIGIBIL'!K43</f>
        <v>615646.62060000002</v>
      </c>
      <c r="L43" s="229">
        <f>'DEVIZ GENERAL NEELIGIBIL'!L53+'DEVIZ GENERAL ELIGIBIL'!L43</f>
        <v>760044.58000000007</v>
      </c>
      <c r="M43" s="230">
        <f>'DEVIZ GENERAL NEELIGIBIL'!M53+'DEVIZ GENERAL ELIGIBIL'!M43</f>
        <v>154584.44739999998</v>
      </c>
      <c r="N43" s="231">
        <f>'DEVIZ GENERAL NEELIGIBIL'!N53+'DEVIZ GENERAL ELIGIBIL'!N43</f>
        <v>914629.02740000002</v>
      </c>
      <c r="P43" s="1"/>
      <c r="Q43" s="1"/>
      <c r="R43" s="1"/>
    </row>
    <row r="44" spans="1:18" x14ac:dyDescent="0.25">
      <c r="A44" s="8" t="s">
        <v>56</v>
      </c>
      <c r="B44" s="4" t="s">
        <v>57</v>
      </c>
      <c r="C44" s="5">
        <f>'DEVIZ GENERAL NEELIGIBIL'!C58+'DEVIZ GENERAL ELIGIBIL'!C48</f>
        <v>15708.81</v>
      </c>
      <c r="D44" s="5">
        <f>'DEVIZ GENERAL NEELIGIBIL'!D58+'DEVIZ GENERAL ELIGIBIL'!D48</f>
        <v>2984.6738999999998</v>
      </c>
      <c r="E44" s="74">
        <f>'DEVIZ GENERAL NEELIGIBIL'!E58+'DEVIZ GENERAL ELIGIBIL'!E48</f>
        <v>18693.483899999999</v>
      </c>
      <c r="F44" s="125">
        <f>'DEVIZ GENERAL NEELIGIBIL'!F58+'DEVIZ GENERAL ELIGIBIL'!F48</f>
        <v>0</v>
      </c>
      <c r="G44" s="126">
        <f>'DEVIZ GENERAL NEELIGIBIL'!G58+'DEVIZ GENERAL ELIGIBIL'!G48</f>
        <v>0</v>
      </c>
      <c r="H44" s="127">
        <f>'DEVIZ GENERAL NEELIGIBIL'!H58+'DEVIZ GENERAL ELIGIBIL'!H48</f>
        <v>0</v>
      </c>
      <c r="I44" s="172">
        <f>'DEVIZ GENERAL NEELIGIBIL'!I58+'DEVIZ GENERAL ELIGIBIL'!I48</f>
        <v>15708.81</v>
      </c>
      <c r="J44" s="173">
        <f>'DEVIZ GENERAL NEELIGIBIL'!J58+'DEVIZ GENERAL ELIGIBIL'!J48</f>
        <v>3298.8500999999997</v>
      </c>
      <c r="K44" s="174">
        <f>'DEVIZ GENERAL NEELIGIBIL'!K58+'DEVIZ GENERAL ELIGIBIL'!K48</f>
        <v>19007.660100000001</v>
      </c>
      <c r="L44" s="96">
        <f>'DEVIZ GENERAL NEELIGIBIL'!L58+'DEVIZ GENERAL ELIGIBIL'!L48</f>
        <v>15708.81</v>
      </c>
      <c r="M44" s="95">
        <f>'DEVIZ GENERAL NEELIGIBIL'!M58+'DEVIZ GENERAL ELIGIBIL'!M48</f>
        <v>3298.8500999999997</v>
      </c>
      <c r="N44" s="97">
        <f>'DEVIZ GENERAL NEELIGIBIL'!N58+'DEVIZ GENERAL ELIGIBIL'!N48</f>
        <v>19007.660100000001</v>
      </c>
      <c r="P44" s="1"/>
      <c r="Q44" s="1"/>
      <c r="R44" s="1"/>
    </row>
    <row r="45" spans="1:18" ht="30" x14ac:dyDescent="0.25">
      <c r="A45" s="8" t="s">
        <v>58</v>
      </c>
      <c r="B45" s="4" t="s">
        <v>59</v>
      </c>
      <c r="C45" s="5">
        <f>'DEVIZ GENERAL NEELIGIBIL'!C59+'DEVIZ GENERAL ELIGIBIL'!C49</f>
        <v>58100</v>
      </c>
      <c r="D45" s="5">
        <f>'DEVIZ GENERAL NEELIGIBIL'!D59+'DEVIZ GENERAL ELIGIBIL'!D49</f>
        <v>11039</v>
      </c>
      <c r="E45" s="74">
        <f>'DEVIZ GENERAL NEELIGIBIL'!E59+'DEVIZ GENERAL ELIGIBIL'!E49</f>
        <v>69139</v>
      </c>
      <c r="F45" s="125">
        <f>'DEVIZ GENERAL NEELIGIBIL'!F59+'DEVIZ GENERAL ELIGIBIL'!F49</f>
        <v>0</v>
      </c>
      <c r="G45" s="126">
        <f>'DEVIZ GENERAL NEELIGIBIL'!G59+'DEVIZ GENERAL ELIGIBIL'!G49</f>
        <v>0</v>
      </c>
      <c r="H45" s="127">
        <f>'DEVIZ GENERAL NEELIGIBIL'!H59+'DEVIZ GENERAL ELIGIBIL'!H49</f>
        <v>0</v>
      </c>
      <c r="I45" s="172">
        <f>'DEVIZ GENERAL NEELIGIBIL'!I59+'DEVIZ GENERAL ELIGIBIL'!I49</f>
        <v>58100</v>
      </c>
      <c r="J45" s="173">
        <f>'DEVIZ GENERAL NEELIGIBIL'!J59+'DEVIZ GENERAL ELIGIBIL'!J49</f>
        <v>12201</v>
      </c>
      <c r="K45" s="174">
        <f>'DEVIZ GENERAL NEELIGIBIL'!K59+'DEVIZ GENERAL ELIGIBIL'!K49</f>
        <v>70301</v>
      </c>
      <c r="L45" s="96">
        <f>'DEVIZ GENERAL NEELIGIBIL'!L59+'DEVIZ GENERAL ELIGIBIL'!L49</f>
        <v>58100</v>
      </c>
      <c r="M45" s="95">
        <f>'DEVIZ GENERAL NEELIGIBIL'!M59+'DEVIZ GENERAL ELIGIBIL'!M49</f>
        <v>12201</v>
      </c>
      <c r="N45" s="97">
        <f>'DEVIZ GENERAL NEELIGIBIL'!N59+'DEVIZ GENERAL ELIGIBIL'!N49</f>
        <v>70301</v>
      </c>
      <c r="O45" s="94"/>
      <c r="P45" s="1"/>
      <c r="Q45" s="1"/>
      <c r="R45" s="1"/>
    </row>
    <row r="46" spans="1:18" ht="30" x14ac:dyDescent="0.25">
      <c r="A46" s="8" t="s">
        <v>60</v>
      </c>
      <c r="B46" s="4" t="s">
        <v>61</v>
      </c>
      <c r="C46" s="5">
        <v>0</v>
      </c>
      <c r="D46" s="5">
        <v>0</v>
      </c>
      <c r="E46" s="74">
        <v>0</v>
      </c>
      <c r="F46" s="125">
        <v>0</v>
      </c>
      <c r="G46" s="126">
        <v>0</v>
      </c>
      <c r="H46" s="127">
        <v>0</v>
      </c>
      <c r="I46" s="172">
        <f t="shared" ref="I46:I48" si="34">C46-F46</f>
        <v>0</v>
      </c>
      <c r="J46" s="173">
        <f t="shared" ref="J46:J48" si="35">I46*0.21</f>
        <v>0</v>
      </c>
      <c r="K46" s="174">
        <f t="shared" ref="K46:K48" si="36">I46+J46</f>
        <v>0</v>
      </c>
      <c r="L46" s="96">
        <f t="shared" ref="L46:L48" si="37">F46+I46</f>
        <v>0</v>
      </c>
      <c r="M46" s="95">
        <f t="shared" ref="M46:M48" si="38">G46+J46</f>
        <v>0</v>
      </c>
      <c r="N46" s="97">
        <f t="shared" ref="N46:N48" si="39">H46+K46</f>
        <v>0</v>
      </c>
      <c r="O46" s="94"/>
      <c r="P46" s="1"/>
      <c r="Q46" s="1"/>
      <c r="R46" s="1"/>
    </row>
    <row r="47" spans="1:18" x14ac:dyDescent="0.25">
      <c r="A47" s="8" t="s">
        <v>62</v>
      </c>
      <c r="B47" s="4" t="s">
        <v>63</v>
      </c>
      <c r="C47" s="5">
        <f>'DEVIZ GENERAL NEELIGIBIL'!C61+'DEVIZ GENERAL ELIGIBIL'!C55</f>
        <v>21610</v>
      </c>
      <c r="D47" s="5">
        <f>'DEVIZ GENERAL NEELIGIBIL'!D61+'DEVIZ GENERAL ELIGIBIL'!D55</f>
        <v>4105.8999999999996</v>
      </c>
      <c r="E47" s="74">
        <f>'DEVIZ GENERAL NEELIGIBIL'!E61+'DEVIZ GENERAL ELIGIBIL'!E55</f>
        <v>25715.899999999998</v>
      </c>
      <c r="F47" s="125">
        <f>'DEVIZ GENERAL NEELIGIBIL'!F61+'DEVIZ GENERAL ELIGIBIL'!F55</f>
        <v>0</v>
      </c>
      <c r="G47" s="126">
        <f>'DEVIZ GENERAL NEELIGIBIL'!G61+'DEVIZ GENERAL ELIGIBIL'!G55</f>
        <v>0</v>
      </c>
      <c r="H47" s="127">
        <f>'DEVIZ GENERAL NEELIGIBIL'!H61+'DEVIZ GENERAL ELIGIBIL'!H55</f>
        <v>0</v>
      </c>
      <c r="I47" s="172">
        <f>'DEVIZ GENERAL NEELIGIBIL'!I61+'DEVIZ GENERAL ELIGIBIL'!I55</f>
        <v>21610</v>
      </c>
      <c r="J47" s="173">
        <f>'DEVIZ GENERAL NEELIGIBIL'!J61+'DEVIZ GENERAL ELIGIBIL'!J55</f>
        <v>4538.1000000000004</v>
      </c>
      <c r="K47" s="174">
        <f>'DEVIZ GENERAL NEELIGIBIL'!K61+'DEVIZ GENERAL ELIGIBIL'!K55</f>
        <v>26148.100000000002</v>
      </c>
      <c r="L47" s="96">
        <f>'DEVIZ GENERAL NEELIGIBIL'!L61+'DEVIZ GENERAL ELIGIBIL'!L55</f>
        <v>21610</v>
      </c>
      <c r="M47" s="95">
        <f>'DEVIZ GENERAL NEELIGIBIL'!M61+'DEVIZ GENERAL ELIGIBIL'!M55</f>
        <v>4538.1000000000004</v>
      </c>
      <c r="N47" s="97">
        <f>'DEVIZ GENERAL NEELIGIBIL'!N61+'DEVIZ GENERAL ELIGIBIL'!N55</f>
        <v>26148.100000000002</v>
      </c>
      <c r="O47" s="94"/>
      <c r="P47" s="1"/>
      <c r="Q47" s="1"/>
      <c r="R47" s="1"/>
    </row>
    <row r="48" spans="1:18" ht="15.75" thickBot="1" x14ac:dyDescent="0.3">
      <c r="A48" s="24" t="s">
        <v>64</v>
      </c>
      <c r="B48" s="25" t="s">
        <v>65</v>
      </c>
      <c r="C48" s="26">
        <v>0</v>
      </c>
      <c r="D48" s="26">
        <v>0</v>
      </c>
      <c r="E48" s="75">
        <v>0</v>
      </c>
      <c r="F48" s="131">
        <v>0</v>
      </c>
      <c r="G48" s="132">
        <v>0</v>
      </c>
      <c r="H48" s="133">
        <v>0</v>
      </c>
      <c r="I48" s="181">
        <f t="shared" si="34"/>
        <v>0</v>
      </c>
      <c r="J48" s="182">
        <f t="shared" si="35"/>
        <v>0</v>
      </c>
      <c r="K48" s="183">
        <f t="shared" si="36"/>
        <v>0</v>
      </c>
      <c r="L48" s="232">
        <f t="shared" si="37"/>
        <v>0</v>
      </c>
      <c r="M48" s="233">
        <f t="shared" si="38"/>
        <v>0</v>
      </c>
      <c r="N48" s="234">
        <f t="shared" si="39"/>
        <v>0</v>
      </c>
      <c r="P48" s="90"/>
      <c r="Q48" s="90"/>
      <c r="R48" s="90"/>
    </row>
    <row r="49" spans="1:14" ht="15.75" thickBot="1" x14ac:dyDescent="0.3">
      <c r="A49" s="326" t="s">
        <v>66</v>
      </c>
      <c r="B49" s="327"/>
      <c r="C49" s="34">
        <f t="shared" ref="C49:H49" si="40">C43+C44+C45+C46+C47+C48</f>
        <v>855463.39000000013</v>
      </c>
      <c r="D49" s="34">
        <f t="shared" si="40"/>
        <v>162538.0441</v>
      </c>
      <c r="E49" s="71">
        <f t="shared" si="40"/>
        <v>1018001.4341000001</v>
      </c>
      <c r="F49" s="82">
        <f t="shared" si="40"/>
        <v>251245.71999999997</v>
      </c>
      <c r="G49" s="34">
        <f t="shared" si="40"/>
        <v>47736.686799999996</v>
      </c>
      <c r="H49" s="35">
        <f t="shared" si="40"/>
        <v>298982.4068</v>
      </c>
      <c r="I49" s="162">
        <f t="shared" ref="I49:N49" si="41">I43+I44+I45+I46+I47+I48</f>
        <v>604217.67000000004</v>
      </c>
      <c r="J49" s="163">
        <f t="shared" si="41"/>
        <v>126885.71070000001</v>
      </c>
      <c r="K49" s="164">
        <f t="shared" si="41"/>
        <v>731103.38069999998</v>
      </c>
      <c r="L49" s="220">
        <f t="shared" si="41"/>
        <v>855463.39000000013</v>
      </c>
      <c r="M49" s="221">
        <f t="shared" si="41"/>
        <v>174622.39749999999</v>
      </c>
      <c r="N49" s="222">
        <f t="shared" si="41"/>
        <v>1030085.7875</v>
      </c>
    </row>
    <row r="50" spans="1:14" ht="15.75" thickBot="1" x14ac:dyDescent="0.3">
      <c r="A50" s="328" t="s">
        <v>67</v>
      </c>
      <c r="B50" s="329"/>
      <c r="C50" s="329"/>
      <c r="D50" s="329"/>
      <c r="E50" s="330"/>
      <c r="F50" s="114"/>
      <c r="G50" s="106"/>
      <c r="H50" s="115"/>
      <c r="I50" s="165"/>
      <c r="J50" s="165"/>
      <c r="K50" s="165"/>
      <c r="L50" s="202"/>
      <c r="M50" s="203"/>
      <c r="N50" s="204"/>
    </row>
    <row r="51" spans="1:14" x14ac:dyDescent="0.25">
      <c r="A51" s="15" t="s">
        <v>68</v>
      </c>
      <c r="B51" s="28" t="s">
        <v>69</v>
      </c>
      <c r="C51" s="17">
        <f t="shared" ref="C51:H51" si="42">C52+C53</f>
        <v>0</v>
      </c>
      <c r="D51" s="17">
        <f t="shared" si="42"/>
        <v>0</v>
      </c>
      <c r="E51" s="68">
        <f t="shared" si="42"/>
        <v>0</v>
      </c>
      <c r="F51" s="116">
        <f t="shared" si="42"/>
        <v>0</v>
      </c>
      <c r="G51" s="117">
        <f t="shared" si="42"/>
        <v>0</v>
      </c>
      <c r="H51" s="118">
        <f t="shared" si="42"/>
        <v>0</v>
      </c>
      <c r="I51" s="169">
        <f t="shared" ref="I51:N51" si="43">I52+I53</f>
        <v>0</v>
      </c>
      <c r="J51" s="170">
        <f t="shared" si="43"/>
        <v>0</v>
      </c>
      <c r="K51" s="171">
        <f t="shared" si="43"/>
        <v>0</v>
      </c>
      <c r="L51" s="223">
        <f t="shared" si="43"/>
        <v>0</v>
      </c>
      <c r="M51" s="224">
        <f t="shared" si="43"/>
        <v>0</v>
      </c>
      <c r="N51" s="225">
        <f t="shared" si="43"/>
        <v>0</v>
      </c>
    </row>
    <row r="52" spans="1:14" x14ac:dyDescent="0.25">
      <c r="A52" s="335"/>
      <c r="B52" s="2" t="s">
        <v>70</v>
      </c>
      <c r="C52" s="3">
        <v>0</v>
      </c>
      <c r="D52" s="3">
        <v>0</v>
      </c>
      <c r="E52" s="69">
        <v>0</v>
      </c>
      <c r="F52" s="119">
        <v>0</v>
      </c>
      <c r="G52" s="120">
        <v>0</v>
      </c>
      <c r="H52" s="121">
        <v>0</v>
      </c>
      <c r="I52" s="156">
        <f>C52-F52</f>
        <v>0</v>
      </c>
      <c r="J52" s="157">
        <f>I52*0.21</f>
        <v>0</v>
      </c>
      <c r="K52" s="158">
        <f>I52+J52</f>
        <v>0</v>
      </c>
      <c r="L52" s="235">
        <f>F52+I52</f>
        <v>0</v>
      </c>
      <c r="M52" s="236">
        <f t="shared" ref="M52:N52" si="44">G52+J52</f>
        <v>0</v>
      </c>
      <c r="N52" s="237">
        <f t="shared" si="44"/>
        <v>0</v>
      </c>
    </row>
    <row r="53" spans="1:14" x14ac:dyDescent="0.25">
      <c r="A53" s="335"/>
      <c r="B53" s="2" t="s">
        <v>71</v>
      </c>
      <c r="C53" s="3">
        <v>0</v>
      </c>
      <c r="D53" s="3">
        <v>0</v>
      </c>
      <c r="E53" s="69">
        <v>0</v>
      </c>
      <c r="F53" s="119">
        <v>0</v>
      </c>
      <c r="G53" s="120">
        <v>0</v>
      </c>
      <c r="H53" s="121">
        <v>0</v>
      </c>
      <c r="I53" s="156">
        <v>0</v>
      </c>
      <c r="J53" s="157">
        <v>0</v>
      </c>
      <c r="K53" s="158">
        <v>0</v>
      </c>
      <c r="L53" s="208">
        <f>F53+I53</f>
        <v>0</v>
      </c>
      <c r="M53" s="209">
        <f t="shared" ref="M53" si="45">G53+J53</f>
        <v>0</v>
      </c>
      <c r="N53" s="210">
        <f t="shared" ref="N53" si="46">H53+K53</f>
        <v>0</v>
      </c>
    </row>
    <row r="54" spans="1:14" x14ac:dyDescent="0.25">
      <c r="A54" s="8" t="s">
        <v>72</v>
      </c>
      <c r="B54" s="2" t="s">
        <v>73</v>
      </c>
      <c r="C54" s="5">
        <f t="shared" ref="C54:N54" si="47">C55+C56+C57+C58+C59</f>
        <v>8657.33</v>
      </c>
      <c r="D54" s="5">
        <f t="shared" si="47"/>
        <v>0</v>
      </c>
      <c r="E54" s="74">
        <f t="shared" si="47"/>
        <v>8657.33</v>
      </c>
      <c r="F54" s="125">
        <f t="shared" si="47"/>
        <v>2773.55</v>
      </c>
      <c r="G54" s="126">
        <f t="shared" si="47"/>
        <v>0</v>
      </c>
      <c r="H54" s="127">
        <f t="shared" si="47"/>
        <v>2773.55</v>
      </c>
      <c r="I54" s="172">
        <f t="shared" si="47"/>
        <v>5883.7800000000007</v>
      </c>
      <c r="J54" s="173">
        <f t="shared" si="47"/>
        <v>0</v>
      </c>
      <c r="K54" s="174">
        <f t="shared" si="47"/>
        <v>5883.7800000000007</v>
      </c>
      <c r="L54" s="96">
        <f t="shared" si="47"/>
        <v>8657.33</v>
      </c>
      <c r="M54" s="95">
        <f t="shared" si="47"/>
        <v>0</v>
      </c>
      <c r="N54" s="97">
        <f t="shared" si="47"/>
        <v>8657.33</v>
      </c>
    </row>
    <row r="55" spans="1:14" ht="30" x14ac:dyDescent="0.25">
      <c r="A55" s="335"/>
      <c r="B55" s="4" t="s">
        <v>74</v>
      </c>
      <c r="C55" s="5">
        <v>0</v>
      </c>
      <c r="D55" s="5">
        <v>0</v>
      </c>
      <c r="E55" s="74">
        <v>0</v>
      </c>
      <c r="F55" s="125">
        <v>0</v>
      </c>
      <c r="G55" s="126">
        <v>0</v>
      </c>
      <c r="H55" s="127">
        <v>0</v>
      </c>
      <c r="I55" s="172">
        <v>0</v>
      </c>
      <c r="J55" s="173">
        <v>0</v>
      </c>
      <c r="K55" s="174">
        <v>0</v>
      </c>
      <c r="L55" s="208">
        <f t="shared" ref="L55:L59" si="48">F55+I55</f>
        <v>0</v>
      </c>
      <c r="M55" s="209">
        <f t="shared" ref="M55:M59" si="49">G55+J55</f>
        <v>0</v>
      </c>
      <c r="N55" s="210">
        <f t="shared" ref="N55:N59" si="50">H55+K55</f>
        <v>0</v>
      </c>
    </row>
    <row r="56" spans="1:14" ht="30" x14ac:dyDescent="0.25">
      <c r="A56" s="335"/>
      <c r="B56" s="4" t="s">
        <v>75</v>
      </c>
      <c r="C56" s="5">
        <f>'DEVIZ GENERAL NEELIGIBIL'!C70+'DEVIZ GENERAL ELIGIBIL'!C73</f>
        <v>3935.15</v>
      </c>
      <c r="D56" s="5">
        <f>'DEVIZ GENERAL NEELIGIBIL'!D70+'DEVIZ GENERAL ELIGIBIL'!D73</f>
        <v>0</v>
      </c>
      <c r="E56" s="74">
        <f>'DEVIZ GENERAL NEELIGIBIL'!E70+'DEVIZ GENERAL ELIGIBIL'!E73</f>
        <v>3935.15</v>
      </c>
      <c r="F56" s="125">
        <f>'DEVIZ GENERAL NEELIGIBIL'!F70+'DEVIZ GENERAL ELIGIBIL'!F73</f>
        <v>1986.52</v>
      </c>
      <c r="G56" s="126">
        <f>'DEVIZ GENERAL NEELIGIBIL'!G70+'DEVIZ GENERAL ELIGIBIL'!G73</f>
        <v>0</v>
      </c>
      <c r="H56" s="127">
        <f>'DEVIZ GENERAL NEELIGIBIL'!H70+'DEVIZ GENERAL ELIGIBIL'!H73</f>
        <v>1986.52</v>
      </c>
      <c r="I56" s="172">
        <f>'DEVIZ GENERAL NEELIGIBIL'!I70+'DEVIZ GENERAL ELIGIBIL'!I73</f>
        <v>1948.63</v>
      </c>
      <c r="J56" s="173">
        <f>'DEVIZ GENERAL NEELIGIBIL'!J70+'DEVIZ GENERAL ELIGIBIL'!J73</f>
        <v>0</v>
      </c>
      <c r="K56" s="174">
        <f>'DEVIZ GENERAL NEELIGIBIL'!K70+'DEVIZ GENERAL ELIGIBIL'!K73</f>
        <v>1948.63</v>
      </c>
      <c r="L56" s="96">
        <f>'DEVIZ GENERAL NEELIGIBIL'!L70+'DEVIZ GENERAL ELIGIBIL'!L73</f>
        <v>3935.15</v>
      </c>
      <c r="M56" s="95">
        <f>'DEVIZ GENERAL NEELIGIBIL'!M70+'DEVIZ GENERAL ELIGIBIL'!M73</f>
        <v>0</v>
      </c>
      <c r="N56" s="97">
        <f>'DEVIZ GENERAL NEELIGIBIL'!N70+'DEVIZ GENERAL ELIGIBIL'!N73</f>
        <v>3935.15</v>
      </c>
    </row>
    <row r="57" spans="1:14" ht="31.5" customHeight="1" x14ac:dyDescent="0.25">
      <c r="A57" s="335"/>
      <c r="B57" s="4" t="s">
        <v>76</v>
      </c>
      <c r="C57" s="5">
        <f>'DEVIZ GENERAL NEELIGIBIL'!C71+'DEVIZ GENERAL ELIGIBIL'!C74</f>
        <v>787.03</v>
      </c>
      <c r="D57" s="5">
        <f>'DEVIZ GENERAL NEELIGIBIL'!D71+'DEVIZ GENERAL ELIGIBIL'!D74</f>
        <v>0</v>
      </c>
      <c r="E57" s="74">
        <f>'DEVIZ GENERAL NEELIGIBIL'!E71+'DEVIZ GENERAL ELIGIBIL'!E74</f>
        <v>787.03</v>
      </c>
      <c r="F57" s="125">
        <f>'DEVIZ GENERAL NEELIGIBIL'!F71+'DEVIZ GENERAL ELIGIBIL'!F74</f>
        <v>787.03</v>
      </c>
      <c r="G57" s="126">
        <f>'DEVIZ GENERAL NEELIGIBIL'!G71+'DEVIZ GENERAL ELIGIBIL'!G74</f>
        <v>0</v>
      </c>
      <c r="H57" s="127">
        <f>'DEVIZ GENERAL NEELIGIBIL'!H71+'DEVIZ GENERAL ELIGIBIL'!H74</f>
        <v>787.03</v>
      </c>
      <c r="I57" s="172">
        <f>'DEVIZ GENERAL NEELIGIBIL'!I71+'DEVIZ GENERAL ELIGIBIL'!I74</f>
        <v>0</v>
      </c>
      <c r="J57" s="173">
        <f>'DEVIZ GENERAL NEELIGIBIL'!J71+'DEVIZ GENERAL ELIGIBIL'!J74</f>
        <v>0</v>
      </c>
      <c r="K57" s="174">
        <f>'DEVIZ GENERAL NEELIGIBIL'!K71+'DEVIZ GENERAL ELIGIBIL'!K74</f>
        <v>0</v>
      </c>
      <c r="L57" s="96">
        <f>'DEVIZ GENERAL NEELIGIBIL'!L71+'DEVIZ GENERAL ELIGIBIL'!L74</f>
        <v>787.03</v>
      </c>
      <c r="M57" s="95">
        <f>'DEVIZ GENERAL NEELIGIBIL'!M71+'DEVIZ GENERAL ELIGIBIL'!M74</f>
        <v>0</v>
      </c>
      <c r="N57" s="97">
        <f>'DEVIZ GENERAL NEELIGIBIL'!N71+'DEVIZ GENERAL ELIGIBIL'!N74</f>
        <v>787.03</v>
      </c>
    </row>
    <row r="58" spans="1:14" x14ac:dyDescent="0.25">
      <c r="A58" s="335"/>
      <c r="B58" s="4" t="s">
        <v>77</v>
      </c>
      <c r="C58" s="5">
        <f>'DEVIZ GENERAL NEELIGIBIL'!C72+'DEVIZ GENERAL ELIGIBIL'!C75</f>
        <v>3935.15</v>
      </c>
      <c r="D58" s="5">
        <f>'DEVIZ GENERAL NEELIGIBIL'!D72+'DEVIZ GENERAL ELIGIBIL'!D75</f>
        <v>0</v>
      </c>
      <c r="E58" s="74">
        <f>'DEVIZ GENERAL NEELIGIBIL'!E72+'DEVIZ GENERAL ELIGIBIL'!E75</f>
        <v>3935.15</v>
      </c>
      <c r="F58" s="125">
        <f>'DEVIZ GENERAL NEELIGIBIL'!F72+'DEVIZ GENERAL ELIGIBIL'!F75</f>
        <v>0</v>
      </c>
      <c r="G58" s="126">
        <f>'DEVIZ GENERAL NEELIGIBIL'!G72+'DEVIZ GENERAL ELIGIBIL'!G75</f>
        <v>0</v>
      </c>
      <c r="H58" s="127">
        <f>'DEVIZ GENERAL NEELIGIBIL'!H72+'DEVIZ GENERAL ELIGIBIL'!H75</f>
        <v>0</v>
      </c>
      <c r="I58" s="172">
        <f>'DEVIZ GENERAL NEELIGIBIL'!I72+'DEVIZ GENERAL ELIGIBIL'!I75</f>
        <v>3935.15</v>
      </c>
      <c r="J58" s="173">
        <f>'DEVIZ GENERAL NEELIGIBIL'!J72+'DEVIZ GENERAL ELIGIBIL'!J75</f>
        <v>0</v>
      </c>
      <c r="K58" s="174">
        <f>'DEVIZ GENERAL NEELIGIBIL'!K72+'DEVIZ GENERAL ELIGIBIL'!K75</f>
        <v>3935.15</v>
      </c>
      <c r="L58" s="96">
        <f>'DEVIZ GENERAL NEELIGIBIL'!L72+'DEVIZ GENERAL ELIGIBIL'!L75</f>
        <v>3935.15</v>
      </c>
      <c r="M58" s="95">
        <f>'DEVIZ GENERAL NEELIGIBIL'!M72+'DEVIZ GENERAL ELIGIBIL'!M75</f>
        <v>0</v>
      </c>
      <c r="N58" s="97">
        <f>'DEVIZ GENERAL NEELIGIBIL'!N72+'DEVIZ GENERAL ELIGIBIL'!N75</f>
        <v>3935.15</v>
      </c>
    </row>
    <row r="59" spans="1:14" ht="30" x14ac:dyDescent="0.25">
      <c r="A59" s="335"/>
      <c r="B59" s="4" t="s">
        <v>78</v>
      </c>
      <c r="C59" s="5">
        <f>'DEVIZ GENERAL NEELIGIBIL'!C73+'DEVIZ GENERAL ELIGIBIL'!C76</f>
        <v>0</v>
      </c>
      <c r="D59" s="5">
        <f>'DEVIZ GENERAL NEELIGIBIL'!D73+'DEVIZ GENERAL ELIGIBIL'!D76</f>
        <v>0</v>
      </c>
      <c r="E59" s="74">
        <f>'DEVIZ GENERAL NEELIGIBIL'!E73+'DEVIZ GENERAL ELIGIBIL'!E76</f>
        <v>0</v>
      </c>
      <c r="F59" s="125">
        <v>0</v>
      </c>
      <c r="G59" s="126">
        <v>0</v>
      </c>
      <c r="H59" s="127">
        <v>0</v>
      </c>
      <c r="I59" s="172">
        <v>0</v>
      </c>
      <c r="J59" s="173">
        <v>0</v>
      </c>
      <c r="K59" s="174">
        <v>0</v>
      </c>
      <c r="L59" s="208">
        <f t="shared" si="48"/>
        <v>0</v>
      </c>
      <c r="M59" s="209">
        <f t="shared" si="49"/>
        <v>0</v>
      </c>
      <c r="N59" s="210">
        <f t="shared" si="50"/>
        <v>0</v>
      </c>
    </row>
    <row r="60" spans="1:14" x14ac:dyDescent="0.25">
      <c r="A60" s="8" t="s">
        <v>79</v>
      </c>
      <c r="B60" s="4" t="s">
        <v>80</v>
      </c>
      <c r="C60" s="3">
        <f>'DEVIZ GENERAL NEELIGIBIL'!C74+'DEVIZ GENERAL ELIGIBIL'!C77</f>
        <v>33466.19</v>
      </c>
      <c r="D60" s="3">
        <f>'DEVIZ GENERAL NEELIGIBIL'!D74+'DEVIZ GENERAL ELIGIBIL'!D77</f>
        <v>6358.5761000000002</v>
      </c>
      <c r="E60" s="69">
        <f>'DEVIZ GENERAL NEELIGIBIL'!E74+'DEVIZ GENERAL ELIGIBIL'!E77</f>
        <v>39824.766100000001</v>
      </c>
      <c r="F60" s="119">
        <f>'DEVIZ GENERAL NEELIGIBIL'!F74+'DEVIZ GENERAL ELIGIBIL'!F77</f>
        <v>0</v>
      </c>
      <c r="G60" s="120">
        <f>'DEVIZ GENERAL NEELIGIBIL'!G74+'DEVIZ GENERAL ELIGIBIL'!G77</f>
        <v>0</v>
      </c>
      <c r="H60" s="121">
        <f>'DEVIZ GENERAL NEELIGIBIL'!H74+'DEVIZ GENERAL ELIGIBIL'!H77</f>
        <v>0</v>
      </c>
      <c r="I60" s="156">
        <f>'DEVIZ GENERAL NEELIGIBIL'!I74+'DEVIZ GENERAL ELIGIBIL'!I77</f>
        <v>33466.19</v>
      </c>
      <c r="J60" s="157">
        <f>'DEVIZ GENERAL NEELIGIBIL'!J74+'DEVIZ GENERAL ELIGIBIL'!J77</f>
        <v>0</v>
      </c>
      <c r="K60" s="158">
        <f>'DEVIZ GENERAL NEELIGIBIL'!K74+'DEVIZ GENERAL ELIGIBIL'!K77</f>
        <v>33466.19</v>
      </c>
      <c r="L60" s="208">
        <f>'DEVIZ GENERAL NEELIGIBIL'!L74+'DEVIZ GENERAL ELIGIBIL'!L77</f>
        <v>33466.19</v>
      </c>
      <c r="M60" s="209">
        <f>'DEVIZ GENERAL NEELIGIBIL'!M74+'DEVIZ GENERAL ELIGIBIL'!M77</f>
        <v>0</v>
      </c>
      <c r="N60" s="210">
        <f>'DEVIZ GENERAL NEELIGIBIL'!N74+'DEVIZ GENERAL ELIGIBIL'!N77</f>
        <v>33466.19</v>
      </c>
    </row>
    <row r="61" spans="1:14" ht="15.75" thickBot="1" x14ac:dyDescent="0.3">
      <c r="A61" s="24" t="s">
        <v>81</v>
      </c>
      <c r="B61" s="25" t="s">
        <v>82</v>
      </c>
      <c r="C61" s="31">
        <f>'DEVIZ GENERAL NEELIGIBIL'!C77+'DEVIZ GENERAL ELIGIBIL'!C78</f>
        <v>2462.8000000000002</v>
      </c>
      <c r="D61" s="31">
        <f>'DEVIZ GENERAL NEELIGIBIL'!D77+'DEVIZ GENERAL ELIGIBIL'!D78</f>
        <v>467.93200000000002</v>
      </c>
      <c r="E61" s="78">
        <f>'DEVIZ GENERAL NEELIGIBIL'!E77+'DEVIZ GENERAL ELIGIBIL'!E78</f>
        <v>2930.732</v>
      </c>
      <c r="F61" s="134">
        <f>'DEVIZ GENERAL NEELIGIBIL'!F77+'DEVIZ GENERAL ELIGIBIL'!F78</f>
        <v>130</v>
      </c>
      <c r="G61" s="135">
        <f>'DEVIZ GENERAL NEELIGIBIL'!G77+'DEVIZ GENERAL ELIGIBIL'!G78</f>
        <v>24.7</v>
      </c>
      <c r="H61" s="136">
        <f>'DEVIZ GENERAL NEELIGIBIL'!H77+'DEVIZ GENERAL ELIGIBIL'!H78</f>
        <v>154.69999999999999</v>
      </c>
      <c r="I61" s="159">
        <f>'DEVIZ GENERAL NEELIGIBIL'!I77+'DEVIZ GENERAL ELIGIBIL'!I78</f>
        <v>2332.8000000000002</v>
      </c>
      <c r="J61" s="160">
        <f>'DEVIZ GENERAL NEELIGIBIL'!J77+'DEVIZ GENERAL ELIGIBIL'!J78</f>
        <v>489.88800000000003</v>
      </c>
      <c r="K61" s="161">
        <f>'DEVIZ GENERAL NEELIGIBIL'!K77+'DEVIZ GENERAL ELIGIBIL'!K78</f>
        <v>2822.6880000000001</v>
      </c>
      <c r="L61" s="238">
        <f>'DEVIZ GENERAL NEELIGIBIL'!L77+'DEVIZ GENERAL ELIGIBIL'!L78</f>
        <v>2462.8000000000002</v>
      </c>
      <c r="M61" s="239">
        <f>'DEVIZ GENERAL NEELIGIBIL'!M77+'DEVIZ GENERAL ELIGIBIL'!M78</f>
        <v>514.58800000000008</v>
      </c>
      <c r="N61" s="240">
        <f>'DEVIZ GENERAL NEELIGIBIL'!N77+'DEVIZ GENERAL ELIGIBIL'!N78</f>
        <v>2977.3879999999999</v>
      </c>
    </row>
    <row r="62" spans="1:14" ht="15.75" thickBot="1" x14ac:dyDescent="0.3">
      <c r="A62" s="326" t="s">
        <v>83</v>
      </c>
      <c r="B62" s="327"/>
      <c r="C62" s="34">
        <f t="shared" ref="C62:H62" si="51">C51+C54+C60+C61</f>
        <v>44586.320000000007</v>
      </c>
      <c r="D62" s="34">
        <f t="shared" si="51"/>
        <v>6826.5081</v>
      </c>
      <c r="E62" s="71">
        <f t="shared" si="51"/>
        <v>51412.828099999999</v>
      </c>
      <c r="F62" s="82">
        <f t="shared" si="51"/>
        <v>2903.55</v>
      </c>
      <c r="G62" s="34">
        <f t="shared" si="51"/>
        <v>24.7</v>
      </c>
      <c r="H62" s="35">
        <f t="shared" si="51"/>
        <v>2928.25</v>
      </c>
      <c r="I62" s="184">
        <f t="shared" ref="I62:N62" si="52">I51+I54+I60+I61</f>
        <v>41682.770000000004</v>
      </c>
      <c r="J62" s="185">
        <f t="shared" si="52"/>
        <v>489.88800000000003</v>
      </c>
      <c r="K62" s="186">
        <f t="shared" si="52"/>
        <v>42172.658000000003</v>
      </c>
      <c r="L62" s="220">
        <f t="shared" si="52"/>
        <v>44586.320000000007</v>
      </c>
      <c r="M62" s="221">
        <f t="shared" si="52"/>
        <v>514.58800000000008</v>
      </c>
      <c r="N62" s="222">
        <f t="shared" si="52"/>
        <v>45100.908000000003</v>
      </c>
    </row>
    <row r="63" spans="1:14" ht="15.75" thickBot="1" x14ac:dyDescent="0.3">
      <c r="A63" s="328" t="s">
        <v>84</v>
      </c>
      <c r="B63" s="329"/>
      <c r="C63" s="329"/>
      <c r="D63" s="329"/>
      <c r="E63" s="330"/>
      <c r="F63" s="114"/>
      <c r="G63" s="106"/>
      <c r="H63" s="115"/>
      <c r="I63" s="165"/>
      <c r="J63" s="165"/>
      <c r="K63" s="165"/>
      <c r="L63" s="202"/>
      <c r="M63" s="203"/>
      <c r="N63" s="204"/>
    </row>
    <row r="64" spans="1:14" x14ac:dyDescent="0.25">
      <c r="A64" s="15" t="s">
        <v>85</v>
      </c>
      <c r="B64" s="28" t="s">
        <v>86</v>
      </c>
      <c r="C64" s="17">
        <v>0</v>
      </c>
      <c r="D64" s="17">
        <v>0</v>
      </c>
      <c r="E64" s="68">
        <v>0</v>
      </c>
      <c r="F64" s="116">
        <v>0</v>
      </c>
      <c r="G64" s="117">
        <v>0</v>
      </c>
      <c r="H64" s="118">
        <v>0</v>
      </c>
      <c r="I64" s="169">
        <v>0</v>
      </c>
      <c r="J64" s="170">
        <v>0</v>
      </c>
      <c r="K64" s="171">
        <v>0</v>
      </c>
      <c r="L64" s="223">
        <v>0</v>
      </c>
      <c r="M64" s="224">
        <v>0</v>
      </c>
      <c r="N64" s="225">
        <v>0</v>
      </c>
    </row>
    <row r="65" spans="1:14" ht="15.75" thickBot="1" x14ac:dyDescent="0.3">
      <c r="A65" s="24" t="s">
        <v>87</v>
      </c>
      <c r="B65" s="25" t="s">
        <v>88</v>
      </c>
      <c r="C65" s="31">
        <v>0</v>
      </c>
      <c r="D65" s="31">
        <v>0</v>
      </c>
      <c r="E65" s="78">
        <v>0</v>
      </c>
      <c r="F65" s="134">
        <v>0</v>
      </c>
      <c r="G65" s="135">
        <v>0</v>
      </c>
      <c r="H65" s="136">
        <v>0</v>
      </c>
      <c r="I65" s="159">
        <v>0</v>
      </c>
      <c r="J65" s="160">
        <v>0</v>
      </c>
      <c r="K65" s="161">
        <v>0</v>
      </c>
      <c r="L65" s="238">
        <v>0</v>
      </c>
      <c r="M65" s="239">
        <v>0</v>
      </c>
      <c r="N65" s="240">
        <v>0</v>
      </c>
    </row>
    <row r="66" spans="1:14" ht="15.75" thickBot="1" x14ac:dyDescent="0.3">
      <c r="A66" s="331" t="s">
        <v>89</v>
      </c>
      <c r="B66" s="332"/>
      <c r="C66" s="36">
        <f t="shared" ref="C66:H66" si="53">C64+C65</f>
        <v>0</v>
      </c>
      <c r="D66" s="36">
        <f t="shared" si="53"/>
        <v>0</v>
      </c>
      <c r="E66" s="73">
        <f t="shared" si="53"/>
        <v>0</v>
      </c>
      <c r="F66" s="83">
        <f t="shared" si="53"/>
        <v>0</v>
      </c>
      <c r="G66" s="36">
        <f t="shared" si="53"/>
        <v>0</v>
      </c>
      <c r="H66" s="37">
        <f t="shared" si="53"/>
        <v>0</v>
      </c>
      <c r="I66" s="162">
        <f t="shared" ref="I66:N66" si="54">I64+I65</f>
        <v>0</v>
      </c>
      <c r="J66" s="163">
        <f t="shared" si="54"/>
        <v>0</v>
      </c>
      <c r="K66" s="164">
        <f t="shared" si="54"/>
        <v>0</v>
      </c>
      <c r="L66" s="220">
        <f t="shared" si="54"/>
        <v>0</v>
      </c>
      <c r="M66" s="221">
        <f t="shared" si="54"/>
        <v>0</v>
      </c>
      <c r="N66" s="222">
        <f t="shared" si="54"/>
        <v>0</v>
      </c>
    </row>
    <row r="67" spans="1:14" ht="15.75" thickBot="1" x14ac:dyDescent="0.3">
      <c r="A67" s="328" t="s">
        <v>90</v>
      </c>
      <c r="B67" s="329"/>
      <c r="C67" s="329"/>
      <c r="D67" s="329"/>
      <c r="E67" s="330"/>
      <c r="F67" s="114"/>
      <c r="G67" s="106"/>
      <c r="H67" s="115"/>
      <c r="I67" s="165"/>
      <c r="J67" s="165"/>
      <c r="K67" s="165"/>
      <c r="L67" s="202"/>
      <c r="M67" s="203"/>
      <c r="N67" s="204"/>
    </row>
    <row r="68" spans="1:14" ht="30" x14ac:dyDescent="0.25">
      <c r="A68" s="32" t="s">
        <v>91</v>
      </c>
      <c r="B68" s="28" t="s">
        <v>92</v>
      </c>
      <c r="C68" s="29">
        <f>(C9+C10+C15+C17+C21+C22+C24+C32+C35+C49+C52)*25%</f>
        <v>243309.96250000002</v>
      </c>
      <c r="D68" s="29">
        <f>C68*0.19</f>
        <v>46228.892875000005</v>
      </c>
      <c r="E68" s="77">
        <f>C68+D68</f>
        <v>289538.85537500004</v>
      </c>
      <c r="F68" s="128">
        <v>0</v>
      </c>
      <c r="G68" s="129">
        <f>F68*0.19</f>
        <v>0</v>
      </c>
      <c r="H68" s="130">
        <f>F68+G68</f>
        <v>0</v>
      </c>
      <c r="I68" s="178">
        <f>C68-F68</f>
        <v>243309.96250000002</v>
      </c>
      <c r="J68" s="179">
        <f>I68*0.21</f>
        <v>51095.092125000003</v>
      </c>
      <c r="K68" s="180">
        <f t="shared" ref="K68" si="55">I68+J68</f>
        <v>294405.05462500005</v>
      </c>
      <c r="L68" s="229">
        <f>F68+I68</f>
        <v>243309.96250000002</v>
      </c>
      <c r="M68" s="229">
        <f t="shared" ref="M68:N68" si="56">G68+J68</f>
        <v>51095.092125000003</v>
      </c>
      <c r="N68" s="241">
        <f t="shared" si="56"/>
        <v>294405.05462500005</v>
      </c>
    </row>
    <row r="69" spans="1:14" ht="30.75" thickBot="1" x14ac:dyDescent="0.3">
      <c r="A69" s="33" t="s">
        <v>93</v>
      </c>
      <c r="B69" s="25" t="s">
        <v>94</v>
      </c>
      <c r="C69" s="26">
        <v>0</v>
      </c>
      <c r="D69" s="26">
        <v>0</v>
      </c>
      <c r="E69" s="75">
        <v>0</v>
      </c>
      <c r="F69" s="131">
        <v>0</v>
      </c>
      <c r="G69" s="132">
        <v>0</v>
      </c>
      <c r="H69" s="133">
        <v>0</v>
      </c>
      <c r="I69" s="181">
        <v>0</v>
      </c>
      <c r="J69" s="182">
        <v>0</v>
      </c>
      <c r="K69" s="183">
        <v>0</v>
      </c>
      <c r="L69" s="232">
        <v>0</v>
      </c>
      <c r="M69" s="233">
        <v>0</v>
      </c>
      <c r="N69" s="234">
        <v>0</v>
      </c>
    </row>
    <row r="70" spans="1:14" ht="15.75" thickBot="1" x14ac:dyDescent="0.3">
      <c r="A70" s="326" t="s">
        <v>95</v>
      </c>
      <c r="B70" s="327"/>
      <c r="C70" s="40">
        <f t="shared" ref="C70:H70" si="57">C68+C69</f>
        <v>243309.96250000002</v>
      </c>
      <c r="D70" s="40">
        <f t="shared" si="57"/>
        <v>46228.892875000005</v>
      </c>
      <c r="E70" s="79">
        <f t="shared" si="57"/>
        <v>289538.85537500004</v>
      </c>
      <c r="F70" s="85">
        <f t="shared" si="57"/>
        <v>0</v>
      </c>
      <c r="G70" s="40">
        <f t="shared" si="57"/>
        <v>0</v>
      </c>
      <c r="H70" s="41">
        <f t="shared" si="57"/>
        <v>0</v>
      </c>
      <c r="I70" s="166">
        <f t="shared" ref="I70:N70" si="58">I68+I69</f>
        <v>243309.96250000002</v>
      </c>
      <c r="J70" s="167">
        <f t="shared" si="58"/>
        <v>51095.092125000003</v>
      </c>
      <c r="K70" s="168">
        <f t="shared" si="58"/>
        <v>294405.05462500005</v>
      </c>
      <c r="L70" s="217">
        <f t="shared" si="58"/>
        <v>243309.96250000002</v>
      </c>
      <c r="M70" s="218">
        <f t="shared" si="58"/>
        <v>51095.092125000003</v>
      </c>
      <c r="N70" s="219">
        <f t="shared" si="58"/>
        <v>294405.05462500005</v>
      </c>
    </row>
    <row r="71" spans="1:14" x14ac:dyDescent="0.25">
      <c r="A71" s="333" t="s">
        <v>96</v>
      </c>
      <c r="B71" s="334"/>
      <c r="C71" s="42">
        <f t="shared" ref="C71:N71" si="59">C12+C15+C41+C49+C62+C66+C70</f>
        <v>1263136.1325000003</v>
      </c>
      <c r="D71" s="42">
        <f t="shared" si="59"/>
        <v>236830.97247500002</v>
      </c>
      <c r="E71" s="80">
        <f t="shared" si="59"/>
        <v>1499967.1049750003</v>
      </c>
      <c r="F71" s="137">
        <f t="shared" si="59"/>
        <v>335891.98999999993</v>
      </c>
      <c r="G71" s="138">
        <f t="shared" si="59"/>
        <v>63292.503599999996</v>
      </c>
      <c r="H71" s="139">
        <f t="shared" si="59"/>
        <v>399184.49359999999</v>
      </c>
      <c r="I71" s="187">
        <f t="shared" si="59"/>
        <v>927244.14250000007</v>
      </c>
      <c r="J71" s="188">
        <f t="shared" si="59"/>
        <v>186457.77622500001</v>
      </c>
      <c r="K71" s="189">
        <f t="shared" si="59"/>
        <v>1113701.918725</v>
      </c>
      <c r="L71" s="242">
        <f t="shared" si="59"/>
        <v>1263136.1325000003</v>
      </c>
      <c r="M71" s="243">
        <f t="shared" si="59"/>
        <v>249750.27982499998</v>
      </c>
      <c r="N71" s="244">
        <f t="shared" si="59"/>
        <v>1512886.4123250002</v>
      </c>
    </row>
    <row r="72" spans="1:14" ht="15.75" thickBot="1" x14ac:dyDescent="0.3">
      <c r="A72" s="318" t="s">
        <v>97</v>
      </c>
      <c r="B72" s="319"/>
      <c r="C72" s="43">
        <f t="shared" ref="C72:H72" si="60">C9+C10+C11+C15+C43+C44+C52</f>
        <v>787029.85000000009</v>
      </c>
      <c r="D72" s="43">
        <f t="shared" si="60"/>
        <v>149535.6715</v>
      </c>
      <c r="E72" s="81">
        <f t="shared" si="60"/>
        <v>936565.52150000003</v>
      </c>
      <c r="F72" s="140">
        <f t="shared" si="60"/>
        <v>251245.71999999997</v>
      </c>
      <c r="G72" s="141">
        <f t="shared" si="60"/>
        <v>47736.686799999996</v>
      </c>
      <c r="H72" s="142">
        <f t="shared" si="60"/>
        <v>298982.4068</v>
      </c>
      <c r="I72" s="190">
        <f t="shared" ref="I72:N72" si="61">I9+I10+I11+I15+I43+I44+I52</f>
        <v>535784.13</v>
      </c>
      <c r="J72" s="191">
        <f t="shared" si="61"/>
        <v>112514.6673</v>
      </c>
      <c r="K72" s="192">
        <f t="shared" si="61"/>
        <v>648298.79729999998</v>
      </c>
      <c r="L72" s="245">
        <f t="shared" si="61"/>
        <v>787029.85000000009</v>
      </c>
      <c r="M72" s="246">
        <f t="shared" si="61"/>
        <v>160251.3541</v>
      </c>
      <c r="N72" s="247">
        <f t="shared" si="61"/>
        <v>947281.20409999997</v>
      </c>
    </row>
    <row r="73" spans="1:14" x14ac:dyDescent="0.25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x14ac:dyDescent="0.25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x14ac:dyDescent="0.25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x14ac:dyDescent="0.25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x14ac:dyDescent="0.25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x14ac:dyDescent="0.25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x14ac:dyDescent="0.25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x14ac:dyDescent="0.25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3:14" x14ac:dyDescent="0.25"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</sheetData>
  <mergeCells count="28">
    <mergeCell ref="I1:K3"/>
    <mergeCell ref="F1:H3"/>
    <mergeCell ref="L1:N3"/>
    <mergeCell ref="A25:A30"/>
    <mergeCell ref="A33:A34"/>
    <mergeCell ref="A36:A40"/>
    <mergeCell ref="B4:B5"/>
    <mergeCell ref="A4:A5"/>
    <mergeCell ref="A7:E7"/>
    <mergeCell ref="A12:B12"/>
    <mergeCell ref="A13:E13"/>
    <mergeCell ref="A15:B15"/>
    <mergeCell ref="A72:B72"/>
    <mergeCell ref="A1:E3"/>
    <mergeCell ref="A62:B62"/>
    <mergeCell ref="A63:E63"/>
    <mergeCell ref="A66:B66"/>
    <mergeCell ref="A67:E67"/>
    <mergeCell ref="A70:B70"/>
    <mergeCell ref="A71:B71"/>
    <mergeCell ref="A41:B41"/>
    <mergeCell ref="A42:E42"/>
    <mergeCell ref="A49:B49"/>
    <mergeCell ref="A50:E50"/>
    <mergeCell ref="A52:A53"/>
    <mergeCell ref="A55:A59"/>
    <mergeCell ref="A16:E16"/>
    <mergeCell ref="A18:A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96557-2BDD-4995-AA61-318DBEE77A01}">
  <dimension ref="A1:N92"/>
  <sheetViews>
    <sheetView topLeftCell="A40" workbookViewId="0">
      <selection activeCell="H25" sqref="H25"/>
    </sheetView>
  </sheetViews>
  <sheetFormatPr defaultRowHeight="15" x14ac:dyDescent="0.25"/>
  <cols>
    <col min="1" max="1" width="5.42578125" customWidth="1"/>
    <col min="2" max="2" width="46.28515625" customWidth="1"/>
    <col min="3" max="3" width="14.42578125" customWidth="1"/>
    <col min="4" max="4" width="11.42578125" customWidth="1"/>
    <col min="5" max="5" width="13" customWidth="1"/>
    <col min="6" max="6" width="14.42578125" customWidth="1"/>
    <col min="7" max="7" width="11.42578125" customWidth="1"/>
    <col min="8" max="8" width="13" customWidth="1"/>
    <col min="9" max="9" width="14.42578125" customWidth="1"/>
    <col min="10" max="10" width="11.42578125" customWidth="1"/>
    <col min="11" max="11" width="13" customWidth="1"/>
    <col min="12" max="12" width="14.42578125" customWidth="1"/>
    <col min="13" max="13" width="11.42578125" customWidth="1"/>
    <col min="14" max="14" width="13" customWidth="1"/>
  </cols>
  <sheetData>
    <row r="1" spans="1:14" x14ac:dyDescent="0.25">
      <c r="A1" s="320" t="s">
        <v>128</v>
      </c>
      <c r="B1" s="321"/>
      <c r="C1" s="321"/>
      <c r="D1" s="321"/>
      <c r="E1" s="376"/>
      <c r="F1" s="345" t="s">
        <v>142</v>
      </c>
      <c r="G1" s="346"/>
      <c r="H1" s="347"/>
      <c r="I1" s="366" t="s">
        <v>143</v>
      </c>
      <c r="J1" s="342"/>
      <c r="K1" s="367"/>
      <c r="L1" s="354" t="s">
        <v>144</v>
      </c>
      <c r="M1" s="355"/>
      <c r="N1" s="356"/>
    </row>
    <row r="2" spans="1:14" x14ac:dyDescent="0.25">
      <c r="A2" s="322"/>
      <c r="B2" s="323"/>
      <c r="C2" s="323"/>
      <c r="D2" s="323"/>
      <c r="E2" s="377"/>
      <c r="F2" s="348"/>
      <c r="G2" s="349"/>
      <c r="H2" s="350"/>
      <c r="I2" s="368"/>
      <c r="J2" s="343"/>
      <c r="K2" s="369"/>
      <c r="L2" s="357"/>
      <c r="M2" s="358"/>
      <c r="N2" s="359"/>
    </row>
    <row r="3" spans="1:14" ht="15.75" thickBot="1" x14ac:dyDescent="0.3">
      <c r="A3" s="324"/>
      <c r="B3" s="325"/>
      <c r="C3" s="325"/>
      <c r="D3" s="325"/>
      <c r="E3" s="378"/>
      <c r="F3" s="351"/>
      <c r="G3" s="352"/>
      <c r="H3" s="353"/>
      <c r="I3" s="370"/>
      <c r="J3" s="344"/>
      <c r="K3" s="371"/>
      <c r="L3" s="360"/>
      <c r="M3" s="361"/>
      <c r="N3" s="362"/>
    </row>
    <row r="4" spans="1:14" ht="30" x14ac:dyDescent="0.25">
      <c r="A4" s="339" t="s">
        <v>99</v>
      </c>
      <c r="B4" s="364" t="s">
        <v>129</v>
      </c>
      <c r="C4" s="6" t="s">
        <v>100</v>
      </c>
      <c r="D4" s="44" t="s">
        <v>2</v>
      </c>
      <c r="E4" s="7" t="s">
        <v>3</v>
      </c>
      <c r="F4" s="107" t="s">
        <v>100</v>
      </c>
      <c r="G4" s="248" t="s">
        <v>2</v>
      </c>
      <c r="H4" s="109" t="s">
        <v>3</v>
      </c>
      <c r="I4" s="252" t="s">
        <v>100</v>
      </c>
      <c r="J4" s="253" t="s">
        <v>2</v>
      </c>
      <c r="K4" s="254" t="s">
        <v>3</v>
      </c>
      <c r="L4" s="193" t="s">
        <v>100</v>
      </c>
      <c r="M4" s="274" t="s">
        <v>2</v>
      </c>
      <c r="N4" s="195" t="s">
        <v>3</v>
      </c>
    </row>
    <row r="5" spans="1:14" ht="15.75" thickBot="1" x14ac:dyDescent="0.3">
      <c r="A5" s="340"/>
      <c r="B5" s="365"/>
      <c r="C5" s="46" t="s">
        <v>4</v>
      </c>
      <c r="D5" s="46" t="s">
        <v>4</v>
      </c>
      <c r="E5" s="47" t="s">
        <v>4</v>
      </c>
      <c r="F5" s="110" t="s">
        <v>4</v>
      </c>
      <c r="G5" s="111" t="s">
        <v>4</v>
      </c>
      <c r="H5" s="112" t="s">
        <v>4</v>
      </c>
      <c r="I5" s="255" t="s">
        <v>4</v>
      </c>
      <c r="J5" s="147" t="s">
        <v>4</v>
      </c>
      <c r="K5" s="256" t="s">
        <v>4</v>
      </c>
      <c r="L5" s="196" t="s">
        <v>4</v>
      </c>
      <c r="M5" s="197" t="s">
        <v>4</v>
      </c>
      <c r="N5" s="198" t="s">
        <v>4</v>
      </c>
    </row>
    <row r="6" spans="1:14" ht="15.75" thickBot="1" x14ac:dyDescent="0.3">
      <c r="A6" s="12">
        <v>1</v>
      </c>
      <c r="B6" s="13">
        <v>2</v>
      </c>
      <c r="C6" s="13">
        <v>3</v>
      </c>
      <c r="D6" s="13">
        <v>4</v>
      </c>
      <c r="E6" s="14">
        <v>5</v>
      </c>
      <c r="F6" s="91">
        <v>3</v>
      </c>
      <c r="G6" s="92">
        <v>4</v>
      </c>
      <c r="H6" s="113">
        <v>5</v>
      </c>
      <c r="I6" s="257">
        <v>3</v>
      </c>
      <c r="J6" s="258">
        <v>4</v>
      </c>
      <c r="K6" s="259">
        <v>5</v>
      </c>
      <c r="L6" s="199">
        <v>3</v>
      </c>
      <c r="M6" s="200">
        <v>4</v>
      </c>
      <c r="N6" s="201">
        <v>5</v>
      </c>
    </row>
    <row r="7" spans="1:14" ht="15.75" thickBot="1" x14ac:dyDescent="0.3">
      <c r="A7" s="328" t="s">
        <v>5</v>
      </c>
      <c r="B7" s="329"/>
      <c r="C7" s="329"/>
      <c r="D7" s="329"/>
      <c r="E7" s="363"/>
      <c r="F7" s="114"/>
      <c r="G7" s="106"/>
      <c r="H7" s="115"/>
      <c r="I7" s="260"/>
      <c r="J7" s="165"/>
      <c r="K7" s="261"/>
      <c r="L7" s="202"/>
      <c r="M7" s="203"/>
      <c r="N7" s="204"/>
    </row>
    <row r="8" spans="1:14" x14ac:dyDescent="0.25">
      <c r="A8" s="32" t="s">
        <v>6</v>
      </c>
      <c r="B8" s="16" t="s">
        <v>7</v>
      </c>
      <c r="C8" s="29">
        <v>0</v>
      </c>
      <c r="D8" s="29">
        <v>0</v>
      </c>
      <c r="E8" s="30">
        <v>0</v>
      </c>
      <c r="F8" s="128">
        <v>0</v>
      </c>
      <c r="G8" s="129">
        <v>0</v>
      </c>
      <c r="H8" s="130">
        <v>0</v>
      </c>
      <c r="I8" s="262">
        <v>0</v>
      </c>
      <c r="J8" s="179">
        <v>0</v>
      </c>
      <c r="K8" s="263">
        <v>0</v>
      </c>
      <c r="L8" s="229">
        <v>0</v>
      </c>
      <c r="M8" s="230">
        <v>0</v>
      </c>
      <c r="N8" s="231">
        <v>0</v>
      </c>
    </row>
    <row r="9" spans="1:14" x14ac:dyDescent="0.25">
      <c r="A9" s="9" t="s">
        <v>8</v>
      </c>
      <c r="B9" s="2" t="s">
        <v>9</v>
      </c>
      <c r="C9" s="5">
        <v>0</v>
      </c>
      <c r="D9" s="5">
        <v>0</v>
      </c>
      <c r="E9" s="10">
        <v>0</v>
      </c>
      <c r="F9" s="125">
        <v>0</v>
      </c>
      <c r="G9" s="126">
        <v>0</v>
      </c>
      <c r="H9" s="127">
        <v>0</v>
      </c>
      <c r="I9" s="264">
        <v>0</v>
      </c>
      <c r="J9" s="173">
        <v>0</v>
      </c>
      <c r="K9" s="265">
        <v>0</v>
      </c>
      <c r="L9" s="96">
        <v>0</v>
      </c>
      <c r="M9" s="95">
        <v>0</v>
      </c>
      <c r="N9" s="97">
        <v>0</v>
      </c>
    </row>
    <row r="10" spans="1:14" ht="30" x14ac:dyDescent="0.25">
      <c r="A10" s="9" t="s">
        <v>10</v>
      </c>
      <c r="B10" s="4" t="s">
        <v>101</v>
      </c>
      <c r="C10" s="5">
        <v>0</v>
      </c>
      <c r="D10" s="5">
        <v>0</v>
      </c>
      <c r="E10" s="10">
        <v>0</v>
      </c>
      <c r="F10" s="125">
        <v>0</v>
      </c>
      <c r="G10" s="126">
        <v>0</v>
      </c>
      <c r="H10" s="127">
        <v>0</v>
      </c>
      <c r="I10" s="264">
        <v>0</v>
      </c>
      <c r="J10" s="173">
        <v>0</v>
      </c>
      <c r="K10" s="265">
        <v>0</v>
      </c>
      <c r="L10" s="96">
        <v>0</v>
      </c>
      <c r="M10" s="95">
        <v>0</v>
      </c>
      <c r="N10" s="97">
        <v>0</v>
      </c>
    </row>
    <row r="11" spans="1:14" ht="15.75" thickBot="1" x14ac:dyDescent="0.3">
      <c r="A11" s="33" t="s">
        <v>12</v>
      </c>
      <c r="B11" s="11" t="s">
        <v>13</v>
      </c>
      <c r="C11" s="26">
        <v>0</v>
      </c>
      <c r="D11" s="26">
        <v>0</v>
      </c>
      <c r="E11" s="27">
        <v>0</v>
      </c>
      <c r="F11" s="131">
        <v>0</v>
      </c>
      <c r="G11" s="132">
        <v>0</v>
      </c>
      <c r="H11" s="133">
        <v>0</v>
      </c>
      <c r="I11" s="266">
        <v>0</v>
      </c>
      <c r="J11" s="182">
        <v>0</v>
      </c>
      <c r="K11" s="267">
        <v>0</v>
      </c>
      <c r="L11" s="232">
        <v>0</v>
      </c>
      <c r="M11" s="233">
        <v>0</v>
      </c>
      <c r="N11" s="234">
        <v>0</v>
      </c>
    </row>
    <row r="12" spans="1:14" ht="15.75" thickBot="1" x14ac:dyDescent="0.3">
      <c r="A12" s="326" t="s">
        <v>14</v>
      </c>
      <c r="B12" s="327"/>
      <c r="C12" s="38">
        <f>C8+C9+C10+C11</f>
        <v>0</v>
      </c>
      <c r="D12" s="38">
        <f>D8+D9+D10+D11</f>
        <v>0</v>
      </c>
      <c r="E12" s="39">
        <f>E8+E9+E10+E11</f>
        <v>0</v>
      </c>
      <c r="F12" s="84">
        <f t="shared" ref="F12:N12" si="0">F8+F9+F10+F11</f>
        <v>0</v>
      </c>
      <c r="G12" s="38">
        <f t="shared" si="0"/>
        <v>0</v>
      </c>
      <c r="H12" s="39">
        <f t="shared" si="0"/>
        <v>0</v>
      </c>
      <c r="I12" s="268">
        <f t="shared" si="0"/>
        <v>0</v>
      </c>
      <c r="J12" s="176">
        <f t="shared" si="0"/>
        <v>0</v>
      </c>
      <c r="K12" s="269">
        <f t="shared" si="0"/>
        <v>0</v>
      </c>
      <c r="L12" s="275">
        <f t="shared" si="0"/>
        <v>0</v>
      </c>
      <c r="M12" s="276">
        <f t="shared" si="0"/>
        <v>0</v>
      </c>
      <c r="N12" s="277">
        <f t="shared" si="0"/>
        <v>0</v>
      </c>
    </row>
    <row r="13" spans="1:14" ht="15.75" thickBot="1" x14ac:dyDescent="0.3">
      <c r="A13" s="328" t="s">
        <v>15</v>
      </c>
      <c r="B13" s="329"/>
      <c r="C13" s="329"/>
      <c r="D13" s="329"/>
      <c r="E13" s="363"/>
      <c r="F13" s="114"/>
      <c r="G13" s="106"/>
      <c r="H13" s="115"/>
      <c r="I13" s="260"/>
      <c r="J13" s="165"/>
      <c r="K13" s="261"/>
      <c r="L13" s="202"/>
      <c r="M13" s="203"/>
      <c r="N13" s="204"/>
    </row>
    <row r="14" spans="1:14" ht="29.25" customHeight="1" thickBot="1" x14ac:dyDescent="0.3">
      <c r="A14" s="48" t="s">
        <v>16</v>
      </c>
      <c r="B14" s="49" t="s">
        <v>17</v>
      </c>
      <c r="C14" s="29">
        <f t="shared" ref="C14:N14" si="1">C15+C16+C17+C18+C19+C20+C21+C22+C23+C24</f>
        <v>11276.460000000001</v>
      </c>
      <c r="D14" s="29">
        <f t="shared" si="1"/>
        <v>2142.5273999999999</v>
      </c>
      <c r="E14" s="30">
        <f t="shared" si="1"/>
        <v>13418.9874</v>
      </c>
      <c r="F14" s="128">
        <f t="shared" si="1"/>
        <v>0</v>
      </c>
      <c r="G14" s="129">
        <f t="shared" si="1"/>
        <v>0</v>
      </c>
      <c r="H14" s="130">
        <f t="shared" si="1"/>
        <v>0</v>
      </c>
      <c r="I14" s="262">
        <f t="shared" si="1"/>
        <v>11276.460000000001</v>
      </c>
      <c r="J14" s="179">
        <f t="shared" si="1"/>
        <v>2368.0565999999999</v>
      </c>
      <c r="K14" s="263">
        <f t="shared" si="1"/>
        <v>13644.516600000001</v>
      </c>
      <c r="L14" s="229">
        <f t="shared" si="1"/>
        <v>11276.460000000001</v>
      </c>
      <c r="M14" s="230">
        <f t="shared" si="1"/>
        <v>2368.0565999999999</v>
      </c>
      <c r="N14" s="231">
        <f t="shared" si="1"/>
        <v>13644.516600000001</v>
      </c>
    </row>
    <row r="15" spans="1:14" ht="7.5" hidden="1" customHeight="1" thickBot="1" x14ac:dyDescent="0.3">
      <c r="A15" s="374"/>
      <c r="B15" s="50" t="s">
        <v>108</v>
      </c>
      <c r="C15" s="5">
        <v>4978.92</v>
      </c>
      <c r="D15" s="5">
        <f>C15*0.19</f>
        <v>945.99480000000005</v>
      </c>
      <c r="E15" s="10">
        <f>C15+D15</f>
        <v>5924.9148000000005</v>
      </c>
      <c r="F15" s="125">
        <v>0</v>
      </c>
      <c r="G15" s="126">
        <f t="shared" ref="G15" si="2">F15*0.19</f>
        <v>0</v>
      </c>
      <c r="H15" s="127">
        <f t="shared" ref="H15:H16" si="3">F15+G15</f>
        <v>0</v>
      </c>
      <c r="I15" s="264">
        <f>C15-F15</f>
        <v>4978.92</v>
      </c>
      <c r="J15" s="173">
        <f>I15*0.21</f>
        <v>1045.5732</v>
      </c>
      <c r="K15" s="265">
        <f t="shared" ref="K15" si="4">I15+J15</f>
        <v>6024.4931999999999</v>
      </c>
      <c r="L15" s="96">
        <f>F15+I15</f>
        <v>4978.92</v>
      </c>
      <c r="M15" s="95">
        <f t="shared" ref="M15:N15" si="5">G15+J15</f>
        <v>1045.5732</v>
      </c>
      <c r="N15" s="97">
        <f t="shared" si="5"/>
        <v>6024.4931999999999</v>
      </c>
    </row>
    <row r="16" spans="1:14" ht="15.75" hidden="1" thickBot="1" x14ac:dyDescent="0.3">
      <c r="A16" s="375"/>
      <c r="B16" s="50" t="s">
        <v>109</v>
      </c>
      <c r="C16" s="5">
        <v>5423.05</v>
      </c>
      <c r="D16" s="5">
        <f>C16*0.19</f>
        <v>1030.3795</v>
      </c>
      <c r="E16" s="10">
        <f>C16+D16</f>
        <v>6453.4295000000002</v>
      </c>
      <c r="F16" s="125">
        <v>0</v>
      </c>
      <c r="G16" s="126">
        <f t="shared" ref="G16" si="6">F16*0.19</f>
        <v>0</v>
      </c>
      <c r="H16" s="127">
        <f t="shared" si="3"/>
        <v>0</v>
      </c>
      <c r="I16" s="264">
        <f t="shared" ref="I16:I24" si="7">C16-F16</f>
        <v>5423.05</v>
      </c>
      <c r="J16" s="173">
        <f t="shared" ref="J16:J24" si="8">I16*0.21</f>
        <v>1138.8405</v>
      </c>
      <c r="K16" s="265">
        <f t="shared" ref="K16:K24" si="9">I16+J16</f>
        <v>6561.8905000000004</v>
      </c>
      <c r="L16" s="96">
        <f t="shared" ref="L16:L24" si="10">F16+I16</f>
        <v>5423.05</v>
      </c>
      <c r="M16" s="95">
        <f t="shared" ref="M16:M24" si="11">G16+J16</f>
        <v>1138.8405</v>
      </c>
      <c r="N16" s="97">
        <f t="shared" ref="N16:N24" si="12">H16+K16</f>
        <v>6561.8905000000004</v>
      </c>
    </row>
    <row r="17" spans="1:14" ht="15.75" hidden="1" thickBot="1" x14ac:dyDescent="0.3">
      <c r="A17" s="375"/>
      <c r="B17" s="50" t="s">
        <v>110</v>
      </c>
      <c r="C17" s="5">
        <v>0</v>
      </c>
      <c r="D17" s="5">
        <v>0</v>
      </c>
      <c r="E17" s="10">
        <v>0</v>
      </c>
      <c r="F17" s="125">
        <v>0</v>
      </c>
      <c r="G17" s="126">
        <v>0</v>
      </c>
      <c r="H17" s="127">
        <v>0</v>
      </c>
      <c r="I17" s="264">
        <f t="shared" si="7"/>
        <v>0</v>
      </c>
      <c r="J17" s="173">
        <f t="shared" si="8"/>
        <v>0</v>
      </c>
      <c r="K17" s="265">
        <f t="shared" si="9"/>
        <v>0</v>
      </c>
      <c r="L17" s="96">
        <f t="shared" si="10"/>
        <v>0</v>
      </c>
      <c r="M17" s="95">
        <f t="shared" si="11"/>
        <v>0</v>
      </c>
      <c r="N17" s="97">
        <f t="shared" si="12"/>
        <v>0</v>
      </c>
    </row>
    <row r="18" spans="1:14" ht="15.75" hidden="1" thickBot="1" x14ac:dyDescent="0.3">
      <c r="A18" s="375"/>
      <c r="B18" s="50" t="s">
        <v>111</v>
      </c>
      <c r="C18" s="5">
        <v>0</v>
      </c>
      <c r="D18" s="5">
        <v>0</v>
      </c>
      <c r="E18" s="10">
        <v>0</v>
      </c>
      <c r="F18" s="125">
        <v>0</v>
      </c>
      <c r="G18" s="126">
        <v>0</v>
      </c>
      <c r="H18" s="127">
        <v>0</v>
      </c>
      <c r="I18" s="264">
        <f t="shared" si="7"/>
        <v>0</v>
      </c>
      <c r="J18" s="173">
        <f t="shared" si="8"/>
        <v>0</v>
      </c>
      <c r="K18" s="265">
        <f t="shared" si="9"/>
        <v>0</v>
      </c>
      <c r="L18" s="96">
        <f t="shared" si="10"/>
        <v>0</v>
      </c>
      <c r="M18" s="95">
        <f t="shared" si="11"/>
        <v>0</v>
      </c>
      <c r="N18" s="97">
        <f t="shared" si="12"/>
        <v>0</v>
      </c>
    </row>
    <row r="19" spans="1:14" ht="15.75" hidden="1" thickBot="1" x14ac:dyDescent="0.3">
      <c r="A19" s="375"/>
      <c r="B19" s="50" t="s">
        <v>112</v>
      </c>
      <c r="C19" s="5">
        <v>874.49</v>
      </c>
      <c r="D19" s="5">
        <f>C19*0.19</f>
        <v>166.15309999999999</v>
      </c>
      <c r="E19" s="10">
        <f>C19+D19</f>
        <v>1040.6431</v>
      </c>
      <c r="F19" s="125">
        <v>0</v>
      </c>
      <c r="G19" s="126">
        <f t="shared" ref="G19" si="13">F19*0.19</f>
        <v>0</v>
      </c>
      <c r="H19" s="127">
        <f t="shared" ref="H19" si="14">F19+G19</f>
        <v>0</v>
      </c>
      <c r="I19" s="264">
        <f t="shared" si="7"/>
        <v>874.49</v>
      </c>
      <c r="J19" s="173">
        <f t="shared" si="8"/>
        <v>183.6429</v>
      </c>
      <c r="K19" s="265">
        <f t="shared" si="9"/>
        <v>1058.1329000000001</v>
      </c>
      <c r="L19" s="96">
        <f t="shared" si="10"/>
        <v>874.49</v>
      </c>
      <c r="M19" s="95">
        <f t="shared" si="11"/>
        <v>183.6429</v>
      </c>
      <c r="N19" s="97">
        <f t="shared" si="12"/>
        <v>1058.1329000000001</v>
      </c>
    </row>
    <row r="20" spans="1:14" ht="15.75" hidden="1" thickBot="1" x14ac:dyDescent="0.3">
      <c r="A20" s="375"/>
      <c r="B20" s="50" t="s">
        <v>113</v>
      </c>
      <c r="C20" s="5">
        <v>0</v>
      </c>
      <c r="D20" s="5">
        <v>0</v>
      </c>
      <c r="E20" s="10">
        <v>0</v>
      </c>
      <c r="F20" s="125">
        <v>0</v>
      </c>
      <c r="G20" s="126">
        <v>0</v>
      </c>
      <c r="H20" s="127">
        <v>0</v>
      </c>
      <c r="I20" s="264">
        <f t="shared" si="7"/>
        <v>0</v>
      </c>
      <c r="J20" s="173">
        <f t="shared" si="8"/>
        <v>0</v>
      </c>
      <c r="K20" s="265">
        <f t="shared" si="9"/>
        <v>0</v>
      </c>
      <c r="L20" s="96">
        <f t="shared" si="10"/>
        <v>0</v>
      </c>
      <c r="M20" s="95">
        <f t="shared" si="11"/>
        <v>0</v>
      </c>
      <c r="N20" s="97">
        <f t="shared" si="12"/>
        <v>0</v>
      </c>
    </row>
    <row r="21" spans="1:14" ht="15.75" hidden="1" thickBot="1" x14ac:dyDescent="0.3">
      <c r="A21" s="375"/>
      <c r="B21" s="50" t="s">
        <v>114</v>
      </c>
      <c r="C21" s="5">
        <v>0</v>
      </c>
      <c r="D21" s="5">
        <v>0</v>
      </c>
      <c r="E21" s="10">
        <v>0</v>
      </c>
      <c r="F21" s="125">
        <v>0</v>
      </c>
      <c r="G21" s="126">
        <v>0</v>
      </c>
      <c r="H21" s="127">
        <v>0</v>
      </c>
      <c r="I21" s="264">
        <f t="shared" si="7"/>
        <v>0</v>
      </c>
      <c r="J21" s="173">
        <f t="shared" si="8"/>
        <v>0</v>
      </c>
      <c r="K21" s="265">
        <f t="shared" si="9"/>
        <v>0</v>
      </c>
      <c r="L21" s="96">
        <f t="shared" si="10"/>
        <v>0</v>
      </c>
      <c r="M21" s="95">
        <f t="shared" si="11"/>
        <v>0</v>
      </c>
      <c r="N21" s="97">
        <f t="shared" si="12"/>
        <v>0</v>
      </c>
    </row>
    <row r="22" spans="1:14" ht="15.75" hidden="1" thickBot="1" x14ac:dyDescent="0.3">
      <c r="A22" s="375"/>
      <c r="B22" s="50" t="s">
        <v>115</v>
      </c>
      <c r="C22" s="5">
        <v>0</v>
      </c>
      <c r="D22" s="5">
        <v>0</v>
      </c>
      <c r="E22" s="10">
        <v>0</v>
      </c>
      <c r="F22" s="125">
        <v>0</v>
      </c>
      <c r="G22" s="126">
        <v>0</v>
      </c>
      <c r="H22" s="127">
        <v>0</v>
      </c>
      <c r="I22" s="264">
        <f t="shared" si="7"/>
        <v>0</v>
      </c>
      <c r="J22" s="173">
        <f t="shared" si="8"/>
        <v>0</v>
      </c>
      <c r="K22" s="265">
        <f t="shared" si="9"/>
        <v>0</v>
      </c>
      <c r="L22" s="96">
        <f t="shared" si="10"/>
        <v>0</v>
      </c>
      <c r="M22" s="95">
        <f t="shared" si="11"/>
        <v>0</v>
      </c>
      <c r="N22" s="97">
        <f t="shared" si="12"/>
        <v>0</v>
      </c>
    </row>
    <row r="23" spans="1:14" ht="15.75" hidden="1" thickBot="1" x14ac:dyDescent="0.3">
      <c r="A23" s="375"/>
      <c r="B23" s="50" t="s">
        <v>116</v>
      </c>
      <c r="C23" s="5">
        <v>0</v>
      </c>
      <c r="D23" s="5">
        <v>0</v>
      </c>
      <c r="E23" s="10">
        <v>0</v>
      </c>
      <c r="F23" s="125">
        <v>0</v>
      </c>
      <c r="G23" s="126">
        <v>0</v>
      </c>
      <c r="H23" s="127">
        <v>0</v>
      </c>
      <c r="I23" s="264">
        <f t="shared" si="7"/>
        <v>0</v>
      </c>
      <c r="J23" s="173">
        <f t="shared" si="8"/>
        <v>0</v>
      </c>
      <c r="K23" s="265">
        <f t="shared" si="9"/>
        <v>0</v>
      </c>
      <c r="L23" s="96">
        <f t="shared" si="10"/>
        <v>0</v>
      </c>
      <c r="M23" s="95">
        <f t="shared" si="11"/>
        <v>0</v>
      </c>
      <c r="N23" s="97">
        <f t="shared" si="12"/>
        <v>0</v>
      </c>
    </row>
    <row r="24" spans="1:14" ht="15.75" hidden="1" thickBot="1" x14ac:dyDescent="0.3">
      <c r="A24" s="375"/>
      <c r="B24" s="51" t="s">
        <v>117</v>
      </c>
      <c r="C24" s="52">
        <v>0</v>
      </c>
      <c r="D24" s="52">
        <v>0</v>
      </c>
      <c r="E24" s="53">
        <v>0</v>
      </c>
      <c r="F24" s="249">
        <v>0</v>
      </c>
      <c r="G24" s="250">
        <v>0</v>
      </c>
      <c r="H24" s="251">
        <v>0</v>
      </c>
      <c r="I24" s="264">
        <f t="shared" si="7"/>
        <v>0</v>
      </c>
      <c r="J24" s="173">
        <f t="shared" si="8"/>
        <v>0</v>
      </c>
      <c r="K24" s="265">
        <f t="shared" si="9"/>
        <v>0</v>
      </c>
      <c r="L24" s="96">
        <f t="shared" si="10"/>
        <v>0</v>
      </c>
      <c r="M24" s="95">
        <f t="shared" si="11"/>
        <v>0</v>
      </c>
      <c r="N24" s="97">
        <f t="shared" si="12"/>
        <v>0</v>
      </c>
    </row>
    <row r="25" spans="1:14" ht="15.75" thickBot="1" x14ac:dyDescent="0.3">
      <c r="A25" s="326" t="s">
        <v>18</v>
      </c>
      <c r="B25" s="327"/>
      <c r="C25" s="38">
        <f t="shared" ref="C25:N25" si="15">C14</f>
        <v>11276.460000000001</v>
      </c>
      <c r="D25" s="38">
        <f t="shared" si="15"/>
        <v>2142.5273999999999</v>
      </c>
      <c r="E25" s="39">
        <f t="shared" si="15"/>
        <v>13418.9874</v>
      </c>
      <c r="F25" s="84">
        <f t="shared" si="15"/>
        <v>0</v>
      </c>
      <c r="G25" s="38">
        <f t="shared" si="15"/>
        <v>0</v>
      </c>
      <c r="H25" s="39">
        <f t="shared" si="15"/>
        <v>0</v>
      </c>
      <c r="I25" s="268">
        <f t="shared" si="15"/>
        <v>11276.460000000001</v>
      </c>
      <c r="J25" s="176">
        <f t="shared" si="15"/>
        <v>2368.0565999999999</v>
      </c>
      <c r="K25" s="269">
        <f t="shared" si="15"/>
        <v>13644.516600000001</v>
      </c>
      <c r="L25" s="275">
        <f t="shared" si="15"/>
        <v>11276.460000000001</v>
      </c>
      <c r="M25" s="276">
        <f t="shared" si="15"/>
        <v>2368.0565999999999</v>
      </c>
      <c r="N25" s="277">
        <f t="shared" si="15"/>
        <v>13644.516600000001</v>
      </c>
    </row>
    <row r="26" spans="1:14" ht="15.75" thickBot="1" x14ac:dyDescent="0.3">
      <c r="A26" s="328" t="s">
        <v>19</v>
      </c>
      <c r="B26" s="329"/>
      <c r="C26" s="329"/>
      <c r="D26" s="329"/>
      <c r="E26" s="363"/>
      <c r="F26" s="114"/>
      <c r="G26" s="106"/>
      <c r="H26" s="115"/>
      <c r="I26" s="260"/>
      <c r="J26" s="165"/>
      <c r="K26" s="261"/>
      <c r="L26" s="202"/>
      <c r="M26" s="203"/>
      <c r="N26" s="204"/>
    </row>
    <row r="27" spans="1:14" x14ac:dyDescent="0.25">
      <c r="A27" s="15" t="s">
        <v>20</v>
      </c>
      <c r="B27" s="16" t="s">
        <v>21</v>
      </c>
      <c r="C27" s="29">
        <f>C28+C29+C30</f>
        <v>0</v>
      </c>
      <c r="D27" s="29">
        <f>D28+D29+D30</f>
        <v>0</v>
      </c>
      <c r="E27" s="30">
        <f>E28+E29+E30</f>
        <v>0</v>
      </c>
      <c r="F27" s="128">
        <f t="shared" ref="F27:N27" si="16">F28+F29+F30</f>
        <v>0</v>
      </c>
      <c r="G27" s="129">
        <f t="shared" si="16"/>
        <v>0</v>
      </c>
      <c r="H27" s="130">
        <f t="shared" si="16"/>
        <v>0</v>
      </c>
      <c r="I27" s="262">
        <f t="shared" si="16"/>
        <v>0</v>
      </c>
      <c r="J27" s="179">
        <f t="shared" si="16"/>
        <v>0</v>
      </c>
      <c r="K27" s="263">
        <f t="shared" si="16"/>
        <v>0</v>
      </c>
      <c r="L27" s="229">
        <f t="shared" si="16"/>
        <v>0</v>
      </c>
      <c r="M27" s="230">
        <f t="shared" si="16"/>
        <v>0</v>
      </c>
      <c r="N27" s="231">
        <f t="shared" si="16"/>
        <v>0</v>
      </c>
    </row>
    <row r="28" spans="1:14" x14ac:dyDescent="0.25">
      <c r="A28" s="335"/>
      <c r="B28" s="2" t="s">
        <v>22</v>
      </c>
      <c r="C28" s="5">
        <v>0</v>
      </c>
      <c r="D28" s="5">
        <v>0</v>
      </c>
      <c r="E28" s="10">
        <v>0</v>
      </c>
      <c r="F28" s="125">
        <v>0</v>
      </c>
      <c r="G28" s="126">
        <v>0</v>
      </c>
      <c r="H28" s="127">
        <v>0</v>
      </c>
      <c r="I28" s="264">
        <v>0</v>
      </c>
      <c r="J28" s="173">
        <v>0</v>
      </c>
      <c r="K28" s="265">
        <v>0</v>
      </c>
      <c r="L28" s="96">
        <v>0</v>
      </c>
      <c r="M28" s="95">
        <v>0</v>
      </c>
      <c r="N28" s="97">
        <v>0</v>
      </c>
    </row>
    <row r="29" spans="1:14" x14ac:dyDescent="0.25">
      <c r="A29" s="335"/>
      <c r="B29" s="2" t="s">
        <v>23</v>
      </c>
      <c r="C29" s="5">
        <v>0</v>
      </c>
      <c r="D29" s="5">
        <v>0</v>
      </c>
      <c r="E29" s="10">
        <v>0</v>
      </c>
      <c r="F29" s="125">
        <v>0</v>
      </c>
      <c r="G29" s="126">
        <v>0</v>
      </c>
      <c r="H29" s="127">
        <v>0</v>
      </c>
      <c r="I29" s="264">
        <v>0</v>
      </c>
      <c r="J29" s="173">
        <v>0</v>
      </c>
      <c r="K29" s="265">
        <v>0</v>
      </c>
      <c r="L29" s="96">
        <v>0</v>
      </c>
      <c r="M29" s="95">
        <v>0</v>
      </c>
      <c r="N29" s="97">
        <v>0</v>
      </c>
    </row>
    <row r="30" spans="1:14" x14ac:dyDescent="0.25">
      <c r="A30" s="335"/>
      <c r="B30" s="2" t="s">
        <v>24</v>
      </c>
      <c r="C30" s="5">
        <v>0</v>
      </c>
      <c r="D30" s="5">
        <v>0</v>
      </c>
      <c r="E30" s="10">
        <v>0</v>
      </c>
      <c r="F30" s="125">
        <v>0</v>
      </c>
      <c r="G30" s="126">
        <v>0</v>
      </c>
      <c r="H30" s="127">
        <v>0</v>
      </c>
      <c r="I30" s="264">
        <v>0</v>
      </c>
      <c r="J30" s="173">
        <v>0</v>
      </c>
      <c r="K30" s="265">
        <v>0</v>
      </c>
      <c r="L30" s="96">
        <v>0</v>
      </c>
      <c r="M30" s="95">
        <v>0</v>
      </c>
      <c r="N30" s="97">
        <v>0</v>
      </c>
    </row>
    <row r="31" spans="1:14" ht="30" x14ac:dyDescent="0.25">
      <c r="A31" s="9" t="s">
        <v>25</v>
      </c>
      <c r="B31" s="4" t="s">
        <v>26</v>
      </c>
      <c r="C31" s="5">
        <v>0</v>
      </c>
      <c r="D31" s="5">
        <v>0</v>
      </c>
      <c r="E31" s="10">
        <v>0</v>
      </c>
      <c r="F31" s="125">
        <v>0</v>
      </c>
      <c r="G31" s="126">
        <v>0</v>
      </c>
      <c r="H31" s="127">
        <v>0</v>
      </c>
      <c r="I31" s="264">
        <v>0</v>
      </c>
      <c r="J31" s="173">
        <v>0</v>
      </c>
      <c r="K31" s="265">
        <v>0</v>
      </c>
      <c r="L31" s="96">
        <v>0</v>
      </c>
      <c r="M31" s="95">
        <v>0</v>
      </c>
      <c r="N31" s="97">
        <v>0</v>
      </c>
    </row>
    <row r="32" spans="1:14" x14ac:dyDescent="0.25">
      <c r="A32" s="8" t="s">
        <v>27</v>
      </c>
      <c r="B32" s="2" t="s">
        <v>28</v>
      </c>
      <c r="C32" s="5">
        <v>0</v>
      </c>
      <c r="D32" s="5">
        <v>0</v>
      </c>
      <c r="E32" s="10">
        <v>0</v>
      </c>
      <c r="F32" s="125">
        <v>0</v>
      </c>
      <c r="G32" s="126">
        <v>0</v>
      </c>
      <c r="H32" s="127">
        <v>0</v>
      </c>
      <c r="I32" s="264">
        <v>0</v>
      </c>
      <c r="J32" s="173">
        <v>0</v>
      </c>
      <c r="K32" s="265">
        <v>0</v>
      </c>
      <c r="L32" s="96">
        <v>0</v>
      </c>
      <c r="M32" s="95">
        <v>0</v>
      </c>
      <c r="N32" s="97">
        <v>0</v>
      </c>
    </row>
    <row r="33" spans="1:14" ht="30" x14ac:dyDescent="0.25">
      <c r="A33" s="8" t="s">
        <v>29</v>
      </c>
      <c r="B33" s="4" t="s">
        <v>30</v>
      </c>
      <c r="C33" s="5">
        <v>2000</v>
      </c>
      <c r="D33" s="5">
        <f>C33*0.19</f>
        <v>380</v>
      </c>
      <c r="E33" s="10">
        <f>C33+D33</f>
        <v>2380</v>
      </c>
      <c r="F33" s="125">
        <v>0</v>
      </c>
      <c r="G33" s="126">
        <f t="shared" ref="G33" si="17">F33*0.19</f>
        <v>0</v>
      </c>
      <c r="H33" s="127">
        <f t="shared" ref="H33" si="18">F33+G33</f>
        <v>0</v>
      </c>
      <c r="I33" s="264">
        <f>C33-F33</f>
        <v>2000</v>
      </c>
      <c r="J33" s="173">
        <f>I33*0.21</f>
        <v>420</v>
      </c>
      <c r="K33" s="265">
        <f t="shared" ref="K33" si="19">I33+J33</f>
        <v>2420</v>
      </c>
      <c r="L33" s="99">
        <f>F33+I33</f>
        <v>2000</v>
      </c>
      <c r="M33" s="95">
        <f t="shared" ref="M33:N33" si="20">G33+J33</f>
        <v>420</v>
      </c>
      <c r="N33" s="100">
        <f t="shared" si="20"/>
        <v>2420</v>
      </c>
    </row>
    <row r="34" spans="1:14" x14ac:dyDescent="0.25">
      <c r="A34" s="8" t="s">
        <v>31</v>
      </c>
      <c r="B34" s="2" t="s">
        <v>32</v>
      </c>
      <c r="C34" s="5">
        <f>C35+C36+C37+C38+C39+C40</f>
        <v>57000</v>
      </c>
      <c r="D34" s="5">
        <f>D35+D36+D37+D38+D39+D40</f>
        <v>10830</v>
      </c>
      <c r="E34" s="10">
        <f>E35+E36+E37+E38+E39+E40</f>
        <v>67830</v>
      </c>
      <c r="F34" s="125">
        <f t="shared" ref="F34:N34" si="21">F35+F36+F37+F38+F39+F40</f>
        <v>56912.82</v>
      </c>
      <c r="G34" s="126">
        <f t="shared" si="21"/>
        <v>10813.435799999999</v>
      </c>
      <c r="H34" s="127">
        <f t="shared" si="21"/>
        <v>67726.255799999999</v>
      </c>
      <c r="I34" s="264">
        <f t="shared" si="21"/>
        <v>87.180000000000064</v>
      </c>
      <c r="J34" s="173">
        <f t="shared" si="21"/>
        <v>18.307800000000011</v>
      </c>
      <c r="K34" s="265">
        <f t="shared" si="21"/>
        <v>105.48780000000008</v>
      </c>
      <c r="L34" s="99">
        <f t="shared" si="21"/>
        <v>57000</v>
      </c>
      <c r="M34" s="95">
        <f t="shared" si="21"/>
        <v>10831.7436</v>
      </c>
      <c r="N34" s="100">
        <f t="shared" si="21"/>
        <v>67831.743600000002</v>
      </c>
    </row>
    <row r="35" spans="1:14" x14ac:dyDescent="0.25">
      <c r="A35" s="335"/>
      <c r="B35" s="4" t="s">
        <v>33</v>
      </c>
      <c r="C35" s="5">
        <v>0</v>
      </c>
      <c r="D35" s="5">
        <v>0</v>
      </c>
      <c r="E35" s="10">
        <v>0</v>
      </c>
      <c r="F35" s="125">
        <v>0</v>
      </c>
      <c r="G35" s="126">
        <v>0</v>
      </c>
      <c r="H35" s="127">
        <v>0</v>
      </c>
      <c r="I35" s="264">
        <f>C35-F35</f>
        <v>0</v>
      </c>
      <c r="J35" s="173">
        <f>I35*0.21</f>
        <v>0</v>
      </c>
      <c r="K35" s="265">
        <f>I35+J35</f>
        <v>0</v>
      </c>
      <c r="L35" s="99">
        <f>F35+I35</f>
        <v>0</v>
      </c>
      <c r="M35" s="95">
        <f t="shared" ref="M35:N35" si="22">G35+J35</f>
        <v>0</v>
      </c>
      <c r="N35" s="100">
        <f t="shared" si="22"/>
        <v>0</v>
      </c>
    </row>
    <row r="36" spans="1:14" x14ac:dyDescent="0.25">
      <c r="A36" s="335"/>
      <c r="B36" s="2" t="s">
        <v>34</v>
      </c>
      <c r="C36" s="5">
        <v>0</v>
      </c>
      <c r="D36" s="5">
        <v>0</v>
      </c>
      <c r="E36" s="10">
        <v>0</v>
      </c>
      <c r="F36" s="125">
        <v>0</v>
      </c>
      <c r="G36" s="126">
        <v>0</v>
      </c>
      <c r="H36" s="127">
        <v>0</v>
      </c>
      <c r="I36" s="264">
        <f t="shared" ref="I36:I40" si="23">C36-F36</f>
        <v>0</v>
      </c>
      <c r="J36" s="173">
        <f t="shared" ref="J36:J41" si="24">I36*0.21</f>
        <v>0</v>
      </c>
      <c r="K36" s="265">
        <f t="shared" ref="K36:K40" si="25">I36+J36</f>
        <v>0</v>
      </c>
      <c r="L36" s="99">
        <f t="shared" ref="L36:L40" si="26">F36+I36</f>
        <v>0</v>
      </c>
      <c r="M36" s="95">
        <f t="shared" ref="M36:M41" si="27">G36+J36</f>
        <v>0</v>
      </c>
      <c r="N36" s="100">
        <f t="shared" ref="N36:N41" si="28">H36+K36</f>
        <v>0</v>
      </c>
    </row>
    <row r="37" spans="1:14" ht="30.75" customHeight="1" x14ac:dyDescent="0.25">
      <c r="A37" s="335"/>
      <c r="B37" s="4" t="s">
        <v>102</v>
      </c>
      <c r="C37" s="5">
        <v>19500</v>
      </c>
      <c r="D37" s="5">
        <f>C37*0.19</f>
        <v>3705</v>
      </c>
      <c r="E37" s="10">
        <f>C37+D37</f>
        <v>23205</v>
      </c>
      <c r="F37" s="125">
        <v>19500</v>
      </c>
      <c r="G37" s="126">
        <f t="shared" ref="G37" si="29">F37*0.19</f>
        <v>3705</v>
      </c>
      <c r="H37" s="127">
        <f t="shared" ref="H37:H41" si="30">F37+G37</f>
        <v>23205</v>
      </c>
      <c r="I37" s="264">
        <f t="shared" si="23"/>
        <v>0</v>
      </c>
      <c r="J37" s="173">
        <f t="shared" si="24"/>
        <v>0</v>
      </c>
      <c r="K37" s="265">
        <f t="shared" si="25"/>
        <v>0</v>
      </c>
      <c r="L37" s="99">
        <f t="shared" si="26"/>
        <v>19500</v>
      </c>
      <c r="M37" s="95">
        <f t="shared" si="27"/>
        <v>3705</v>
      </c>
      <c r="N37" s="100">
        <f t="shared" si="28"/>
        <v>23205</v>
      </c>
    </row>
    <row r="38" spans="1:14" ht="29.25" customHeight="1" x14ac:dyDescent="0.25">
      <c r="A38" s="335"/>
      <c r="B38" s="4" t="s">
        <v>36</v>
      </c>
      <c r="C38" s="5">
        <v>1000</v>
      </c>
      <c r="D38" s="5">
        <f>C38*0.19</f>
        <v>190</v>
      </c>
      <c r="E38" s="10">
        <f>C38+D38</f>
        <v>1190</v>
      </c>
      <c r="F38" s="125">
        <f>317.82+400+100+95</f>
        <v>912.81999999999994</v>
      </c>
      <c r="G38" s="126">
        <f t="shared" ref="G38" si="31">F38*0.19</f>
        <v>173.4358</v>
      </c>
      <c r="H38" s="127">
        <f t="shared" si="30"/>
        <v>1086.2557999999999</v>
      </c>
      <c r="I38" s="264">
        <f t="shared" si="23"/>
        <v>87.180000000000064</v>
      </c>
      <c r="J38" s="173">
        <f t="shared" si="24"/>
        <v>18.307800000000011</v>
      </c>
      <c r="K38" s="265">
        <f t="shared" si="25"/>
        <v>105.48780000000008</v>
      </c>
      <c r="L38" s="99">
        <f t="shared" si="26"/>
        <v>1000</v>
      </c>
      <c r="M38" s="95">
        <f t="shared" si="27"/>
        <v>191.74360000000001</v>
      </c>
      <c r="N38" s="100">
        <f t="shared" si="28"/>
        <v>1191.7436</v>
      </c>
    </row>
    <row r="39" spans="1:14" ht="30" x14ac:dyDescent="0.25">
      <c r="A39" s="335"/>
      <c r="B39" s="4" t="s">
        <v>37</v>
      </c>
      <c r="C39" s="5">
        <v>4500</v>
      </c>
      <c r="D39" s="5">
        <f>C39*0.19</f>
        <v>855</v>
      </c>
      <c r="E39" s="10">
        <f>C39+D39</f>
        <v>5355</v>
      </c>
      <c r="F39" s="125">
        <v>4500</v>
      </c>
      <c r="G39" s="126">
        <f t="shared" ref="G39" si="32">F39*0.19</f>
        <v>855</v>
      </c>
      <c r="H39" s="127">
        <f t="shared" si="30"/>
        <v>5355</v>
      </c>
      <c r="I39" s="264">
        <f t="shared" si="23"/>
        <v>0</v>
      </c>
      <c r="J39" s="173">
        <f t="shared" si="24"/>
        <v>0</v>
      </c>
      <c r="K39" s="265">
        <f t="shared" si="25"/>
        <v>0</v>
      </c>
      <c r="L39" s="99">
        <f t="shared" si="26"/>
        <v>4500</v>
      </c>
      <c r="M39" s="95">
        <f t="shared" si="27"/>
        <v>855</v>
      </c>
      <c r="N39" s="100">
        <f t="shared" si="28"/>
        <v>5355</v>
      </c>
    </row>
    <row r="40" spans="1:14" x14ac:dyDescent="0.25">
      <c r="A40" s="335"/>
      <c r="B40" s="4" t="s">
        <v>38</v>
      </c>
      <c r="C40" s="5">
        <v>32000</v>
      </c>
      <c r="D40" s="5">
        <f>C40*0.19</f>
        <v>6080</v>
      </c>
      <c r="E40" s="10">
        <f>C40+D40</f>
        <v>38080</v>
      </c>
      <c r="F40" s="125">
        <v>32000</v>
      </c>
      <c r="G40" s="126">
        <f t="shared" ref="G40" si="33">F40*0.19</f>
        <v>6080</v>
      </c>
      <c r="H40" s="127">
        <f t="shared" si="30"/>
        <v>38080</v>
      </c>
      <c r="I40" s="264">
        <f t="shared" si="23"/>
        <v>0</v>
      </c>
      <c r="J40" s="173">
        <f t="shared" si="24"/>
        <v>0</v>
      </c>
      <c r="K40" s="265">
        <f t="shared" si="25"/>
        <v>0</v>
      </c>
      <c r="L40" s="99">
        <f t="shared" si="26"/>
        <v>32000</v>
      </c>
      <c r="M40" s="95">
        <f t="shared" si="27"/>
        <v>6080</v>
      </c>
      <c r="N40" s="100">
        <f t="shared" si="28"/>
        <v>38080</v>
      </c>
    </row>
    <row r="41" spans="1:14" x14ac:dyDescent="0.25">
      <c r="A41" s="8" t="s">
        <v>39</v>
      </c>
      <c r="B41" s="4" t="s">
        <v>40</v>
      </c>
      <c r="C41" s="5">
        <v>0</v>
      </c>
      <c r="D41" s="5">
        <v>0</v>
      </c>
      <c r="E41" s="10">
        <f>C41+D41</f>
        <v>0</v>
      </c>
      <c r="F41" s="125">
        <v>0</v>
      </c>
      <c r="G41" s="126">
        <v>0</v>
      </c>
      <c r="H41" s="127">
        <f t="shared" si="30"/>
        <v>0</v>
      </c>
      <c r="I41" s="264">
        <f t="shared" ref="I41" si="34">C41-F41</f>
        <v>0</v>
      </c>
      <c r="J41" s="173">
        <f t="shared" si="24"/>
        <v>0</v>
      </c>
      <c r="K41" s="265">
        <f t="shared" ref="K41" si="35">I41+J41</f>
        <v>0</v>
      </c>
      <c r="L41" s="99">
        <f>F41+I41</f>
        <v>0</v>
      </c>
      <c r="M41" s="95">
        <f t="shared" si="27"/>
        <v>0</v>
      </c>
      <c r="N41" s="100">
        <f t="shared" si="28"/>
        <v>0</v>
      </c>
    </row>
    <row r="42" spans="1:14" x14ac:dyDescent="0.25">
      <c r="A42" s="8" t="s">
        <v>41</v>
      </c>
      <c r="B42" s="4" t="s">
        <v>42</v>
      </c>
      <c r="C42" s="5">
        <f>C43+C44</f>
        <v>36000</v>
      </c>
      <c r="D42" s="5">
        <f>D43+D44</f>
        <v>6840</v>
      </c>
      <c r="E42" s="10">
        <f>E43+E44</f>
        <v>42840</v>
      </c>
      <c r="F42" s="125">
        <f t="shared" ref="F42:N42" si="36">F43+F44</f>
        <v>24829.9</v>
      </c>
      <c r="G42" s="126">
        <f t="shared" si="36"/>
        <v>4717.6810000000005</v>
      </c>
      <c r="H42" s="127">
        <f t="shared" si="36"/>
        <v>29547.581000000002</v>
      </c>
      <c r="I42" s="264">
        <f t="shared" si="36"/>
        <v>11170.099999999999</v>
      </c>
      <c r="J42" s="173">
        <f t="shared" si="36"/>
        <v>2345.7209999999995</v>
      </c>
      <c r="K42" s="265">
        <f t="shared" si="36"/>
        <v>13515.820999999998</v>
      </c>
      <c r="L42" s="99">
        <f t="shared" si="36"/>
        <v>36000</v>
      </c>
      <c r="M42" s="95">
        <f t="shared" si="36"/>
        <v>7063.402</v>
      </c>
      <c r="N42" s="100">
        <f t="shared" si="36"/>
        <v>43063.402000000002</v>
      </c>
    </row>
    <row r="43" spans="1:14" ht="30" x14ac:dyDescent="0.25">
      <c r="A43" s="335"/>
      <c r="B43" s="4" t="s">
        <v>43</v>
      </c>
      <c r="C43" s="5">
        <v>36000</v>
      </c>
      <c r="D43" s="5">
        <f>C43*0.19</f>
        <v>6840</v>
      </c>
      <c r="E43" s="10">
        <f>C43+D43</f>
        <v>42840</v>
      </c>
      <c r="F43" s="125">
        <f>9853.4+4976.5+10000</f>
        <v>24829.9</v>
      </c>
      <c r="G43" s="126">
        <f t="shared" ref="G43" si="37">F43*0.19</f>
        <v>4717.6810000000005</v>
      </c>
      <c r="H43" s="127">
        <f t="shared" ref="H43" si="38">F43+G43</f>
        <v>29547.581000000002</v>
      </c>
      <c r="I43" s="264">
        <f>C43-F43</f>
        <v>11170.099999999999</v>
      </c>
      <c r="J43" s="173">
        <f>I43*0.21</f>
        <v>2345.7209999999995</v>
      </c>
      <c r="K43" s="265">
        <f t="shared" ref="K43" si="39">I43+J43</f>
        <v>13515.820999999998</v>
      </c>
      <c r="L43" s="99">
        <f>F43+I43</f>
        <v>36000</v>
      </c>
      <c r="M43" s="95">
        <f t="shared" ref="M43:N44" si="40">G43+J43</f>
        <v>7063.402</v>
      </c>
      <c r="N43" s="100">
        <f t="shared" si="40"/>
        <v>43063.402000000002</v>
      </c>
    </row>
    <row r="44" spans="1:14" x14ac:dyDescent="0.25">
      <c r="A44" s="335"/>
      <c r="B44" s="4" t="s">
        <v>44</v>
      </c>
      <c r="C44" s="5">
        <v>0</v>
      </c>
      <c r="D44" s="5">
        <v>0</v>
      </c>
      <c r="E44" s="10">
        <v>0</v>
      </c>
      <c r="F44" s="125">
        <v>0</v>
      </c>
      <c r="G44" s="126">
        <v>0</v>
      </c>
      <c r="H44" s="127">
        <v>0</v>
      </c>
      <c r="I44" s="264">
        <f>C44-F44</f>
        <v>0</v>
      </c>
      <c r="J44" s="173">
        <f>I44*0.21</f>
        <v>0</v>
      </c>
      <c r="K44" s="265">
        <f t="shared" ref="K44" si="41">I44+J44</f>
        <v>0</v>
      </c>
      <c r="L44" s="99">
        <f>F44+I44</f>
        <v>0</v>
      </c>
      <c r="M44" s="95">
        <f t="shared" si="40"/>
        <v>0</v>
      </c>
      <c r="N44" s="100">
        <f t="shared" si="40"/>
        <v>0</v>
      </c>
    </row>
    <row r="45" spans="1:14" x14ac:dyDescent="0.25">
      <c r="A45" s="8" t="s">
        <v>45</v>
      </c>
      <c r="B45" s="4" t="s">
        <v>46</v>
      </c>
      <c r="C45" s="5">
        <f>C46+C49+C50</f>
        <v>13500</v>
      </c>
      <c r="D45" s="5">
        <f>D46+D49+D50</f>
        <v>1045</v>
      </c>
      <c r="E45" s="10">
        <f>E46+E49+E50</f>
        <v>14545</v>
      </c>
      <c r="F45" s="125">
        <f t="shared" ref="F45:N45" si="42">F46+F49+F50</f>
        <v>0</v>
      </c>
      <c r="G45" s="126">
        <f t="shared" si="42"/>
        <v>0</v>
      </c>
      <c r="H45" s="127">
        <f t="shared" si="42"/>
        <v>0</v>
      </c>
      <c r="I45" s="264">
        <f t="shared" si="42"/>
        <v>13500</v>
      </c>
      <c r="J45" s="173">
        <f t="shared" si="42"/>
        <v>2835</v>
      </c>
      <c r="K45" s="265">
        <f t="shared" si="42"/>
        <v>16335</v>
      </c>
      <c r="L45" s="99">
        <f t="shared" si="42"/>
        <v>13500</v>
      </c>
      <c r="M45" s="95">
        <f t="shared" si="42"/>
        <v>2835</v>
      </c>
      <c r="N45" s="100">
        <f t="shared" si="42"/>
        <v>16335</v>
      </c>
    </row>
    <row r="46" spans="1:14" x14ac:dyDescent="0.25">
      <c r="A46" s="335"/>
      <c r="B46" s="4" t="s">
        <v>47</v>
      </c>
      <c r="C46" s="5">
        <f>C47+C48</f>
        <v>2000</v>
      </c>
      <c r="D46" s="5">
        <f>D47+D48</f>
        <v>380</v>
      </c>
      <c r="E46" s="10">
        <f>E47+E48</f>
        <v>2380</v>
      </c>
      <c r="F46" s="125">
        <f t="shared" ref="F46:N46" si="43">F47+F48</f>
        <v>0</v>
      </c>
      <c r="G46" s="126">
        <f t="shared" si="43"/>
        <v>0</v>
      </c>
      <c r="H46" s="127">
        <f t="shared" si="43"/>
        <v>0</v>
      </c>
      <c r="I46" s="264">
        <f t="shared" si="43"/>
        <v>2000</v>
      </c>
      <c r="J46" s="173">
        <f t="shared" si="43"/>
        <v>420</v>
      </c>
      <c r="K46" s="265">
        <f t="shared" si="43"/>
        <v>2420</v>
      </c>
      <c r="L46" s="99">
        <f t="shared" si="43"/>
        <v>2000</v>
      </c>
      <c r="M46" s="95">
        <f t="shared" si="43"/>
        <v>420</v>
      </c>
      <c r="N46" s="100">
        <f t="shared" si="43"/>
        <v>2420</v>
      </c>
    </row>
    <row r="47" spans="1:14" x14ac:dyDescent="0.25">
      <c r="A47" s="335"/>
      <c r="B47" s="4" t="s">
        <v>48</v>
      </c>
      <c r="C47" s="5">
        <v>1500</v>
      </c>
      <c r="D47" s="5">
        <f>C47*0.19</f>
        <v>285</v>
      </c>
      <c r="E47" s="10">
        <f>C47+D47</f>
        <v>1785</v>
      </c>
      <c r="F47" s="125">
        <v>0</v>
      </c>
      <c r="G47" s="126">
        <f t="shared" ref="G47" si="44">F47*0.19</f>
        <v>0</v>
      </c>
      <c r="H47" s="127">
        <f t="shared" ref="H47:H50" si="45">F47+G47</f>
        <v>0</v>
      </c>
      <c r="I47" s="264">
        <f>C47-F47</f>
        <v>1500</v>
      </c>
      <c r="J47" s="173">
        <f>I47*0.21</f>
        <v>315</v>
      </c>
      <c r="K47" s="265">
        <f t="shared" ref="K47" si="46">I47+J47</f>
        <v>1815</v>
      </c>
      <c r="L47" s="99">
        <f>F47+I47</f>
        <v>1500</v>
      </c>
      <c r="M47" s="95">
        <f t="shared" ref="M47:N47" si="47">G47+J47</f>
        <v>315</v>
      </c>
      <c r="N47" s="100">
        <f t="shared" si="47"/>
        <v>1815</v>
      </c>
    </row>
    <row r="48" spans="1:14" ht="45" x14ac:dyDescent="0.25">
      <c r="A48" s="335"/>
      <c r="B48" s="4" t="s">
        <v>49</v>
      </c>
      <c r="C48" s="5">
        <v>500</v>
      </c>
      <c r="D48" s="5">
        <f>C48*0.19</f>
        <v>95</v>
      </c>
      <c r="E48" s="10">
        <f>C48+D48</f>
        <v>595</v>
      </c>
      <c r="F48" s="125">
        <v>0</v>
      </c>
      <c r="G48" s="126">
        <f t="shared" ref="G48" si="48">F48*0.19</f>
        <v>0</v>
      </c>
      <c r="H48" s="127">
        <f t="shared" si="45"/>
        <v>0</v>
      </c>
      <c r="I48" s="264">
        <f t="shared" ref="I48:I50" si="49">C48-F48</f>
        <v>500</v>
      </c>
      <c r="J48" s="173">
        <f t="shared" ref="J48:J50" si="50">I48*0.21</f>
        <v>105</v>
      </c>
      <c r="K48" s="265">
        <f t="shared" ref="K48:K50" si="51">I48+J48</f>
        <v>605</v>
      </c>
      <c r="L48" s="96">
        <f>F48+I48</f>
        <v>500</v>
      </c>
      <c r="M48" s="95">
        <f t="shared" ref="M48:M49" si="52">G48+J48</f>
        <v>105</v>
      </c>
      <c r="N48" s="97">
        <f t="shared" ref="N48:N49" si="53">H48+K48</f>
        <v>605</v>
      </c>
    </row>
    <row r="49" spans="1:14" x14ac:dyDescent="0.25">
      <c r="A49" s="335"/>
      <c r="B49" s="4" t="s">
        <v>50</v>
      </c>
      <c r="C49" s="5">
        <v>8000</v>
      </c>
      <c r="D49" s="5">
        <v>0</v>
      </c>
      <c r="E49" s="10">
        <f>C49+D49</f>
        <v>8000</v>
      </c>
      <c r="F49" s="125">
        <v>0</v>
      </c>
      <c r="G49" s="126">
        <f t="shared" ref="G49" si="54">F49*0.19</f>
        <v>0</v>
      </c>
      <c r="H49" s="127">
        <f t="shared" si="45"/>
        <v>0</v>
      </c>
      <c r="I49" s="264">
        <f t="shared" si="49"/>
        <v>8000</v>
      </c>
      <c r="J49" s="173">
        <f t="shared" si="50"/>
        <v>1680</v>
      </c>
      <c r="K49" s="265">
        <f t="shared" si="51"/>
        <v>9680</v>
      </c>
      <c r="L49" s="96">
        <f>F49+I49</f>
        <v>8000</v>
      </c>
      <c r="M49" s="95">
        <f t="shared" si="52"/>
        <v>1680</v>
      </c>
      <c r="N49" s="97">
        <f t="shared" si="53"/>
        <v>9680</v>
      </c>
    </row>
    <row r="50" spans="1:14" ht="45" customHeight="1" thickBot="1" x14ac:dyDescent="0.3">
      <c r="A50" s="384"/>
      <c r="B50" s="54" t="s">
        <v>103</v>
      </c>
      <c r="C50" s="52">
        <v>3500</v>
      </c>
      <c r="D50" s="52">
        <f>C50*0.19</f>
        <v>665</v>
      </c>
      <c r="E50" s="53">
        <f>C50+D50</f>
        <v>4165</v>
      </c>
      <c r="F50" s="249">
        <v>0</v>
      </c>
      <c r="G50" s="250">
        <f t="shared" ref="G50" si="55">F50*0.19</f>
        <v>0</v>
      </c>
      <c r="H50" s="251">
        <f t="shared" si="45"/>
        <v>0</v>
      </c>
      <c r="I50" s="264">
        <f t="shared" si="49"/>
        <v>3500</v>
      </c>
      <c r="J50" s="173">
        <f t="shared" si="50"/>
        <v>735</v>
      </c>
      <c r="K50" s="265">
        <f t="shared" si="51"/>
        <v>4235</v>
      </c>
      <c r="L50" s="96">
        <f>F50+I50</f>
        <v>3500</v>
      </c>
      <c r="M50" s="95">
        <f t="shared" ref="M50" si="56">G50+J50</f>
        <v>735</v>
      </c>
      <c r="N50" s="97">
        <f t="shared" ref="N50" si="57">H50+K50</f>
        <v>4235</v>
      </c>
    </row>
    <row r="51" spans="1:14" ht="15.75" thickBot="1" x14ac:dyDescent="0.3">
      <c r="A51" s="326" t="s">
        <v>52</v>
      </c>
      <c r="B51" s="327"/>
      <c r="C51" s="38">
        <f>C27+C31+C32+C33+C34+C41+C42+C45</f>
        <v>108500</v>
      </c>
      <c r="D51" s="38">
        <f>D27+D31+D32+D33+D34+D41+D42+D45</f>
        <v>19095</v>
      </c>
      <c r="E51" s="39">
        <f>E27+E31+E32+E33+E34+E41+E42+E45</f>
        <v>127595</v>
      </c>
      <c r="F51" s="84">
        <f t="shared" ref="F51:N51" si="58">F27+F31+F32+F33+F34+F41+F42+F45</f>
        <v>81742.720000000001</v>
      </c>
      <c r="G51" s="38">
        <f t="shared" si="58"/>
        <v>15531.1168</v>
      </c>
      <c r="H51" s="39">
        <f t="shared" si="58"/>
        <v>97273.836800000005</v>
      </c>
      <c r="I51" s="268">
        <f t="shared" si="58"/>
        <v>26757.279999999999</v>
      </c>
      <c r="J51" s="176">
        <f t="shared" si="58"/>
        <v>5619.0288</v>
      </c>
      <c r="K51" s="269">
        <f t="shared" si="58"/>
        <v>32376.308799999999</v>
      </c>
      <c r="L51" s="275">
        <f t="shared" si="58"/>
        <v>108500</v>
      </c>
      <c r="M51" s="276">
        <f>M27+M31+M32+M33+M34+M41+M42+M45</f>
        <v>21150.1456</v>
      </c>
      <c r="N51" s="277">
        <f t="shared" si="58"/>
        <v>129650.1456</v>
      </c>
    </row>
    <row r="52" spans="1:14" ht="15.75" thickBot="1" x14ac:dyDescent="0.3">
      <c r="A52" s="328" t="s">
        <v>53</v>
      </c>
      <c r="B52" s="329"/>
      <c r="C52" s="329"/>
      <c r="D52" s="329"/>
      <c r="E52" s="363"/>
      <c r="F52" s="114"/>
      <c r="G52" s="106"/>
      <c r="H52" s="115"/>
      <c r="I52" s="260"/>
      <c r="J52" s="165"/>
      <c r="K52" s="261"/>
      <c r="L52" s="202"/>
      <c r="M52" s="203"/>
      <c r="N52" s="204"/>
    </row>
    <row r="53" spans="1:14" ht="14.25" customHeight="1" x14ac:dyDescent="0.25">
      <c r="A53" s="15" t="s">
        <v>54</v>
      </c>
      <c r="B53" s="28" t="s">
        <v>55</v>
      </c>
      <c r="C53" s="29">
        <f>C54+C55+C56+C57</f>
        <v>167006.78</v>
      </c>
      <c r="D53" s="29">
        <f>D54+D55+D56+D57</f>
        <v>31731.288199999999</v>
      </c>
      <c r="E53" s="30">
        <f>E54+E55+E56+E57</f>
        <v>198738.06820000001</v>
      </c>
      <c r="F53" s="128">
        <f t="shared" ref="F53:N53" si="59">F54+F55+F56+F57</f>
        <v>0</v>
      </c>
      <c r="G53" s="129">
        <f t="shared" si="59"/>
        <v>0</v>
      </c>
      <c r="H53" s="130">
        <f t="shared" si="59"/>
        <v>0</v>
      </c>
      <c r="I53" s="262">
        <f t="shared" si="59"/>
        <v>167006.78</v>
      </c>
      <c r="J53" s="179">
        <f t="shared" si="59"/>
        <v>35071.423799999997</v>
      </c>
      <c r="K53" s="263">
        <f t="shared" si="59"/>
        <v>202078.20379999999</v>
      </c>
      <c r="L53" s="229">
        <f t="shared" si="59"/>
        <v>167006.78</v>
      </c>
      <c r="M53" s="230">
        <f>M54+M55+M56+M57</f>
        <v>35071.423799999997</v>
      </c>
      <c r="N53" s="231">
        <f t="shared" si="59"/>
        <v>202078.20379999999</v>
      </c>
    </row>
    <row r="54" spans="1:14" ht="30.75" hidden="1" customHeight="1" x14ac:dyDescent="0.25">
      <c r="A54" s="335"/>
      <c r="B54" s="4" t="s">
        <v>104</v>
      </c>
      <c r="C54" s="5">
        <v>0</v>
      </c>
      <c r="D54" s="5">
        <v>0</v>
      </c>
      <c r="E54" s="10">
        <v>0</v>
      </c>
      <c r="F54" s="125">
        <v>0</v>
      </c>
      <c r="G54" s="126">
        <f t="shared" ref="G54:G56" si="60">F54*0.19</f>
        <v>0</v>
      </c>
      <c r="H54" s="127">
        <f t="shared" ref="H54:H56" si="61">F54+G54</f>
        <v>0</v>
      </c>
      <c r="I54" s="264">
        <f>C54-F54</f>
        <v>0</v>
      </c>
      <c r="J54" s="173">
        <f>I54*0.21</f>
        <v>0</v>
      </c>
      <c r="K54" s="265">
        <f>I54+J54</f>
        <v>0</v>
      </c>
      <c r="L54" s="96">
        <v>0</v>
      </c>
      <c r="M54" s="95">
        <v>0</v>
      </c>
      <c r="N54" s="97">
        <v>0</v>
      </c>
    </row>
    <row r="55" spans="1:14" ht="16.5" hidden="1" customHeight="1" x14ac:dyDescent="0.25">
      <c r="A55" s="335"/>
      <c r="B55" s="4" t="s">
        <v>105</v>
      </c>
      <c r="C55" s="5">
        <v>0</v>
      </c>
      <c r="D55" s="5">
        <v>0</v>
      </c>
      <c r="E55" s="10">
        <v>0</v>
      </c>
      <c r="F55" s="125">
        <v>0</v>
      </c>
      <c r="G55" s="126">
        <f t="shared" si="60"/>
        <v>0</v>
      </c>
      <c r="H55" s="127">
        <f t="shared" si="61"/>
        <v>0</v>
      </c>
      <c r="I55" s="264">
        <v>0</v>
      </c>
      <c r="J55" s="173">
        <f t="shared" ref="J55:J57" si="62">I55*0.21</f>
        <v>0</v>
      </c>
      <c r="K55" s="265">
        <f t="shared" ref="K55:K57" si="63">I55+J55</f>
        <v>0</v>
      </c>
      <c r="L55" s="96">
        <v>0</v>
      </c>
      <c r="M55" s="95">
        <v>0</v>
      </c>
      <c r="N55" s="97">
        <v>0</v>
      </c>
    </row>
    <row r="56" spans="1:14" ht="20.25" hidden="1" customHeight="1" x14ac:dyDescent="0.25">
      <c r="A56" s="335"/>
      <c r="B56" s="4" t="s">
        <v>106</v>
      </c>
      <c r="C56" s="5">
        <v>0</v>
      </c>
      <c r="D56" s="5">
        <v>0</v>
      </c>
      <c r="E56" s="10">
        <v>0</v>
      </c>
      <c r="F56" s="125">
        <v>0</v>
      </c>
      <c r="G56" s="126">
        <f t="shared" si="60"/>
        <v>0</v>
      </c>
      <c r="H56" s="127">
        <f t="shared" si="61"/>
        <v>0</v>
      </c>
      <c r="I56" s="264">
        <v>0</v>
      </c>
      <c r="J56" s="173">
        <f t="shared" si="62"/>
        <v>0</v>
      </c>
      <c r="K56" s="265">
        <f t="shared" si="63"/>
        <v>0</v>
      </c>
      <c r="L56" s="96">
        <v>0</v>
      </c>
      <c r="M56" s="95">
        <v>0</v>
      </c>
      <c r="N56" s="97">
        <v>0</v>
      </c>
    </row>
    <row r="57" spans="1:14" ht="14.25" hidden="1" customHeight="1" x14ac:dyDescent="0.25">
      <c r="A57" s="335"/>
      <c r="B57" s="4" t="s">
        <v>107</v>
      </c>
      <c r="C57" s="5">
        <v>167006.78</v>
      </c>
      <c r="D57" s="5">
        <f>C57*0.19</f>
        <v>31731.288199999999</v>
      </c>
      <c r="E57" s="10">
        <f>C57+D57</f>
        <v>198738.06820000001</v>
      </c>
      <c r="F57" s="125">
        <v>0</v>
      </c>
      <c r="G57" s="126">
        <f t="shared" ref="G57" si="64">F57*0.19</f>
        <v>0</v>
      </c>
      <c r="H57" s="127">
        <f t="shared" ref="H57" si="65">F57+G57</f>
        <v>0</v>
      </c>
      <c r="I57" s="264">
        <f>C57-F57</f>
        <v>167006.78</v>
      </c>
      <c r="J57" s="173">
        <f t="shared" si="62"/>
        <v>35071.423799999997</v>
      </c>
      <c r="K57" s="265">
        <f t="shared" si="63"/>
        <v>202078.20379999999</v>
      </c>
      <c r="L57" s="96">
        <f>F57+I57</f>
        <v>167006.78</v>
      </c>
      <c r="M57" s="95">
        <f t="shared" ref="M57:N57" si="66">G57+J57</f>
        <v>35071.423799999997</v>
      </c>
      <c r="N57" s="97">
        <f t="shared" si="66"/>
        <v>202078.20379999999</v>
      </c>
    </row>
    <row r="58" spans="1:14" ht="30" x14ac:dyDescent="0.25">
      <c r="A58" s="9" t="s">
        <v>56</v>
      </c>
      <c r="B58" s="4" t="s">
        <v>57</v>
      </c>
      <c r="C58" s="5">
        <v>15708.81</v>
      </c>
      <c r="D58" s="5">
        <f>C58*0.19</f>
        <v>2984.6738999999998</v>
      </c>
      <c r="E58" s="10">
        <f>C58+D58</f>
        <v>18693.483899999999</v>
      </c>
      <c r="F58" s="125">
        <v>0</v>
      </c>
      <c r="G58" s="126">
        <f>F58*0.19</f>
        <v>0</v>
      </c>
      <c r="H58" s="127">
        <f>F58+G58</f>
        <v>0</v>
      </c>
      <c r="I58" s="264">
        <f>C58-F58</f>
        <v>15708.81</v>
      </c>
      <c r="J58" s="173">
        <f>I58*0.21</f>
        <v>3298.8500999999997</v>
      </c>
      <c r="K58" s="265">
        <f>I58+J58</f>
        <v>19007.660100000001</v>
      </c>
      <c r="L58" s="96">
        <f>F58+I58</f>
        <v>15708.81</v>
      </c>
      <c r="M58" s="95">
        <f t="shared" ref="M58" si="67">G58+J58</f>
        <v>3298.8500999999997</v>
      </c>
      <c r="N58" s="97">
        <f t="shared" ref="N58" si="68">H58+K58</f>
        <v>19007.660100000001</v>
      </c>
    </row>
    <row r="59" spans="1:14" ht="30" x14ac:dyDescent="0.25">
      <c r="A59" s="9" t="s">
        <v>58</v>
      </c>
      <c r="B59" s="4" t="s">
        <v>59</v>
      </c>
      <c r="C59" s="5">
        <v>0</v>
      </c>
      <c r="D59" s="5">
        <v>0</v>
      </c>
      <c r="E59" s="10">
        <f>C59+D59</f>
        <v>0</v>
      </c>
      <c r="F59" s="125">
        <v>0</v>
      </c>
      <c r="G59" s="126">
        <v>0</v>
      </c>
      <c r="H59" s="127">
        <f t="shared" ref="H59" si="69">F59+G59</f>
        <v>0</v>
      </c>
      <c r="I59" s="264">
        <f t="shared" ref="I59:I62" si="70">C59-F59</f>
        <v>0</v>
      </c>
      <c r="J59" s="173">
        <f t="shared" ref="J59:J62" si="71">I59*0.21</f>
        <v>0</v>
      </c>
      <c r="K59" s="265">
        <f t="shared" ref="K59:K62" si="72">I59+J59</f>
        <v>0</v>
      </c>
      <c r="L59" s="96">
        <f t="shared" ref="L59:L62" si="73">F59+I59</f>
        <v>0</v>
      </c>
      <c r="M59" s="95">
        <f t="shared" ref="M59:M62" si="74">G59+J59</f>
        <v>0</v>
      </c>
      <c r="N59" s="97">
        <f t="shared" ref="N59:N62" si="75">H59+K59</f>
        <v>0</v>
      </c>
    </row>
    <row r="60" spans="1:14" ht="45" x14ac:dyDescent="0.25">
      <c r="A60" s="9" t="s">
        <v>60</v>
      </c>
      <c r="B60" s="4" t="s">
        <v>61</v>
      </c>
      <c r="C60" s="5">
        <v>0</v>
      </c>
      <c r="D60" s="5">
        <v>0</v>
      </c>
      <c r="E60" s="10">
        <v>0</v>
      </c>
      <c r="F60" s="125">
        <v>0</v>
      </c>
      <c r="G60" s="126">
        <v>0</v>
      </c>
      <c r="H60" s="127">
        <v>0</v>
      </c>
      <c r="I60" s="264">
        <f t="shared" si="70"/>
        <v>0</v>
      </c>
      <c r="J60" s="173">
        <f t="shared" si="71"/>
        <v>0</v>
      </c>
      <c r="K60" s="265">
        <f t="shared" si="72"/>
        <v>0</v>
      </c>
      <c r="L60" s="96">
        <f t="shared" si="73"/>
        <v>0</v>
      </c>
      <c r="M60" s="95">
        <f t="shared" si="74"/>
        <v>0</v>
      </c>
      <c r="N60" s="97">
        <f t="shared" si="75"/>
        <v>0</v>
      </c>
    </row>
    <row r="61" spans="1:14" x14ac:dyDescent="0.25">
      <c r="A61" s="9" t="s">
        <v>62</v>
      </c>
      <c r="B61" s="4" t="s">
        <v>63</v>
      </c>
      <c r="C61" s="5">
        <v>7012.9</v>
      </c>
      <c r="D61" s="5">
        <f>C61*0.19</f>
        <v>1332.451</v>
      </c>
      <c r="E61" s="10">
        <f>C61+D61</f>
        <v>8345.3509999999987</v>
      </c>
      <c r="F61" s="125">
        <v>0</v>
      </c>
      <c r="G61" s="126">
        <f>F61*0.19</f>
        <v>0</v>
      </c>
      <c r="H61" s="127">
        <f>F61+G61</f>
        <v>0</v>
      </c>
      <c r="I61" s="264">
        <f t="shared" si="70"/>
        <v>7012.9</v>
      </c>
      <c r="J61" s="173">
        <f t="shared" si="71"/>
        <v>1472.7089999999998</v>
      </c>
      <c r="K61" s="265">
        <f t="shared" si="72"/>
        <v>8485.6090000000004</v>
      </c>
      <c r="L61" s="96">
        <f t="shared" si="73"/>
        <v>7012.9</v>
      </c>
      <c r="M61" s="95">
        <f t="shared" si="74"/>
        <v>1472.7089999999998</v>
      </c>
      <c r="N61" s="97">
        <f t="shared" si="75"/>
        <v>8485.6090000000004</v>
      </c>
    </row>
    <row r="62" spans="1:14" ht="15.75" thickBot="1" x14ac:dyDescent="0.3">
      <c r="A62" s="24" t="s">
        <v>64</v>
      </c>
      <c r="B62" s="25" t="s">
        <v>65</v>
      </c>
      <c r="C62" s="26">
        <v>0</v>
      </c>
      <c r="D62" s="26">
        <v>0</v>
      </c>
      <c r="E62" s="27">
        <v>0</v>
      </c>
      <c r="F62" s="131">
        <v>0</v>
      </c>
      <c r="G62" s="132">
        <v>0</v>
      </c>
      <c r="H62" s="133">
        <v>0</v>
      </c>
      <c r="I62" s="264">
        <f t="shared" si="70"/>
        <v>0</v>
      </c>
      <c r="J62" s="173">
        <f t="shared" si="71"/>
        <v>0</v>
      </c>
      <c r="K62" s="265">
        <f t="shared" si="72"/>
        <v>0</v>
      </c>
      <c r="L62" s="96">
        <f t="shared" si="73"/>
        <v>0</v>
      </c>
      <c r="M62" s="95">
        <f t="shared" si="74"/>
        <v>0</v>
      </c>
      <c r="N62" s="97">
        <f t="shared" si="75"/>
        <v>0</v>
      </c>
    </row>
    <row r="63" spans="1:14" ht="15.75" thickBot="1" x14ac:dyDescent="0.3">
      <c r="A63" s="326" t="s">
        <v>66</v>
      </c>
      <c r="B63" s="327"/>
      <c r="C63" s="38">
        <f t="shared" ref="C63:N63" si="76">C53+C58+C59+C60+C61+C62</f>
        <v>189728.49</v>
      </c>
      <c r="D63" s="38">
        <f t="shared" si="76"/>
        <v>36048.413099999998</v>
      </c>
      <c r="E63" s="39">
        <f t="shared" si="76"/>
        <v>225776.9031</v>
      </c>
      <c r="F63" s="84">
        <f t="shared" si="76"/>
        <v>0</v>
      </c>
      <c r="G63" s="38">
        <f t="shared" si="76"/>
        <v>0</v>
      </c>
      <c r="H63" s="39">
        <f t="shared" si="76"/>
        <v>0</v>
      </c>
      <c r="I63" s="268">
        <f t="shared" si="76"/>
        <v>189728.49</v>
      </c>
      <c r="J63" s="176">
        <f t="shared" si="76"/>
        <v>39842.982900000003</v>
      </c>
      <c r="K63" s="269">
        <f t="shared" si="76"/>
        <v>229571.47289999999</v>
      </c>
      <c r="L63" s="275">
        <f t="shared" si="76"/>
        <v>189728.49</v>
      </c>
      <c r="M63" s="276">
        <f t="shared" si="76"/>
        <v>39842.982900000003</v>
      </c>
      <c r="N63" s="277">
        <f t="shared" si="76"/>
        <v>229571.47289999999</v>
      </c>
    </row>
    <row r="64" spans="1:14" ht="15.75" thickBot="1" x14ac:dyDescent="0.3">
      <c r="A64" s="328" t="s">
        <v>67</v>
      </c>
      <c r="B64" s="329"/>
      <c r="C64" s="329"/>
      <c r="D64" s="329"/>
      <c r="E64" s="363"/>
      <c r="F64" s="114"/>
      <c r="G64" s="106"/>
      <c r="H64" s="115"/>
      <c r="I64" s="260"/>
      <c r="J64" s="165"/>
      <c r="K64" s="261"/>
      <c r="L64" s="202"/>
      <c r="M64" s="203"/>
      <c r="N64" s="204"/>
    </row>
    <row r="65" spans="1:14" x14ac:dyDescent="0.25">
      <c r="A65" s="15" t="s">
        <v>68</v>
      </c>
      <c r="B65" s="28" t="s">
        <v>69</v>
      </c>
      <c r="C65" s="29">
        <f>C66+C67</f>
        <v>0</v>
      </c>
      <c r="D65" s="29">
        <f>D66+D67</f>
        <v>0</v>
      </c>
      <c r="E65" s="30">
        <f>E66+E67</f>
        <v>0</v>
      </c>
      <c r="F65" s="128">
        <f t="shared" ref="F65:N65" si="77">F66+F67</f>
        <v>0</v>
      </c>
      <c r="G65" s="129">
        <f t="shared" si="77"/>
        <v>0</v>
      </c>
      <c r="H65" s="130">
        <f t="shared" si="77"/>
        <v>0</v>
      </c>
      <c r="I65" s="262">
        <f t="shared" si="77"/>
        <v>0</v>
      </c>
      <c r="J65" s="179">
        <f t="shared" si="77"/>
        <v>0</v>
      </c>
      <c r="K65" s="263">
        <f t="shared" si="77"/>
        <v>0</v>
      </c>
      <c r="L65" s="229">
        <f t="shared" si="77"/>
        <v>0</v>
      </c>
      <c r="M65" s="230">
        <f t="shared" si="77"/>
        <v>0</v>
      </c>
      <c r="N65" s="231">
        <f t="shared" si="77"/>
        <v>0</v>
      </c>
    </row>
    <row r="66" spans="1:14" ht="30" x14ac:dyDescent="0.25">
      <c r="A66" s="335"/>
      <c r="B66" s="4" t="s">
        <v>118</v>
      </c>
      <c r="C66" s="5">
        <v>0</v>
      </c>
      <c r="D66" s="5">
        <v>0</v>
      </c>
      <c r="E66" s="10">
        <v>0</v>
      </c>
      <c r="F66" s="125">
        <v>0</v>
      </c>
      <c r="G66" s="126">
        <v>0</v>
      </c>
      <c r="H66" s="127">
        <v>0</v>
      </c>
      <c r="I66" s="264">
        <v>0</v>
      </c>
      <c r="J66" s="173">
        <v>0</v>
      </c>
      <c r="K66" s="265">
        <v>0</v>
      </c>
      <c r="L66" s="96">
        <v>0</v>
      </c>
      <c r="M66" s="95">
        <v>0</v>
      </c>
      <c r="N66" s="97">
        <v>0</v>
      </c>
    </row>
    <row r="67" spans="1:14" x14ac:dyDescent="0.25">
      <c r="A67" s="335"/>
      <c r="B67" s="2" t="s">
        <v>71</v>
      </c>
      <c r="C67" s="5">
        <v>0</v>
      </c>
      <c r="D67" s="5">
        <v>0</v>
      </c>
      <c r="E67" s="10">
        <v>0</v>
      </c>
      <c r="F67" s="125">
        <v>0</v>
      </c>
      <c r="G67" s="126">
        <v>0</v>
      </c>
      <c r="H67" s="127">
        <v>0</v>
      </c>
      <c r="I67" s="264">
        <v>0</v>
      </c>
      <c r="J67" s="173">
        <v>0</v>
      </c>
      <c r="K67" s="265">
        <v>0</v>
      </c>
      <c r="L67" s="96">
        <v>0</v>
      </c>
      <c r="M67" s="95">
        <v>0</v>
      </c>
      <c r="N67" s="97">
        <v>0</v>
      </c>
    </row>
    <row r="68" spans="1:14" x14ac:dyDescent="0.25">
      <c r="A68" s="8" t="s">
        <v>72</v>
      </c>
      <c r="B68" s="2" t="s">
        <v>73</v>
      </c>
      <c r="C68" s="5">
        <f>C69+C70+C71+C72+C73</f>
        <v>8657.33</v>
      </c>
      <c r="D68" s="5">
        <f>D69+D70+D71+D72+D73</f>
        <v>0</v>
      </c>
      <c r="E68" s="10">
        <f>E69+E70+E71+E72+E73</f>
        <v>8657.33</v>
      </c>
      <c r="F68" s="125">
        <f t="shared" ref="F68:N68" si="78">F69+F70+F71+F72+F73</f>
        <v>2773.55</v>
      </c>
      <c r="G68" s="126">
        <f t="shared" si="78"/>
        <v>0</v>
      </c>
      <c r="H68" s="127">
        <f t="shared" si="78"/>
        <v>2773.55</v>
      </c>
      <c r="I68" s="264">
        <f t="shared" si="78"/>
        <v>5883.7800000000007</v>
      </c>
      <c r="J68" s="173">
        <f t="shared" si="78"/>
        <v>0</v>
      </c>
      <c r="K68" s="265">
        <f t="shared" si="78"/>
        <v>5883.7800000000007</v>
      </c>
      <c r="L68" s="96">
        <f t="shared" si="78"/>
        <v>8657.33</v>
      </c>
      <c r="M68" s="95">
        <f t="shared" si="78"/>
        <v>0</v>
      </c>
      <c r="N68" s="97">
        <f t="shared" si="78"/>
        <v>8657.33</v>
      </c>
    </row>
    <row r="69" spans="1:14" ht="30" x14ac:dyDescent="0.25">
      <c r="A69" s="335"/>
      <c r="B69" s="4" t="s">
        <v>74</v>
      </c>
      <c r="C69" s="5">
        <v>0</v>
      </c>
      <c r="D69" s="5">
        <v>0</v>
      </c>
      <c r="E69" s="10">
        <v>0</v>
      </c>
      <c r="F69" s="125">
        <v>0</v>
      </c>
      <c r="G69" s="126">
        <v>0</v>
      </c>
      <c r="H69" s="127">
        <v>0</v>
      </c>
      <c r="I69" s="264">
        <v>0</v>
      </c>
      <c r="J69" s="173">
        <v>0</v>
      </c>
      <c r="K69" s="265">
        <v>0</v>
      </c>
      <c r="L69" s="96">
        <f>F69+I69</f>
        <v>0</v>
      </c>
      <c r="M69" s="95">
        <f t="shared" ref="M69:N69" si="79">G69+J69</f>
        <v>0</v>
      </c>
      <c r="N69" s="97">
        <f t="shared" si="79"/>
        <v>0</v>
      </c>
    </row>
    <row r="70" spans="1:14" ht="30" x14ac:dyDescent="0.25">
      <c r="A70" s="335"/>
      <c r="B70" s="4" t="s">
        <v>75</v>
      </c>
      <c r="C70" s="5">
        <v>3935.15</v>
      </c>
      <c r="D70" s="5">
        <v>0</v>
      </c>
      <c r="E70" s="10">
        <f>C70+D70</f>
        <v>3935.15</v>
      </c>
      <c r="F70" s="125">
        <v>1986.52</v>
      </c>
      <c r="G70" s="126">
        <v>0</v>
      </c>
      <c r="H70" s="127">
        <f t="shared" ref="H70:H72" si="80">F70+G70</f>
        <v>1986.52</v>
      </c>
      <c r="I70" s="264">
        <f>C70-F70</f>
        <v>1948.63</v>
      </c>
      <c r="J70" s="173">
        <v>0</v>
      </c>
      <c r="K70" s="265">
        <f t="shared" ref="K70" si="81">I70+J70</f>
        <v>1948.63</v>
      </c>
      <c r="L70" s="96">
        <f t="shared" ref="L70:L77" si="82">F70+I70</f>
        <v>3935.15</v>
      </c>
      <c r="M70" s="95">
        <f t="shared" ref="M70:M77" si="83">G70+J70</f>
        <v>0</v>
      </c>
      <c r="N70" s="97">
        <f t="shared" ref="N70:N77" si="84">H70+K70</f>
        <v>3935.15</v>
      </c>
    </row>
    <row r="71" spans="1:14" ht="45" x14ac:dyDescent="0.25">
      <c r="A71" s="335"/>
      <c r="B71" s="4" t="s">
        <v>119</v>
      </c>
      <c r="C71" s="5">
        <v>787.03</v>
      </c>
      <c r="D71" s="5">
        <v>0</v>
      </c>
      <c r="E71" s="10">
        <f>C71+D71</f>
        <v>787.03</v>
      </c>
      <c r="F71" s="125">
        <v>787.03</v>
      </c>
      <c r="G71" s="126">
        <v>0</v>
      </c>
      <c r="H71" s="127">
        <f t="shared" si="80"/>
        <v>787.03</v>
      </c>
      <c r="I71" s="264">
        <f t="shared" ref="I71:I77" si="85">C71-F71</f>
        <v>0</v>
      </c>
      <c r="J71" s="173">
        <v>0</v>
      </c>
      <c r="K71" s="265">
        <f t="shared" ref="K71:K77" si="86">I71+J71</f>
        <v>0</v>
      </c>
      <c r="L71" s="96">
        <f t="shared" si="82"/>
        <v>787.03</v>
      </c>
      <c r="M71" s="95">
        <f t="shared" si="83"/>
        <v>0</v>
      </c>
      <c r="N71" s="97">
        <f t="shared" si="84"/>
        <v>787.03</v>
      </c>
    </row>
    <row r="72" spans="1:14" ht="30" x14ac:dyDescent="0.25">
      <c r="A72" s="335"/>
      <c r="B72" s="4" t="s">
        <v>77</v>
      </c>
      <c r="C72" s="5">
        <v>3935.15</v>
      </c>
      <c r="D72" s="5">
        <v>0</v>
      </c>
      <c r="E72" s="10">
        <f>C72+D72</f>
        <v>3935.15</v>
      </c>
      <c r="F72" s="125">
        <v>0</v>
      </c>
      <c r="G72" s="126">
        <v>0</v>
      </c>
      <c r="H72" s="127">
        <f t="shared" si="80"/>
        <v>0</v>
      </c>
      <c r="I72" s="264">
        <f t="shared" si="85"/>
        <v>3935.15</v>
      </c>
      <c r="J72" s="173">
        <v>0</v>
      </c>
      <c r="K72" s="265">
        <f t="shared" si="86"/>
        <v>3935.15</v>
      </c>
      <c r="L72" s="96">
        <f t="shared" si="82"/>
        <v>3935.15</v>
      </c>
      <c r="M72" s="95">
        <f t="shared" si="83"/>
        <v>0</v>
      </c>
      <c r="N72" s="97">
        <f t="shared" si="84"/>
        <v>3935.15</v>
      </c>
    </row>
    <row r="73" spans="1:14" ht="30" x14ac:dyDescent="0.25">
      <c r="A73" s="335"/>
      <c r="B73" s="4" t="s">
        <v>120</v>
      </c>
      <c r="C73" s="5">
        <v>0</v>
      </c>
      <c r="D73" s="5">
        <v>0</v>
      </c>
      <c r="E73" s="10">
        <v>0</v>
      </c>
      <c r="F73" s="125">
        <v>0</v>
      </c>
      <c r="G73" s="126">
        <v>0</v>
      </c>
      <c r="H73" s="127">
        <v>0</v>
      </c>
      <c r="I73" s="264">
        <f t="shared" si="85"/>
        <v>0</v>
      </c>
      <c r="J73" s="173">
        <v>0</v>
      </c>
      <c r="K73" s="265">
        <f t="shared" si="86"/>
        <v>0</v>
      </c>
      <c r="L73" s="96">
        <f t="shared" si="82"/>
        <v>0</v>
      </c>
      <c r="M73" s="95">
        <f t="shared" si="83"/>
        <v>0</v>
      </c>
      <c r="N73" s="97">
        <f t="shared" si="84"/>
        <v>0</v>
      </c>
    </row>
    <row r="74" spans="1:14" x14ac:dyDescent="0.25">
      <c r="A74" s="8" t="s">
        <v>79</v>
      </c>
      <c r="B74" s="4" t="s">
        <v>80</v>
      </c>
      <c r="C74" s="5">
        <f>C75</f>
        <v>0</v>
      </c>
      <c r="D74" s="5">
        <f>D75</f>
        <v>0</v>
      </c>
      <c r="E74" s="10">
        <f>E75</f>
        <v>0</v>
      </c>
      <c r="F74" s="125">
        <f t="shared" ref="F74:H74" si="87">F75</f>
        <v>0</v>
      </c>
      <c r="G74" s="126">
        <f t="shared" si="87"/>
        <v>0</v>
      </c>
      <c r="H74" s="127">
        <f t="shared" si="87"/>
        <v>0</v>
      </c>
      <c r="I74" s="264">
        <f t="shared" si="85"/>
        <v>0</v>
      </c>
      <c r="J74" s="173">
        <v>0</v>
      </c>
      <c r="K74" s="265">
        <f t="shared" si="86"/>
        <v>0</v>
      </c>
      <c r="L74" s="96">
        <f t="shared" si="82"/>
        <v>0</v>
      </c>
      <c r="M74" s="95">
        <f t="shared" si="83"/>
        <v>0</v>
      </c>
      <c r="N74" s="97">
        <f t="shared" si="84"/>
        <v>0</v>
      </c>
    </row>
    <row r="75" spans="1:14" x14ac:dyDescent="0.25">
      <c r="A75" s="45"/>
      <c r="B75" s="4" t="s">
        <v>121</v>
      </c>
      <c r="C75" s="5">
        <v>0</v>
      </c>
      <c r="D75" s="5">
        <v>0</v>
      </c>
      <c r="E75" s="10">
        <v>0</v>
      </c>
      <c r="F75" s="125">
        <v>0</v>
      </c>
      <c r="G75" s="126">
        <v>0</v>
      </c>
      <c r="H75" s="127">
        <v>0</v>
      </c>
      <c r="I75" s="264">
        <f t="shared" si="85"/>
        <v>0</v>
      </c>
      <c r="J75" s="173">
        <v>0</v>
      </c>
      <c r="K75" s="265">
        <f t="shared" si="86"/>
        <v>0</v>
      </c>
      <c r="L75" s="96">
        <f t="shared" si="82"/>
        <v>0</v>
      </c>
      <c r="M75" s="95">
        <f t="shared" si="83"/>
        <v>0</v>
      </c>
      <c r="N75" s="97">
        <f t="shared" si="84"/>
        <v>0</v>
      </c>
    </row>
    <row r="76" spans="1:14" x14ac:dyDescent="0.25">
      <c r="A76" s="8" t="s">
        <v>81</v>
      </c>
      <c r="B76" s="4" t="s">
        <v>82</v>
      </c>
      <c r="C76" s="5">
        <f>C77</f>
        <v>2462.8000000000002</v>
      </c>
      <c r="D76" s="5">
        <f>C76*0.19</f>
        <v>467.93200000000002</v>
      </c>
      <c r="E76" s="10">
        <f>C76+D76</f>
        <v>2930.732</v>
      </c>
      <c r="F76" s="125">
        <f t="shared" ref="F76" si="88">F77</f>
        <v>130</v>
      </c>
      <c r="G76" s="126">
        <f>F76*0.19</f>
        <v>24.7</v>
      </c>
      <c r="H76" s="127">
        <f>F76+G76</f>
        <v>154.69999999999999</v>
      </c>
      <c r="I76" s="264">
        <f t="shared" si="85"/>
        <v>2332.8000000000002</v>
      </c>
      <c r="J76" s="173">
        <f>I76*0.21</f>
        <v>489.88800000000003</v>
      </c>
      <c r="K76" s="265">
        <f>I76+J76</f>
        <v>2822.6880000000001</v>
      </c>
      <c r="L76" s="96">
        <f t="shared" si="82"/>
        <v>2462.8000000000002</v>
      </c>
      <c r="M76" s="95">
        <f t="shared" si="83"/>
        <v>514.58800000000008</v>
      </c>
      <c r="N76" s="97">
        <f t="shared" si="84"/>
        <v>2977.3879999999999</v>
      </c>
    </row>
    <row r="77" spans="1:14" ht="15.75" thickBot="1" x14ac:dyDescent="0.3">
      <c r="A77" s="55"/>
      <c r="B77" s="25" t="s">
        <v>122</v>
      </c>
      <c r="C77" s="26">
        <v>2462.8000000000002</v>
      </c>
      <c r="D77" s="5">
        <f>C77*0.19</f>
        <v>467.93200000000002</v>
      </c>
      <c r="E77" s="10">
        <f>C77+D77</f>
        <v>2930.732</v>
      </c>
      <c r="F77" s="131">
        <v>130</v>
      </c>
      <c r="G77" s="126">
        <f>F77*0.19</f>
        <v>24.7</v>
      </c>
      <c r="H77" s="127">
        <f>F77+G77</f>
        <v>154.69999999999999</v>
      </c>
      <c r="I77" s="264">
        <f t="shared" si="85"/>
        <v>2332.8000000000002</v>
      </c>
      <c r="J77" s="173">
        <f>I77*0.21</f>
        <v>489.88800000000003</v>
      </c>
      <c r="K77" s="265">
        <f t="shared" si="86"/>
        <v>2822.6880000000001</v>
      </c>
      <c r="L77" s="96">
        <f t="shared" si="82"/>
        <v>2462.8000000000002</v>
      </c>
      <c r="M77" s="95">
        <f t="shared" si="83"/>
        <v>514.58800000000008</v>
      </c>
      <c r="N77" s="97">
        <f t="shared" si="84"/>
        <v>2977.3879999999999</v>
      </c>
    </row>
    <row r="78" spans="1:14" ht="15.75" thickBot="1" x14ac:dyDescent="0.3">
      <c r="A78" s="326" t="s">
        <v>83</v>
      </c>
      <c r="B78" s="327"/>
      <c r="C78" s="38">
        <f>C65+C68+C74+C76</f>
        <v>11120.130000000001</v>
      </c>
      <c r="D78" s="38">
        <f>D65+D68+D74+D76</f>
        <v>467.93200000000002</v>
      </c>
      <c r="E78" s="39">
        <f>E65+E68+E74+E76</f>
        <v>11588.062</v>
      </c>
      <c r="F78" s="84">
        <f t="shared" ref="F78:N78" si="89">F65+F68+F74+F76</f>
        <v>2903.55</v>
      </c>
      <c r="G78" s="38">
        <f t="shared" si="89"/>
        <v>24.7</v>
      </c>
      <c r="H78" s="39">
        <f t="shared" si="89"/>
        <v>2928.25</v>
      </c>
      <c r="I78" s="268">
        <f t="shared" si="89"/>
        <v>8216.5800000000017</v>
      </c>
      <c r="J78" s="176">
        <f t="shared" si="89"/>
        <v>489.88800000000003</v>
      </c>
      <c r="K78" s="269">
        <f t="shared" si="89"/>
        <v>8706.4680000000008</v>
      </c>
      <c r="L78" s="275">
        <f t="shared" si="89"/>
        <v>11120.130000000001</v>
      </c>
      <c r="M78" s="276">
        <f t="shared" si="89"/>
        <v>514.58800000000008</v>
      </c>
      <c r="N78" s="277">
        <f t="shared" si="89"/>
        <v>11634.718000000001</v>
      </c>
    </row>
    <row r="79" spans="1:14" ht="15.75" thickBot="1" x14ac:dyDescent="0.3">
      <c r="A79" s="328" t="s">
        <v>123</v>
      </c>
      <c r="B79" s="329"/>
      <c r="C79" s="329"/>
      <c r="D79" s="329"/>
      <c r="E79" s="363"/>
      <c r="F79" s="114"/>
      <c r="G79" s="106"/>
      <c r="H79" s="115"/>
      <c r="I79" s="260"/>
      <c r="J79" s="165"/>
      <c r="K79" s="261"/>
      <c r="L79" s="202"/>
      <c r="M79" s="203"/>
      <c r="N79" s="204"/>
    </row>
    <row r="80" spans="1:14" x14ac:dyDescent="0.25">
      <c r="A80" s="15" t="s">
        <v>85</v>
      </c>
      <c r="B80" s="28" t="s">
        <v>86</v>
      </c>
      <c r="C80" s="29">
        <v>0</v>
      </c>
      <c r="D80" s="29">
        <v>0</v>
      </c>
      <c r="E80" s="30">
        <v>0</v>
      </c>
      <c r="F80" s="128">
        <v>0</v>
      </c>
      <c r="G80" s="129">
        <v>0</v>
      </c>
      <c r="H80" s="130">
        <v>0</v>
      </c>
      <c r="I80" s="262">
        <v>0</v>
      </c>
      <c r="J80" s="179">
        <v>0</v>
      </c>
      <c r="K80" s="263">
        <v>0</v>
      </c>
      <c r="L80" s="229">
        <v>0</v>
      </c>
      <c r="M80" s="230">
        <v>0</v>
      </c>
      <c r="N80" s="231">
        <v>0</v>
      </c>
    </row>
    <row r="81" spans="1:14" ht="15.75" thickBot="1" x14ac:dyDescent="0.3">
      <c r="A81" s="24" t="s">
        <v>87</v>
      </c>
      <c r="B81" s="25" t="s">
        <v>88</v>
      </c>
      <c r="C81" s="26">
        <v>0</v>
      </c>
      <c r="D81" s="26">
        <v>0</v>
      </c>
      <c r="E81" s="27">
        <v>0</v>
      </c>
      <c r="F81" s="131">
        <v>0</v>
      </c>
      <c r="G81" s="132">
        <v>0</v>
      </c>
      <c r="H81" s="133">
        <v>0</v>
      </c>
      <c r="I81" s="266">
        <v>0</v>
      </c>
      <c r="J81" s="182">
        <v>0</v>
      </c>
      <c r="K81" s="267">
        <v>0</v>
      </c>
      <c r="L81" s="232">
        <v>0</v>
      </c>
      <c r="M81" s="233">
        <v>0</v>
      </c>
      <c r="N81" s="234">
        <v>0</v>
      </c>
    </row>
    <row r="82" spans="1:14" ht="15.75" thickBot="1" x14ac:dyDescent="0.3">
      <c r="A82" s="326" t="s">
        <v>89</v>
      </c>
      <c r="B82" s="327"/>
      <c r="C82" s="38">
        <f>C80+C81</f>
        <v>0</v>
      </c>
      <c r="D82" s="38">
        <f>D80+D81</f>
        <v>0</v>
      </c>
      <c r="E82" s="39">
        <f>E80+E81</f>
        <v>0</v>
      </c>
      <c r="F82" s="84">
        <f t="shared" ref="F82:N82" si="90">F80+F81</f>
        <v>0</v>
      </c>
      <c r="G82" s="38">
        <f t="shared" si="90"/>
        <v>0</v>
      </c>
      <c r="H82" s="39">
        <f t="shared" si="90"/>
        <v>0</v>
      </c>
      <c r="I82" s="268">
        <f t="shared" si="90"/>
        <v>0</v>
      </c>
      <c r="J82" s="176">
        <f t="shared" si="90"/>
        <v>0</v>
      </c>
      <c r="K82" s="269">
        <f t="shared" si="90"/>
        <v>0</v>
      </c>
      <c r="L82" s="275">
        <f t="shared" si="90"/>
        <v>0</v>
      </c>
      <c r="M82" s="276">
        <f t="shared" si="90"/>
        <v>0</v>
      </c>
      <c r="N82" s="277">
        <f t="shared" si="90"/>
        <v>0</v>
      </c>
    </row>
    <row r="83" spans="1:14" ht="30.75" customHeight="1" thickBot="1" x14ac:dyDescent="0.3">
      <c r="A83" s="379" t="s">
        <v>124</v>
      </c>
      <c r="B83" s="380"/>
      <c r="C83" s="380"/>
      <c r="D83" s="380"/>
      <c r="E83" s="381"/>
      <c r="F83" s="114"/>
      <c r="G83" s="106"/>
      <c r="H83" s="115"/>
      <c r="I83" s="260"/>
      <c r="J83" s="165"/>
      <c r="K83" s="261"/>
      <c r="L83" s="202"/>
      <c r="M83" s="203"/>
      <c r="N83" s="204"/>
    </row>
    <row r="84" spans="1:14" ht="30" x14ac:dyDescent="0.25">
      <c r="A84" s="32" t="s">
        <v>91</v>
      </c>
      <c r="B84" s="28" t="s">
        <v>125</v>
      </c>
      <c r="C84" s="29">
        <f>'DEVIZ GENERAL'!C68</f>
        <v>243309.96250000002</v>
      </c>
      <c r="D84" s="29">
        <f>C84*0.19</f>
        <v>46228.892875000005</v>
      </c>
      <c r="E84" s="30">
        <f>C84+D84</f>
        <v>289538.85537500004</v>
      </c>
      <c r="F84" s="128">
        <v>0</v>
      </c>
      <c r="G84" s="129">
        <f t="shared" ref="G84" si="91">F84*0.19</f>
        <v>0</v>
      </c>
      <c r="H84" s="130">
        <f t="shared" ref="H84" si="92">F84+G84</f>
        <v>0</v>
      </c>
      <c r="I84" s="262">
        <f>C84-F84</f>
        <v>243309.96250000002</v>
      </c>
      <c r="J84" s="179">
        <f>I84*0.21</f>
        <v>51095.092125000003</v>
      </c>
      <c r="K84" s="263">
        <f t="shared" ref="K84" si="93">I84+J84</f>
        <v>294405.05462500005</v>
      </c>
      <c r="L84" s="229">
        <f>F84+I84</f>
        <v>243309.96250000002</v>
      </c>
      <c r="M84" s="230">
        <f t="shared" ref="M84:N84" si="94">G84+J84</f>
        <v>51095.092125000003</v>
      </c>
      <c r="N84" s="231">
        <f t="shared" si="94"/>
        <v>294405.05462500005</v>
      </c>
    </row>
    <row r="85" spans="1:14" ht="30.75" thickBot="1" x14ac:dyDescent="0.3">
      <c r="A85" s="33" t="s">
        <v>93</v>
      </c>
      <c r="B85" s="25" t="s">
        <v>126</v>
      </c>
      <c r="C85" s="26">
        <v>0</v>
      </c>
      <c r="D85" s="26">
        <v>0</v>
      </c>
      <c r="E85" s="27">
        <v>0</v>
      </c>
      <c r="F85" s="131">
        <v>0</v>
      </c>
      <c r="G85" s="132">
        <v>0</v>
      </c>
      <c r="H85" s="133">
        <v>0</v>
      </c>
      <c r="I85" s="266">
        <v>0</v>
      </c>
      <c r="J85" s="182">
        <v>0</v>
      </c>
      <c r="K85" s="267">
        <v>0</v>
      </c>
      <c r="L85" s="232">
        <v>0</v>
      </c>
      <c r="M85" s="233">
        <v>0</v>
      </c>
      <c r="N85" s="234">
        <v>0</v>
      </c>
    </row>
    <row r="86" spans="1:14" ht="15.75" thickBot="1" x14ac:dyDescent="0.3">
      <c r="A86" s="326" t="s">
        <v>95</v>
      </c>
      <c r="B86" s="327"/>
      <c r="C86" s="34">
        <f>C84+C85</f>
        <v>243309.96250000002</v>
      </c>
      <c r="D86" s="34">
        <f>D84+D85</f>
        <v>46228.892875000005</v>
      </c>
      <c r="E86" s="35">
        <f>E84+E85</f>
        <v>289538.85537500004</v>
      </c>
      <c r="F86" s="82">
        <f t="shared" ref="F86:N86" si="95">F84+F85</f>
        <v>0</v>
      </c>
      <c r="G86" s="34">
        <f t="shared" si="95"/>
        <v>0</v>
      </c>
      <c r="H86" s="35">
        <f t="shared" si="95"/>
        <v>0</v>
      </c>
      <c r="I86" s="270">
        <f t="shared" si="95"/>
        <v>243309.96250000002</v>
      </c>
      <c r="J86" s="185">
        <f t="shared" si="95"/>
        <v>51095.092125000003</v>
      </c>
      <c r="K86" s="271">
        <f t="shared" si="95"/>
        <v>294405.05462500005</v>
      </c>
      <c r="L86" s="214">
        <f t="shared" si="95"/>
        <v>243309.96250000002</v>
      </c>
      <c r="M86" s="215">
        <f t="shared" si="95"/>
        <v>51095.092125000003</v>
      </c>
      <c r="N86" s="216">
        <f t="shared" si="95"/>
        <v>294405.05462500005</v>
      </c>
    </row>
    <row r="87" spans="1:14" ht="15.75" thickBot="1" x14ac:dyDescent="0.3">
      <c r="A87" s="382" t="s">
        <v>96</v>
      </c>
      <c r="B87" s="383"/>
      <c r="C87" s="56">
        <f t="shared" ref="C87:N87" si="96">C12+C25+C51+C63+C78+C82+C86</f>
        <v>563935.04249999998</v>
      </c>
      <c r="D87" s="56">
        <f t="shared" si="96"/>
        <v>103982.765375</v>
      </c>
      <c r="E87" s="57">
        <f t="shared" si="96"/>
        <v>667917.80787499994</v>
      </c>
      <c r="F87" s="82">
        <f t="shared" si="96"/>
        <v>84646.27</v>
      </c>
      <c r="G87" s="34">
        <f t="shared" si="96"/>
        <v>15555.816800000001</v>
      </c>
      <c r="H87" s="35">
        <f t="shared" si="96"/>
        <v>100202.0868</v>
      </c>
      <c r="I87" s="270">
        <f t="shared" si="96"/>
        <v>479288.77250000002</v>
      </c>
      <c r="J87" s="185">
        <f t="shared" si="96"/>
        <v>99415.048425000001</v>
      </c>
      <c r="K87" s="271">
        <f t="shared" si="96"/>
        <v>578703.82092500012</v>
      </c>
      <c r="L87" s="214">
        <f t="shared" si="96"/>
        <v>563935.04249999998</v>
      </c>
      <c r="M87" s="215">
        <f t="shared" si="96"/>
        <v>114970.86522500002</v>
      </c>
      <c r="N87" s="216">
        <f t="shared" si="96"/>
        <v>678905.90772500006</v>
      </c>
    </row>
    <row r="88" spans="1:14" ht="15.75" thickBot="1" x14ac:dyDescent="0.3">
      <c r="A88" s="372" t="s">
        <v>127</v>
      </c>
      <c r="B88" s="373"/>
      <c r="C88" s="58">
        <f t="shared" ref="C88:N88" si="97">C9+C10+C11+C25+C53+C58+C66</f>
        <v>193992.05</v>
      </c>
      <c r="D88" s="58">
        <f t="shared" si="97"/>
        <v>36858.489500000003</v>
      </c>
      <c r="E88" s="59">
        <f t="shared" si="97"/>
        <v>230850.53950000001</v>
      </c>
      <c r="F88" s="83">
        <f t="shared" si="97"/>
        <v>0</v>
      </c>
      <c r="G88" s="36">
        <f t="shared" si="97"/>
        <v>0</v>
      </c>
      <c r="H88" s="37">
        <f t="shared" si="97"/>
        <v>0</v>
      </c>
      <c r="I88" s="272">
        <f t="shared" si="97"/>
        <v>193992.05</v>
      </c>
      <c r="J88" s="163">
        <f t="shared" si="97"/>
        <v>40738.330499999996</v>
      </c>
      <c r="K88" s="273">
        <f t="shared" si="97"/>
        <v>234730.3805</v>
      </c>
      <c r="L88" s="220">
        <f t="shared" si="97"/>
        <v>193992.05</v>
      </c>
      <c r="M88" s="221">
        <f t="shared" si="97"/>
        <v>40738.330499999996</v>
      </c>
      <c r="N88" s="222">
        <f t="shared" si="97"/>
        <v>234730.3805</v>
      </c>
    </row>
    <row r="89" spans="1:14" x14ac:dyDescent="0.25"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x14ac:dyDescent="0.25"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x14ac:dyDescent="0.25"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x14ac:dyDescent="0.25"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</sheetData>
  <mergeCells count="30">
    <mergeCell ref="I1:K3"/>
    <mergeCell ref="L1:N3"/>
    <mergeCell ref="A88:B88"/>
    <mergeCell ref="A15:A24"/>
    <mergeCell ref="A1:E3"/>
    <mergeCell ref="A79:E79"/>
    <mergeCell ref="A82:B82"/>
    <mergeCell ref="A83:E83"/>
    <mergeCell ref="A86:B86"/>
    <mergeCell ref="A87:B87"/>
    <mergeCell ref="A63:B63"/>
    <mergeCell ref="A64:E64"/>
    <mergeCell ref="A66:A67"/>
    <mergeCell ref="A69:A73"/>
    <mergeCell ref="A78:B78"/>
    <mergeCell ref="A46:A50"/>
    <mergeCell ref="A51:B51"/>
    <mergeCell ref="A52:E52"/>
    <mergeCell ref="A54:A57"/>
    <mergeCell ref="F1:H3"/>
    <mergeCell ref="A25:B25"/>
    <mergeCell ref="A26:E26"/>
    <mergeCell ref="A28:A30"/>
    <mergeCell ref="A35:A40"/>
    <mergeCell ref="A43:A44"/>
    <mergeCell ref="A4:A5"/>
    <mergeCell ref="B4:B5"/>
    <mergeCell ref="A7:E7"/>
    <mergeCell ref="A12:B12"/>
    <mergeCell ref="A13:E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8E739-CD77-4BE6-9A78-E3D4737F8D77}">
  <dimension ref="A1:O95"/>
  <sheetViews>
    <sheetView topLeftCell="A31" workbookViewId="0">
      <selection activeCell="B48" sqref="B48"/>
    </sheetView>
  </sheetViews>
  <sheetFormatPr defaultRowHeight="15" x14ac:dyDescent="0.25"/>
  <cols>
    <col min="1" max="1" width="5.42578125" customWidth="1"/>
    <col min="2" max="2" width="49.7109375" customWidth="1"/>
    <col min="3" max="3" width="12.28515625" customWidth="1"/>
    <col min="4" max="4" width="10.140625" bestFit="1" customWidth="1"/>
    <col min="5" max="5" width="11.7109375" customWidth="1"/>
    <col min="6" max="6" width="12.28515625" customWidth="1"/>
    <col min="7" max="7" width="11.140625" customWidth="1"/>
    <col min="8" max="8" width="11.7109375" customWidth="1"/>
    <col min="9" max="9" width="12.28515625" customWidth="1"/>
    <col min="10" max="10" width="10.85546875" customWidth="1"/>
    <col min="11" max="11" width="13" customWidth="1"/>
    <col min="12" max="12" width="12.28515625" customWidth="1"/>
    <col min="13" max="13" width="11.7109375" customWidth="1"/>
    <col min="14" max="14" width="12.140625" customWidth="1"/>
  </cols>
  <sheetData>
    <row r="1" spans="1:14" x14ac:dyDescent="0.25">
      <c r="A1" s="320" t="s">
        <v>141</v>
      </c>
      <c r="B1" s="321"/>
      <c r="C1" s="321"/>
      <c r="D1" s="321"/>
      <c r="E1" s="321"/>
      <c r="F1" s="345" t="s">
        <v>142</v>
      </c>
      <c r="G1" s="346"/>
      <c r="H1" s="347"/>
      <c r="I1" s="342" t="s">
        <v>143</v>
      </c>
      <c r="J1" s="342"/>
      <c r="K1" s="342"/>
      <c r="L1" s="354" t="s">
        <v>144</v>
      </c>
      <c r="M1" s="355"/>
      <c r="N1" s="356"/>
    </row>
    <row r="2" spans="1:14" x14ac:dyDescent="0.25">
      <c r="A2" s="322"/>
      <c r="B2" s="323"/>
      <c r="C2" s="323"/>
      <c r="D2" s="323"/>
      <c r="E2" s="323"/>
      <c r="F2" s="348"/>
      <c r="G2" s="349"/>
      <c r="H2" s="350"/>
      <c r="I2" s="343"/>
      <c r="J2" s="343"/>
      <c r="K2" s="343"/>
      <c r="L2" s="357"/>
      <c r="M2" s="358"/>
      <c r="N2" s="359"/>
    </row>
    <row r="3" spans="1:14" ht="15.75" thickBot="1" x14ac:dyDescent="0.3">
      <c r="A3" s="324"/>
      <c r="B3" s="325"/>
      <c r="C3" s="325"/>
      <c r="D3" s="325"/>
      <c r="E3" s="325"/>
      <c r="F3" s="351"/>
      <c r="G3" s="352"/>
      <c r="H3" s="353"/>
      <c r="I3" s="344"/>
      <c r="J3" s="344"/>
      <c r="K3" s="344"/>
      <c r="L3" s="360"/>
      <c r="M3" s="361"/>
      <c r="N3" s="362"/>
    </row>
    <row r="4" spans="1:14" ht="30" x14ac:dyDescent="0.25">
      <c r="A4" s="339" t="s">
        <v>99</v>
      </c>
      <c r="B4" s="364" t="s">
        <v>129</v>
      </c>
      <c r="C4" s="6" t="s">
        <v>100</v>
      </c>
      <c r="D4" s="44" t="s">
        <v>2</v>
      </c>
      <c r="E4" s="65" t="s">
        <v>3</v>
      </c>
      <c r="F4" s="107" t="s">
        <v>100</v>
      </c>
      <c r="G4" s="248" t="s">
        <v>2</v>
      </c>
      <c r="H4" s="109" t="s">
        <v>3</v>
      </c>
      <c r="I4" s="143" t="s">
        <v>100</v>
      </c>
      <c r="J4" s="253" t="s">
        <v>2</v>
      </c>
      <c r="K4" s="145" t="s">
        <v>3</v>
      </c>
      <c r="L4" s="193" t="s">
        <v>100</v>
      </c>
      <c r="M4" s="274" t="s">
        <v>2</v>
      </c>
      <c r="N4" s="195" t="s">
        <v>3</v>
      </c>
    </row>
    <row r="5" spans="1:14" ht="15.75" thickBot="1" x14ac:dyDescent="0.3">
      <c r="A5" s="340"/>
      <c r="B5" s="365"/>
      <c r="C5" s="60" t="s">
        <v>4</v>
      </c>
      <c r="D5" s="60" t="s">
        <v>4</v>
      </c>
      <c r="E5" s="86" t="s">
        <v>4</v>
      </c>
      <c r="F5" s="93" t="s">
        <v>4</v>
      </c>
      <c r="G5" s="278" t="s">
        <v>4</v>
      </c>
      <c r="H5" s="279" t="s">
        <v>4</v>
      </c>
      <c r="I5" s="292" t="s">
        <v>4</v>
      </c>
      <c r="J5" s="293" t="s">
        <v>4</v>
      </c>
      <c r="K5" s="294" t="s">
        <v>4</v>
      </c>
      <c r="L5" s="303" t="s">
        <v>4</v>
      </c>
      <c r="M5" s="304" t="s">
        <v>4</v>
      </c>
      <c r="N5" s="305" t="s">
        <v>4</v>
      </c>
    </row>
    <row r="6" spans="1:14" ht="15.75" thickBot="1" x14ac:dyDescent="0.3">
      <c r="A6" s="12">
        <v>1</v>
      </c>
      <c r="B6" s="13">
        <v>2</v>
      </c>
      <c r="C6" s="13">
        <v>3</v>
      </c>
      <c r="D6" s="13">
        <v>4</v>
      </c>
      <c r="E6" s="67">
        <v>5</v>
      </c>
      <c r="F6" s="91">
        <v>3</v>
      </c>
      <c r="G6" s="92">
        <v>4</v>
      </c>
      <c r="H6" s="113">
        <v>5</v>
      </c>
      <c r="I6" s="295">
        <v>3</v>
      </c>
      <c r="J6" s="258">
        <v>4</v>
      </c>
      <c r="K6" s="296">
        <v>5</v>
      </c>
      <c r="L6" s="199">
        <v>3</v>
      </c>
      <c r="M6" s="200">
        <v>4</v>
      </c>
      <c r="N6" s="201">
        <v>5</v>
      </c>
    </row>
    <row r="7" spans="1:14" ht="15.75" thickBot="1" x14ac:dyDescent="0.3">
      <c r="A7" s="328" t="s">
        <v>5</v>
      </c>
      <c r="B7" s="329"/>
      <c r="C7" s="329"/>
      <c r="D7" s="329"/>
      <c r="E7" s="330"/>
      <c r="F7" s="280"/>
      <c r="G7" s="281"/>
      <c r="H7" s="282"/>
      <c r="I7" s="297"/>
      <c r="J7" s="297"/>
      <c r="K7" s="297"/>
      <c r="L7" s="306"/>
      <c r="M7" s="307"/>
      <c r="N7" s="308"/>
    </row>
    <row r="8" spans="1:14" x14ac:dyDescent="0.25">
      <c r="A8" s="32" t="s">
        <v>6</v>
      </c>
      <c r="B8" s="16" t="s">
        <v>7</v>
      </c>
      <c r="C8" s="29">
        <v>0</v>
      </c>
      <c r="D8" s="29">
        <v>0</v>
      </c>
      <c r="E8" s="77">
        <v>0</v>
      </c>
      <c r="F8" s="128">
        <v>0</v>
      </c>
      <c r="G8" s="129">
        <v>0</v>
      </c>
      <c r="H8" s="130">
        <v>0</v>
      </c>
      <c r="I8" s="178">
        <v>0</v>
      </c>
      <c r="J8" s="179">
        <v>0</v>
      </c>
      <c r="K8" s="180">
        <v>0</v>
      </c>
      <c r="L8" s="229">
        <v>0</v>
      </c>
      <c r="M8" s="230">
        <v>0</v>
      </c>
      <c r="N8" s="231">
        <v>0</v>
      </c>
    </row>
    <row r="9" spans="1:14" x14ac:dyDescent="0.25">
      <c r="A9" s="9" t="s">
        <v>8</v>
      </c>
      <c r="B9" s="2" t="s">
        <v>9</v>
      </c>
      <c r="C9" s="5">
        <v>0</v>
      </c>
      <c r="D9" s="5">
        <v>0</v>
      </c>
      <c r="E9" s="74">
        <v>0</v>
      </c>
      <c r="F9" s="125">
        <v>0</v>
      </c>
      <c r="G9" s="126">
        <v>0</v>
      </c>
      <c r="H9" s="127">
        <v>0</v>
      </c>
      <c r="I9" s="172">
        <v>0</v>
      </c>
      <c r="J9" s="173">
        <v>0</v>
      </c>
      <c r="K9" s="174">
        <v>0</v>
      </c>
      <c r="L9" s="96">
        <v>0</v>
      </c>
      <c r="M9" s="95">
        <v>0</v>
      </c>
      <c r="N9" s="97">
        <v>0</v>
      </c>
    </row>
    <row r="10" spans="1:14" ht="30" x14ac:dyDescent="0.25">
      <c r="A10" s="9" t="s">
        <v>10</v>
      </c>
      <c r="B10" s="4" t="s">
        <v>101</v>
      </c>
      <c r="C10" s="5">
        <v>0</v>
      </c>
      <c r="D10" s="5">
        <v>0</v>
      </c>
      <c r="E10" s="74">
        <v>0</v>
      </c>
      <c r="F10" s="125">
        <v>0</v>
      </c>
      <c r="G10" s="126">
        <v>0</v>
      </c>
      <c r="H10" s="127">
        <v>0</v>
      </c>
      <c r="I10" s="172">
        <v>0</v>
      </c>
      <c r="J10" s="173">
        <v>0</v>
      </c>
      <c r="K10" s="174">
        <v>0</v>
      </c>
      <c r="L10" s="96">
        <v>0</v>
      </c>
      <c r="M10" s="95">
        <v>0</v>
      </c>
      <c r="N10" s="97">
        <v>0</v>
      </c>
    </row>
    <row r="11" spans="1:14" ht="15.75" thickBot="1" x14ac:dyDescent="0.3">
      <c r="A11" s="33" t="s">
        <v>12</v>
      </c>
      <c r="B11" s="11" t="s">
        <v>13</v>
      </c>
      <c r="C11" s="26">
        <v>0</v>
      </c>
      <c r="D11" s="26">
        <v>0</v>
      </c>
      <c r="E11" s="75">
        <v>0</v>
      </c>
      <c r="F11" s="131">
        <v>0</v>
      </c>
      <c r="G11" s="132">
        <v>0</v>
      </c>
      <c r="H11" s="133">
        <v>0</v>
      </c>
      <c r="I11" s="181">
        <v>0</v>
      </c>
      <c r="J11" s="182">
        <v>0</v>
      </c>
      <c r="K11" s="183">
        <v>0</v>
      </c>
      <c r="L11" s="232">
        <v>0</v>
      </c>
      <c r="M11" s="233">
        <v>0</v>
      </c>
      <c r="N11" s="234">
        <v>0</v>
      </c>
    </row>
    <row r="12" spans="1:14" ht="15.75" thickBot="1" x14ac:dyDescent="0.3">
      <c r="A12" s="386" t="s">
        <v>14</v>
      </c>
      <c r="B12" s="387"/>
      <c r="C12" s="38">
        <f>C8+C9+C10+C11</f>
        <v>0</v>
      </c>
      <c r="D12" s="38">
        <f>D8+D10+D9+D11</f>
        <v>0</v>
      </c>
      <c r="E12" s="76">
        <f>E8+E9+E10+E11</f>
        <v>0</v>
      </c>
      <c r="F12" s="84">
        <f>F8+F9+F10+F11</f>
        <v>0</v>
      </c>
      <c r="G12" s="38">
        <f>G8+G10+G9+G11</f>
        <v>0</v>
      </c>
      <c r="H12" s="39">
        <f>H8+H9+H10+H11</f>
        <v>0</v>
      </c>
      <c r="I12" s="175">
        <f>I8+I9+I10+I11</f>
        <v>0</v>
      </c>
      <c r="J12" s="176">
        <f>J8+J10+J9+J11</f>
        <v>0</v>
      </c>
      <c r="K12" s="177">
        <f>K8+K9+K10+K11</f>
        <v>0</v>
      </c>
      <c r="L12" s="275">
        <f>L8+L9+L10+L11</f>
        <v>0</v>
      </c>
      <c r="M12" s="276">
        <f>M8+M10+M9+M11</f>
        <v>0</v>
      </c>
      <c r="N12" s="277">
        <f>N8+N9+N10+N11</f>
        <v>0</v>
      </c>
    </row>
    <row r="13" spans="1:14" ht="15.75" thickBot="1" x14ac:dyDescent="0.3">
      <c r="A13" s="388" t="s">
        <v>15</v>
      </c>
      <c r="B13" s="389"/>
      <c r="C13" s="389"/>
      <c r="D13" s="389"/>
      <c r="E13" s="390"/>
      <c r="F13" s="283"/>
      <c r="G13" s="284"/>
      <c r="H13" s="285"/>
      <c r="I13" s="298"/>
      <c r="J13" s="298"/>
      <c r="K13" s="298"/>
      <c r="L13" s="309"/>
      <c r="M13" s="310"/>
      <c r="N13" s="311"/>
    </row>
    <row r="14" spans="1:14" ht="30.75" thickBot="1" x14ac:dyDescent="0.3">
      <c r="A14" s="61" t="s">
        <v>16</v>
      </c>
      <c r="B14" s="62" t="s">
        <v>17</v>
      </c>
      <c r="C14" s="63">
        <v>0</v>
      </c>
      <c r="D14" s="63">
        <v>0</v>
      </c>
      <c r="E14" s="87">
        <v>0</v>
      </c>
      <c r="F14" s="286">
        <v>0</v>
      </c>
      <c r="G14" s="287">
        <v>0</v>
      </c>
      <c r="H14" s="288">
        <v>0</v>
      </c>
      <c r="I14" s="299">
        <v>0</v>
      </c>
      <c r="J14" s="300">
        <v>0</v>
      </c>
      <c r="K14" s="301">
        <v>0</v>
      </c>
      <c r="L14" s="312">
        <v>0</v>
      </c>
      <c r="M14" s="313">
        <v>0</v>
      </c>
      <c r="N14" s="314">
        <v>0</v>
      </c>
    </row>
    <row r="15" spans="1:14" ht="15.75" thickBot="1" x14ac:dyDescent="0.3">
      <c r="A15" s="386" t="s">
        <v>18</v>
      </c>
      <c r="B15" s="387"/>
      <c r="C15" s="38">
        <f t="shared" ref="C15:N15" si="0">C14</f>
        <v>0</v>
      </c>
      <c r="D15" s="38">
        <f t="shared" si="0"/>
        <v>0</v>
      </c>
      <c r="E15" s="76">
        <f t="shared" si="0"/>
        <v>0</v>
      </c>
      <c r="F15" s="84">
        <f t="shared" si="0"/>
        <v>0</v>
      </c>
      <c r="G15" s="38">
        <f t="shared" si="0"/>
        <v>0</v>
      </c>
      <c r="H15" s="39">
        <f t="shared" si="0"/>
        <v>0</v>
      </c>
      <c r="I15" s="175">
        <f t="shared" si="0"/>
        <v>0</v>
      </c>
      <c r="J15" s="176">
        <f t="shared" si="0"/>
        <v>0</v>
      </c>
      <c r="K15" s="177">
        <f t="shared" si="0"/>
        <v>0</v>
      </c>
      <c r="L15" s="275">
        <f t="shared" si="0"/>
        <v>0</v>
      </c>
      <c r="M15" s="276">
        <f t="shared" si="0"/>
        <v>0</v>
      </c>
      <c r="N15" s="277">
        <f t="shared" si="0"/>
        <v>0</v>
      </c>
    </row>
    <row r="16" spans="1:14" ht="15.75" thickBot="1" x14ac:dyDescent="0.3">
      <c r="A16" s="388" t="s">
        <v>19</v>
      </c>
      <c r="B16" s="389"/>
      <c r="C16" s="389"/>
      <c r="D16" s="389"/>
      <c r="E16" s="390"/>
      <c r="F16" s="283"/>
      <c r="G16" s="284"/>
      <c r="H16" s="285"/>
      <c r="I16" s="298"/>
      <c r="J16" s="298"/>
      <c r="K16" s="298"/>
      <c r="L16" s="309"/>
      <c r="M16" s="310"/>
      <c r="N16" s="311"/>
    </row>
    <row r="17" spans="1:14" x14ac:dyDescent="0.25">
      <c r="A17" s="32" t="s">
        <v>20</v>
      </c>
      <c r="B17" s="16" t="s">
        <v>21</v>
      </c>
      <c r="C17" s="29">
        <f t="shared" ref="C17:N17" si="1">C18+C19+C20</f>
        <v>0</v>
      </c>
      <c r="D17" s="29">
        <f t="shared" si="1"/>
        <v>0</v>
      </c>
      <c r="E17" s="77">
        <f t="shared" si="1"/>
        <v>0</v>
      </c>
      <c r="F17" s="128">
        <f t="shared" si="1"/>
        <v>0</v>
      </c>
      <c r="G17" s="129">
        <f t="shared" si="1"/>
        <v>0</v>
      </c>
      <c r="H17" s="130">
        <f t="shared" si="1"/>
        <v>0</v>
      </c>
      <c r="I17" s="178">
        <f t="shared" si="1"/>
        <v>0</v>
      </c>
      <c r="J17" s="179">
        <f t="shared" si="1"/>
        <v>0</v>
      </c>
      <c r="K17" s="180">
        <f t="shared" si="1"/>
        <v>0</v>
      </c>
      <c r="L17" s="229">
        <f t="shared" si="1"/>
        <v>0</v>
      </c>
      <c r="M17" s="230">
        <f t="shared" si="1"/>
        <v>0</v>
      </c>
      <c r="N17" s="231">
        <f t="shared" si="1"/>
        <v>0</v>
      </c>
    </row>
    <row r="18" spans="1:14" x14ac:dyDescent="0.25">
      <c r="A18" s="385"/>
      <c r="B18" s="2" t="s">
        <v>22</v>
      </c>
      <c r="C18" s="5">
        <v>0</v>
      </c>
      <c r="D18" s="5">
        <v>0</v>
      </c>
      <c r="E18" s="74">
        <v>0</v>
      </c>
      <c r="F18" s="125">
        <v>0</v>
      </c>
      <c r="G18" s="126">
        <v>0</v>
      </c>
      <c r="H18" s="127">
        <v>0</v>
      </c>
      <c r="I18" s="172">
        <v>0</v>
      </c>
      <c r="J18" s="173">
        <v>0</v>
      </c>
      <c r="K18" s="174">
        <v>0</v>
      </c>
      <c r="L18" s="96">
        <v>0</v>
      </c>
      <c r="M18" s="95">
        <v>0</v>
      </c>
      <c r="N18" s="97">
        <v>0</v>
      </c>
    </row>
    <row r="19" spans="1:14" x14ac:dyDescent="0.25">
      <c r="A19" s="385"/>
      <c r="B19" s="2" t="s">
        <v>23</v>
      </c>
      <c r="C19" s="5">
        <v>0</v>
      </c>
      <c r="D19" s="5">
        <v>0</v>
      </c>
      <c r="E19" s="74">
        <v>0</v>
      </c>
      <c r="F19" s="125">
        <v>0</v>
      </c>
      <c r="G19" s="126">
        <v>0</v>
      </c>
      <c r="H19" s="127">
        <v>0</v>
      </c>
      <c r="I19" s="172">
        <v>0</v>
      </c>
      <c r="J19" s="173">
        <v>0</v>
      </c>
      <c r="K19" s="174">
        <v>0</v>
      </c>
      <c r="L19" s="96">
        <v>0</v>
      </c>
      <c r="M19" s="95">
        <v>0</v>
      </c>
      <c r="N19" s="97">
        <v>0</v>
      </c>
    </row>
    <row r="20" spans="1:14" x14ac:dyDescent="0.25">
      <c r="A20" s="385"/>
      <c r="B20" s="2" t="s">
        <v>24</v>
      </c>
      <c r="C20" s="5">
        <v>0</v>
      </c>
      <c r="D20" s="5">
        <v>0</v>
      </c>
      <c r="E20" s="74">
        <v>0</v>
      </c>
      <c r="F20" s="125">
        <v>0</v>
      </c>
      <c r="G20" s="126">
        <v>0</v>
      </c>
      <c r="H20" s="127">
        <v>0</v>
      </c>
      <c r="I20" s="172">
        <v>0</v>
      </c>
      <c r="J20" s="173">
        <v>0</v>
      </c>
      <c r="K20" s="174">
        <v>0</v>
      </c>
      <c r="L20" s="96">
        <v>0</v>
      </c>
      <c r="M20" s="95">
        <v>0</v>
      </c>
      <c r="N20" s="97">
        <v>0</v>
      </c>
    </row>
    <row r="21" spans="1:14" ht="30" x14ac:dyDescent="0.25">
      <c r="A21" s="9" t="s">
        <v>25</v>
      </c>
      <c r="B21" s="4" t="s">
        <v>26</v>
      </c>
      <c r="C21" s="5">
        <v>0</v>
      </c>
      <c r="D21" s="5">
        <v>0</v>
      </c>
      <c r="E21" s="74">
        <v>0</v>
      </c>
      <c r="F21" s="125">
        <v>0</v>
      </c>
      <c r="G21" s="126">
        <v>0</v>
      </c>
      <c r="H21" s="127">
        <v>0</v>
      </c>
      <c r="I21" s="172">
        <v>0</v>
      </c>
      <c r="J21" s="173">
        <v>0</v>
      </c>
      <c r="K21" s="174">
        <v>0</v>
      </c>
      <c r="L21" s="96">
        <v>0</v>
      </c>
      <c r="M21" s="95">
        <v>0</v>
      </c>
      <c r="N21" s="97">
        <v>0</v>
      </c>
    </row>
    <row r="22" spans="1:14" x14ac:dyDescent="0.25">
      <c r="A22" s="9" t="s">
        <v>27</v>
      </c>
      <c r="B22" s="2" t="s">
        <v>28</v>
      </c>
      <c r="C22" s="5">
        <v>0</v>
      </c>
      <c r="D22" s="5">
        <v>0</v>
      </c>
      <c r="E22" s="74">
        <v>0</v>
      </c>
      <c r="F22" s="125">
        <v>0</v>
      </c>
      <c r="G22" s="126">
        <v>0</v>
      </c>
      <c r="H22" s="127">
        <v>0</v>
      </c>
      <c r="I22" s="172">
        <v>0</v>
      </c>
      <c r="J22" s="173">
        <v>0</v>
      </c>
      <c r="K22" s="174">
        <v>0</v>
      </c>
      <c r="L22" s="96">
        <v>0</v>
      </c>
      <c r="M22" s="95">
        <v>0</v>
      </c>
      <c r="N22" s="97">
        <v>0</v>
      </c>
    </row>
    <row r="23" spans="1:14" ht="30" x14ac:dyDescent="0.25">
      <c r="A23" s="9" t="s">
        <v>29</v>
      </c>
      <c r="B23" s="4" t="s">
        <v>130</v>
      </c>
      <c r="C23" s="5">
        <v>0</v>
      </c>
      <c r="D23" s="5">
        <v>0</v>
      </c>
      <c r="E23" s="74">
        <v>0</v>
      </c>
      <c r="F23" s="125">
        <v>0</v>
      </c>
      <c r="G23" s="126">
        <v>0</v>
      </c>
      <c r="H23" s="127">
        <v>0</v>
      </c>
      <c r="I23" s="172">
        <v>0</v>
      </c>
      <c r="J23" s="173">
        <v>0</v>
      </c>
      <c r="K23" s="174">
        <v>0</v>
      </c>
      <c r="L23" s="96">
        <v>0</v>
      </c>
      <c r="M23" s="95">
        <v>0</v>
      </c>
      <c r="N23" s="97">
        <v>0</v>
      </c>
    </row>
    <row r="24" spans="1:14" x14ac:dyDescent="0.25">
      <c r="A24" s="9" t="s">
        <v>31</v>
      </c>
      <c r="B24" s="2" t="s">
        <v>32</v>
      </c>
      <c r="C24" s="5">
        <f t="shared" ref="C24:N24" si="2">C25+C26+C27+C28+C29+C30</f>
        <v>0</v>
      </c>
      <c r="D24" s="5">
        <f t="shared" si="2"/>
        <v>0</v>
      </c>
      <c r="E24" s="74">
        <f t="shared" si="2"/>
        <v>0</v>
      </c>
      <c r="F24" s="125">
        <f t="shared" si="2"/>
        <v>0</v>
      </c>
      <c r="G24" s="126">
        <f t="shared" si="2"/>
        <v>0</v>
      </c>
      <c r="H24" s="127">
        <f t="shared" si="2"/>
        <v>0</v>
      </c>
      <c r="I24" s="172">
        <f t="shared" si="2"/>
        <v>0</v>
      </c>
      <c r="J24" s="173">
        <f t="shared" si="2"/>
        <v>0</v>
      </c>
      <c r="K24" s="174">
        <f t="shared" si="2"/>
        <v>0</v>
      </c>
      <c r="L24" s="96">
        <f t="shared" si="2"/>
        <v>0</v>
      </c>
      <c r="M24" s="95">
        <f t="shared" si="2"/>
        <v>0</v>
      </c>
      <c r="N24" s="97">
        <f t="shared" si="2"/>
        <v>0</v>
      </c>
    </row>
    <row r="25" spans="1:14" x14ac:dyDescent="0.25">
      <c r="A25" s="385"/>
      <c r="B25" s="4" t="s">
        <v>33</v>
      </c>
      <c r="C25" s="5">
        <v>0</v>
      </c>
      <c r="D25" s="5">
        <v>0</v>
      </c>
      <c r="E25" s="74">
        <v>0</v>
      </c>
      <c r="F25" s="125">
        <v>0</v>
      </c>
      <c r="G25" s="126">
        <v>0</v>
      </c>
      <c r="H25" s="127">
        <v>0</v>
      </c>
      <c r="I25" s="172">
        <v>0</v>
      </c>
      <c r="J25" s="173">
        <v>0</v>
      </c>
      <c r="K25" s="174">
        <v>0</v>
      </c>
      <c r="L25" s="96">
        <v>0</v>
      </c>
      <c r="M25" s="95">
        <v>0</v>
      </c>
      <c r="N25" s="97">
        <v>0</v>
      </c>
    </row>
    <row r="26" spans="1:14" x14ac:dyDescent="0.25">
      <c r="A26" s="385"/>
      <c r="B26" s="2" t="s">
        <v>34</v>
      </c>
      <c r="C26" s="5">
        <v>0</v>
      </c>
      <c r="D26" s="5">
        <v>0</v>
      </c>
      <c r="E26" s="74">
        <v>0</v>
      </c>
      <c r="F26" s="125">
        <v>0</v>
      </c>
      <c r="G26" s="126">
        <v>0</v>
      </c>
      <c r="H26" s="127">
        <v>0</v>
      </c>
      <c r="I26" s="172">
        <v>0</v>
      </c>
      <c r="J26" s="173">
        <v>0</v>
      </c>
      <c r="K26" s="174">
        <v>0</v>
      </c>
      <c r="L26" s="96">
        <v>0</v>
      </c>
      <c r="M26" s="95">
        <v>0</v>
      </c>
      <c r="N26" s="97">
        <v>0</v>
      </c>
    </row>
    <row r="27" spans="1:14" ht="30" x14ac:dyDescent="0.25">
      <c r="A27" s="385"/>
      <c r="B27" s="4" t="s">
        <v>35</v>
      </c>
      <c r="C27" s="5">
        <v>0</v>
      </c>
      <c r="D27" s="5">
        <v>0</v>
      </c>
      <c r="E27" s="74">
        <v>0</v>
      </c>
      <c r="F27" s="125">
        <v>0</v>
      </c>
      <c r="G27" s="126">
        <v>0</v>
      </c>
      <c r="H27" s="127">
        <v>0</v>
      </c>
      <c r="I27" s="172">
        <v>0</v>
      </c>
      <c r="J27" s="173">
        <v>0</v>
      </c>
      <c r="K27" s="174">
        <v>0</v>
      </c>
      <c r="L27" s="96">
        <v>0</v>
      </c>
      <c r="M27" s="95">
        <v>0</v>
      </c>
      <c r="N27" s="97">
        <v>0</v>
      </c>
    </row>
    <row r="28" spans="1:14" ht="30" x14ac:dyDescent="0.25">
      <c r="A28" s="385"/>
      <c r="B28" s="4" t="s">
        <v>36</v>
      </c>
      <c r="C28" s="5">
        <v>0</v>
      </c>
      <c r="D28" s="5">
        <v>0</v>
      </c>
      <c r="E28" s="74">
        <v>0</v>
      </c>
      <c r="F28" s="125">
        <v>0</v>
      </c>
      <c r="G28" s="126">
        <v>0</v>
      </c>
      <c r="H28" s="127">
        <v>0</v>
      </c>
      <c r="I28" s="172">
        <v>0</v>
      </c>
      <c r="J28" s="173">
        <v>0</v>
      </c>
      <c r="K28" s="174">
        <v>0</v>
      </c>
      <c r="L28" s="96">
        <v>0</v>
      </c>
      <c r="M28" s="95">
        <v>0</v>
      </c>
      <c r="N28" s="97">
        <v>0</v>
      </c>
    </row>
    <row r="29" spans="1:14" ht="30" x14ac:dyDescent="0.25">
      <c r="A29" s="385"/>
      <c r="B29" s="4" t="s">
        <v>37</v>
      </c>
      <c r="C29" s="5">
        <v>0</v>
      </c>
      <c r="D29" s="5">
        <v>0</v>
      </c>
      <c r="E29" s="74">
        <v>0</v>
      </c>
      <c r="F29" s="125">
        <v>0</v>
      </c>
      <c r="G29" s="126">
        <v>0</v>
      </c>
      <c r="H29" s="127">
        <v>0</v>
      </c>
      <c r="I29" s="172">
        <v>0</v>
      </c>
      <c r="J29" s="173">
        <v>0</v>
      </c>
      <c r="K29" s="174">
        <v>0</v>
      </c>
      <c r="L29" s="96">
        <v>0</v>
      </c>
      <c r="M29" s="95">
        <v>0</v>
      </c>
      <c r="N29" s="97">
        <v>0</v>
      </c>
    </row>
    <row r="30" spans="1:14" x14ac:dyDescent="0.25">
      <c r="A30" s="385"/>
      <c r="B30" s="4" t="s">
        <v>38</v>
      </c>
      <c r="C30" s="5">
        <v>0</v>
      </c>
      <c r="D30" s="5">
        <v>0</v>
      </c>
      <c r="E30" s="74">
        <v>0</v>
      </c>
      <c r="F30" s="125">
        <v>0</v>
      </c>
      <c r="G30" s="126">
        <v>0</v>
      </c>
      <c r="H30" s="127">
        <v>0</v>
      </c>
      <c r="I30" s="172">
        <v>0</v>
      </c>
      <c r="J30" s="173">
        <v>0</v>
      </c>
      <c r="K30" s="174">
        <v>0</v>
      </c>
      <c r="L30" s="96">
        <v>0</v>
      </c>
      <c r="M30" s="95">
        <v>0</v>
      </c>
      <c r="N30" s="97">
        <v>0</v>
      </c>
    </row>
    <row r="31" spans="1:14" x14ac:dyDescent="0.25">
      <c r="A31" s="9" t="s">
        <v>39</v>
      </c>
      <c r="B31" s="4" t="s">
        <v>40</v>
      </c>
      <c r="C31" s="5">
        <v>0</v>
      </c>
      <c r="D31" s="5">
        <v>0</v>
      </c>
      <c r="E31" s="74">
        <v>0</v>
      </c>
      <c r="F31" s="125">
        <v>0</v>
      </c>
      <c r="G31" s="126">
        <v>0</v>
      </c>
      <c r="H31" s="127">
        <v>0</v>
      </c>
      <c r="I31" s="172">
        <v>0</v>
      </c>
      <c r="J31" s="173">
        <v>0</v>
      </c>
      <c r="K31" s="174">
        <v>0</v>
      </c>
      <c r="L31" s="96">
        <v>0</v>
      </c>
      <c r="M31" s="95">
        <v>0</v>
      </c>
      <c r="N31" s="97">
        <v>0</v>
      </c>
    </row>
    <row r="32" spans="1:14" x14ac:dyDescent="0.25">
      <c r="A32" s="9" t="s">
        <v>41</v>
      </c>
      <c r="B32" s="4" t="s">
        <v>42</v>
      </c>
      <c r="C32" s="5">
        <f t="shared" ref="C32:N32" si="3">C33+C34</f>
        <v>0</v>
      </c>
      <c r="D32" s="5">
        <f t="shared" si="3"/>
        <v>0</v>
      </c>
      <c r="E32" s="74">
        <f t="shared" si="3"/>
        <v>0</v>
      </c>
      <c r="F32" s="125">
        <f t="shared" si="3"/>
        <v>0</v>
      </c>
      <c r="G32" s="126">
        <f t="shared" si="3"/>
        <v>0</v>
      </c>
      <c r="H32" s="127">
        <f t="shared" si="3"/>
        <v>0</v>
      </c>
      <c r="I32" s="172">
        <f t="shared" si="3"/>
        <v>0</v>
      </c>
      <c r="J32" s="173">
        <f t="shared" si="3"/>
        <v>0</v>
      </c>
      <c r="K32" s="174">
        <f t="shared" si="3"/>
        <v>0</v>
      </c>
      <c r="L32" s="96">
        <f t="shared" si="3"/>
        <v>0</v>
      </c>
      <c r="M32" s="95">
        <f t="shared" si="3"/>
        <v>0</v>
      </c>
      <c r="N32" s="97">
        <f t="shared" si="3"/>
        <v>0</v>
      </c>
    </row>
    <row r="33" spans="1:14" ht="30" x14ac:dyDescent="0.25">
      <c r="A33" s="385"/>
      <c r="B33" s="101" t="s">
        <v>43</v>
      </c>
      <c r="C33" s="102">
        <v>0</v>
      </c>
      <c r="D33" s="102">
        <f>C33*19%</f>
        <v>0</v>
      </c>
      <c r="E33" s="103">
        <f>C33+D33</f>
        <v>0</v>
      </c>
      <c r="F33" s="125">
        <v>0</v>
      </c>
      <c r="G33" s="126">
        <f>F33*19%</f>
        <v>0</v>
      </c>
      <c r="H33" s="127">
        <f>F33+G33</f>
        <v>0</v>
      </c>
      <c r="I33" s="172">
        <f>C33-F33</f>
        <v>0</v>
      </c>
      <c r="J33" s="173">
        <f>I33*21%</f>
        <v>0</v>
      </c>
      <c r="K33" s="174">
        <f>I33+J33</f>
        <v>0</v>
      </c>
      <c r="L33" s="99">
        <f>F33+I33</f>
        <v>0</v>
      </c>
      <c r="M33" s="95">
        <f t="shared" ref="M33:N33" si="4">G33+J33</f>
        <v>0</v>
      </c>
      <c r="N33" s="100">
        <f t="shared" si="4"/>
        <v>0</v>
      </c>
    </row>
    <row r="34" spans="1:14" x14ac:dyDescent="0.25">
      <c r="A34" s="385"/>
      <c r="B34" s="4" t="s">
        <v>44</v>
      </c>
      <c r="C34" s="5">
        <v>0</v>
      </c>
      <c r="D34" s="5">
        <v>0</v>
      </c>
      <c r="E34" s="74">
        <v>0</v>
      </c>
      <c r="F34" s="125">
        <v>0</v>
      </c>
      <c r="G34" s="126">
        <v>0</v>
      </c>
      <c r="H34" s="127">
        <v>0</v>
      </c>
      <c r="I34" s="172">
        <v>0</v>
      </c>
      <c r="J34" s="173">
        <v>0</v>
      </c>
      <c r="K34" s="174">
        <v>0</v>
      </c>
      <c r="L34" s="96">
        <v>0</v>
      </c>
      <c r="M34" s="95">
        <v>0</v>
      </c>
      <c r="N34" s="97">
        <v>0</v>
      </c>
    </row>
    <row r="35" spans="1:14" x14ac:dyDescent="0.25">
      <c r="A35" s="9" t="s">
        <v>45</v>
      </c>
      <c r="B35" s="4" t="s">
        <v>46</v>
      </c>
      <c r="C35" s="5">
        <f t="shared" ref="C35:N35" si="5">C36+C39+C40</f>
        <v>0</v>
      </c>
      <c r="D35" s="5">
        <f t="shared" si="5"/>
        <v>0</v>
      </c>
      <c r="E35" s="74">
        <f t="shared" si="5"/>
        <v>0</v>
      </c>
      <c r="F35" s="125">
        <f t="shared" si="5"/>
        <v>0</v>
      </c>
      <c r="G35" s="126">
        <f t="shared" si="5"/>
        <v>0</v>
      </c>
      <c r="H35" s="127">
        <f t="shared" si="5"/>
        <v>0</v>
      </c>
      <c r="I35" s="172">
        <f t="shared" si="5"/>
        <v>0</v>
      </c>
      <c r="J35" s="173">
        <f t="shared" si="5"/>
        <v>0</v>
      </c>
      <c r="K35" s="174">
        <f t="shared" si="5"/>
        <v>0</v>
      </c>
      <c r="L35" s="96">
        <f t="shared" si="5"/>
        <v>0</v>
      </c>
      <c r="M35" s="95">
        <f t="shared" si="5"/>
        <v>0</v>
      </c>
      <c r="N35" s="97">
        <f t="shared" si="5"/>
        <v>0</v>
      </c>
    </row>
    <row r="36" spans="1:14" x14ac:dyDescent="0.25">
      <c r="A36" s="385"/>
      <c r="B36" s="4" t="s">
        <v>47</v>
      </c>
      <c r="C36" s="5">
        <f t="shared" ref="C36:N36" si="6">C37+C38</f>
        <v>0</v>
      </c>
      <c r="D36" s="5">
        <f t="shared" si="6"/>
        <v>0</v>
      </c>
      <c r="E36" s="74">
        <f t="shared" si="6"/>
        <v>0</v>
      </c>
      <c r="F36" s="125">
        <f t="shared" si="6"/>
        <v>0</v>
      </c>
      <c r="G36" s="126">
        <f t="shared" si="6"/>
        <v>0</v>
      </c>
      <c r="H36" s="127">
        <f t="shared" si="6"/>
        <v>0</v>
      </c>
      <c r="I36" s="172">
        <f t="shared" si="6"/>
        <v>0</v>
      </c>
      <c r="J36" s="173">
        <f t="shared" si="6"/>
        <v>0</v>
      </c>
      <c r="K36" s="174">
        <f t="shared" si="6"/>
        <v>0</v>
      </c>
      <c r="L36" s="96">
        <f t="shared" si="6"/>
        <v>0</v>
      </c>
      <c r="M36" s="95">
        <f t="shared" si="6"/>
        <v>0</v>
      </c>
      <c r="N36" s="97">
        <f t="shared" si="6"/>
        <v>0</v>
      </c>
    </row>
    <row r="37" spans="1:14" x14ac:dyDescent="0.25">
      <c r="A37" s="385"/>
      <c r="B37" s="4" t="s">
        <v>48</v>
      </c>
      <c r="C37" s="5">
        <v>0</v>
      </c>
      <c r="D37" s="5">
        <v>0</v>
      </c>
      <c r="E37" s="74">
        <v>0</v>
      </c>
      <c r="F37" s="125">
        <v>0</v>
      </c>
      <c r="G37" s="126">
        <v>0</v>
      </c>
      <c r="H37" s="127">
        <v>0</v>
      </c>
      <c r="I37" s="172">
        <v>0</v>
      </c>
      <c r="J37" s="173">
        <v>0</v>
      </c>
      <c r="K37" s="174">
        <v>0</v>
      </c>
      <c r="L37" s="96">
        <v>0</v>
      </c>
      <c r="M37" s="95">
        <v>0</v>
      </c>
      <c r="N37" s="97">
        <v>0</v>
      </c>
    </row>
    <row r="38" spans="1:14" ht="45" x14ac:dyDescent="0.25">
      <c r="A38" s="385"/>
      <c r="B38" s="4" t="s">
        <v>49</v>
      </c>
      <c r="C38" s="5">
        <v>0</v>
      </c>
      <c r="D38" s="5">
        <v>0</v>
      </c>
      <c r="E38" s="74">
        <v>0</v>
      </c>
      <c r="F38" s="125">
        <v>0</v>
      </c>
      <c r="G38" s="126">
        <v>0</v>
      </c>
      <c r="H38" s="127">
        <v>0</v>
      </c>
      <c r="I38" s="172">
        <v>0</v>
      </c>
      <c r="J38" s="173">
        <v>0</v>
      </c>
      <c r="K38" s="174">
        <v>0</v>
      </c>
      <c r="L38" s="96">
        <v>0</v>
      </c>
      <c r="M38" s="95">
        <v>0</v>
      </c>
      <c r="N38" s="97">
        <v>0</v>
      </c>
    </row>
    <row r="39" spans="1:14" x14ac:dyDescent="0.25">
      <c r="A39" s="385"/>
      <c r="B39" s="4" t="s">
        <v>50</v>
      </c>
      <c r="C39" s="5">
        <v>0</v>
      </c>
      <c r="D39" s="5">
        <v>0</v>
      </c>
      <c r="E39" s="74">
        <v>0</v>
      </c>
      <c r="F39" s="125">
        <v>0</v>
      </c>
      <c r="G39" s="126">
        <v>0</v>
      </c>
      <c r="H39" s="127">
        <v>0</v>
      </c>
      <c r="I39" s="172">
        <v>0</v>
      </c>
      <c r="J39" s="173">
        <v>0</v>
      </c>
      <c r="K39" s="174">
        <v>0</v>
      </c>
      <c r="L39" s="96">
        <v>0</v>
      </c>
      <c r="M39" s="95">
        <v>0</v>
      </c>
      <c r="N39" s="97">
        <v>0</v>
      </c>
    </row>
    <row r="40" spans="1:14" ht="45.75" thickBot="1" x14ac:dyDescent="0.3">
      <c r="A40" s="396"/>
      <c r="B40" s="25" t="s">
        <v>103</v>
      </c>
      <c r="C40" s="26">
        <v>0</v>
      </c>
      <c r="D40" s="26">
        <v>0</v>
      </c>
      <c r="E40" s="75">
        <v>0</v>
      </c>
      <c r="F40" s="131">
        <v>0</v>
      </c>
      <c r="G40" s="132">
        <v>0</v>
      </c>
      <c r="H40" s="133">
        <v>0</v>
      </c>
      <c r="I40" s="181">
        <v>0</v>
      </c>
      <c r="J40" s="182">
        <v>0</v>
      </c>
      <c r="K40" s="183">
        <v>0</v>
      </c>
      <c r="L40" s="232">
        <v>0</v>
      </c>
      <c r="M40" s="233">
        <v>0</v>
      </c>
      <c r="N40" s="234">
        <v>0</v>
      </c>
    </row>
    <row r="41" spans="1:14" ht="15.75" thickBot="1" x14ac:dyDescent="0.3">
      <c r="A41" s="386" t="s">
        <v>52</v>
      </c>
      <c r="B41" s="387"/>
      <c r="C41" s="38">
        <f t="shared" ref="C41:N41" si="7">C17+C21+C22+C23+C24+C31+C32+C35</f>
        <v>0</v>
      </c>
      <c r="D41" s="38">
        <f t="shared" si="7"/>
        <v>0</v>
      </c>
      <c r="E41" s="76">
        <f t="shared" si="7"/>
        <v>0</v>
      </c>
      <c r="F41" s="84">
        <f t="shared" si="7"/>
        <v>0</v>
      </c>
      <c r="G41" s="38">
        <f t="shared" si="7"/>
        <v>0</v>
      </c>
      <c r="H41" s="39">
        <f t="shared" si="7"/>
        <v>0</v>
      </c>
      <c r="I41" s="175">
        <f t="shared" si="7"/>
        <v>0</v>
      </c>
      <c r="J41" s="176">
        <f t="shared" si="7"/>
        <v>0</v>
      </c>
      <c r="K41" s="177">
        <f t="shared" si="7"/>
        <v>0</v>
      </c>
      <c r="L41" s="275">
        <f t="shared" si="7"/>
        <v>0</v>
      </c>
      <c r="M41" s="276">
        <f t="shared" si="7"/>
        <v>0</v>
      </c>
      <c r="N41" s="277">
        <f t="shared" si="7"/>
        <v>0</v>
      </c>
    </row>
    <row r="42" spans="1:14" ht="15.75" thickBot="1" x14ac:dyDescent="0.3">
      <c r="A42" s="392" t="s">
        <v>53</v>
      </c>
      <c r="B42" s="393"/>
      <c r="C42" s="393"/>
      <c r="D42" s="393"/>
      <c r="E42" s="394"/>
      <c r="F42" s="283"/>
      <c r="G42" s="284"/>
      <c r="H42" s="285"/>
      <c r="I42" s="298"/>
      <c r="J42" s="298"/>
      <c r="K42" s="298"/>
      <c r="L42" s="309"/>
      <c r="M42" s="310"/>
      <c r="N42" s="311"/>
    </row>
    <row r="43" spans="1:14" s="410" customFormat="1" ht="15" customHeight="1" x14ac:dyDescent="0.25">
      <c r="A43" s="397" t="s">
        <v>54</v>
      </c>
      <c r="B43" s="398" t="s">
        <v>55</v>
      </c>
      <c r="C43" s="399">
        <f t="shared" ref="C43:N43" si="8">C44+C45+C46+C47</f>
        <v>593037.80000000005</v>
      </c>
      <c r="D43" s="399">
        <f t="shared" si="8"/>
        <v>112677.182</v>
      </c>
      <c r="E43" s="400">
        <f t="shared" si="8"/>
        <v>705714.98200000008</v>
      </c>
      <c r="F43" s="401">
        <f t="shared" si="8"/>
        <v>251245.71999999997</v>
      </c>
      <c r="G43" s="402">
        <f t="shared" si="8"/>
        <v>47736.686799999996</v>
      </c>
      <c r="H43" s="403">
        <f t="shared" si="8"/>
        <v>298982.4068</v>
      </c>
      <c r="I43" s="404">
        <f t="shared" si="8"/>
        <v>341792.08</v>
      </c>
      <c r="J43" s="405">
        <f t="shared" si="8"/>
        <v>71776.336800000005</v>
      </c>
      <c r="K43" s="406">
        <f t="shared" si="8"/>
        <v>413568.41680000001</v>
      </c>
      <c r="L43" s="407">
        <f t="shared" si="8"/>
        <v>593037.80000000005</v>
      </c>
      <c r="M43" s="408">
        <f t="shared" si="8"/>
        <v>119513.02359999999</v>
      </c>
      <c r="N43" s="409">
        <f t="shared" si="8"/>
        <v>712550.8236</v>
      </c>
    </row>
    <row r="44" spans="1:14" s="410" customFormat="1" ht="27.75" hidden="1" customHeight="1" x14ac:dyDescent="0.25">
      <c r="A44" s="411"/>
      <c r="B44" s="412" t="s">
        <v>104</v>
      </c>
      <c r="C44" s="413">
        <v>0</v>
      </c>
      <c r="D44" s="413">
        <v>0</v>
      </c>
      <c r="E44" s="414">
        <v>0</v>
      </c>
      <c r="F44" s="415">
        <v>0</v>
      </c>
      <c r="G44" s="416">
        <v>0</v>
      </c>
      <c r="H44" s="417">
        <v>0</v>
      </c>
      <c r="I44" s="418">
        <v>0</v>
      </c>
      <c r="J44" s="419">
        <v>0</v>
      </c>
      <c r="K44" s="420">
        <v>0</v>
      </c>
      <c r="L44" s="421">
        <v>0</v>
      </c>
      <c r="M44" s="422">
        <v>0</v>
      </c>
      <c r="N44" s="423">
        <v>0</v>
      </c>
    </row>
    <row r="45" spans="1:14" s="410" customFormat="1" ht="14.25" hidden="1" customHeight="1" x14ac:dyDescent="0.25">
      <c r="A45" s="411"/>
      <c r="B45" s="412" t="s">
        <v>105</v>
      </c>
      <c r="C45" s="413">
        <v>273437.67</v>
      </c>
      <c r="D45" s="413">
        <f>C45*0.19</f>
        <v>51953.157299999999</v>
      </c>
      <c r="E45" s="414">
        <f>C45+D45</f>
        <v>325390.8273</v>
      </c>
      <c r="F45" s="415">
        <v>233010.3</v>
      </c>
      <c r="G45" s="416">
        <f>F45*0.19</f>
        <v>44271.956999999995</v>
      </c>
      <c r="H45" s="417">
        <f>F45+G45</f>
        <v>277282.25699999998</v>
      </c>
      <c r="I45" s="418">
        <f>C45-F45</f>
        <v>40427.369999999995</v>
      </c>
      <c r="J45" s="419">
        <f>I45*0.21</f>
        <v>8489.7476999999981</v>
      </c>
      <c r="K45" s="420">
        <f>I45+J45</f>
        <v>48917.117699999995</v>
      </c>
      <c r="L45" s="424">
        <f>F45+I45</f>
        <v>273437.67</v>
      </c>
      <c r="M45" s="422">
        <f t="shared" ref="M45:N45" si="9">G45+J45</f>
        <v>52761.704699999995</v>
      </c>
      <c r="N45" s="425">
        <f t="shared" si="9"/>
        <v>326199.37469999999</v>
      </c>
    </row>
    <row r="46" spans="1:14" s="410" customFormat="1" ht="15.75" hidden="1" customHeight="1" x14ac:dyDescent="0.25">
      <c r="A46" s="411"/>
      <c r="B46" s="412" t="s">
        <v>131</v>
      </c>
      <c r="C46" s="413">
        <v>319600.13</v>
      </c>
      <c r="D46" s="413">
        <f>C46*0.19</f>
        <v>60724.024700000002</v>
      </c>
      <c r="E46" s="414">
        <f>C46+D46</f>
        <v>380324.15470000001</v>
      </c>
      <c r="F46" s="415">
        <v>18235.419999999998</v>
      </c>
      <c r="G46" s="416">
        <f>F46*0.19</f>
        <v>3464.7297999999996</v>
      </c>
      <c r="H46" s="417">
        <f>F46+G46</f>
        <v>21700.149799999999</v>
      </c>
      <c r="I46" s="418">
        <f>C46-F46</f>
        <v>301364.71000000002</v>
      </c>
      <c r="J46" s="419">
        <f>I46*0.21</f>
        <v>63286.589100000005</v>
      </c>
      <c r="K46" s="420">
        <f>I46+J46</f>
        <v>364651.2991</v>
      </c>
      <c r="L46" s="424">
        <f>F46+I46</f>
        <v>319600.13</v>
      </c>
      <c r="M46" s="422">
        <f t="shared" ref="M46" si="10">G46+J46</f>
        <v>66751.318899999998</v>
      </c>
      <c r="N46" s="425">
        <f t="shared" ref="N46" si="11">H46+K46</f>
        <v>386351.44890000002</v>
      </c>
    </row>
    <row r="47" spans="1:14" s="410" customFormat="1" ht="16.5" hidden="1" customHeight="1" x14ac:dyDescent="0.25">
      <c r="A47" s="411"/>
      <c r="B47" s="426" t="s">
        <v>107</v>
      </c>
      <c r="C47" s="427">
        <v>0</v>
      </c>
      <c r="D47" s="427">
        <f>C47*0.19</f>
        <v>0</v>
      </c>
      <c r="E47" s="428">
        <f>C47+D47</f>
        <v>0</v>
      </c>
      <c r="F47" s="415">
        <v>0</v>
      </c>
      <c r="G47" s="416">
        <v>0</v>
      </c>
      <c r="H47" s="417">
        <v>0</v>
      </c>
      <c r="I47" s="418">
        <f>C47-F47</f>
        <v>0</v>
      </c>
      <c r="J47" s="419">
        <f>I47*0.21</f>
        <v>0</v>
      </c>
      <c r="K47" s="420">
        <f>I47+J47</f>
        <v>0</v>
      </c>
      <c r="L47" s="424">
        <f>F47+I47</f>
        <v>0</v>
      </c>
      <c r="M47" s="422">
        <f t="shared" ref="M47" si="12">G47+J47</f>
        <v>0</v>
      </c>
      <c r="N47" s="425">
        <f t="shared" ref="N47" si="13">H47+K47</f>
        <v>0</v>
      </c>
    </row>
    <row r="48" spans="1:14" s="410" customFormat="1" ht="20.25" customHeight="1" x14ac:dyDescent="0.25">
      <c r="A48" s="429" t="s">
        <v>56</v>
      </c>
      <c r="B48" s="412" t="s">
        <v>57</v>
      </c>
      <c r="C48" s="413">
        <v>0</v>
      </c>
      <c r="D48" s="413">
        <v>0</v>
      </c>
      <c r="E48" s="414">
        <v>0</v>
      </c>
      <c r="F48" s="415">
        <v>0</v>
      </c>
      <c r="G48" s="416">
        <v>0</v>
      </c>
      <c r="H48" s="417">
        <v>0</v>
      </c>
      <c r="I48" s="418">
        <v>0</v>
      </c>
      <c r="J48" s="419">
        <v>0</v>
      </c>
      <c r="K48" s="420">
        <v>0</v>
      </c>
      <c r="L48" s="421">
        <v>0</v>
      </c>
      <c r="M48" s="422">
        <v>0</v>
      </c>
      <c r="N48" s="423">
        <v>0</v>
      </c>
    </row>
    <row r="49" spans="1:14" s="410" customFormat="1" ht="29.25" customHeight="1" x14ac:dyDescent="0.25">
      <c r="A49" s="429" t="s">
        <v>58</v>
      </c>
      <c r="B49" s="412" t="s">
        <v>59</v>
      </c>
      <c r="C49" s="413">
        <f t="shared" ref="C49:N49" si="14">SUM(C50:C53)</f>
        <v>58100</v>
      </c>
      <c r="D49" s="413">
        <f t="shared" si="14"/>
        <v>11039</v>
      </c>
      <c r="E49" s="413">
        <f t="shared" si="14"/>
        <v>69139</v>
      </c>
      <c r="F49" s="415">
        <f t="shared" si="14"/>
        <v>0</v>
      </c>
      <c r="G49" s="416">
        <f t="shared" si="14"/>
        <v>0</v>
      </c>
      <c r="H49" s="417">
        <f t="shared" si="14"/>
        <v>0</v>
      </c>
      <c r="I49" s="418">
        <f t="shared" si="14"/>
        <v>58100</v>
      </c>
      <c r="J49" s="419">
        <f t="shared" si="14"/>
        <v>12201</v>
      </c>
      <c r="K49" s="420">
        <f t="shared" si="14"/>
        <v>70301</v>
      </c>
      <c r="L49" s="421">
        <f t="shared" si="14"/>
        <v>58100</v>
      </c>
      <c r="M49" s="422">
        <f t="shared" si="14"/>
        <v>12201</v>
      </c>
      <c r="N49" s="423">
        <f t="shared" si="14"/>
        <v>70301</v>
      </c>
    </row>
    <row r="50" spans="1:14" s="410" customFormat="1" ht="16.5" hidden="1" customHeight="1" x14ac:dyDescent="0.25">
      <c r="A50" s="430"/>
      <c r="B50" s="412" t="s">
        <v>132</v>
      </c>
      <c r="C50" s="413">
        <v>600</v>
      </c>
      <c r="D50" s="413">
        <f>C50*0.19</f>
        <v>114</v>
      </c>
      <c r="E50" s="414">
        <f t="shared" ref="E50:E54" si="15">C50+D50</f>
        <v>714</v>
      </c>
      <c r="F50" s="415">
        <v>0</v>
      </c>
      <c r="G50" s="416">
        <f>F50*0.19</f>
        <v>0</v>
      </c>
      <c r="H50" s="417">
        <f t="shared" ref="H50:H54" si="16">F50+G50</f>
        <v>0</v>
      </c>
      <c r="I50" s="418">
        <f>C50-F50</f>
        <v>600</v>
      </c>
      <c r="J50" s="419">
        <f>I50*0.21</f>
        <v>126</v>
      </c>
      <c r="K50" s="420">
        <f>I50+J50</f>
        <v>726</v>
      </c>
      <c r="L50" s="424">
        <f>F50+I50</f>
        <v>600</v>
      </c>
      <c r="M50" s="422">
        <f t="shared" ref="M50:N50" si="17">G50+J50</f>
        <v>126</v>
      </c>
      <c r="N50" s="425">
        <f t="shared" si="17"/>
        <v>726</v>
      </c>
    </row>
    <row r="51" spans="1:14" s="410" customFormat="1" ht="45" hidden="1" customHeight="1" x14ac:dyDescent="0.25">
      <c r="A51" s="431"/>
      <c r="B51" s="412" t="s">
        <v>133</v>
      </c>
      <c r="C51" s="413">
        <v>18000</v>
      </c>
      <c r="D51" s="413">
        <f>C51*0.19</f>
        <v>3420</v>
      </c>
      <c r="E51" s="414">
        <f t="shared" si="15"/>
        <v>21420</v>
      </c>
      <c r="F51" s="415">
        <v>0</v>
      </c>
      <c r="G51" s="416">
        <f>F51*0.19</f>
        <v>0</v>
      </c>
      <c r="H51" s="417">
        <f t="shared" si="16"/>
        <v>0</v>
      </c>
      <c r="I51" s="418">
        <f t="shared" ref="I51:I54" si="18">C51-F51</f>
        <v>18000</v>
      </c>
      <c r="J51" s="419">
        <f t="shared" ref="J51:J54" si="19">I51*0.21</f>
        <v>3780</v>
      </c>
      <c r="K51" s="420">
        <f t="shared" ref="K51:K54" si="20">I51+J51</f>
        <v>21780</v>
      </c>
      <c r="L51" s="424">
        <f t="shared" ref="L51:L54" si="21">F51+I51</f>
        <v>18000</v>
      </c>
      <c r="M51" s="422">
        <f t="shared" ref="M51:M64" si="22">G51+J51</f>
        <v>3780</v>
      </c>
      <c r="N51" s="425">
        <f t="shared" ref="N51:N64" si="23">H51+K51</f>
        <v>21780</v>
      </c>
    </row>
    <row r="52" spans="1:14" s="410" customFormat="1" ht="30.75" hidden="1" customHeight="1" x14ac:dyDescent="0.25">
      <c r="A52" s="431"/>
      <c r="B52" s="412" t="s">
        <v>134</v>
      </c>
      <c r="C52" s="413">
        <v>17500</v>
      </c>
      <c r="D52" s="413">
        <f>C52*0.19</f>
        <v>3325</v>
      </c>
      <c r="E52" s="414">
        <f t="shared" si="15"/>
        <v>20825</v>
      </c>
      <c r="F52" s="415">
        <v>0</v>
      </c>
      <c r="G52" s="416">
        <f>F52*0.19</f>
        <v>0</v>
      </c>
      <c r="H52" s="417">
        <f t="shared" si="16"/>
        <v>0</v>
      </c>
      <c r="I52" s="418">
        <f t="shared" si="18"/>
        <v>17500</v>
      </c>
      <c r="J52" s="419">
        <f t="shared" si="19"/>
        <v>3675</v>
      </c>
      <c r="K52" s="420">
        <f t="shared" si="20"/>
        <v>21175</v>
      </c>
      <c r="L52" s="424">
        <f t="shared" si="21"/>
        <v>17500</v>
      </c>
      <c r="M52" s="422">
        <f t="shared" si="22"/>
        <v>3675</v>
      </c>
      <c r="N52" s="425">
        <f t="shared" si="23"/>
        <v>21175</v>
      </c>
    </row>
    <row r="53" spans="1:14" s="410" customFormat="1" ht="43.5" hidden="1" customHeight="1" x14ac:dyDescent="0.25">
      <c r="A53" s="431"/>
      <c r="B53" s="412" t="s">
        <v>135</v>
      </c>
      <c r="C53" s="413">
        <v>22000</v>
      </c>
      <c r="D53" s="413">
        <f>C53*0.19</f>
        <v>4180</v>
      </c>
      <c r="E53" s="414">
        <f t="shared" si="15"/>
        <v>26180</v>
      </c>
      <c r="F53" s="415">
        <v>0</v>
      </c>
      <c r="G53" s="416">
        <f>F53*0.19</f>
        <v>0</v>
      </c>
      <c r="H53" s="417">
        <f t="shared" si="16"/>
        <v>0</v>
      </c>
      <c r="I53" s="418">
        <f t="shared" si="18"/>
        <v>22000</v>
      </c>
      <c r="J53" s="419">
        <f t="shared" si="19"/>
        <v>4620</v>
      </c>
      <c r="K53" s="420">
        <f t="shared" si="20"/>
        <v>26620</v>
      </c>
      <c r="L53" s="424">
        <f t="shared" si="21"/>
        <v>22000</v>
      </c>
      <c r="M53" s="422">
        <f t="shared" si="22"/>
        <v>4620</v>
      </c>
      <c r="N53" s="425">
        <f t="shared" si="23"/>
        <v>26620</v>
      </c>
    </row>
    <row r="54" spans="1:14" s="410" customFormat="1" ht="32.25" customHeight="1" x14ac:dyDescent="0.25">
      <c r="A54" s="429" t="s">
        <v>60</v>
      </c>
      <c r="B54" s="412" t="s">
        <v>61</v>
      </c>
      <c r="C54" s="413">
        <v>0</v>
      </c>
      <c r="D54" s="413">
        <v>0</v>
      </c>
      <c r="E54" s="414">
        <f t="shared" si="15"/>
        <v>0</v>
      </c>
      <c r="F54" s="415">
        <v>0</v>
      </c>
      <c r="G54" s="416">
        <v>0</v>
      </c>
      <c r="H54" s="417">
        <f t="shared" si="16"/>
        <v>0</v>
      </c>
      <c r="I54" s="418">
        <f t="shared" si="18"/>
        <v>0</v>
      </c>
      <c r="J54" s="419">
        <f t="shared" si="19"/>
        <v>0</v>
      </c>
      <c r="K54" s="420">
        <f t="shared" si="20"/>
        <v>0</v>
      </c>
      <c r="L54" s="424">
        <f t="shared" si="21"/>
        <v>0</v>
      </c>
      <c r="M54" s="422">
        <f t="shared" si="22"/>
        <v>0</v>
      </c>
      <c r="N54" s="425">
        <f t="shared" si="23"/>
        <v>0</v>
      </c>
    </row>
    <row r="55" spans="1:14" s="435" customFormat="1" ht="14.25" customHeight="1" x14ac:dyDescent="0.25">
      <c r="A55" s="432" t="s">
        <v>62</v>
      </c>
      <c r="B55" s="433" t="s">
        <v>63</v>
      </c>
      <c r="C55" s="434">
        <f>C56+C57+C58+C59+C60+C61+C62+C63+C64</f>
        <v>14597.1</v>
      </c>
      <c r="D55" s="434">
        <f t="shared" ref="D55:H55" si="24">D56+D57+D58+D59+D60+D61+D62+D63+D64</f>
        <v>2773.4490000000001</v>
      </c>
      <c r="E55" s="434">
        <f t="shared" si="24"/>
        <v>17370.548999999999</v>
      </c>
      <c r="F55" s="416">
        <f t="shared" si="24"/>
        <v>0</v>
      </c>
      <c r="G55" s="416">
        <f t="shared" si="24"/>
        <v>0</v>
      </c>
      <c r="H55" s="416">
        <f t="shared" si="24"/>
        <v>0</v>
      </c>
      <c r="I55" s="418">
        <f>SUM(I56:I64)</f>
        <v>14597.1</v>
      </c>
      <c r="J55" s="418">
        <f t="shared" ref="J55:K55" si="25">SUM(J56:J64)</f>
        <v>3065.3910000000001</v>
      </c>
      <c r="K55" s="418">
        <f t="shared" si="25"/>
        <v>17662.491000000002</v>
      </c>
      <c r="L55" s="421">
        <f>F55+I55</f>
        <v>14597.1</v>
      </c>
      <c r="M55" s="421">
        <f t="shared" si="22"/>
        <v>3065.3910000000001</v>
      </c>
      <c r="N55" s="421">
        <f t="shared" si="23"/>
        <v>17662.491000000002</v>
      </c>
    </row>
    <row r="56" spans="1:14" s="410" customFormat="1" ht="0.75" hidden="1" customHeight="1" x14ac:dyDescent="0.25">
      <c r="A56" s="436"/>
      <c r="B56" s="433" t="s">
        <v>145</v>
      </c>
      <c r="C56" s="434">
        <v>1387.1</v>
      </c>
      <c r="D56" s="434">
        <f t="shared" ref="D56:D64" si="26">C56*0.19</f>
        <v>263.54899999999998</v>
      </c>
      <c r="E56" s="437">
        <f t="shared" ref="E56:E64" si="27">C56+D56</f>
        <v>1650.6489999999999</v>
      </c>
      <c r="F56" s="415">
        <v>0</v>
      </c>
      <c r="G56" s="416">
        <f t="shared" ref="G56:G64" si="28">F56*0.19</f>
        <v>0</v>
      </c>
      <c r="H56" s="417">
        <f t="shared" ref="H56:H64" si="29">F56+G56</f>
        <v>0</v>
      </c>
      <c r="I56" s="418">
        <f>C56-F56</f>
        <v>1387.1</v>
      </c>
      <c r="J56" s="419">
        <f>I56*0.21</f>
        <v>291.291</v>
      </c>
      <c r="K56" s="420">
        <f>I56+J56</f>
        <v>1678.3909999999998</v>
      </c>
      <c r="L56" s="424">
        <f>F56+I56</f>
        <v>1387.1</v>
      </c>
      <c r="M56" s="422">
        <f t="shared" si="22"/>
        <v>291.291</v>
      </c>
      <c r="N56" s="425">
        <f t="shared" si="23"/>
        <v>1678.3909999999998</v>
      </c>
    </row>
    <row r="57" spans="1:14" s="410" customFormat="1" ht="30" hidden="1" customHeight="1" x14ac:dyDescent="0.25">
      <c r="A57" s="436"/>
      <c r="B57" s="433" t="s">
        <v>146</v>
      </c>
      <c r="C57" s="434">
        <v>2400</v>
      </c>
      <c r="D57" s="434">
        <f t="shared" si="26"/>
        <v>456</v>
      </c>
      <c r="E57" s="437">
        <f t="shared" si="27"/>
        <v>2856</v>
      </c>
      <c r="F57" s="415">
        <v>0</v>
      </c>
      <c r="G57" s="416">
        <f t="shared" si="28"/>
        <v>0</v>
      </c>
      <c r="H57" s="417">
        <f t="shared" si="29"/>
        <v>0</v>
      </c>
      <c r="I57" s="418">
        <f t="shared" ref="I57:I64" si="30">C57-F57</f>
        <v>2400</v>
      </c>
      <c r="J57" s="419">
        <f t="shared" ref="J57:J64" si="31">I57*0.21</f>
        <v>504</v>
      </c>
      <c r="K57" s="420">
        <f t="shared" ref="K57:K64" si="32">I57+J57</f>
        <v>2904</v>
      </c>
      <c r="L57" s="424">
        <f t="shared" ref="L57:L64" si="33">F57+I57</f>
        <v>2400</v>
      </c>
      <c r="M57" s="422">
        <f t="shared" si="22"/>
        <v>504</v>
      </c>
      <c r="N57" s="425">
        <f t="shared" si="23"/>
        <v>2904</v>
      </c>
    </row>
    <row r="58" spans="1:14" s="410" customFormat="1" ht="32.25" hidden="1" customHeight="1" x14ac:dyDescent="0.25">
      <c r="A58" s="436"/>
      <c r="B58" s="433" t="s">
        <v>147</v>
      </c>
      <c r="C58" s="434">
        <v>2560</v>
      </c>
      <c r="D58" s="434">
        <f t="shared" si="26"/>
        <v>486.4</v>
      </c>
      <c r="E58" s="437">
        <f t="shared" si="27"/>
        <v>3046.4</v>
      </c>
      <c r="F58" s="415">
        <v>0</v>
      </c>
      <c r="G58" s="416">
        <f t="shared" si="28"/>
        <v>0</v>
      </c>
      <c r="H58" s="417">
        <f t="shared" si="29"/>
        <v>0</v>
      </c>
      <c r="I58" s="418">
        <f t="shared" si="30"/>
        <v>2560</v>
      </c>
      <c r="J58" s="419">
        <f t="shared" si="31"/>
        <v>537.6</v>
      </c>
      <c r="K58" s="420">
        <f t="shared" si="32"/>
        <v>3097.6</v>
      </c>
      <c r="L58" s="424">
        <f t="shared" si="33"/>
        <v>2560</v>
      </c>
      <c r="M58" s="422">
        <f t="shared" si="22"/>
        <v>537.6</v>
      </c>
      <c r="N58" s="425">
        <f t="shared" si="23"/>
        <v>3097.6</v>
      </c>
    </row>
    <row r="59" spans="1:14" s="410" customFormat="1" ht="14.25" hidden="1" customHeight="1" x14ac:dyDescent="0.25">
      <c r="A59" s="436"/>
      <c r="B59" s="433" t="s">
        <v>148</v>
      </c>
      <c r="C59" s="434">
        <v>800</v>
      </c>
      <c r="D59" s="434">
        <f t="shared" si="26"/>
        <v>152</v>
      </c>
      <c r="E59" s="437">
        <f t="shared" si="27"/>
        <v>952</v>
      </c>
      <c r="F59" s="415">
        <v>0</v>
      </c>
      <c r="G59" s="416">
        <f t="shared" si="28"/>
        <v>0</v>
      </c>
      <c r="H59" s="417">
        <f t="shared" si="29"/>
        <v>0</v>
      </c>
      <c r="I59" s="418">
        <f t="shared" si="30"/>
        <v>800</v>
      </c>
      <c r="J59" s="419">
        <f t="shared" si="31"/>
        <v>168</v>
      </c>
      <c r="K59" s="420">
        <f t="shared" si="32"/>
        <v>968</v>
      </c>
      <c r="L59" s="424">
        <f t="shared" si="33"/>
        <v>800</v>
      </c>
      <c r="M59" s="422">
        <f t="shared" si="22"/>
        <v>168</v>
      </c>
      <c r="N59" s="425">
        <f t="shared" si="23"/>
        <v>968</v>
      </c>
    </row>
    <row r="60" spans="1:14" s="410" customFormat="1" ht="30.75" hidden="1" customHeight="1" x14ac:dyDescent="0.25">
      <c r="A60" s="436"/>
      <c r="B60" s="433" t="s">
        <v>149</v>
      </c>
      <c r="C60" s="434">
        <v>4000</v>
      </c>
      <c r="D60" s="434">
        <f t="shared" si="26"/>
        <v>760</v>
      </c>
      <c r="E60" s="437">
        <f t="shared" si="27"/>
        <v>4760</v>
      </c>
      <c r="F60" s="415">
        <v>0</v>
      </c>
      <c r="G60" s="416">
        <f t="shared" si="28"/>
        <v>0</v>
      </c>
      <c r="H60" s="417">
        <f t="shared" si="29"/>
        <v>0</v>
      </c>
      <c r="I60" s="418">
        <f t="shared" si="30"/>
        <v>4000</v>
      </c>
      <c r="J60" s="419">
        <f t="shared" si="31"/>
        <v>840</v>
      </c>
      <c r="K60" s="420">
        <f t="shared" si="32"/>
        <v>4840</v>
      </c>
      <c r="L60" s="424">
        <f t="shared" si="33"/>
        <v>4000</v>
      </c>
      <c r="M60" s="422">
        <f t="shared" si="22"/>
        <v>840</v>
      </c>
      <c r="N60" s="425">
        <f t="shared" si="23"/>
        <v>4840</v>
      </c>
    </row>
    <row r="61" spans="1:14" s="410" customFormat="1" ht="16.5" hidden="1" customHeight="1" x14ac:dyDescent="0.25">
      <c r="A61" s="436"/>
      <c r="B61" s="433" t="s">
        <v>150</v>
      </c>
      <c r="C61" s="434">
        <v>600</v>
      </c>
      <c r="D61" s="434">
        <f t="shared" si="26"/>
        <v>114</v>
      </c>
      <c r="E61" s="437">
        <f t="shared" si="27"/>
        <v>714</v>
      </c>
      <c r="F61" s="415">
        <v>0</v>
      </c>
      <c r="G61" s="416">
        <f t="shared" si="28"/>
        <v>0</v>
      </c>
      <c r="H61" s="417">
        <f t="shared" si="29"/>
        <v>0</v>
      </c>
      <c r="I61" s="418">
        <f t="shared" si="30"/>
        <v>600</v>
      </c>
      <c r="J61" s="419">
        <f t="shared" si="31"/>
        <v>126</v>
      </c>
      <c r="K61" s="420">
        <f t="shared" si="32"/>
        <v>726</v>
      </c>
      <c r="L61" s="424">
        <f t="shared" si="33"/>
        <v>600</v>
      </c>
      <c r="M61" s="422">
        <f t="shared" si="22"/>
        <v>126</v>
      </c>
      <c r="N61" s="425">
        <f t="shared" si="23"/>
        <v>726</v>
      </c>
    </row>
    <row r="62" spans="1:14" s="410" customFormat="1" ht="33.75" hidden="1" customHeight="1" x14ac:dyDescent="0.25">
      <c r="A62" s="436"/>
      <c r="B62" s="433" t="s">
        <v>151</v>
      </c>
      <c r="C62" s="434">
        <v>1100</v>
      </c>
      <c r="D62" s="434">
        <f t="shared" si="26"/>
        <v>209</v>
      </c>
      <c r="E62" s="437">
        <f t="shared" si="27"/>
        <v>1309</v>
      </c>
      <c r="F62" s="415">
        <v>0</v>
      </c>
      <c r="G62" s="416">
        <f t="shared" si="28"/>
        <v>0</v>
      </c>
      <c r="H62" s="417">
        <f t="shared" si="29"/>
        <v>0</v>
      </c>
      <c r="I62" s="418">
        <f t="shared" si="30"/>
        <v>1100</v>
      </c>
      <c r="J62" s="419">
        <f t="shared" si="31"/>
        <v>231</v>
      </c>
      <c r="K62" s="420">
        <f t="shared" si="32"/>
        <v>1331</v>
      </c>
      <c r="L62" s="424">
        <f t="shared" si="33"/>
        <v>1100</v>
      </c>
      <c r="M62" s="422">
        <f t="shared" si="22"/>
        <v>231</v>
      </c>
      <c r="N62" s="425">
        <f t="shared" si="23"/>
        <v>1331</v>
      </c>
    </row>
    <row r="63" spans="1:14" s="410" customFormat="1" ht="32.25" hidden="1" customHeight="1" x14ac:dyDescent="0.25">
      <c r="A63" s="436"/>
      <c r="B63" s="433" t="s">
        <v>152</v>
      </c>
      <c r="C63" s="434">
        <v>1000</v>
      </c>
      <c r="D63" s="434">
        <f t="shared" si="26"/>
        <v>190</v>
      </c>
      <c r="E63" s="437">
        <f t="shared" si="27"/>
        <v>1190</v>
      </c>
      <c r="F63" s="415">
        <v>0</v>
      </c>
      <c r="G63" s="416">
        <f t="shared" si="28"/>
        <v>0</v>
      </c>
      <c r="H63" s="417">
        <f t="shared" si="29"/>
        <v>0</v>
      </c>
      <c r="I63" s="418">
        <f t="shared" si="30"/>
        <v>1000</v>
      </c>
      <c r="J63" s="419">
        <f t="shared" si="31"/>
        <v>210</v>
      </c>
      <c r="K63" s="420">
        <f t="shared" si="32"/>
        <v>1210</v>
      </c>
      <c r="L63" s="424">
        <f t="shared" si="33"/>
        <v>1000</v>
      </c>
      <c r="M63" s="422">
        <f t="shared" si="22"/>
        <v>210</v>
      </c>
      <c r="N63" s="425">
        <f t="shared" si="23"/>
        <v>1210</v>
      </c>
    </row>
    <row r="64" spans="1:14" s="410" customFormat="1" ht="18.75" hidden="1" customHeight="1" x14ac:dyDescent="0.25">
      <c r="A64" s="436"/>
      <c r="B64" s="433" t="s">
        <v>153</v>
      </c>
      <c r="C64" s="434">
        <v>750</v>
      </c>
      <c r="D64" s="434">
        <f t="shared" si="26"/>
        <v>142.5</v>
      </c>
      <c r="E64" s="437">
        <f t="shared" si="27"/>
        <v>892.5</v>
      </c>
      <c r="F64" s="415">
        <v>0</v>
      </c>
      <c r="G64" s="416">
        <f t="shared" si="28"/>
        <v>0</v>
      </c>
      <c r="H64" s="417">
        <f t="shared" si="29"/>
        <v>0</v>
      </c>
      <c r="I64" s="418">
        <f t="shared" si="30"/>
        <v>750</v>
      </c>
      <c r="J64" s="419">
        <f t="shared" si="31"/>
        <v>157.5</v>
      </c>
      <c r="K64" s="420">
        <f t="shared" si="32"/>
        <v>907.5</v>
      </c>
      <c r="L64" s="424">
        <f t="shared" si="33"/>
        <v>750</v>
      </c>
      <c r="M64" s="422">
        <f t="shared" si="22"/>
        <v>157.5</v>
      </c>
      <c r="N64" s="425">
        <f t="shared" si="23"/>
        <v>907.5</v>
      </c>
    </row>
    <row r="65" spans="1:14" s="410" customFormat="1" ht="15.75" thickBot="1" x14ac:dyDescent="0.3">
      <c r="A65" s="438" t="s">
        <v>64</v>
      </c>
      <c r="B65" s="439" t="s">
        <v>65</v>
      </c>
      <c r="C65" s="440">
        <v>0</v>
      </c>
      <c r="D65" s="440">
        <v>0</v>
      </c>
      <c r="E65" s="441">
        <f t="shared" ref="E65" si="34">C65+D65</f>
        <v>0</v>
      </c>
      <c r="F65" s="442">
        <v>0</v>
      </c>
      <c r="G65" s="443">
        <v>0</v>
      </c>
      <c r="H65" s="444">
        <f t="shared" ref="H65" si="35">F65+G65</f>
        <v>0</v>
      </c>
      <c r="I65" s="445">
        <v>0</v>
      </c>
      <c r="J65" s="446">
        <v>0</v>
      </c>
      <c r="K65" s="447">
        <f t="shared" ref="K65" si="36">I65+J65</f>
        <v>0</v>
      </c>
      <c r="L65" s="448">
        <v>0</v>
      </c>
      <c r="M65" s="449">
        <v>0</v>
      </c>
      <c r="N65" s="450">
        <f t="shared" ref="N65" si="37">L65+M65</f>
        <v>0</v>
      </c>
    </row>
    <row r="66" spans="1:14" ht="15.75" thickBot="1" x14ac:dyDescent="0.3">
      <c r="A66" s="386" t="s">
        <v>66</v>
      </c>
      <c r="B66" s="387"/>
      <c r="C66" s="38">
        <f t="shared" ref="C66:N66" si="38">C43+C48+C49+C54+C55+C65</f>
        <v>665734.9</v>
      </c>
      <c r="D66" s="38">
        <f t="shared" si="38"/>
        <v>126489.63099999999</v>
      </c>
      <c r="E66" s="76">
        <f t="shared" si="38"/>
        <v>792224.53100000008</v>
      </c>
      <c r="F66" s="84">
        <f t="shared" si="38"/>
        <v>251245.71999999997</v>
      </c>
      <c r="G66" s="38">
        <f t="shared" si="38"/>
        <v>47736.686799999996</v>
      </c>
      <c r="H66" s="39">
        <f t="shared" si="38"/>
        <v>298982.4068</v>
      </c>
      <c r="I66" s="175">
        <f t="shared" si="38"/>
        <v>414489.18</v>
      </c>
      <c r="J66" s="176">
        <f t="shared" si="38"/>
        <v>87042.727800000008</v>
      </c>
      <c r="K66" s="177">
        <f t="shared" si="38"/>
        <v>501531.90779999999</v>
      </c>
      <c r="L66" s="275">
        <f t="shared" si="38"/>
        <v>665734.9</v>
      </c>
      <c r="M66" s="276">
        <f t="shared" si="38"/>
        <v>134779.41459999999</v>
      </c>
      <c r="N66" s="277">
        <f t="shared" si="38"/>
        <v>800514.31460000004</v>
      </c>
    </row>
    <row r="67" spans="1:14" ht="15.75" thickBot="1" x14ac:dyDescent="0.3">
      <c r="A67" s="388" t="s">
        <v>67</v>
      </c>
      <c r="B67" s="389"/>
      <c r="C67" s="389"/>
      <c r="D67" s="389"/>
      <c r="E67" s="390"/>
      <c r="F67" s="283"/>
      <c r="G67" s="284"/>
      <c r="H67" s="285"/>
      <c r="I67" s="298"/>
      <c r="J67" s="298"/>
      <c r="K67" s="298"/>
      <c r="L67" s="309"/>
      <c r="M67" s="310"/>
      <c r="N67" s="311"/>
    </row>
    <row r="68" spans="1:14" x14ac:dyDescent="0.25">
      <c r="A68" s="32" t="s">
        <v>68</v>
      </c>
      <c r="B68" s="16" t="s">
        <v>69</v>
      </c>
      <c r="C68" s="29">
        <f t="shared" ref="C68:N68" si="39">C69+C70</f>
        <v>0</v>
      </c>
      <c r="D68" s="29">
        <f t="shared" si="39"/>
        <v>0</v>
      </c>
      <c r="E68" s="77">
        <f t="shared" si="39"/>
        <v>0</v>
      </c>
      <c r="F68" s="128">
        <f t="shared" si="39"/>
        <v>0</v>
      </c>
      <c r="G68" s="129">
        <f t="shared" si="39"/>
        <v>0</v>
      </c>
      <c r="H68" s="130">
        <f t="shared" si="39"/>
        <v>0</v>
      </c>
      <c r="I68" s="178">
        <f t="shared" si="39"/>
        <v>0</v>
      </c>
      <c r="J68" s="179">
        <f t="shared" si="39"/>
        <v>0</v>
      </c>
      <c r="K68" s="180">
        <f t="shared" si="39"/>
        <v>0</v>
      </c>
      <c r="L68" s="229">
        <f t="shared" si="39"/>
        <v>0</v>
      </c>
      <c r="M68" s="230">
        <f t="shared" si="39"/>
        <v>0</v>
      </c>
      <c r="N68" s="231">
        <f t="shared" si="39"/>
        <v>0</v>
      </c>
    </row>
    <row r="69" spans="1:14" ht="30" x14ac:dyDescent="0.25">
      <c r="A69" s="385"/>
      <c r="B69" s="4" t="s">
        <v>118</v>
      </c>
      <c r="C69" s="5">
        <v>0</v>
      </c>
      <c r="D69" s="5">
        <v>0</v>
      </c>
      <c r="E69" s="74">
        <v>0</v>
      </c>
      <c r="F69" s="125">
        <v>0</v>
      </c>
      <c r="G69" s="126">
        <v>0</v>
      </c>
      <c r="H69" s="127">
        <v>0</v>
      </c>
      <c r="I69" s="172">
        <v>0</v>
      </c>
      <c r="J69" s="173">
        <v>0</v>
      </c>
      <c r="K69" s="174">
        <v>0</v>
      </c>
      <c r="L69" s="96">
        <v>0</v>
      </c>
      <c r="M69" s="95">
        <v>0</v>
      </c>
      <c r="N69" s="97">
        <v>0</v>
      </c>
    </row>
    <row r="70" spans="1:14" x14ac:dyDescent="0.25">
      <c r="A70" s="385"/>
      <c r="B70" s="2" t="s">
        <v>71</v>
      </c>
      <c r="C70" s="5">
        <v>0</v>
      </c>
      <c r="D70" s="5">
        <v>0</v>
      </c>
      <c r="E70" s="74">
        <v>0</v>
      </c>
      <c r="F70" s="125">
        <v>0</v>
      </c>
      <c r="G70" s="126">
        <v>0</v>
      </c>
      <c r="H70" s="127">
        <v>0</v>
      </c>
      <c r="I70" s="172">
        <v>0</v>
      </c>
      <c r="J70" s="173">
        <v>0</v>
      </c>
      <c r="K70" s="174">
        <v>0</v>
      </c>
      <c r="L70" s="96">
        <v>0</v>
      </c>
      <c r="M70" s="95">
        <v>0</v>
      </c>
      <c r="N70" s="97">
        <v>0</v>
      </c>
    </row>
    <row r="71" spans="1:14" x14ac:dyDescent="0.25">
      <c r="A71" s="9" t="s">
        <v>72</v>
      </c>
      <c r="B71" s="2" t="s">
        <v>73</v>
      </c>
      <c r="C71" s="5">
        <f t="shared" ref="C71:N71" si="40">C72+C73+C74+C75+C76</f>
        <v>0</v>
      </c>
      <c r="D71" s="5">
        <f t="shared" si="40"/>
        <v>0</v>
      </c>
      <c r="E71" s="74">
        <f t="shared" si="40"/>
        <v>0</v>
      </c>
      <c r="F71" s="125">
        <f t="shared" si="40"/>
        <v>0</v>
      </c>
      <c r="G71" s="126">
        <f t="shared" si="40"/>
        <v>0</v>
      </c>
      <c r="H71" s="127">
        <f t="shared" si="40"/>
        <v>0</v>
      </c>
      <c r="I71" s="172">
        <f t="shared" si="40"/>
        <v>0</v>
      </c>
      <c r="J71" s="173">
        <f t="shared" si="40"/>
        <v>0</v>
      </c>
      <c r="K71" s="174">
        <f t="shared" si="40"/>
        <v>0</v>
      </c>
      <c r="L71" s="96">
        <f t="shared" si="40"/>
        <v>0</v>
      </c>
      <c r="M71" s="95">
        <f t="shared" si="40"/>
        <v>0</v>
      </c>
      <c r="N71" s="97">
        <f t="shared" si="40"/>
        <v>0</v>
      </c>
    </row>
    <row r="72" spans="1:14" ht="30" x14ac:dyDescent="0.25">
      <c r="A72" s="385"/>
      <c r="B72" s="4" t="s">
        <v>136</v>
      </c>
      <c r="C72" s="5">
        <v>0</v>
      </c>
      <c r="D72" s="5">
        <v>0</v>
      </c>
      <c r="E72" s="74">
        <v>0</v>
      </c>
      <c r="F72" s="125">
        <v>0</v>
      </c>
      <c r="G72" s="126">
        <v>0</v>
      </c>
      <c r="H72" s="127">
        <v>0</v>
      </c>
      <c r="I72" s="172">
        <v>0</v>
      </c>
      <c r="J72" s="173">
        <v>0</v>
      </c>
      <c r="K72" s="174">
        <v>0</v>
      </c>
      <c r="L72" s="96">
        <v>0</v>
      </c>
      <c r="M72" s="95">
        <v>0</v>
      </c>
      <c r="N72" s="97">
        <v>0</v>
      </c>
    </row>
    <row r="73" spans="1:14" ht="30" x14ac:dyDescent="0.25">
      <c r="A73" s="385"/>
      <c r="B73" s="4" t="s">
        <v>75</v>
      </c>
      <c r="C73" s="5">
        <v>0</v>
      </c>
      <c r="D73" s="5">
        <v>0</v>
      </c>
      <c r="E73" s="74">
        <v>0</v>
      </c>
      <c r="F73" s="125">
        <v>0</v>
      </c>
      <c r="G73" s="126">
        <v>0</v>
      </c>
      <c r="H73" s="127">
        <v>0</v>
      </c>
      <c r="I73" s="172">
        <v>0</v>
      </c>
      <c r="J73" s="173">
        <v>0</v>
      </c>
      <c r="K73" s="174">
        <v>0</v>
      </c>
      <c r="L73" s="96">
        <v>0</v>
      </c>
      <c r="M73" s="95">
        <v>0</v>
      </c>
      <c r="N73" s="97">
        <v>0</v>
      </c>
    </row>
    <row r="74" spans="1:14" ht="45" x14ac:dyDescent="0.25">
      <c r="A74" s="385"/>
      <c r="B74" s="4" t="s">
        <v>119</v>
      </c>
      <c r="C74" s="5">
        <v>0</v>
      </c>
      <c r="D74" s="5">
        <v>0</v>
      </c>
      <c r="E74" s="74">
        <v>0</v>
      </c>
      <c r="F74" s="125">
        <v>0</v>
      </c>
      <c r="G74" s="126">
        <v>0</v>
      </c>
      <c r="H74" s="127">
        <v>0</v>
      </c>
      <c r="I74" s="172">
        <v>0</v>
      </c>
      <c r="J74" s="173">
        <v>0</v>
      </c>
      <c r="K74" s="174">
        <v>0</v>
      </c>
      <c r="L74" s="96">
        <v>0</v>
      </c>
      <c r="M74" s="95">
        <v>0</v>
      </c>
      <c r="N74" s="97">
        <v>0</v>
      </c>
    </row>
    <row r="75" spans="1:14" x14ac:dyDescent="0.25">
      <c r="A75" s="385"/>
      <c r="B75" s="2" t="s">
        <v>77</v>
      </c>
      <c r="C75" s="5">
        <v>0</v>
      </c>
      <c r="D75" s="5">
        <v>0</v>
      </c>
      <c r="E75" s="74">
        <v>0</v>
      </c>
      <c r="F75" s="125">
        <v>0</v>
      </c>
      <c r="G75" s="126">
        <v>0</v>
      </c>
      <c r="H75" s="127">
        <v>0</v>
      </c>
      <c r="I75" s="172">
        <v>0</v>
      </c>
      <c r="J75" s="173">
        <v>0</v>
      </c>
      <c r="K75" s="174">
        <v>0</v>
      </c>
      <c r="L75" s="96">
        <v>0</v>
      </c>
      <c r="M75" s="95">
        <v>0</v>
      </c>
      <c r="N75" s="97">
        <v>0</v>
      </c>
    </row>
    <row r="76" spans="1:14" ht="30" x14ac:dyDescent="0.25">
      <c r="A76" s="385"/>
      <c r="B76" s="4" t="s">
        <v>78</v>
      </c>
      <c r="C76" s="5">
        <v>0</v>
      </c>
      <c r="D76" s="5">
        <v>0</v>
      </c>
      <c r="E76" s="74">
        <v>0</v>
      </c>
      <c r="F76" s="125">
        <v>0</v>
      </c>
      <c r="G76" s="126">
        <v>0</v>
      </c>
      <c r="H76" s="127">
        <v>0</v>
      </c>
      <c r="I76" s="172">
        <v>0</v>
      </c>
      <c r="J76" s="173">
        <v>0</v>
      </c>
      <c r="K76" s="174">
        <v>0</v>
      </c>
      <c r="L76" s="96">
        <v>0</v>
      </c>
      <c r="M76" s="95">
        <v>0</v>
      </c>
      <c r="N76" s="97">
        <v>0</v>
      </c>
    </row>
    <row r="77" spans="1:14" x14ac:dyDescent="0.25">
      <c r="A77" s="104" t="s">
        <v>79</v>
      </c>
      <c r="B77" s="101" t="s">
        <v>80</v>
      </c>
      <c r="C77" s="102">
        <v>33466.19</v>
      </c>
      <c r="D77" s="102">
        <f>C77*0.19</f>
        <v>6358.5761000000002</v>
      </c>
      <c r="E77" s="103">
        <f>C77+D77</f>
        <v>39824.766100000001</v>
      </c>
      <c r="F77" s="125">
        <v>0</v>
      </c>
      <c r="G77" s="126">
        <f>F77*0.19</f>
        <v>0</v>
      </c>
      <c r="H77" s="127">
        <f>F77+G77</f>
        <v>0</v>
      </c>
      <c r="I77" s="172">
        <f>C77-F77</f>
        <v>33466.19</v>
      </c>
      <c r="J77" s="173">
        <v>0</v>
      </c>
      <c r="K77" s="174">
        <f>I77+J77</f>
        <v>33466.19</v>
      </c>
      <c r="L77" s="99">
        <f>F77+I77</f>
        <v>33466.19</v>
      </c>
      <c r="M77" s="95">
        <v>0</v>
      </c>
      <c r="N77" s="98">
        <f t="shared" ref="N77" si="41">H77+K77</f>
        <v>33466.19</v>
      </c>
    </row>
    <row r="78" spans="1:14" ht="15.75" thickBot="1" x14ac:dyDescent="0.3">
      <c r="A78" s="33" t="s">
        <v>81</v>
      </c>
      <c r="B78" s="25" t="s">
        <v>82</v>
      </c>
      <c r="C78" s="26">
        <v>0</v>
      </c>
      <c r="D78" s="26">
        <v>0</v>
      </c>
      <c r="E78" s="75">
        <v>0</v>
      </c>
      <c r="F78" s="131">
        <v>0</v>
      </c>
      <c r="G78" s="132">
        <v>0</v>
      </c>
      <c r="H78" s="133">
        <v>0</v>
      </c>
      <c r="I78" s="181">
        <v>0</v>
      </c>
      <c r="J78" s="182">
        <v>0</v>
      </c>
      <c r="K78" s="183">
        <v>0</v>
      </c>
      <c r="L78" s="232">
        <v>0</v>
      </c>
      <c r="M78" s="233">
        <v>0</v>
      </c>
      <c r="N78" s="234">
        <v>0</v>
      </c>
    </row>
    <row r="79" spans="1:14" ht="15.75" thickBot="1" x14ac:dyDescent="0.3">
      <c r="A79" s="386" t="s">
        <v>83</v>
      </c>
      <c r="B79" s="387"/>
      <c r="C79" s="38">
        <f t="shared" ref="C79:N79" si="42">C68+C71+C77+C78</f>
        <v>33466.19</v>
      </c>
      <c r="D79" s="38">
        <f t="shared" si="42"/>
        <v>6358.5761000000002</v>
      </c>
      <c r="E79" s="76">
        <f t="shared" si="42"/>
        <v>39824.766100000001</v>
      </c>
      <c r="F79" s="84">
        <f t="shared" si="42"/>
        <v>0</v>
      </c>
      <c r="G79" s="38">
        <f t="shared" si="42"/>
        <v>0</v>
      </c>
      <c r="H79" s="39">
        <f t="shared" si="42"/>
        <v>0</v>
      </c>
      <c r="I79" s="175">
        <f t="shared" si="42"/>
        <v>33466.19</v>
      </c>
      <c r="J79" s="176">
        <f t="shared" si="42"/>
        <v>0</v>
      </c>
      <c r="K79" s="177">
        <f t="shared" si="42"/>
        <v>33466.19</v>
      </c>
      <c r="L79" s="275">
        <f t="shared" si="42"/>
        <v>33466.19</v>
      </c>
      <c r="M79" s="276">
        <f t="shared" si="42"/>
        <v>0</v>
      </c>
      <c r="N79" s="277">
        <f t="shared" si="42"/>
        <v>33466.19</v>
      </c>
    </row>
    <row r="80" spans="1:14" ht="15.75" thickBot="1" x14ac:dyDescent="0.3">
      <c r="A80" s="388" t="s">
        <v>84</v>
      </c>
      <c r="B80" s="389"/>
      <c r="C80" s="389"/>
      <c r="D80" s="389"/>
      <c r="E80" s="390"/>
      <c r="F80" s="283"/>
      <c r="G80" s="284"/>
      <c r="H80" s="285"/>
      <c r="I80" s="298"/>
      <c r="J80" s="298"/>
      <c r="K80" s="298"/>
      <c r="L80" s="309"/>
      <c r="M80" s="310"/>
      <c r="N80" s="311"/>
    </row>
    <row r="81" spans="1:15" x14ac:dyDescent="0.25">
      <c r="A81" s="64" t="s">
        <v>85</v>
      </c>
      <c r="B81" s="28" t="s">
        <v>86</v>
      </c>
      <c r="C81" s="29">
        <v>0</v>
      </c>
      <c r="D81" s="29">
        <v>0</v>
      </c>
      <c r="E81" s="77">
        <v>0</v>
      </c>
      <c r="F81" s="128">
        <v>0</v>
      </c>
      <c r="G81" s="129">
        <v>0</v>
      </c>
      <c r="H81" s="130">
        <v>0</v>
      </c>
      <c r="I81" s="178">
        <v>0</v>
      </c>
      <c r="J81" s="179">
        <v>0</v>
      </c>
      <c r="K81" s="180">
        <v>0</v>
      </c>
      <c r="L81" s="229">
        <v>0</v>
      </c>
      <c r="M81" s="230">
        <v>0</v>
      </c>
      <c r="N81" s="231">
        <v>0</v>
      </c>
    </row>
    <row r="82" spans="1:15" ht="15.75" thickBot="1" x14ac:dyDescent="0.3">
      <c r="A82" s="55" t="s">
        <v>87</v>
      </c>
      <c r="B82" s="25" t="s">
        <v>88</v>
      </c>
      <c r="C82" s="26">
        <v>0</v>
      </c>
      <c r="D82" s="26">
        <v>0</v>
      </c>
      <c r="E82" s="75">
        <v>0</v>
      </c>
      <c r="F82" s="131">
        <v>0</v>
      </c>
      <c r="G82" s="132">
        <v>0</v>
      </c>
      <c r="H82" s="133">
        <v>0</v>
      </c>
      <c r="I82" s="181">
        <v>0</v>
      </c>
      <c r="J82" s="182">
        <v>0</v>
      </c>
      <c r="K82" s="183">
        <v>0</v>
      </c>
      <c r="L82" s="232">
        <v>0</v>
      </c>
      <c r="M82" s="233">
        <v>0</v>
      </c>
      <c r="N82" s="234">
        <v>0</v>
      </c>
    </row>
    <row r="83" spans="1:15" ht="15.75" thickBot="1" x14ac:dyDescent="0.3">
      <c r="A83" s="326" t="s">
        <v>89</v>
      </c>
      <c r="B83" s="327"/>
      <c r="C83" s="34">
        <f t="shared" ref="C83:N83" si="43">C81+C82</f>
        <v>0</v>
      </c>
      <c r="D83" s="34">
        <f t="shared" si="43"/>
        <v>0</v>
      </c>
      <c r="E83" s="71">
        <f t="shared" si="43"/>
        <v>0</v>
      </c>
      <c r="F83" s="82">
        <f t="shared" si="43"/>
        <v>0</v>
      </c>
      <c r="G83" s="34">
        <f t="shared" si="43"/>
        <v>0</v>
      </c>
      <c r="H83" s="35">
        <f t="shared" si="43"/>
        <v>0</v>
      </c>
      <c r="I83" s="184">
        <f t="shared" si="43"/>
        <v>0</v>
      </c>
      <c r="J83" s="185">
        <f t="shared" si="43"/>
        <v>0</v>
      </c>
      <c r="K83" s="186">
        <f t="shared" si="43"/>
        <v>0</v>
      </c>
      <c r="L83" s="214">
        <f t="shared" si="43"/>
        <v>0</v>
      </c>
      <c r="M83" s="215">
        <f t="shared" si="43"/>
        <v>0</v>
      </c>
      <c r="N83" s="216">
        <f t="shared" si="43"/>
        <v>0</v>
      </c>
    </row>
    <row r="84" spans="1:15" ht="30" customHeight="1" thickBot="1" x14ac:dyDescent="0.3">
      <c r="A84" s="379" t="s">
        <v>137</v>
      </c>
      <c r="B84" s="380"/>
      <c r="C84" s="380"/>
      <c r="D84" s="380"/>
      <c r="E84" s="391"/>
      <c r="F84" s="289"/>
      <c r="G84" s="290"/>
      <c r="H84" s="291"/>
      <c r="I84" s="302"/>
      <c r="J84" s="302"/>
      <c r="K84" s="302"/>
      <c r="L84" s="315"/>
      <c r="M84" s="316"/>
      <c r="N84" s="317"/>
    </row>
    <row r="85" spans="1:15" ht="30" x14ac:dyDescent="0.25">
      <c r="A85" s="32" t="s">
        <v>91</v>
      </c>
      <c r="B85" s="28" t="s">
        <v>138</v>
      </c>
      <c r="C85" s="29">
        <v>0</v>
      </c>
      <c r="D85" s="29">
        <v>0</v>
      </c>
      <c r="E85" s="77">
        <v>0</v>
      </c>
      <c r="F85" s="128">
        <v>0</v>
      </c>
      <c r="G85" s="129">
        <v>0</v>
      </c>
      <c r="H85" s="130">
        <v>0</v>
      </c>
      <c r="I85" s="178">
        <v>0</v>
      </c>
      <c r="J85" s="179">
        <v>0</v>
      </c>
      <c r="K85" s="180">
        <v>0</v>
      </c>
      <c r="L85" s="229">
        <v>0</v>
      </c>
      <c r="M85" s="230">
        <v>0</v>
      </c>
      <c r="N85" s="231">
        <v>0</v>
      </c>
    </row>
    <row r="86" spans="1:15" ht="30.75" thickBot="1" x14ac:dyDescent="0.3">
      <c r="A86" s="33" t="s">
        <v>93</v>
      </c>
      <c r="B86" s="25" t="s">
        <v>139</v>
      </c>
      <c r="C86" s="26">
        <v>0</v>
      </c>
      <c r="D86" s="26">
        <v>0</v>
      </c>
      <c r="E86" s="75">
        <v>0</v>
      </c>
      <c r="F86" s="131">
        <v>0</v>
      </c>
      <c r="G86" s="132">
        <v>0</v>
      </c>
      <c r="H86" s="133">
        <v>0</v>
      </c>
      <c r="I86" s="181">
        <v>0</v>
      </c>
      <c r="J86" s="182">
        <v>0</v>
      </c>
      <c r="K86" s="183">
        <v>0</v>
      </c>
      <c r="L86" s="232">
        <v>0</v>
      </c>
      <c r="M86" s="233">
        <v>0</v>
      </c>
      <c r="N86" s="234">
        <v>0</v>
      </c>
    </row>
    <row r="87" spans="1:15" ht="15.75" thickBot="1" x14ac:dyDescent="0.3">
      <c r="A87" s="326" t="s">
        <v>95</v>
      </c>
      <c r="B87" s="327"/>
      <c r="C87" s="34">
        <f t="shared" ref="C87:N87" si="44">C85+C86</f>
        <v>0</v>
      </c>
      <c r="D87" s="34">
        <f t="shared" si="44"/>
        <v>0</v>
      </c>
      <c r="E87" s="71">
        <f t="shared" si="44"/>
        <v>0</v>
      </c>
      <c r="F87" s="82">
        <f t="shared" si="44"/>
        <v>0</v>
      </c>
      <c r="G87" s="34">
        <f t="shared" si="44"/>
        <v>0</v>
      </c>
      <c r="H87" s="35">
        <f t="shared" si="44"/>
        <v>0</v>
      </c>
      <c r="I87" s="184">
        <f t="shared" si="44"/>
        <v>0</v>
      </c>
      <c r="J87" s="185">
        <f t="shared" si="44"/>
        <v>0</v>
      </c>
      <c r="K87" s="186">
        <f t="shared" si="44"/>
        <v>0</v>
      </c>
      <c r="L87" s="214">
        <f t="shared" si="44"/>
        <v>0</v>
      </c>
      <c r="M87" s="215">
        <f t="shared" si="44"/>
        <v>0</v>
      </c>
      <c r="N87" s="216">
        <f t="shared" si="44"/>
        <v>0</v>
      </c>
    </row>
    <row r="88" spans="1:15" ht="15.75" thickBot="1" x14ac:dyDescent="0.3">
      <c r="A88" s="382" t="s">
        <v>96</v>
      </c>
      <c r="B88" s="383"/>
      <c r="C88" s="56">
        <f t="shared" ref="C88:N88" si="45">C12+C15+C41+C66+C79+C83+C87</f>
        <v>699201.09000000008</v>
      </c>
      <c r="D88" s="56">
        <f t="shared" si="45"/>
        <v>132848.2071</v>
      </c>
      <c r="E88" s="88">
        <f t="shared" si="45"/>
        <v>832049.29710000008</v>
      </c>
      <c r="F88" s="82">
        <f t="shared" si="45"/>
        <v>251245.71999999997</v>
      </c>
      <c r="G88" s="34">
        <f t="shared" si="45"/>
        <v>47736.686799999996</v>
      </c>
      <c r="H88" s="35">
        <f t="shared" si="45"/>
        <v>298982.4068</v>
      </c>
      <c r="I88" s="184">
        <f t="shared" si="45"/>
        <v>447955.37</v>
      </c>
      <c r="J88" s="185">
        <f t="shared" si="45"/>
        <v>87042.727800000008</v>
      </c>
      <c r="K88" s="186">
        <f t="shared" si="45"/>
        <v>534998.09779999999</v>
      </c>
      <c r="L88" s="214">
        <f t="shared" si="45"/>
        <v>699201.09000000008</v>
      </c>
      <c r="M88" s="215">
        <f t="shared" si="45"/>
        <v>134779.41459999999</v>
      </c>
      <c r="N88" s="216">
        <f t="shared" si="45"/>
        <v>833980.5046000001</v>
      </c>
    </row>
    <row r="89" spans="1:15" ht="15.75" thickBot="1" x14ac:dyDescent="0.3">
      <c r="A89" s="372" t="s">
        <v>140</v>
      </c>
      <c r="B89" s="373"/>
      <c r="C89" s="58">
        <f t="shared" ref="C89:N89" si="46">C9+C10+C11+C15+C43+C48+C69</f>
        <v>593037.80000000005</v>
      </c>
      <c r="D89" s="58">
        <f t="shared" si="46"/>
        <v>112677.182</v>
      </c>
      <c r="E89" s="89">
        <f t="shared" si="46"/>
        <v>705714.98200000008</v>
      </c>
      <c r="F89" s="83">
        <f t="shared" si="46"/>
        <v>251245.71999999997</v>
      </c>
      <c r="G89" s="36">
        <f t="shared" si="46"/>
        <v>47736.686799999996</v>
      </c>
      <c r="H89" s="37">
        <f t="shared" si="46"/>
        <v>298982.4068</v>
      </c>
      <c r="I89" s="162">
        <f t="shared" si="46"/>
        <v>341792.08</v>
      </c>
      <c r="J89" s="163">
        <f t="shared" si="46"/>
        <v>71776.336800000005</v>
      </c>
      <c r="K89" s="164">
        <f t="shared" si="46"/>
        <v>413568.41680000001</v>
      </c>
      <c r="L89" s="220">
        <f t="shared" si="46"/>
        <v>593037.80000000005</v>
      </c>
      <c r="M89" s="221">
        <f t="shared" si="46"/>
        <v>119513.02359999999</v>
      </c>
      <c r="N89" s="222">
        <f t="shared" si="46"/>
        <v>712550.8236</v>
      </c>
    </row>
    <row r="91" spans="1:15" x14ac:dyDescent="0.25">
      <c r="M91" s="90"/>
      <c r="N91" s="395"/>
      <c r="O91" s="395"/>
    </row>
    <row r="92" spans="1:15" x14ac:dyDescent="0.25">
      <c r="F92" s="1"/>
      <c r="G92" s="1"/>
      <c r="H92" s="1"/>
    </row>
    <row r="93" spans="1:15" x14ac:dyDescent="0.25">
      <c r="F93" s="1"/>
      <c r="G93" s="1"/>
      <c r="H93" s="1"/>
      <c r="M93" s="1"/>
    </row>
    <row r="94" spans="1:15" x14ac:dyDescent="0.25">
      <c r="C94" s="1"/>
      <c r="M94" s="1"/>
    </row>
    <row r="95" spans="1:15" x14ac:dyDescent="0.25">
      <c r="M95" s="1"/>
    </row>
  </sheetData>
  <mergeCells count="31">
    <mergeCell ref="N91:O91"/>
    <mergeCell ref="F1:H3"/>
    <mergeCell ref="I1:K3"/>
    <mergeCell ref="L1:N3"/>
    <mergeCell ref="A87:B87"/>
    <mergeCell ref="A88:B88"/>
    <mergeCell ref="A4:A5"/>
    <mergeCell ref="A7:E7"/>
    <mergeCell ref="A12:B12"/>
    <mergeCell ref="A13:E13"/>
    <mergeCell ref="A15:B15"/>
    <mergeCell ref="A16:E16"/>
    <mergeCell ref="A18:A20"/>
    <mergeCell ref="A25:A30"/>
    <mergeCell ref="A33:A34"/>
    <mergeCell ref="A36:A40"/>
    <mergeCell ref="A50:A53"/>
    <mergeCell ref="A89:B89"/>
    <mergeCell ref="A1:E3"/>
    <mergeCell ref="A69:A70"/>
    <mergeCell ref="A72:A76"/>
    <mergeCell ref="A79:B79"/>
    <mergeCell ref="A80:E80"/>
    <mergeCell ref="A83:B83"/>
    <mergeCell ref="A84:E84"/>
    <mergeCell ref="A42:E42"/>
    <mergeCell ref="A44:A47"/>
    <mergeCell ref="A66:B66"/>
    <mergeCell ref="A67:E67"/>
    <mergeCell ref="A41:B41"/>
    <mergeCell ref="B4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DEVIZ GENERAL</vt:lpstr>
      <vt:lpstr>DEVIZ GENERAL NEELIGIBIL</vt:lpstr>
      <vt:lpstr>DEVIZ GENERAL ELIGIBIL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 Consulting</dc:creator>
  <cp:lastModifiedBy>User</cp:lastModifiedBy>
  <dcterms:created xsi:type="dcterms:W3CDTF">2015-06-05T18:17:20Z</dcterms:created>
  <dcterms:modified xsi:type="dcterms:W3CDTF">2025-10-13T07:48:42Z</dcterms:modified>
</cp:coreProperties>
</file>