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DE EXECUTIE TRIM IV 2025\"/>
    </mc:Choice>
  </mc:AlternateContent>
  <xr:revisionPtr revIDLastSave="0" documentId="13_ncr:1_{A43D6C45-34D9-4DF4-BD85-3615FAECA77D}" xr6:coauthVersionLast="47" xr6:coauthVersionMax="47" xr10:uidLastSave="{00000000-0000-0000-0000-000000000000}"/>
  <bookViews>
    <workbookView xWindow="-120" yWindow="-120" windowWidth="29040" windowHeight="15720" tabRatio="678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TOTALE'!$A$1:$G$148</definedName>
    <definedName name="_xlnm.Print_Area" localSheetId="2">'venituri dezvoltare'!$A$1:$F$35</definedName>
    <definedName name="_xlnm.Print_Area" localSheetId="0">'venituri functionare'!$A$1:$F$70</definedName>
  </definedNames>
  <calcPr calcId="191029"/>
</workbook>
</file>

<file path=xl/calcChain.xml><?xml version="1.0" encoding="utf-8"?>
<calcChain xmlns="http://schemas.openxmlformats.org/spreadsheetml/2006/main">
  <c r="E35" i="4" l="1"/>
  <c r="E31" i="4"/>
  <c r="F37" i="4"/>
  <c r="G139" i="6"/>
  <c r="G133" i="6"/>
  <c r="G42" i="6"/>
  <c r="E8" i="4"/>
  <c r="D37" i="5" l="1"/>
  <c r="C23" i="5"/>
  <c r="D23" i="5"/>
  <c r="E23" i="5"/>
  <c r="F23" i="5" s="1"/>
  <c r="E55" i="1"/>
  <c r="E41" i="1"/>
  <c r="F42" i="1"/>
  <c r="E37" i="2" l="1"/>
  <c r="F40" i="2"/>
  <c r="E28" i="7"/>
  <c r="G34" i="6"/>
  <c r="E37" i="5"/>
  <c r="E10" i="3"/>
  <c r="F144" i="6" l="1"/>
  <c r="G111" i="6"/>
  <c r="G98" i="6"/>
  <c r="E22" i="4"/>
  <c r="F25" i="4"/>
  <c r="G117" i="6"/>
  <c r="G35" i="6"/>
  <c r="G8" i="6"/>
  <c r="F11" i="2"/>
  <c r="F13" i="2"/>
  <c r="E12" i="2"/>
  <c r="D12" i="2"/>
  <c r="E58" i="1"/>
  <c r="E34" i="7" l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1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1" i="2"/>
  <c r="D24" i="2"/>
  <c r="E7" i="2"/>
  <c r="D7" i="2"/>
  <c r="G136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4" i="2"/>
  <c r="D14" i="2"/>
  <c r="E17" i="7"/>
  <c r="E15" i="7"/>
  <c r="E156" i="6"/>
  <c r="E144" i="6"/>
  <c r="G143" i="6"/>
  <c r="G142" i="6"/>
  <c r="G141" i="6"/>
  <c r="G140" i="6"/>
  <c r="G138" i="6"/>
  <c r="G137" i="6"/>
  <c r="G135" i="6"/>
  <c r="G134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7" i="4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E51" i="1" s="1"/>
  <c r="D52" i="1"/>
  <c r="D51" i="1" s="1"/>
  <c r="F49" i="1"/>
  <c r="F47" i="1"/>
  <c r="F46" i="1"/>
  <c r="E45" i="1"/>
  <c r="D45" i="1"/>
  <c r="F43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E44" i="1" l="1"/>
  <c r="D48" i="5"/>
  <c r="D8" i="7" s="1"/>
  <c r="F7" i="5"/>
  <c r="D27" i="1"/>
  <c r="E48" i="5"/>
  <c r="E6" i="3"/>
  <c r="D44" i="1"/>
  <c r="D39" i="1" s="1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4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E40" i="1"/>
  <c r="E32" i="4"/>
  <c r="F11" i="1"/>
  <c r="E6" i="4" l="1"/>
  <c r="E39" i="1"/>
  <c r="F39" i="1" s="1"/>
  <c r="F31" i="1"/>
  <c r="E27" i="1"/>
  <c r="F27" i="1" s="1"/>
  <c r="D9" i="7"/>
  <c r="D23" i="7" s="1"/>
  <c r="D12" i="7"/>
  <c r="D24" i="7"/>
  <c r="D14" i="7"/>
  <c r="D11" i="7"/>
  <c r="D13" i="7" s="1"/>
  <c r="D7" i="7"/>
  <c r="E20" i="7"/>
  <c r="E37" i="7"/>
  <c r="D156" i="6"/>
  <c r="F156" i="6" s="1"/>
  <c r="F6" i="3"/>
  <c r="F48" i="5"/>
  <c r="F10" i="1"/>
  <c r="F21" i="4"/>
  <c r="F44" i="1"/>
  <c r="D8" i="1"/>
  <c r="D7" i="1" s="1"/>
  <c r="D6" i="1" s="1"/>
  <c r="F17" i="1"/>
  <c r="D150" i="6"/>
  <c r="F9" i="1"/>
  <c r="D39" i="7"/>
  <c r="E39" i="7" s="1"/>
  <c r="F32" i="4"/>
  <c r="F40" i="1"/>
  <c r="F6" i="2"/>
  <c r="D44" i="7" l="1"/>
  <c r="E13" i="7"/>
  <c r="E8" i="1"/>
  <c r="D153" i="6"/>
  <c r="E9" i="7"/>
  <c r="E23" i="7"/>
  <c r="E11" i="7"/>
  <c r="E7" i="7"/>
  <c r="F31" i="4"/>
  <c r="F8" i="1" l="1"/>
  <c r="E7" i="1"/>
  <c r="E6" i="1" s="1"/>
  <c r="D43" i="7" s="1"/>
  <c r="A50" i="4"/>
  <c r="F6" i="4"/>
  <c r="E44" i="4"/>
  <c r="A36" i="3" l="1"/>
  <c r="F7" i="1"/>
  <c r="D152" i="6"/>
  <c r="D154" i="6" s="1"/>
  <c r="E43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B16" authorId="1" shapeId="0" xr:uid="{FD21E51B-BBB1-43A7-8707-3B3132F9B920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coreleaza cu 37,03
</t>
        </r>
      </text>
    </comment>
    <comment ref="D16" authorId="1" shapeId="0" xr:uid="{A1434508-8DC1-4DBE-9272-DDFA36EC5404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coreleaza cu 37.03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B46" authorId="1" shapeId="0" xr:uid="{D3875DF0-CDB5-4CA0-A3A5-570CC644EBA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sumele incasate pe gunoi
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652.176,59(sc)+.
8.327.578,74(primarie)-85( )=8.979.755,33 lei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77775 (scoala CES)+34580(primaria-TICHETE GRADINITA)= 112.355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48" authorId="1" shapeId="0" xr:uid="{46F582FB-4DCC-4D0F-9E0A-17B2F04948D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1" authorId="1" shapeId="0" xr:uid="{446DEA1B-15AF-44ED-8755-F4562C2B987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TRUSOURI+ASISTAT SOCIAL TOMA GHE.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<sst xmlns="http://schemas.openxmlformats.org/spreadsheetml/2006/main" count="792" uniqueCount="481">
  <si>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</si>
  <si>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</si>
  <si>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</si>
  <si>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</si>
  <si>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</si>
  <si>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</si>
  <si>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</si>
  <si>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</si>
  <si>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</si>
  <si>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</si>
  <si>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</si>
  <si>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</si>
  <si>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</si>
  <si>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</si>
  <si>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</si>
  <si>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</si>
  <si>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</si>
  <si>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</si>
  <si>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</si>
  <si>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</si>
  <si>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</si>
  <si>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</si>
  <si>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</si>
  <si>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</si>
  <si>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</si>
  <si>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</si>
  <si>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</si>
  <si>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</si>
  <si>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</si>
  <si>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</si>
  <si>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</si>
  <si>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</si>
  <si>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</si>
  <si>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</si>
  <si>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</si>
  <si>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</si>
  <si>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</si>
  <si>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</si>
  <si>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</si>
  <si>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</si>
  <si>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</si>
  <si>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</si>
  <si>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</si>
  <si>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</si>
  <si>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</si>
  <si>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</si>
  <si>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</si>
  <si>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</si>
  <si>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</si>
  <si>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</si>
  <si>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</si>
  <si>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</si>
  <si>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</si>
  <si>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</si>
  <si>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</si>
  <si>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</si>
  <si>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</si>
  <si>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</si>
  <si>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</si>
  <si>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</si>
  <si>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</si>
  <si>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</si>
  <si>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</si>
  <si>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</si>
  <si>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</si>
  <si>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</si>
  <si>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</si>
  <si>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</si>
  <si>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</si>
  <si>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</si>
  <si>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</si>
  <si>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</si>
  <si>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</si>
  <si>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</si>
  <si>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</si>
  <si>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</si>
  <si>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</si>
  <si>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</si>
  <si>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</si>
  <si>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</si>
  <si>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</si>
  <si>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</si>
  <si>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</si>
  <si>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</si>
  <si>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</si>
  <si>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</si>
  <si>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</si>
  <si>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</si>
  <si>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</si>
  <si>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</si>
  <si>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</si>
  <si>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</si>
  <si>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</si>
  <si>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</si>
  <si>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</si>
  <si>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</si>
  <si>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</si>
  <si>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</si>
  <si>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</si>
  <si>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</si>
  <si>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</si>
  <si>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</si>
  <si>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</si>
  <si>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</si>
  <si>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</si>
  <si>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</si>
  <si>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</si>
  <si>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</si>
  <si>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</si>
  <si>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</si>
  <si>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</si>
  <si>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</si>
  <si>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</si>
  <si>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</si>
  <si>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</si>
  <si>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</si>
  <si>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</si>
  <si>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</si>
  <si>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</si>
  <si>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</si>
  <si>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</si>
  <si>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</si>
  <si>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</si>
  <si>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</si>
  <si>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</si>
  <si>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</si>
  <si>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</si>
  <si>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</si>
  <si>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</si>
  <si>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</si>
  <si>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</si>
  <si>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</si>
  <si>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</si>
  <si>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</si>
  <si>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</si>
  <si>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</si>
  <si>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</si>
  <si>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</si>
  <si>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</si>
  <si>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</si>
  <si>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</si>
  <si>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</si>
  <si>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</si>
  <si>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</si>
  <si>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</si>
  <si>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</si>
  <si>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</si>
  <si>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</si>
  <si>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</si>
  <si>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</si>
  <si>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</si>
  <si>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</si>
  <si>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</si>
  <si>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</si>
  <si>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</si>
  <si>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</si>
  <si>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</si>
  <si>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</si>
  <si>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</si>
  <si>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</si>
  <si>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</si>
  <si>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</si>
  <si>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</si>
  <si>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</si>
  <si>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</si>
  <si>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</si>
  <si>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</si>
  <si>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</si>
  <si>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</si>
  <si>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</si>
  <si>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</si>
  <si>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</si>
  <si>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</si>
  <si>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</si>
  <si>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</si>
  <si>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</si>
  <si>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</si>
  <si>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</si>
  <si>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</si>
  <si>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</si>
  <si>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</si>
  <si>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</si>
  <si>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</si>
  <si>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</si>
  <si>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</si>
  <si>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</si>
  <si>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</si>
  <si>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</si>
  <si>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</si>
  <si>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</si>
  <si>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</si>
  <si>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</si>
  <si>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</si>
  <si>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</si>
  <si>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</si>
  <si>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</si>
  <si>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</si>
  <si>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</si>
  <si>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</si>
  <si>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</si>
  <si>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</si>
  <si>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</si>
  <si>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</si>
  <si>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</si>
  <si>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</si>
  <si>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</si>
  <si>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</si>
  <si>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</si>
  <si>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</si>
  <si>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</si>
  <si>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</si>
  <si>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</si>
  <si>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</si>
  <si>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</si>
  <si>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</si>
  <si>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</si>
  <si>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</si>
  <si>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</si>
  <si>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</si>
  <si>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</si>
  <si>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</si>
  <si>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</si>
  <si>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</si>
  <si>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</si>
  <si>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</si>
  <si>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</si>
  <si>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</si>
  <si>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</si>
  <si>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</si>
  <si>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</si>
  <si>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</si>
  <si>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</si>
  <si>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</si>
  <si>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</si>
  <si>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</si>
  <si>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</si>
  <si>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</si>
  <si>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</si>
  <si>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</si>
  <si>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</si>
  <si>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</si>
  <si>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</si>
  <si>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</si>
  <si>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</si>
  <si>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</si>
  <si>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</si>
  <si>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</si>
  <si>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</si>
  <si>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</si>
  <si>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</si>
  <si>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</si>
  <si>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</si>
  <si>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</si>
  <si>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</si>
  <si>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</si>
  <si>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</si>
  <si>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</si>
  <si>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</si>
  <si>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</si>
  <si>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</si>
  <si>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</si>
  <si>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</si>
  <si>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</si>
  <si>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</si>
  <si>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</si>
  <si>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</si>
  <si>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</si>
  <si>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</si>
  <si>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</si>
  <si>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</si>
  <si>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</si>
  <si>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</si>
  <si>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</si>
  <si>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</si>
  <si>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</si>
  <si>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</si>
  <si>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</si>
  <si>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</si>
  <si>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</si>
  <si>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</si>
  <si>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</si>
  <si>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</si>
  <si>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</si>
  <si>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</si>
  <si>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</si>
  <si>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</si>
  <si>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</si>
  <si>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</si>
  <si>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</si>
  <si>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</si>
  <si>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</si>
  <si>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</si>
  <si>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</si>
  <si>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</si>
  <si>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</si>
  <si>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</si>
  <si>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</si>
  <si>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</si>
  <si>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</si>
  <si>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</si>
  <si>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</si>
  <si>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</si>
  <si>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</si>
  <si>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</si>
  <si>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</si>
  <si>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</si>
  <si>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</si>
  <si>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</si>
  <si>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</si>
  <si>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</si>
  <si>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</si>
  <si>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</si>
  <si>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</si>
  <si>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</si>
  <si>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</si>
  <si>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</si>
  <si>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</si>
  <si>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</si>
  <si>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</si>
  <si>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</si>
  <si>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</si>
  <si>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</si>
  <si>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</si>
  <si>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</si>
  <si>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</si>
  <si>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</si>
  <si>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</si>
  <si>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</si>
  <si>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</si>
  <si>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</si>
  <si>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</si>
  <si>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</si>
  <si>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</si>
  <si>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</si>
  <si>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</si>
  <si>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</si>
  <si>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</si>
  <si>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</si>
  <si>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</si>
  <si>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</si>
  <si>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</si>
  <si>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</si>
  <si>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</si>
  <si>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</si>
  <si>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</si>
  <si>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</si>
  <si>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</si>
  <si>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</si>
  <si>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</si>
  <si>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</si>
  <si>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</si>
  <si>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</si>
  <si>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</si>
  <si>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</si>
  <si>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</si>
  <si>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</si>
  <si>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</si>
  <si>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</si>
  <si>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</si>
  <si>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</si>
  <si>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</si>
  <si>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</si>
  <si>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</si>
  <si>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</si>
  <si>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</si>
  <si>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</si>
  <si>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</si>
  <si>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</si>
  <si>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</si>
  <si>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</si>
  <si>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</si>
  <si>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</si>
  <si>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</si>
  <si>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</si>
  <si>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</si>
  <si>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</si>
  <si>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</si>
  <si>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</si>
  <si>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</si>
  <si>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</si>
  <si>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</si>
  <si>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</si>
  <si>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</si>
  <si>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</si>
  <si>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</si>
  <si>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</si>
  <si>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</si>
  <si>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</si>
  <si>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</si>
  <si>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</si>
  <si>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</si>
  <si>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</si>
  <si>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</si>
  <si>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</si>
  <si>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</si>
  <si>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</si>
  <si>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</si>
  <si>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</si>
  <si>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</si>
  <si>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</si>
  <si>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</si>
  <si>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</si>
  <si>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</si>
  <si>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</si>
  <si>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</si>
  <si>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</si>
  <si>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</si>
  <si>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</si>
  <si>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</si>
  <si>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</si>
  <si>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</si>
  <si>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</si>
  <si>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</si>
  <si>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</si>
  <si>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</si>
  <si>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</si>
  <si>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</si>
  <si>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</si>
  <si>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</si>
  <si>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</si>
  <si>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</si>
  <si>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</si>
  <si>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</si>
  <si>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</si>
  <si>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</si>
  <si>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</si>
  <si>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</si>
  <si>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</si>
  <si>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</si>
  <si>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</si>
  <si>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</si>
  <si>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</si>
  <si>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</si>
  <si>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</si>
  <si>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</si>
  <si>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</si>
  <si>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</si>
  <si>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</si>
  <si>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</si>
  <si>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</si>
  <si>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</si>
  <si>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</si>
  <si>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</si>
  <si>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</si>
  <si>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</si>
  <si>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</si>
  <si>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</si>
  <si>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</si>
  <si>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</si>
  <si>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</si>
  <si>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</si>
  <si>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</si>
  <si>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</si>
  <si>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</si>
  <si>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</si>
  <si>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</si>
  <si>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</si>
  <si>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</si>
  <si>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</si>
  <si>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</si>
  <si>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</si>
  <si>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</si>
  <si>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</si>
  <si>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</si>
  <si>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</si>
  <si>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</si>
  <si>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</si>
  <si>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</si>
  <si>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</si>
  <si>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</si>
  <si>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>Ajutoare sociale in numerar-CES SCOALA</t>
  </si>
  <si>
    <t>Tichete de cresa si tichete sociale pentru gradinita-UAT</t>
  </si>
  <si>
    <t>30.2A.05.01</t>
  </si>
  <si>
    <t>Redevente miniere</t>
  </si>
  <si>
    <t>74.02.71.01.02</t>
  </si>
  <si>
    <t>la 11.12.2025</t>
  </si>
  <si>
    <t>La 11.12.2025</t>
  </si>
  <si>
    <t>Realizat la 11.12.2025</t>
  </si>
  <si>
    <t>VENITURI TOTALE LA 11.12.2025</t>
  </si>
  <si>
    <t>CHELTUIELI TOTALE LA 11.12.2025</t>
  </si>
  <si>
    <t xml:space="preserve">                   Indicatorii executiei bugetului local pe trim.IV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</si>
</sst>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CCFFFF"/>
        <bgColor rgb="FFFFCCFF"/>
      </patternFill>
    </fill>
    <fill>
      <patternFill patternType="solid">
        <fgColor rgb="FFF9D1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rgb="FFFCD5B5"/>
      </patternFill>
    </fill>
    <fill>
      <patternFill patternType="solid">
        <fgColor rgb="FF99FF99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40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6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7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7" borderId="4" xfId="0" applyFont="1" applyFill="1" applyBorder="1" applyAlignment="1">
      <alignment horizontal="justify" vertical="center" wrapText="1"/>
    </xf>
    <xf numFmtId="0" fontId="2" fillId="17" borderId="3" xfId="0" applyFont="1" applyFill="1" applyBorder="1" applyAlignment="1">
      <alignment horizontal="justify" vertical="center" wrapText="1"/>
    </xf>
    <xf numFmtId="10" fontId="3" fillId="17" borderId="3" xfId="0" applyNumberFormat="1" applyFont="1" applyFill="1" applyBorder="1" applyAlignment="1">
      <alignment horizontal="center" vertical="center" wrapText="1"/>
    </xf>
    <xf numFmtId="0" fontId="2" fillId="17" borderId="0" xfId="0" applyFont="1" applyFill="1"/>
    <xf numFmtId="4" fontId="0" fillId="0" borderId="0" xfId="0" applyNumberFormat="1"/>
    <xf numFmtId="0" fontId="19" fillId="17" borderId="6" xfId="0" applyFont="1" applyFill="1" applyBorder="1" applyAlignment="1">
      <alignment horizontal="left" vertical="top" wrapText="1"/>
    </xf>
    <xf numFmtId="0" fontId="21" fillId="17" borderId="59" xfId="0" applyFont="1" applyFill="1" applyBorder="1" applyAlignment="1">
      <alignment horizontal="left" vertical="top" wrapText="1"/>
    </xf>
    <xf numFmtId="10" fontId="21" fillId="17" borderId="59" xfId="0" applyNumberFormat="1" applyFont="1" applyFill="1" applyBorder="1" applyAlignment="1">
      <alignment horizontal="right" vertical="top" wrapText="1"/>
    </xf>
    <xf numFmtId="0" fontId="25" fillId="17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1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8" borderId="18" xfId="0" applyNumberFormat="1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0" fontId="12" fillId="18" borderId="3" xfId="0" applyFont="1" applyFill="1" applyBorder="1" applyAlignment="1">
      <alignment horizontal="justify" vertical="center" wrapText="1"/>
    </xf>
    <xf numFmtId="4" fontId="12" fillId="18" borderId="3" xfId="0" applyNumberFormat="1" applyFont="1" applyFill="1" applyBorder="1" applyAlignment="1">
      <alignment horizontal="right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1" borderId="5" xfId="0" applyNumberFormat="1" applyFont="1" applyFill="1" applyBorder="1" applyAlignment="1">
      <alignment horizontal="right" vertical="center" wrapText="1"/>
    </xf>
    <xf numFmtId="4" fontId="12" fillId="21" borderId="4" xfId="0" applyNumberFormat="1" applyFont="1" applyFill="1" applyBorder="1" applyAlignment="1">
      <alignment horizontal="right" vertical="center" wrapText="1"/>
    </xf>
    <xf numFmtId="4" fontId="12" fillId="21" borderId="3" xfId="0" applyNumberFormat="1" applyFont="1" applyFill="1" applyBorder="1" applyAlignment="1">
      <alignment horizontal="right" vertical="center" wrapText="1"/>
    </xf>
    <xf numFmtId="4" fontId="12" fillId="22" borderId="7" xfId="0" applyNumberFormat="1" applyFont="1" applyFill="1" applyBorder="1" applyAlignment="1">
      <alignment horizontal="right" vertical="center" wrapText="1"/>
    </xf>
    <xf numFmtId="4" fontId="12" fillId="21" borderId="1" xfId="0" applyNumberFormat="1" applyFont="1" applyFill="1" applyBorder="1" applyAlignment="1">
      <alignment horizontal="right" vertical="center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1" borderId="3" xfId="0" applyNumberFormat="1" applyFont="1" applyFill="1" applyBorder="1" applyAlignment="1">
      <alignment horizontal="center" vertical="center" wrapText="1"/>
    </xf>
    <xf numFmtId="4" fontId="12" fillId="23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3" borderId="1" xfId="0" applyNumberFormat="1" applyFont="1" applyFill="1" applyBorder="1" applyAlignment="1">
      <alignment horizontal="right" vertical="center" wrapText="1"/>
    </xf>
    <xf numFmtId="4" fontId="0" fillId="24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2" xfId="0" applyFont="1" applyBorder="1" applyAlignment="1">
      <alignment horizontal="justify" vertical="center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19" borderId="13" xfId="0" applyFont="1" applyFill="1" applyBorder="1" applyAlignment="1">
      <alignment horizontal="left" vertical="top" wrapText="1"/>
    </xf>
    <xf numFmtId="4" fontId="2" fillId="19" borderId="13" xfId="0" applyNumberFormat="1" applyFont="1" applyFill="1" applyBorder="1" applyAlignment="1">
      <alignment horizontal="right" vertical="top" wrapText="1"/>
    </xf>
    <xf numFmtId="4" fontId="2" fillId="19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19" borderId="15" xfId="0" applyFont="1" applyFill="1" applyBorder="1" applyAlignment="1">
      <alignment horizontal="left" vertical="top" wrapText="1"/>
    </xf>
    <xf numFmtId="4" fontId="2" fillId="19" borderId="15" xfId="0" applyNumberFormat="1" applyFont="1" applyFill="1" applyBorder="1" applyAlignment="1">
      <alignment horizontal="right" vertical="top" wrapText="1"/>
    </xf>
    <xf numFmtId="4" fontId="2" fillId="20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0" fontId="2" fillId="25" borderId="4" xfId="0" applyFont="1" applyFill="1" applyBorder="1" applyAlignment="1">
      <alignment horizontal="justify" vertical="center" wrapText="1"/>
    </xf>
    <xf numFmtId="0" fontId="2" fillId="16" borderId="3" xfId="0" applyFont="1" applyFill="1" applyBorder="1" applyAlignment="1">
      <alignment horizontal="justify" vertical="center" wrapText="1"/>
    </xf>
    <xf numFmtId="0" fontId="2" fillId="16" borderId="0" xfId="0" applyFont="1" applyFill="1"/>
    <xf numFmtId="0" fontId="2" fillId="16" borderId="9" xfId="0" applyFont="1" applyFill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2" fillId="10" borderId="16" xfId="0" applyFont="1" applyFill="1" applyBorder="1" applyAlignment="1">
      <alignment horizontal="center" vertical="top" wrapText="1"/>
    </xf>
    <xf numFmtId="0" fontId="2" fillId="10" borderId="19" xfId="0" applyFont="1" applyFill="1" applyBorder="1" applyAlignment="1">
      <alignment horizontal="left" vertical="top" wrapText="1"/>
    </xf>
    <xf numFmtId="0" fontId="19" fillId="9" borderId="8" xfId="0" applyFont="1" applyFill="1" applyBorder="1" applyAlignment="1">
      <alignment horizontal="left" vertical="top" wrapText="1"/>
    </xf>
    <xf numFmtId="0" fontId="19" fillId="9" borderId="21" xfId="0" applyFont="1" applyFill="1" applyBorder="1" applyAlignment="1">
      <alignment horizontal="left" vertical="top" wrapText="1"/>
    </xf>
    <xf numFmtId="0" fontId="19" fillId="9" borderId="7" xfId="0" applyFont="1" applyFill="1" applyBorder="1" applyAlignment="1">
      <alignment horizontal="left" vertical="top" wrapText="1"/>
    </xf>
    <xf numFmtId="0" fontId="19" fillId="9" borderId="6" xfId="0" applyFont="1" applyFill="1" applyBorder="1" applyAlignment="1">
      <alignment horizontal="left" vertical="top" wrapText="1"/>
    </xf>
    <xf numFmtId="0" fontId="19" fillId="9" borderId="61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0" fontId="19" fillId="9" borderId="15" xfId="0" applyNumberFormat="1" applyFont="1" applyFill="1" applyBorder="1" applyAlignment="1">
      <alignment horizontal="right" vertical="top" wrapText="1"/>
    </xf>
    <xf numFmtId="0" fontId="19" fillId="9" borderId="18" xfId="0" applyFont="1" applyFill="1" applyBorder="1" applyAlignment="1">
      <alignment horizontal="left" vertical="top" wrapText="1"/>
    </xf>
    <xf numFmtId="0" fontId="19" fillId="9" borderId="13" xfId="0" applyFont="1" applyFill="1" applyBorder="1" applyAlignment="1">
      <alignment horizontal="left" vertical="top" wrapText="1"/>
    </xf>
    <xf numFmtId="0" fontId="19" fillId="9" borderId="14" xfId="0" applyFont="1" applyFill="1" applyBorder="1" applyAlignment="1">
      <alignment horizontal="left" vertical="top" wrapText="1"/>
    </xf>
    <xf numFmtId="0" fontId="19" fillId="9" borderId="16" xfId="0" applyFont="1" applyFill="1" applyBorder="1" applyAlignment="1">
      <alignment horizontal="left" vertical="top" wrapText="1"/>
    </xf>
    <xf numFmtId="0" fontId="19" fillId="9" borderId="23" xfId="0" applyFont="1" applyFill="1" applyBorder="1" applyAlignment="1">
      <alignment horizontal="left" vertical="top" wrapText="1"/>
    </xf>
    <xf numFmtId="4" fontId="2" fillId="17" borderId="15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top" wrapText="1"/>
    </xf>
    <xf numFmtId="4" fontId="2" fillId="17" borderId="7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/>
    <xf numFmtId="4" fontId="2" fillId="17" borderId="7" xfId="0" applyNumberFormat="1" applyFont="1" applyFill="1" applyBorder="1"/>
    <xf numFmtId="4" fontId="2" fillId="17" borderId="21" xfId="0" applyNumberFormat="1" applyFont="1" applyFill="1" applyBorder="1"/>
    <xf numFmtId="4" fontId="2" fillId="17" borderId="19" xfId="0" applyNumberFormat="1" applyFont="1" applyFill="1" applyBorder="1" applyAlignment="1">
      <alignment horizontal="right" vertical="top" wrapText="1"/>
    </xf>
    <xf numFmtId="4" fontId="2" fillId="17" borderId="24" xfId="0" applyNumberFormat="1" applyFont="1" applyFill="1" applyBorder="1" applyAlignment="1">
      <alignment horizontal="right" vertical="top" wrapText="1"/>
    </xf>
    <xf numFmtId="4" fontId="2" fillId="17" borderId="14" xfId="0" applyNumberFormat="1" applyFont="1" applyFill="1" applyBorder="1" applyAlignment="1">
      <alignment horizontal="right" vertical="top" wrapText="1"/>
    </xf>
    <xf numFmtId="4" fontId="2" fillId="17" borderId="16" xfId="0" applyNumberFormat="1" applyFont="1" applyFill="1" applyBorder="1" applyAlignment="1">
      <alignment horizontal="right" vertical="top" wrapText="1"/>
    </xf>
    <xf numFmtId="4" fontId="2" fillId="26" borderId="6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17" borderId="18" xfId="0" applyNumberFormat="1" applyFont="1" applyFill="1" applyBorder="1" applyAlignment="1">
      <alignment horizontal="right" vertical="top" wrapText="1"/>
    </xf>
    <xf numFmtId="4" fontId="2" fillId="27" borderId="15" xfId="0" applyNumberFormat="1" applyFont="1" applyFill="1" applyBorder="1" applyAlignment="1">
      <alignment horizontal="right" vertical="top" wrapText="1"/>
    </xf>
    <xf numFmtId="4" fontId="2" fillId="27" borderId="13" xfId="0" applyNumberFormat="1" applyFont="1" applyFill="1" applyBorder="1" applyAlignment="1">
      <alignment horizontal="right" vertical="top" wrapText="1"/>
    </xf>
    <xf numFmtId="4" fontId="2" fillId="27" borderId="7" xfId="0" applyNumberFormat="1" applyFont="1" applyFill="1" applyBorder="1" applyAlignment="1">
      <alignment horizontal="right" vertical="top" wrapText="1"/>
    </xf>
    <xf numFmtId="4" fontId="2" fillId="27" borderId="19" xfId="0" applyNumberFormat="1" applyFont="1" applyFill="1" applyBorder="1" applyAlignment="1">
      <alignment horizontal="right" vertical="top" wrapText="1"/>
    </xf>
    <xf numFmtId="4" fontId="2" fillId="27" borderId="23" xfId="0" applyNumberFormat="1" applyFont="1" applyFill="1" applyBorder="1" applyAlignment="1">
      <alignment horizontal="right" vertical="top" wrapText="1"/>
    </xf>
    <xf numFmtId="4" fontId="2" fillId="27" borderId="24" xfId="0" applyNumberFormat="1" applyFont="1" applyFill="1" applyBorder="1" applyAlignment="1">
      <alignment horizontal="right" vertical="top" wrapText="1"/>
    </xf>
    <xf numFmtId="4" fontId="2" fillId="27" borderId="14" xfId="0" applyNumberFormat="1" applyFont="1" applyFill="1" applyBorder="1" applyAlignment="1">
      <alignment horizontal="right" vertical="top" wrapText="1"/>
    </xf>
    <xf numFmtId="4" fontId="2" fillId="27" borderId="18" xfId="0" applyNumberFormat="1" applyFont="1" applyFill="1" applyBorder="1" applyAlignment="1">
      <alignment horizontal="right" vertical="top" wrapText="1"/>
    </xf>
    <xf numFmtId="4" fontId="0" fillId="0" borderId="34" xfId="0" applyNumberFormat="1" applyBorder="1"/>
    <xf numFmtId="4" fontId="2" fillId="16" borderId="7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top" wrapText="1"/>
    </xf>
    <xf numFmtId="4" fontId="2" fillId="16" borderId="10" xfId="0" applyNumberFormat="1" applyFont="1" applyFill="1" applyBorder="1" applyAlignment="1">
      <alignment horizontal="right" vertical="top" wrapText="1"/>
    </xf>
    <xf numFmtId="4" fontId="2" fillId="16" borderId="21" xfId="0" applyNumberFormat="1" applyFont="1" applyFill="1" applyBorder="1" applyAlignment="1">
      <alignment horizontal="right" vertical="top" wrapText="1"/>
    </xf>
    <xf numFmtId="4" fontId="28" fillId="16" borderId="13" xfId="0" applyNumberFormat="1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center" vertical="center" wrapText="1"/>
    </xf>
    <xf numFmtId="4" fontId="2" fillId="16" borderId="8" xfId="0" applyNumberFormat="1" applyFont="1" applyFill="1" applyBorder="1" applyAlignment="1">
      <alignment horizontal="right" vertical="center" wrapText="1"/>
    </xf>
    <xf numFmtId="4" fontId="2" fillId="16" borderId="13" xfId="0" applyNumberFormat="1" applyFont="1" applyFill="1" applyBorder="1" applyAlignment="1">
      <alignment horizontal="right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5" xfId="0" applyNumberFormat="1" applyFont="1" applyFill="1" applyBorder="1" applyAlignment="1">
      <alignment horizontal="right" vertical="center" wrapText="1"/>
    </xf>
    <xf numFmtId="4" fontId="2" fillId="16" borderId="62" xfId="0" applyNumberFormat="1" applyFont="1" applyFill="1" applyBorder="1" applyAlignment="1">
      <alignment horizontal="right" vertical="center" wrapText="1"/>
    </xf>
    <xf numFmtId="4" fontId="2" fillId="16" borderId="63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top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6" borderId="62" xfId="0" applyNumberFormat="1" applyFont="1" applyFill="1" applyBorder="1" applyAlignment="1">
      <alignment horizontal="center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2" fillId="17" borderId="3" xfId="0" applyNumberFormat="1" applyFont="1" applyFill="1" applyBorder="1" applyAlignment="1">
      <alignment horizontal="right" vertical="center" wrapText="1"/>
    </xf>
    <xf numFmtId="4" fontId="2" fillId="29" borderId="3" xfId="0" applyNumberFormat="1" applyFont="1" applyFill="1" applyBorder="1" applyAlignment="1">
      <alignment horizontal="center" vertical="center" wrapText="1"/>
    </xf>
    <xf numFmtId="4" fontId="19" fillId="30" borderId="13" xfId="0" applyNumberFormat="1" applyFont="1" applyFill="1" applyBorder="1" applyAlignment="1">
      <alignment horizontal="right" vertical="top" wrapText="1"/>
    </xf>
    <xf numFmtId="4" fontId="19" fillId="30" borderId="7" xfId="0" applyNumberFormat="1" applyFont="1" applyFill="1" applyBorder="1" applyAlignment="1">
      <alignment horizontal="right" vertical="top" wrapText="1"/>
    </xf>
    <xf numFmtId="4" fontId="19" fillId="30" borderId="15" xfId="0" applyNumberFormat="1" applyFont="1" applyFill="1" applyBorder="1" applyAlignment="1">
      <alignment horizontal="right" vertical="top" wrapText="1"/>
    </xf>
    <xf numFmtId="4" fontId="19" fillId="30" borderId="6" xfId="0" applyNumberFormat="1" applyFont="1" applyFill="1" applyBorder="1" applyAlignment="1">
      <alignment horizontal="right" vertical="top" wrapText="1"/>
    </xf>
    <xf numFmtId="4" fontId="19" fillId="30" borderId="8" xfId="0" applyNumberFormat="1" applyFont="1" applyFill="1" applyBorder="1" applyAlignment="1">
      <alignment horizontal="right" vertical="top" wrapText="1"/>
    </xf>
    <xf numFmtId="4" fontId="19" fillId="30" borderId="16" xfId="0" applyNumberFormat="1" applyFont="1" applyFill="1" applyBorder="1" applyAlignment="1">
      <alignment horizontal="right" vertical="top" wrapText="1"/>
    </xf>
    <xf numFmtId="4" fontId="19" fillId="30" borderId="25" xfId="0" applyNumberFormat="1" applyFont="1" applyFill="1" applyBorder="1" applyAlignment="1">
      <alignment horizontal="right" vertical="top" wrapText="1"/>
    </xf>
    <xf numFmtId="4" fontId="19" fillId="30" borderId="36" xfId="0" applyNumberFormat="1" applyFont="1" applyFill="1" applyBorder="1" applyAlignment="1">
      <alignment horizontal="right" vertical="top" wrapText="1"/>
    </xf>
    <xf numFmtId="4" fontId="19" fillId="30" borderId="27" xfId="0" applyNumberFormat="1" applyFont="1" applyFill="1" applyBorder="1" applyAlignment="1">
      <alignment horizontal="right" vertical="top" wrapText="1"/>
    </xf>
    <xf numFmtId="4" fontId="19" fillId="30" borderId="50" xfId="0" applyNumberFormat="1" applyFont="1" applyFill="1" applyBorder="1" applyAlignment="1">
      <alignment horizontal="right" vertical="top" wrapText="1"/>
    </xf>
    <xf numFmtId="4" fontId="19" fillId="30" borderId="53" xfId="0" applyNumberFormat="1" applyFont="1" applyFill="1" applyBorder="1" applyAlignment="1">
      <alignment horizontal="right" vertical="top" wrapText="1"/>
    </xf>
    <xf numFmtId="4" fontId="19" fillId="30" borderId="21" xfId="0" applyNumberFormat="1" applyFont="1" applyFill="1" applyBorder="1" applyAlignment="1">
      <alignment horizontal="right" vertical="top" wrapText="1"/>
    </xf>
    <xf numFmtId="4" fontId="19" fillId="30" borderId="10" xfId="0" applyNumberFormat="1" applyFont="1" applyFill="1" applyBorder="1" applyAlignment="1">
      <alignment horizontal="right" vertical="top" wrapText="1"/>
    </xf>
    <xf numFmtId="4" fontId="19" fillId="30" borderId="51" xfId="0" applyNumberFormat="1" applyFont="1" applyFill="1" applyBorder="1" applyAlignment="1">
      <alignment horizontal="right" vertical="top" wrapText="1"/>
    </xf>
    <xf numFmtId="4" fontId="19" fillId="30" borderId="52" xfId="0" applyNumberFormat="1" applyFont="1" applyFill="1" applyBorder="1" applyAlignment="1">
      <alignment horizontal="right" vertical="top" wrapText="1"/>
    </xf>
    <xf numFmtId="4" fontId="21" fillId="30" borderId="13" xfId="0" applyNumberFormat="1" applyFont="1" applyFill="1" applyBorder="1" applyAlignment="1">
      <alignment horizontal="right" vertical="top" wrapText="1"/>
    </xf>
    <xf numFmtId="4" fontId="19" fillId="30" borderId="17" xfId="0" applyNumberFormat="1" applyFont="1" applyFill="1" applyBorder="1" applyAlignment="1">
      <alignment horizontal="right" vertical="top" wrapText="1"/>
    </xf>
    <xf numFmtId="4" fontId="19" fillId="30" borderId="22" xfId="0" applyNumberFormat="1" applyFont="1" applyFill="1" applyBorder="1" applyAlignment="1">
      <alignment horizontal="right" vertical="top" wrapText="1"/>
    </xf>
    <xf numFmtId="4" fontId="21" fillId="30" borderId="19" xfId="0" applyNumberFormat="1" applyFont="1" applyFill="1" applyBorder="1" applyAlignment="1">
      <alignment horizontal="right" vertical="top" wrapText="1"/>
    </xf>
    <xf numFmtId="4" fontId="21" fillId="30" borderId="20" xfId="0" applyNumberFormat="1" applyFont="1" applyFill="1" applyBorder="1" applyAlignment="1">
      <alignment horizontal="right" vertical="top" wrapText="1"/>
    </xf>
    <xf numFmtId="4" fontId="21" fillId="30" borderId="59" xfId="0" applyNumberFormat="1" applyFont="1" applyFill="1" applyBorder="1" applyAlignment="1">
      <alignment horizontal="right" vertical="top" wrapText="1"/>
    </xf>
    <xf numFmtId="4" fontId="21" fillId="30" borderId="60" xfId="0" applyNumberFormat="1" applyFont="1" applyFill="1" applyBorder="1" applyAlignment="1">
      <alignment horizontal="right" vertical="top" wrapText="1"/>
    </xf>
    <xf numFmtId="4" fontId="21" fillId="30" borderId="6" xfId="0" applyNumberFormat="1" applyFont="1" applyFill="1" applyBorder="1" applyAlignment="1">
      <alignment horizontal="right" vertical="top" wrapText="1"/>
    </xf>
    <xf numFmtId="4" fontId="19" fillId="31" borderId="50" xfId="0" applyNumberFormat="1" applyFont="1" applyFill="1" applyBorder="1" applyAlignment="1">
      <alignment horizontal="right" vertical="top" wrapText="1"/>
    </xf>
    <xf numFmtId="4" fontId="19" fillId="31" borderId="53" xfId="0" applyNumberFormat="1" applyFont="1" applyFill="1" applyBorder="1" applyAlignment="1">
      <alignment horizontal="right" vertical="top" wrapText="1"/>
    </xf>
    <xf numFmtId="4" fontId="19" fillId="30" borderId="64" xfId="0" applyNumberFormat="1" applyFont="1" applyFill="1" applyBorder="1" applyAlignment="1">
      <alignment horizontal="right" vertical="top" wrapText="1"/>
    </xf>
    <xf numFmtId="4" fontId="19" fillId="31" borderId="13" xfId="0" applyNumberFormat="1" applyFont="1" applyFill="1" applyBorder="1" applyAlignment="1">
      <alignment horizontal="right" vertical="top" wrapText="1"/>
    </xf>
    <xf numFmtId="0" fontId="29" fillId="0" borderId="0" xfId="0" applyFont="1"/>
    <xf numFmtId="0" fontId="30" fillId="0" borderId="7" xfId="0" applyFont="1" applyBorder="1"/>
    <xf numFmtId="4" fontId="2" fillId="28" borderId="11" xfId="0" applyNumberFormat="1" applyFont="1" applyFill="1" applyBorder="1" applyAlignment="1">
      <alignment horizontal="right" vertical="top" wrapText="1"/>
    </xf>
    <xf numFmtId="4" fontId="2" fillId="28" borderId="15" xfId="0" applyNumberFormat="1" applyFont="1" applyFill="1" applyBorder="1" applyAlignment="1">
      <alignment horizontal="right" vertical="top" wrapText="1"/>
    </xf>
    <xf numFmtId="4" fontId="2" fillId="28" borderId="7" xfId="0" applyNumberFormat="1" applyFont="1" applyFill="1" applyBorder="1" applyAlignment="1">
      <alignment horizontal="right" vertical="top" wrapText="1"/>
    </xf>
    <xf numFmtId="4" fontId="2" fillId="28" borderId="13" xfId="0" applyNumberFormat="1" applyFont="1" applyFill="1" applyBorder="1" applyAlignment="1">
      <alignment horizontal="right" vertical="top" wrapText="1"/>
    </xf>
    <xf numFmtId="4" fontId="2" fillId="28" borderId="7" xfId="0" applyNumberFormat="1" applyFont="1" applyFill="1" applyBorder="1" applyAlignment="1">
      <alignment horizontal="right" vertical="center" wrapText="1"/>
    </xf>
    <xf numFmtId="4" fontId="2" fillId="28" borderId="8" xfId="0" applyNumberFormat="1" applyFont="1" applyFill="1" applyBorder="1" applyAlignment="1">
      <alignment horizontal="right" vertical="top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66FFFF"/>
      <color rgb="FFCCFFFF"/>
      <color rgb="FF00FFFF"/>
      <color rgb="FFF9D1F0"/>
      <color rgb="FFCEFCCF"/>
      <color rgb="FF66FF99"/>
      <color rgb="FF00FF00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A7" zoomScale="80" zoomScaleNormal="80" workbookViewId="0">
      <selection activeCell="D19" sqref="D19:E20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65" t="s">
        <v>2</v>
      </c>
      <c r="B4" s="365" t="s">
        <v>3</v>
      </c>
      <c r="C4" s="365" t="s">
        <v>4</v>
      </c>
      <c r="D4" s="4" t="s">
        <v>5</v>
      </c>
      <c r="E4" s="4" t="s">
        <v>6</v>
      </c>
      <c r="F4" s="365" t="s">
        <v>7</v>
      </c>
    </row>
    <row r="5" spans="1:6" s="1" customFormat="1" ht="15.75" x14ac:dyDescent="0.25">
      <c r="A5" s="365"/>
      <c r="B5" s="365"/>
      <c r="C5" s="365"/>
      <c r="D5" s="5" t="s">
        <v>475</v>
      </c>
      <c r="E5" s="5" t="s">
        <v>476</v>
      </c>
      <c r="F5" s="365"/>
    </row>
    <row r="6" spans="1:6" s="1" customFormat="1" ht="16.5" customHeight="1" x14ac:dyDescent="0.25">
      <c r="A6" s="366" t="s">
        <v>8</v>
      </c>
      <c r="B6" s="366"/>
      <c r="C6" s="6">
        <v>0.01</v>
      </c>
      <c r="D6" s="96">
        <f>D7+D62</f>
        <v>14626200</v>
      </c>
      <c r="E6" s="96">
        <f>E7+E62+E61</f>
        <v>14393687.77</v>
      </c>
      <c r="F6" s="7">
        <f t="shared" ref="F6:F37" si="0">E6/D6</f>
        <v>0.98410303222983408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0">
        <f>D8+D39</f>
        <v>14476000</v>
      </c>
      <c r="E7" s="100">
        <f>E8+E39</f>
        <v>13438165.77</v>
      </c>
      <c r="F7" s="7">
        <f t="shared" si="0"/>
        <v>0.9283065605139541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0">
        <f>D9+D17+D27+D37</f>
        <v>14428000</v>
      </c>
      <c r="E8" s="100">
        <f>E9+E17+E27+E37</f>
        <v>13237555.93</v>
      </c>
      <c r="F8" s="7">
        <f t="shared" si="0"/>
        <v>0.9174907076517882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0">
        <f>D10</f>
        <v>7802000</v>
      </c>
      <c r="E9" s="100">
        <f>E10</f>
        <v>7809734.7699999996</v>
      </c>
      <c r="F9" s="7">
        <f t="shared" si="0"/>
        <v>1.0009913829787234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0">
        <f>D11+D13</f>
        <v>7802000</v>
      </c>
      <c r="E10" s="100">
        <f>E11+E13</f>
        <v>7809734.7699999996</v>
      </c>
      <c r="F10" s="7">
        <f t="shared" si="0"/>
        <v>1.0009913829787234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69">
        <f>D12</f>
        <v>31000</v>
      </c>
      <c r="E11" s="261">
        <f>E12</f>
        <v>33499.5</v>
      </c>
      <c r="F11" s="7">
        <f t="shared" si="0"/>
        <v>1.0806290322580645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399">
        <v>31000</v>
      </c>
      <c r="E12" s="400">
        <v>33499.5</v>
      </c>
      <c r="F12" s="13">
        <f t="shared" si="0"/>
        <v>1.0806290322580645</v>
      </c>
    </row>
    <row r="13" spans="1:6" s="1" customFormat="1" ht="32.25" thickBot="1" x14ac:dyDescent="0.3">
      <c r="A13" s="8"/>
      <c r="B13" s="112" t="s">
        <v>22</v>
      </c>
      <c r="C13" s="135" t="s">
        <v>23</v>
      </c>
      <c r="D13" s="269">
        <f>D14+D15+D16</f>
        <v>7771000</v>
      </c>
      <c r="E13" s="262">
        <f>E14+E15+E16</f>
        <v>7776235.2699999996</v>
      </c>
      <c r="F13" s="7">
        <f t="shared" si="0"/>
        <v>1.000673693218376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401">
        <v>7251000</v>
      </c>
      <c r="E14" s="402">
        <v>7263236.2699999996</v>
      </c>
      <c r="F14" s="13">
        <f t="shared" si="0"/>
        <v>1.0016875286167424</v>
      </c>
    </row>
    <row r="15" spans="1:6" s="1" customFormat="1" ht="32.25" thickBot="1" x14ac:dyDescent="0.3">
      <c r="A15" s="11"/>
      <c r="B15" s="12" t="s">
        <v>26</v>
      </c>
      <c r="C15" s="140" t="s">
        <v>27</v>
      </c>
      <c r="D15" s="403">
        <v>0</v>
      </c>
      <c r="E15" s="403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401">
        <v>520000</v>
      </c>
      <c r="E16" s="401">
        <v>512999</v>
      </c>
      <c r="F16" s="13">
        <f t="shared" si="0"/>
        <v>0.98653653846153844</v>
      </c>
    </row>
    <row r="17" spans="1:6" s="1" customFormat="1" ht="15.75" x14ac:dyDescent="0.25">
      <c r="A17" s="8" t="s">
        <v>30</v>
      </c>
      <c r="B17" s="112" t="s">
        <v>31</v>
      </c>
      <c r="C17" s="135" t="s">
        <v>440</v>
      </c>
      <c r="D17" s="269">
        <f>D18+D21+D25+D26</f>
        <v>782000</v>
      </c>
      <c r="E17" s="263">
        <f>E18+E21+E25+E26</f>
        <v>866901.25999999989</v>
      </c>
      <c r="F17" s="136">
        <f t="shared" si="0"/>
        <v>1.1085693861892583</v>
      </c>
    </row>
    <row r="18" spans="1:6" s="1" customFormat="1" ht="15.75" x14ac:dyDescent="0.25">
      <c r="A18" s="8"/>
      <c r="B18" s="9" t="s">
        <v>32</v>
      </c>
      <c r="C18" s="9" t="s">
        <v>33</v>
      </c>
      <c r="D18" s="133">
        <f>D19+D20</f>
        <v>362000</v>
      </c>
      <c r="E18" s="134">
        <f>E19+E20</f>
        <v>406765.93</v>
      </c>
      <c r="F18" s="7">
        <f t="shared" si="0"/>
        <v>1.1236627900552485</v>
      </c>
    </row>
    <row r="19" spans="1:6" s="1" customFormat="1" ht="15.75" x14ac:dyDescent="0.25">
      <c r="A19" s="11"/>
      <c r="B19" s="12" t="s">
        <v>34</v>
      </c>
      <c r="C19" s="12" t="s">
        <v>35</v>
      </c>
      <c r="D19" s="404">
        <v>186000</v>
      </c>
      <c r="E19" s="401">
        <v>210627.93</v>
      </c>
      <c r="F19" s="13">
        <f t="shared" si="0"/>
        <v>1.1324082258064516</v>
      </c>
    </row>
    <row r="20" spans="1:6" s="1" customFormat="1" ht="15.75" x14ac:dyDescent="0.25">
      <c r="A20" s="11"/>
      <c r="B20" s="12" t="s">
        <v>36</v>
      </c>
      <c r="C20" s="12" t="s">
        <v>37</v>
      </c>
      <c r="D20" s="404">
        <v>176000</v>
      </c>
      <c r="E20" s="401">
        <v>196138</v>
      </c>
      <c r="F20" s="13">
        <f t="shared" si="0"/>
        <v>1.1144204545454546</v>
      </c>
    </row>
    <row r="21" spans="1:6" s="1" customFormat="1" ht="15.75" x14ac:dyDescent="0.25">
      <c r="A21" s="8"/>
      <c r="B21" s="9" t="s">
        <v>38</v>
      </c>
      <c r="C21" s="9" t="s">
        <v>39</v>
      </c>
      <c r="D21" s="220">
        <f>D22+D23+D24</f>
        <v>323000</v>
      </c>
      <c r="E21" s="221">
        <f>E22+E23+E24</f>
        <v>345706.3</v>
      </c>
      <c r="F21" s="7">
        <f t="shared" si="0"/>
        <v>1.0702981424148605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48">
        <v>144000</v>
      </c>
      <c r="E22" s="346">
        <v>155410.21</v>
      </c>
      <c r="F22" s="13">
        <f t="shared" si="0"/>
        <v>1.0792375694444445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48">
        <v>73000</v>
      </c>
      <c r="E23" s="346">
        <v>81966</v>
      </c>
      <c r="F23" s="13">
        <f t="shared" si="0"/>
        <v>1.1228219178082193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48">
        <v>106000</v>
      </c>
      <c r="E24" s="346">
        <v>108330.09</v>
      </c>
      <c r="F24" s="13">
        <f t="shared" si="0"/>
        <v>1.0219819811320754</v>
      </c>
    </row>
    <row r="25" spans="1:6" s="1" customFormat="1" ht="15.75" x14ac:dyDescent="0.25">
      <c r="A25" s="11"/>
      <c r="B25" s="12" t="s">
        <v>46</v>
      </c>
      <c r="C25" s="12" t="s">
        <v>444</v>
      </c>
      <c r="D25" s="348">
        <v>13000</v>
      </c>
      <c r="E25" s="346">
        <v>68200.429999999993</v>
      </c>
      <c r="F25" s="13">
        <f t="shared" si="0"/>
        <v>5.2461869230769222</v>
      </c>
    </row>
    <row r="26" spans="1:6" s="1" customFormat="1" ht="15.75" x14ac:dyDescent="0.25">
      <c r="A26" s="11"/>
      <c r="B26" s="12" t="s">
        <v>47</v>
      </c>
      <c r="C26" s="12" t="s">
        <v>445</v>
      </c>
      <c r="D26" s="348">
        <v>84000</v>
      </c>
      <c r="E26" s="346">
        <v>46228.6</v>
      </c>
      <c r="F26" s="13">
        <f t="shared" si="0"/>
        <v>0.55034047619047621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1">
        <f>D28+D31</f>
        <v>5839000</v>
      </c>
      <c r="E27" s="102">
        <f>E28+E31</f>
        <v>4558285.9000000004</v>
      </c>
      <c r="F27" s="7">
        <f t="shared" si="0"/>
        <v>0.78066208254838165</v>
      </c>
    </row>
    <row r="28" spans="1:6" s="1" customFormat="1" ht="15.75" x14ac:dyDescent="0.25">
      <c r="A28" s="8"/>
      <c r="B28" s="112" t="s">
        <v>50</v>
      </c>
      <c r="C28" s="112">
        <v>11.02</v>
      </c>
      <c r="D28" s="270">
        <f>D29+D30</f>
        <v>5324000</v>
      </c>
      <c r="E28" s="264">
        <f>E29+E30</f>
        <v>4000943</v>
      </c>
      <c r="F28" s="7">
        <f t="shared" si="0"/>
        <v>0.75149192336589032</v>
      </c>
    </row>
    <row r="29" spans="1:6" s="1" customFormat="1" ht="31.5" x14ac:dyDescent="0.25">
      <c r="A29" s="11"/>
      <c r="B29" s="12" t="s">
        <v>459</v>
      </c>
      <c r="C29" s="12" t="s">
        <v>51</v>
      </c>
      <c r="D29" s="348">
        <v>5324000</v>
      </c>
      <c r="E29" s="346">
        <v>4000943</v>
      </c>
      <c r="F29" s="13">
        <f t="shared" si="0"/>
        <v>0.75149192336589032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49">
        <v>0</v>
      </c>
      <c r="E30" s="350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7" t="s">
        <v>54</v>
      </c>
      <c r="C31" s="112">
        <v>16.02</v>
      </c>
      <c r="D31" s="271">
        <f>D32+D35+D36</f>
        <v>515000</v>
      </c>
      <c r="E31" s="265">
        <f>E32+E35+E36</f>
        <v>557342.9</v>
      </c>
      <c r="F31" s="7">
        <f t="shared" si="0"/>
        <v>1.0822192233009709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3">
        <f>D33+D34</f>
        <v>512000</v>
      </c>
      <c r="E32" s="134">
        <f>E33+E34</f>
        <v>554809.23</v>
      </c>
      <c r="F32" s="7">
        <f t="shared" si="0"/>
        <v>1.0836117773437499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46">
        <v>428000</v>
      </c>
      <c r="E33" s="346">
        <v>502188.23</v>
      </c>
      <c r="F33" s="13">
        <f t="shared" si="0"/>
        <v>1.1733369859813083</v>
      </c>
    </row>
    <row r="34" spans="1:6" s="1" customFormat="1" ht="31.5" x14ac:dyDescent="0.25">
      <c r="A34" s="11"/>
      <c r="B34" s="12" t="s">
        <v>59</v>
      </c>
      <c r="C34" s="12" t="s">
        <v>60</v>
      </c>
      <c r="D34" s="348">
        <v>84000</v>
      </c>
      <c r="E34" s="346">
        <v>52621</v>
      </c>
      <c r="F34" s="13">
        <f t="shared" si="0"/>
        <v>0.62644047619047616</v>
      </c>
    </row>
    <row r="35" spans="1:6" s="1" customFormat="1" ht="31.5" x14ac:dyDescent="0.25">
      <c r="A35" s="11"/>
      <c r="B35" s="12" t="s">
        <v>61</v>
      </c>
      <c r="C35" s="12" t="s">
        <v>443</v>
      </c>
      <c r="D35" s="348">
        <v>1000</v>
      </c>
      <c r="E35" s="346">
        <v>4.67</v>
      </c>
      <c r="F35" s="13">
        <f t="shared" si="0"/>
        <v>4.6699999999999997E-3</v>
      </c>
    </row>
    <row r="36" spans="1:6" s="1" customFormat="1" ht="32.25" thickBot="1" x14ac:dyDescent="0.3">
      <c r="A36" s="11"/>
      <c r="B36" s="12" t="s">
        <v>62</v>
      </c>
      <c r="C36" s="12" t="s">
        <v>446</v>
      </c>
      <c r="D36" s="348">
        <v>2000</v>
      </c>
      <c r="E36" s="346">
        <v>2529</v>
      </c>
      <c r="F36" s="13">
        <f t="shared" si="0"/>
        <v>1.2645</v>
      </c>
    </row>
    <row r="37" spans="1:6" s="1" customFormat="1" ht="16.5" thickBot="1" x14ac:dyDescent="0.3">
      <c r="A37" s="138" t="s">
        <v>63</v>
      </c>
      <c r="B37" s="112" t="s">
        <v>64</v>
      </c>
      <c r="C37" s="112">
        <v>18.02</v>
      </c>
      <c r="D37" s="269">
        <f>D38</f>
        <v>5000</v>
      </c>
      <c r="E37" s="261">
        <f>E38</f>
        <v>2634</v>
      </c>
      <c r="F37" s="136">
        <f t="shared" si="0"/>
        <v>0.52680000000000005</v>
      </c>
    </row>
    <row r="38" spans="1:6" s="1" customFormat="1" ht="16.5" thickBot="1" x14ac:dyDescent="0.3">
      <c r="A38" s="11"/>
      <c r="B38" s="12" t="s">
        <v>65</v>
      </c>
      <c r="C38" s="12" t="s">
        <v>66</v>
      </c>
      <c r="D38" s="346">
        <v>5000</v>
      </c>
      <c r="E38" s="346">
        <v>2634</v>
      </c>
      <c r="F38" s="13">
        <f t="shared" ref="F38:F60" si="1">E38/D38</f>
        <v>0.52680000000000005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0">
        <f>D40+D44</f>
        <v>48000</v>
      </c>
      <c r="E39" s="100">
        <f>E40+E44</f>
        <v>200609.84000000003</v>
      </c>
      <c r="F39" s="7">
        <f t="shared" si="1"/>
        <v>4.1793716666666674</v>
      </c>
    </row>
    <row r="40" spans="1:6" s="1" customFormat="1" ht="16.5" thickBot="1" x14ac:dyDescent="0.3">
      <c r="A40" s="8" t="s">
        <v>70</v>
      </c>
      <c r="B40" s="9" t="s">
        <v>71</v>
      </c>
      <c r="C40" s="112" t="s">
        <v>441</v>
      </c>
      <c r="D40" s="269">
        <f>D41</f>
        <v>79000</v>
      </c>
      <c r="E40" s="263">
        <f>E41</f>
        <v>211055.02000000002</v>
      </c>
      <c r="F40" s="7">
        <f t="shared" si="1"/>
        <v>2.6715825316455697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309">
        <f>D43</f>
        <v>79000</v>
      </c>
      <c r="E41" s="309">
        <f>E43+E42</f>
        <v>211055.02000000002</v>
      </c>
      <c r="F41" s="7">
        <f t="shared" si="1"/>
        <v>2.6715825316455697</v>
      </c>
    </row>
    <row r="42" spans="1:6" s="307" customFormat="1" ht="16.5" thickBot="1" x14ac:dyDescent="0.3">
      <c r="A42" s="219"/>
      <c r="B42" s="306" t="s">
        <v>473</v>
      </c>
      <c r="C42" s="308" t="s">
        <v>472</v>
      </c>
      <c r="D42" s="351">
        <v>0</v>
      </c>
      <c r="E42" s="351">
        <v>145285.75</v>
      </c>
      <c r="F42" s="7" t="e">
        <f t="shared" si="1"/>
        <v>#DIV/0!</v>
      </c>
    </row>
    <row r="43" spans="1:6" s="1" customFormat="1" ht="16.5" thickBot="1" x14ac:dyDescent="0.3">
      <c r="A43" s="11"/>
      <c r="B43" s="12" t="s">
        <v>74</v>
      </c>
      <c r="C43" s="12" t="s">
        <v>75</v>
      </c>
      <c r="D43" s="348">
        <v>79000</v>
      </c>
      <c r="E43" s="346">
        <v>65769.27</v>
      </c>
      <c r="F43" s="13">
        <f t="shared" si="1"/>
        <v>0.83252240506329123</v>
      </c>
    </row>
    <row r="44" spans="1:6" s="1" customFormat="1" ht="16.5" thickBot="1" x14ac:dyDescent="0.3">
      <c r="A44" s="8" t="s">
        <v>76</v>
      </c>
      <c r="B44" s="9" t="s">
        <v>77</v>
      </c>
      <c r="C44" s="9" t="s">
        <v>78</v>
      </c>
      <c r="D44" s="100">
        <f>D45+D48+D51+D55+D58</f>
        <v>-31000</v>
      </c>
      <c r="E44" s="100">
        <f>E45+E48+E51+E55+E58</f>
        <v>-10445.179999999993</v>
      </c>
      <c r="F44" s="7">
        <f t="shared" si="1"/>
        <v>0.33694129032258041</v>
      </c>
    </row>
    <row r="45" spans="1:6" s="1" customFormat="1" ht="16.5" thickBot="1" x14ac:dyDescent="0.3">
      <c r="A45" s="8"/>
      <c r="B45" s="112" t="s">
        <v>79</v>
      </c>
      <c r="C45" s="112">
        <v>33.020000000000003</v>
      </c>
      <c r="D45" s="269">
        <f>D46+D47</f>
        <v>78000</v>
      </c>
      <c r="E45" s="263">
        <f>E46+E47</f>
        <v>35036.19</v>
      </c>
      <c r="F45" s="352">
        <f t="shared" si="1"/>
        <v>0.44918192307692312</v>
      </c>
    </row>
    <row r="46" spans="1:6" s="1" customFormat="1" ht="16.5" thickBot="1" x14ac:dyDescent="0.3">
      <c r="A46" s="11"/>
      <c r="B46" s="12" t="s">
        <v>79</v>
      </c>
      <c r="C46" s="12" t="s">
        <v>447</v>
      </c>
      <c r="D46" s="346">
        <v>77000</v>
      </c>
      <c r="E46" s="349">
        <v>32945</v>
      </c>
      <c r="F46" s="109">
        <f t="shared" si="1"/>
        <v>0.42785714285714288</v>
      </c>
    </row>
    <row r="47" spans="1:6" s="1" customFormat="1" ht="32.25" thickBot="1" x14ac:dyDescent="0.3">
      <c r="A47" s="11"/>
      <c r="B47" s="12" t="s">
        <v>80</v>
      </c>
      <c r="C47" s="12" t="s">
        <v>448</v>
      </c>
      <c r="D47" s="348">
        <v>1000</v>
      </c>
      <c r="E47" s="346">
        <v>2091.19</v>
      </c>
      <c r="F47" s="13">
        <f t="shared" si="1"/>
        <v>2.0911900000000001</v>
      </c>
    </row>
    <row r="48" spans="1:6" s="1" customFormat="1" ht="31.5" x14ac:dyDescent="0.25">
      <c r="A48" s="8"/>
      <c r="B48" s="112" t="s">
        <v>81</v>
      </c>
      <c r="C48" s="112">
        <v>34.020000000000003</v>
      </c>
      <c r="D48" s="269">
        <f>D49+D50</f>
        <v>15000</v>
      </c>
      <c r="E48" s="263">
        <f>E49+E50</f>
        <v>1035</v>
      </c>
      <c r="F48" s="136">
        <f t="shared" si="1"/>
        <v>6.9000000000000006E-2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346">
        <v>0</v>
      </c>
      <c r="E49" s="348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442</v>
      </c>
      <c r="C50" s="139" t="s">
        <v>449</v>
      </c>
      <c r="D50" s="346">
        <v>15000</v>
      </c>
      <c r="E50" s="346">
        <v>1035</v>
      </c>
      <c r="F50" s="13">
        <f t="shared" si="1"/>
        <v>6.9000000000000006E-2</v>
      </c>
    </row>
    <row r="51" spans="1:6" s="1" customFormat="1" ht="16.5" thickBot="1" x14ac:dyDescent="0.3">
      <c r="A51" s="8"/>
      <c r="B51" s="112" t="s">
        <v>84</v>
      </c>
      <c r="C51" s="112">
        <v>35.020000000000003</v>
      </c>
      <c r="D51" s="269">
        <f>D52+D54</f>
        <v>258000</v>
      </c>
      <c r="E51" s="263">
        <f>E52+E54</f>
        <v>314947.25</v>
      </c>
      <c r="F51" s="7">
        <f t="shared" si="1"/>
        <v>1.2207257751937985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0">
        <f>D53</f>
        <v>207000</v>
      </c>
      <c r="E52" s="150">
        <f>E53</f>
        <v>264260.23</v>
      </c>
      <c r="F52" s="7">
        <f t="shared" si="1"/>
        <v>1.2766194685990337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53">
        <v>207000</v>
      </c>
      <c r="E53" s="354">
        <v>264260.23</v>
      </c>
      <c r="F53" s="13">
        <f t="shared" si="1"/>
        <v>1.2766194685990337</v>
      </c>
    </row>
    <row r="54" spans="1:6" s="1" customFormat="1" ht="16.5" thickBot="1" x14ac:dyDescent="0.3">
      <c r="A54" s="11"/>
      <c r="B54" s="12" t="s">
        <v>89</v>
      </c>
      <c r="C54" s="12" t="s">
        <v>450</v>
      </c>
      <c r="D54" s="349">
        <v>51000</v>
      </c>
      <c r="E54" s="350">
        <v>50687.02</v>
      </c>
      <c r="F54" s="13">
        <f t="shared" si="1"/>
        <v>0.99386313725490194</v>
      </c>
    </row>
    <row r="55" spans="1:6" s="1" customFormat="1" ht="16.5" thickBot="1" x14ac:dyDescent="0.3">
      <c r="A55" s="8"/>
      <c r="B55" s="112" t="s">
        <v>90</v>
      </c>
      <c r="C55" s="112">
        <v>36.020000000000003</v>
      </c>
      <c r="D55" s="271">
        <f>D56+D57</f>
        <v>138000</v>
      </c>
      <c r="E55" s="265">
        <f>E56+E57</f>
        <v>18536.38</v>
      </c>
      <c r="F55" s="7">
        <f t="shared" si="1"/>
        <v>0.13432159420289855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48">
        <v>114000</v>
      </c>
      <c r="E56" s="347">
        <v>0</v>
      </c>
      <c r="F56" s="7">
        <f t="shared" si="1"/>
        <v>0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48">
        <v>24000</v>
      </c>
      <c r="E57" s="346">
        <v>18536.38</v>
      </c>
      <c r="F57" s="13">
        <f t="shared" si="1"/>
        <v>0.77234916666666675</v>
      </c>
    </row>
    <row r="58" spans="1:6" s="1" customFormat="1" ht="32.25" thickBot="1" x14ac:dyDescent="0.3">
      <c r="A58" s="8"/>
      <c r="B58" s="112" t="s">
        <v>95</v>
      </c>
      <c r="C58" s="112" t="s">
        <v>96</v>
      </c>
      <c r="D58" s="133">
        <f>D59+D60</f>
        <v>-520000</v>
      </c>
      <c r="E58" s="133">
        <f>E59+E60</f>
        <v>-380000</v>
      </c>
      <c r="F58" s="7">
        <f t="shared" si="1"/>
        <v>0.73076923076923073</v>
      </c>
    </row>
    <row r="59" spans="1:6" s="1" customFormat="1" ht="16.5" thickBot="1" x14ac:dyDescent="0.3">
      <c r="A59" s="11"/>
      <c r="B59" s="12" t="s">
        <v>418</v>
      </c>
      <c r="C59" s="256" t="s">
        <v>417</v>
      </c>
      <c r="D59" s="355">
        <v>0</v>
      </c>
      <c r="E59" s="356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39" t="s">
        <v>97</v>
      </c>
      <c r="C60" s="278" t="s">
        <v>98</v>
      </c>
      <c r="D60" s="358">
        <v>-520000</v>
      </c>
      <c r="E60" s="357">
        <v>-380000</v>
      </c>
      <c r="F60" s="13">
        <f t="shared" si="1"/>
        <v>0.73076923076923073</v>
      </c>
    </row>
    <row r="61" spans="1:6" s="1" customFormat="1" ht="32.25" thickBot="1" x14ac:dyDescent="0.3">
      <c r="A61" s="249"/>
      <c r="B61" s="250" t="s">
        <v>99</v>
      </c>
      <c r="C61" s="251">
        <v>40.11</v>
      </c>
      <c r="D61" s="252">
        <v>0</v>
      </c>
      <c r="E61" s="252">
        <v>800000</v>
      </c>
      <c r="F61" s="253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22">
        <f>D63+D64</f>
        <v>150200</v>
      </c>
      <c r="E62" s="266">
        <f>E63+E64</f>
        <v>155522</v>
      </c>
      <c r="F62" s="7">
        <f>E62/D62</f>
        <v>1.0354327563249002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50">
        <v>73400</v>
      </c>
      <c r="E63" s="350">
        <v>78768</v>
      </c>
      <c r="F63" s="13">
        <f>E63/D63</f>
        <v>1.0731335149863761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59">
        <v>76800</v>
      </c>
      <c r="E64" s="359">
        <v>76754</v>
      </c>
      <c r="F64" s="13">
        <f>E64/D64</f>
        <v>0.99940104166666666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28" zoomScaleNormal="100" workbookViewId="0">
      <selection activeCell="M40" sqref="M40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65" t="s">
        <v>2</v>
      </c>
      <c r="B4" s="365" t="s">
        <v>3</v>
      </c>
      <c r="C4" s="365" t="s">
        <v>4</v>
      </c>
      <c r="D4" s="4" t="s">
        <v>114</v>
      </c>
      <c r="E4" s="4" t="s">
        <v>115</v>
      </c>
      <c r="F4" s="365" t="s">
        <v>7</v>
      </c>
    </row>
    <row r="5" spans="1:6" s="1" customFormat="1" ht="15.75" x14ac:dyDescent="0.25">
      <c r="A5" s="365"/>
      <c r="B5" s="365"/>
      <c r="C5" s="365"/>
      <c r="D5" s="75">
        <v>46002</v>
      </c>
      <c r="E5" s="75">
        <v>46002</v>
      </c>
      <c r="F5" s="365"/>
    </row>
    <row r="6" spans="1:6" s="1" customFormat="1" ht="16.5" customHeight="1" x14ac:dyDescent="0.25">
      <c r="A6" s="366" t="s">
        <v>116</v>
      </c>
      <c r="B6" s="366"/>
      <c r="C6" s="6">
        <v>50.02</v>
      </c>
      <c r="D6" s="96">
        <f>D7+D14+D17+D21+D24+D29+D34+D37+D41+D12</f>
        <v>14626200</v>
      </c>
      <c r="E6" s="103">
        <f>E7+E14+E17+E21+E24+E29+E34+E37+E41+E12</f>
        <v>11859588.039999997</v>
      </c>
      <c r="F6" s="7">
        <f>E6/D6</f>
        <v>0.81084547182453381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3">
        <f>D8+D9+D11+D10</f>
        <v>5541000</v>
      </c>
      <c r="E7" s="133">
        <f>E8+E9+E11+E10</f>
        <v>4670603.3499999996</v>
      </c>
      <c r="F7" s="7">
        <f>E7/D7</f>
        <v>0.84291704565962811</v>
      </c>
    </row>
    <row r="8" spans="1:6" s="1" customFormat="1" ht="15.75" x14ac:dyDescent="0.25">
      <c r="A8" s="11"/>
      <c r="B8" s="12" t="s">
        <v>118</v>
      </c>
      <c r="C8" s="12" t="s">
        <v>119</v>
      </c>
      <c r="D8" s="368">
        <v>4016000</v>
      </c>
      <c r="E8" s="368">
        <v>3598168</v>
      </c>
      <c r="F8" s="13">
        <f>E8/D8</f>
        <v>0.89595816733067724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68">
        <v>1515000</v>
      </c>
      <c r="E9" s="368">
        <v>1103948.47</v>
      </c>
      <c r="F9" s="13">
        <f>E9/D9</f>
        <v>0.72867885808580857</v>
      </c>
    </row>
    <row r="10" spans="1:6" s="1" customFormat="1" ht="16.5" thickBot="1" x14ac:dyDescent="0.3">
      <c r="A10" s="11"/>
      <c r="B10" s="12" t="s">
        <v>138</v>
      </c>
      <c r="C10" s="12" t="s">
        <v>413</v>
      </c>
      <c r="D10" s="368">
        <v>10000</v>
      </c>
      <c r="E10" s="368">
        <v>10000</v>
      </c>
      <c r="F10" s="13">
        <f>E10/D10</f>
        <v>1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68">
        <v>0</v>
      </c>
      <c r="E11" s="368">
        <v>-41513.120000000003</v>
      </c>
      <c r="F11" s="13" t="e">
        <f t="shared" ref="F11:F13" si="0">E11/D11</f>
        <v>#DIV/0!</v>
      </c>
    </row>
    <row r="12" spans="1:6" s="1" customFormat="1" ht="32.25" thickBot="1" x14ac:dyDescent="0.3">
      <c r="A12" s="219">
        <v>2</v>
      </c>
      <c r="B12" s="217" t="s">
        <v>454</v>
      </c>
      <c r="C12" s="227" t="s">
        <v>455</v>
      </c>
      <c r="D12" s="226">
        <f>D13</f>
        <v>1000</v>
      </c>
      <c r="E12" s="226">
        <f>E13</f>
        <v>719.2</v>
      </c>
      <c r="F12" s="247">
        <f t="shared" si="0"/>
        <v>0.71920000000000006</v>
      </c>
    </row>
    <row r="13" spans="1:6" s="1" customFormat="1" ht="16.5" thickBot="1" x14ac:dyDescent="0.3">
      <c r="A13" s="219"/>
      <c r="B13" s="12" t="s">
        <v>120</v>
      </c>
      <c r="C13" s="12" t="s">
        <v>456</v>
      </c>
      <c r="D13" s="368">
        <v>1000</v>
      </c>
      <c r="E13" s="368">
        <v>719.2</v>
      </c>
      <c r="F13" s="13">
        <f t="shared" si="0"/>
        <v>0.71920000000000006</v>
      </c>
    </row>
    <row r="14" spans="1:6" s="1" customFormat="1" ht="32.25" thickBot="1" x14ac:dyDescent="0.3">
      <c r="A14" s="8">
        <v>3</v>
      </c>
      <c r="B14" s="9" t="s">
        <v>124</v>
      </c>
      <c r="C14" s="112">
        <v>61.02</v>
      </c>
      <c r="D14" s="133">
        <f>D15</f>
        <v>34000</v>
      </c>
      <c r="E14" s="133">
        <f>E15+E16</f>
        <v>10963.88</v>
      </c>
      <c r="F14" s="7">
        <f t="shared" ref="F14:F42" si="1">E14/D14</f>
        <v>0.32246705882352938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68">
        <v>34000</v>
      </c>
      <c r="E15" s="368">
        <v>10963.88</v>
      </c>
      <c r="F15" s="13">
        <f t="shared" si="1"/>
        <v>0.32246705882352938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68">
        <v>0</v>
      </c>
      <c r="E16" s="368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2">
        <v>65.02</v>
      </c>
      <c r="D17" s="133">
        <f>D18+D19+D20</f>
        <v>982000</v>
      </c>
      <c r="E17" s="133">
        <f>E18+E19+E20</f>
        <v>806824.51</v>
      </c>
      <c r="F17" s="7">
        <f t="shared" si="1"/>
        <v>0.82161355397148672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368">
        <v>828000</v>
      </c>
      <c r="E18" s="368">
        <v>694469.51</v>
      </c>
      <c r="F18" s="13">
        <f t="shared" si="1"/>
        <v>0.83873129227053145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368">
        <v>154000</v>
      </c>
      <c r="E19" s="368">
        <v>112355</v>
      </c>
      <c r="F19" s="13">
        <f t="shared" si="1"/>
        <v>0.72957792207792205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368">
        <v>0</v>
      </c>
      <c r="E20" s="368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2">
        <v>66.02</v>
      </c>
      <c r="D21" s="133">
        <f>D22+D23</f>
        <v>146800</v>
      </c>
      <c r="E21" s="133">
        <f>E22+E23</f>
        <v>84854</v>
      </c>
      <c r="F21" s="7">
        <f t="shared" si="1"/>
        <v>0.57802452316076292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368">
        <v>145800</v>
      </c>
      <c r="E22" s="368">
        <v>84574</v>
      </c>
      <c r="F22" s="13">
        <f t="shared" si="1"/>
        <v>0.58006858710562414</v>
      </c>
    </row>
    <row r="23" spans="1:6" s="1" customFormat="1" ht="16.5" thickBot="1" x14ac:dyDescent="0.3">
      <c r="A23" s="11"/>
      <c r="B23" s="12" t="s">
        <v>120</v>
      </c>
      <c r="C23" s="12" t="s">
        <v>452</v>
      </c>
      <c r="D23" s="368">
        <v>1000</v>
      </c>
      <c r="E23" s="368">
        <v>280</v>
      </c>
      <c r="F23" s="13">
        <f t="shared" si="1"/>
        <v>0.28000000000000003</v>
      </c>
    </row>
    <row r="24" spans="1:6" s="1" customFormat="1" ht="32.25" thickBot="1" x14ac:dyDescent="0.3">
      <c r="A24" s="8">
        <v>6</v>
      </c>
      <c r="B24" s="9" t="s">
        <v>135</v>
      </c>
      <c r="C24" s="112">
        <v>67.02</v>
      </c>
      <c r="D24" s="133">
        <f>D25+D26+D28+D27</f>
        <v>386000</v>
      </c>
      <c r="E24" s="133">
        <f>E25+E26+E27+E28</f>
        <v>138347.54999999999</v>
      </c>
      <c r="F24" s="7">
        <f t="shared" si="1"/>
        <v>0.35841334196891189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368">
        <v>45000</v>
      </c>
      <c r="E25" s="368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368">
        <v>241000</v>
      </c>
      <c r="E26" s="368">
        <v>113748.75</v>
      </c>
      <c r="F26" s="13">
        <f t="shared" si="1"/>
        <v>0.47198651452282159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368">
        <v>100000</v>
      </c>
      <c r="E27" s="368">
        <v>24598.799999999999</v>
      </c>
      <c r="F27" s="13">
        <f t="shared" si="1"/>
        <v>0.24598799999999998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368">
        <v>0</v>
      </c>
      <c r="E28" s="368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2">
        <v>68.02</v>
      </c>
      <c r="D29" s="133">
        <f>D30+D32+D31</f>
        <v>6292400</v>
      </c>
      <c r="E29" s="133">
        <f>E30+E32+E33+E31</f>
        <v>5512429.8099999996</v>
      </c>
      <c r="F29" s="7">
        <f t="shared" si="1"/>
        <v>0.87604567573580816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368">
        <v>2780000</v>
      </c>
      <c r="E30" s="368">
        <v>2303026</v>
      </c>
      <c r="F30" s="13">
        <f t="shared" si="1"/>
        <v>0.82842661870503598</v>
      </c>
    </row>
    <row r="31" spans="1:6" s="1" customFormat="1" ht="16.5" thickBot="1" x14ac:dyDescent="0.3">
      <c r="A31" s="11"/>
      <c r="B31" s="12" t="s">
        <v>120</v>
      </c>
      <c r="C31" s="12" t="s">
        <v>422</v>
      </c>
      <c r="D31" s="368">
        <v>130000</v>
      </c>
      <c r="E31" s="368">
        <v>103678.81</v>
      </c>
      <c r="F31" s="13">
        <f t="shared" si="1"/>
        <v>0.79752930769230768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368">
        <v>3382400</v>
      </c>
      <c r="E32" s="368">
        <v>3105725</v>
      </c>
      <c r="F32" s="13">
        <f t="shared" si="1"/>
        <v>0.91820157284768211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368">
        <v>0</v>
      </c>
      <c r="E33" s="368">
        <v>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2">
        <v>70.02</v>
      </c>
      <c r="D34" s="133">
        <f>D35</f>
        <v>685000</v>
      </c>
      <c r="E34" s="133">
        <f>E35+E36</f>
        <v>437286.41</v>
      </c>
      <c r="F34" s="7">
        <f t="shared" si="1"/>
        <v>0.63837432116788317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368">
        <v>685000</v>
      </c>
      <c r="E35" s="368">
        <v>437286.41</v>
      </c>
      <c r="F35" s="13">
        <f t="shared" si="1"/>
        <v>0.63837432116788317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368">
        <v>0</v>
      </c>
      <c r="E36" s="368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2">
        <v>74.02</v>
      </c>
      <c r="D37" s="133">
        <f>D38+D39</f>
        <v>298000</v>
      </c>
      <c r="E37" s="133">
        <f>E38+E39+E40</f>
        <v>148794.93</v>
      </c>
      <c r="F37" s="7">
        <f t="shared" si="1"/>
        <v>0.49931184563758385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368">
        <v>238000</v>
      </c>
      <c r="E38" s="368">
        <v>98084.93</v>
      </c>
      <c r="F38" s="13">
        <f t="shared" si="1"/>
        <v>0.41212155462184868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368">
        <v>60000</v>
      </c>
      <c r="E39" s="368">
        <v>50710</v>
      </c>
      <c r="F39" s="13">
        <f t="shared" si="1"/>
        <v>0.84516666666666662</v>
      </c>
    </row>
    <row r="40" spans="1:6" s="1" customFormat="1" ht="32.25" thickBot="1" x14ac:dyDescent="0.3">
      <c r="A40" s="305"/>
      <c r="B40" s="12" t="s">
        <v>122</v>
      </c>
      <c r="C40" s="12" t="s">
        <v>468</v>
      </c>
      <c r="D40" s="368"/>
      <c r="E40" s="368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2">
        <v>84.02</v>
      </c>
      <c r="D41" s="133">
        <f>D42</f>
        <v>260000</v>
      </c>
      <c r="E41" s="133">
        <f>E42</f>
        <v>48764.4</v>
      </c>
      <c r="F41" s="7">
        <f t="shared" si="1"/>
        <v>0.18755538461538462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368">
        <v>260000</v>
      </c>
      <c r="E42" s="368">
        <v>48764.4</v>
      </c>
      <c r="F42" s="13">
        <f t="shared" si="1"/>
        <v>0.18755538461538462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99">
        <f>'venituri functionare'!E6-'cheltuieli functionare'!E6</f>
        <v>2534099.7300000023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7" zoomScale="80" zoomScaleNormal="80" workbookViewId="0">
      <selection activeCell="L15" sqref="L15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65" t="s">
        <v>2</v>
      </c>
      <c r="B4" s="365" t="s">
        <v>3</v>
      </c>
      <c r="C4" s="365" t="s">
        <v>4</v>
      </c>
      <c r="D4" s="4" t="s">
        <v>160</v>
      </c>
      <c r="E4" s="365" t="s">
        <v>477</v>
      </c>
      <c r="F4" s="365" t="s">
        <v>7</v>
      </c>
    </row>
    <row r="5" spans="1:6" s="1" customFormat="1" ht="16.5" thickBot="1" x14ac:dyDescent="0.3">
      <c r="A5" s="365"/>
      <c r="B5" s="365"/>
      <c r="C5" s="365"/>
      <c r="D5" s="75">
        <v>46002</v>
      </c>
      <c r="E5" s="365"/>
      <c r="F5" s="365"/>
    </row>
    <row r="6" spans="1:6" s="1" customFormat="1" ht="16.5" customHeight="1" thickBot="1" x14ac:dyDescent="0.3">
      <c r="A6" s="367" t="s">
        <v>116</v>
      </c>
      <c r="B6" s="367"/>
      <c r="C6" s="20"/>
      <c r="D6" s="99">
        <f>D7+D10+D13+D15+D20+D24</f>
        <v>520000</v>
      </c>
      <c r="E6" s="99">
        <f>E9+E13+E15+E20+E7+E24</f>
        <v>2522225.87</v>
      </c>
      <c r="F6" s="13">
        <f>E6/D6</f>
        <v>4.8504343653846158</v>
      </c>
    </row>
    <row r="7" spans="1:6" s="1" customFormat="1" ht="32.25" thickBot="1" x14ac:dyDescent="0.3">
      <c r="A7" s="22" t="s">
        <v>161</v>
      </c>
      <c r="B7" s="111" t="s">
        <v>95</v>
      </c>
      <c r="C7" s="277" t="s">
        <v>96</v>
      </c>
      <c r="D7" s="223">
        <f>D8</f>
        <v>520000</v>
      </c>
      <c r="E7" s="275">
        <f>E8</f>
        <v>380000</v>
      </c>
      <c r="F7" s="7">
        <f>E7/D7</f>
        <v>0.73076923076923073</v>
      </c>
    </row>
    <row r="8" spans="1:6" s="1" customFormat="1" ht="30.75" customHeight="1" thickTop="1" thickBot="1" x14ac:dyDescent="0.3">
      <c r="A8" s="23"/>
      <c r="B8" s="276" t="s">
        <v>162</v>
      </c>
      <c r="C8" s="278" t="s">
        <v>163</v>
      </c>
      <c r="D8" s="360">
        <v>520000</v>
      </c>
      <c r="E8" s="361">
        <v>380000</v>
      </c>
      <c r="F8" s="13">
        <f>E8/D8</f>
        <v>0.73076923076923073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8">
        <f>D10</f>
        <v>0</v>
      </c>
      <c r="E9" s="98">
        <f>E10</f>
        <v>7172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2" t="s">
        <v>437</v>
      </c>
      <c r="D10" s="97">
        <f>D11</f>
        <v>0</v>
      </c>
      <c r="E10" s="268">
        <f>E11+E12</f>
        <v>7172</v>
      </c>
      <c r="F10" s="13" t="e">
        <f t="shared" ref="F10:F26" si="0">E10/D10</f>
        <v>#DIV/0!</v>
      </c>
    </row>
    <row r="11" spans="1:6" s="1" customFormat="1" ht="31.5" x14ac:dyDescent="0.25">
      <c r="A11" s="255"/>
      <c r="B11" s="256" t="s">
        <v>167</v>
      </c>
      <c r="C11" s="256" t="s">
        <v>464</v>
      </c>
      <c r="D11" s="362">
        <v>0</v>
      </c>
      <c r="E11" s="362">
        <v>7172</v>
      </c>
      <c r="F11" s="106" t="e">
        <f t="shared" si="0"/>
        <v>#DIV/0!</v>
      </c>
    </row>
    <row r="12" spans="1:6" s="1" customFormat="1" ht="15.75" x14ac:dyDescent="0.25">
      <c r="A12" s="258"/>
      <c r="B12" s="258" t="s">
        <v>462</v>
      </c>
      <c r="C12" s="258" t="s">
        <v>463</v>
      </c>
      <c r="D12" s="363">
        <v>0</v>
      </c>
      <c r="E12" s="363">
        <v>0</v>
      </c>
      <c r="F12" s="109"/>
    </row>
    <row r="13" spans="1:6" s="1" customFormat="1" ht="16.5" thickBot="1" x14ac:dyDescent="0.3">
      <c r="A13" s="24" t="s">
        <v>168</v>
      </c>
      <c r="B13" s="25" t="s">
        <v>169</v>
      </c>
      <c r="C13" s="113" t="s">
        <v>436</v>
      </c>
      <c r="D13" s="257">
        <f>D14</f>
        <v>0</v>
      </c>
      <c r="E13" s="223">
        <f>E14</f>
        <v>2135053.87</v>
      </c>
      <c r="F13" s="106" t="e">
        <f t="shared" si="0"/>
        <v>#DIV/0!</v>
      </c>
    </row>
    <row r="14" spans="1:6" s="1" customFormat="1" ht="48" thickBot="1" x14ac:dyDescent="0.3">
      <c r="A14" s="81"/>
      <c r="B14" s="254" t="s">
        <v>170</v>
      </c>
      <c r="C14" s="254" t="s">
        <v>458</v>
      </c>
      <c r="D14" s="364">
        <v>0</v>
      </c>
      <c r="E14" s="248">
        <v>2135053.87</v>
      </c>
      <c r="F14" s="109" t="e">
        <f t="shared" si="0"/>
        <v>#DIV/0!</v>
      </c>
    </row>
    <row r="15" spans="1:6" s="1" customFormat="1" ht="32.25" thickBot="1" x14ac:dyDescent="0.3">
      <c r="A15" s="84"/>
      <c r="B15" s="130" t="s">
        <v>404</v>
      </c>
      <c r="C15" s="118" t="s">
        <v>398</v>
      </c>
      <c r="D15" s="115">
        <f>D17+D16</f>
        <v>0</v>
      </c>
      <c r="E15" s="116">
        <f>E17+E16</f>
        <v>0</v>
      </c>
      <c r="F15" s="114" t="e">
        <f t="shared" si="0"/>
        <v>#DIV/0!</v>
      </c>
    </row>
    <row r="16" spans="1:6" s="1" customFormat="1" ht="48" thickBot="1" x14ac:dyDescent="0.3">
      <c r="A16" s="110"/>
      <c r="B16" s="121" t="s">
        <v>427</v>
      </c>
      <c r="C16" s="122" t="s">
        <v>426</v>
      </c>
      <c r="D16" s="327">
        <v>0</v>
      </c>
      <c r="E16" s="327">
        <v>0</v>
      </c>
      <c r="F16" s="109" t="e">
        <f t="shared" si="0"/>
        <v>#DIV/0!</v>
      </c>
    </row>
    <row r="17" spans="1:6" s="1" customFormat="1" ht="29.25" customHeight="1" x14ac:dyDescent="0.25">
      <c r="A17" s="120"/>
      <c r="B17" s="129" t="s">
        <v>403</v>
      </c>
      <c r="C17" s="95" t="s">
        <v>397</v>
      </c>
      <c r="D17" s="224">
        <f>D18+D19</f>
        <v>0</v>
      </c>
      <c r="E17" s="225">
        <f t="shared" ref="E17" si="1">E18+E19</f>
        <v>0</v>
      </c>
      <c r="F17" s="109" t="e">
        <f t="shared" si="0"/>
        <v>#DIV/0!</v>
      </c>
    </row>
    <row r="18" spans="1:6" s="1" customFormat="1" ht="15.75" x14ac:dyDescent="0.25">
      <c r="A18" s="85"/>
      <c r="B18" s="119" t="s">
        <v>402</v>
      </c>
      <c r="C18" s="117" t="s">
        <v>399</v>
      </c>
      <c r="D18" s="328">
        <v>0</v>
      </c>
      <c r="E18" s="328">
        <v>0</v>
      </c>
      <c r="F18" s="109" t="e">
        <f t="shared" si="0"/>
        <v>#DIV/0!</v>
      </c>
    </row>
    <row r="19" spans="1:6" s="1" customFormat="1" ht="16.5" thickBot="1" x14ac:dyDescent="0.3">
      <c r="A19" s="90"/>
      <c r="B19" s="86" t="s">
        <v>401</v>
      </c>
      <c r="C19" s="91" t="s">
        <v>400</v>
      </c>
      <c r="D19" s="329">
        <v>0</v>
      </c>
      <c r="E19" s="329">
        <v>0</v>
      </c>
      <c r="F19" s="126" t="e">
        <f t="shared" si="0"/>
        <v>#DIV/0!</v>
      </c>
    </row>
    <row r="20" spans="1:6" s="1" customFormat="1" ht="32.25" thickBot="1" x14ac:dyDescent="0.3">
      <c r="A20" s="124"/>
      <c r="B20" s="130" t="s">
        <v>421</v>
      </c>
      <c r="C20" s="118" t="s">
        <v>430</v>
      </c>
      <c r="D20" s="267">
        <f>D22+D21</f>
        <v>0</v>
      </c>
      <c r="E20" s="267">
        <f>E22+E21</f>
        <v>0</v>
      </c>
      <c r="F20" s="128" t="e">
        <f t="shared" si="0"/>
        <v>#DIV/0!</v>
      </c>
    </row>
    <row r="21" spans="1:6" s="1" customFormat="1" ht="33" customHeight="1" x14ac:dyDescent="0.25">
      <c r="A21" s="123"/>
      <c r="B21" s="125" t="s">
        <v>429</v>
      </c>
      <c r="C21" s="117" t="s">
        <v>428</v>
      </c>
      <c r="D21" s="327">
        <v>0</v>
      </c>
      <c r="E21" s="327">
        <v>0</v>
      </c>
      <c r="F21" s="127" t="e">
        <f t="shared" si="0"/>
        <v>#DIV/0!</v>
      </c>
    </row>
    <row r="22" spans="1:6" s="1" customFormat="1" ht="31.5" x14ac:dyDescent="0.25">
      <c r="A22" s="93"/>
      <c r="B22" s="94" t="s">
        <v>419</v>
      </c>
      <c r="C22" s="95" t="s">
        <v>438</v>
      </c>
      <c r="D22" s="225">
        <f>D23</f>
        <v>0</v>
      </c>
      <c r="E22" s="225">
        <f>E23</f>
        <v>0</v>
      </c>
      <c r="F22" s="109" t="e">
        <f t="shared" si="0"/>
        <v>#DIV/0!</v>
      </c>
    </row>
    <row r="23" spans="1:6" s="1" customFormat="1" ht="48" thickBot="1" x14ac:dyDescent="0.3">
      <c r="A23" s="131"/>
      <c r="B23" s="86" t="s">
        <v>420</v>
      </c>
      <c r="C23" s="91" t="s">
        <v>439</v>
      </c>
      <c r="D23" s="329">
        <v>0</v>
      </c>
      <c r="E23" s="329">
        <v>0</v>
      </c>
      <c r="F23" s="126" t="e">
        <f t="shared" si="0"/>
        <v>#DIV/0!</v>
      </c>
    </row>
    <row r="24" spans="1:6" s="1" customFormat="1" ht="48" thickBot="1" x14ac:dyDescent="0.3">
      <c r="A24" s="124"/>
      <c r="B24" s="130" t="s">
        <v>432</v>
      </c>
      <c r="C24" s="118" t="s">
        <v>431</v>
      </c>
      <c r="D24" s="267">
        <f>D25</f>
        <v>0</v>
      </c>
      <c r="E24" s="216">
        <f>E25</f>
        <v>0</v>
      </c>
      <c r="F24" s="128" t="e">
        <f t="shared" si="0"/>
        <v>#DIV/0!</v>
      </c>
    </row>
    <row r="25" spans="1:6" s="1" customFormat="1" ht="31.5" x14ac:dyDescent="0.25">
      <c r="A25" s="132"/>
      <c r="B25" s="105" t="s">
        <v>435</v>
      </c>
      <c r="C25" s="107" t="s">
        <v>434</v>
      </c>
      <c r="D25" s="108">
        <f>D26</f>
        <v>0</v>
      </c>
      <c r="E25" s="108">
        <f>E26</f>
        <v>0</v>
      </c>
      <c r="F25" s="127" t="e">
        <f t="shared" si="0"/>
        <v>#DIV/0!</v>
      </c>
    </row>
    <row r="26" spans="1:6" s="1" customFormat="1" ht="31.5" x14ac:dyDescent="0.25">
      <c r="A26" s="92"/>
      <c r="B26" s="82" t="s">
        <v>451</v>
      </c>
      <c r="C26" s="83" t="s">
        <v>433</v>
      </c>
      <c r="D26" s="328">
        <v>0</v>
      </c>
      <c r="E26" s="328">
        <v>0</v>
      </c>
      <c r="F26" s="109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16915913.640000001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topLeftCell="A40" zoomScaleNormal="100" workbookViewId="0">
      <selection activeCell="M36" sqref="M36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65" t="s">
        <v>2</v>
      </c>
      <c r="B4" s="365" t="s">
        <v>3</v>
      </c>
      <c r="C4" s="365" t="s">
        <v>4</v>
      </c>
      <c r="D4" s="4" t="s">
        <v>160</v>
      </c>
      <c r="E4" s="4" t="s">
        <v>173</v>
      </c>
      <c r="F4" s="365" t="s">
        <v>7</v>
      </c>
    </row>
    <row r="5" spans="1:7" s="1" customFormat="1" ht="15.75" x14ac:dyDescent="0.25">
      <c r="A5" s="365"/>
      <c r="B5" s="365"/>
      <c r="C5" s="365"/>
      <c r="D5" s="75">
        <v>46002</v>
      </c>
      <c r="E5" s="75">
        <v>46002</v>
      </c>
      <c r="F5" s="365"/>
    </row>
    <row r="6" spans="1:7" s="1" customFormat="1" ht="16.5" customHeight="1" x14ac:dyDescent="0.25">
      <c r="A6" s="366" t="s">
        <v>116</v>
      </c>
      <c r="B6" s="366"/>
      <c r="C6" s="6"/>
      <c r="D6" s="98">
        <f>D7+D13+D21+D26+D31+D40</f>
        <v>6554000</v>
      </c>
      <c r="E6" s="104">
        <f>E7+E13+E21+E26+E31+E40+E25</f>
        <v>2510256.9900000002</v>
      </c>
      <c r="F6" s="7">
        <f>E6/D6</f>
        <v>0.38301144186756181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223">
        <f>D8</f>
        <v>647000</v>
      </c>
      <c r="E7" s="223">
        <f>E8</f>
        <v>509752.63999999996</v>
      </c>
      <c r="F7" s="7">
        <f>E7/D7</f>
        <v>0.78787115919629047</v>
      </c>
    </row>
    <row r="8" spans="1:7" s="1" customFormat="1" ht="15.75" x14ac:dyDescent="0.25">
      <c r="A8" s="8"/>
      <c r="B8" s="9" t="s">
        <v>175</v>
      </c>
      <c r="C8" s="112" t="s">
        <v>176</v>
      </c>
      <c r="D8" s="223">
        <f>D9+D12+D10+D11</f>
        <v>647000</v>
      </c>
      <c r="E8" s="223">
        <f>E9+E12+E10+E11</f>
        <v>509752.63999999996</v>
      </c>
      <c r="F8" s="7">
        <f>E8/D8</f>
        <v>0.78787115919629047</v>
      </c>
    </row>
    <row r="9" spans="1:7" s="1" customFormat="1" ht="15.75" x14ac:dyDescent="0.25">
      <c r="A9" s="11"/>
      <c r="B9" s="12" t="s">
        <v>177</v>
      </c>
      <c r="C9" s="12" t="s">
        <v>178</v>
      </c>
      <c r="D9" s="369">
        <v>470000</v>
      </c>
      <c r="E9" s="369">
        <v>468930.72</v>
      </c>
      <c r="F9" s="13">
        <f>E9/D9</f>
        <v>0.99772493617021274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69">
        <v>37000</v>
      </c>
      <c r="E10" s="369">
        <v>23634.44</v>
      </c>
      <c r="F10" s="13">
        <f t="shared" ref="F10:F11" si="0">E10/D10</f>
        <v>0.63876864864864857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69">
        <v>0</v>
      </c>
      <c r="E11" s="369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69">
        <v>140000</v>
      </c>
      <c r="E12" s="369">
        <v>17187.48</v>
      </c>
      <c r="F12" s="13">
        <f t="shared" ref="F12:F23" si="1">E12/D12</f>
        <v>0.12276771428571429</v>
      </c>
    </row>
    <row r="13" spans="1:7" s="1" customFormat="1" ht="15.75" x14ac:dyDescent="0.25">
      <c r="A13" s="8">
        <v>2</v>
      </c>
      <c r="B13" s="9" t="s">
        <v>127</v>
      </c>
      <c r="C13" s="112" t="s">
        <v>185</v>
      </c>
      <c r="D13" s="223">
        <f>D14+D17</f>
        <v>908000</v>
      </c>
      <c r="E13" s="223">
        <f>E14+E17</f>
        <v>208580</v>
      </c>
      <c r="F13" s="7">
        <f t="shared" si="1"/>
        <v>0.22971365638766519</v>
      </c>
    </row>
    <row r="14" spans="1:7" s="1" customFormat="1" ht="38.25" x14ac:dyDescent="0.25">
      <c r="A14" s="8"/>
      <c r="B14" s="88" t="s">
        <v>408</v>
      </c>
      <c r="C14" s="112" t="s">
        <v>405</v>
      </c>
      <c r="D14" s="223">
        <f>D15+D16</f>
        <v>0</v>
      </c>
      <c r="E14" s="223">
        <f>E15+E16</f>
        <v>0</v>
      </c>
      <c r="F14" s="7" t="e">
        <f t="shared" si="1"/>
        <v>#DIV/0!</v>
      </c>
      <c r="G14" s="89"/>
    </row>
    <row r="15" spans="1:7" s="1" customFormat="1" ht="15.75" x14ac:dyDescent="0.25">
      <c r="A15" s="11"/>
      <c r="B15" s="12" t="s">
        <v>402</v>
      </c>
      <c r="C15" s="12" t="s">
        <v>406</v>
      </c>
      <c r="D15" s="369">
        <v>0</v>
      </c>
      <c r="E15" s="369">
        <v>0</v>
      </c>
      <c r="F15" s="13" t="e">
        <f t="shared" si="1"/>
        <v>#DIV/0!</v>
      </c>
      <c r="G15" s="89"/>
    </row>
    <row r="16" spans="1:7" s="1" customFormat="1" ht="15.75" x14ac:dyDescent="0.25">
      <c r="A16" s="11"/>
      <c r="B16" s="12" t="s">
        <v>401</v>
      </c>
      <c r="C16" s="12" t="s">
        <v>407</v>
      </c>
      <c r="D16" s="369">
        <v>0</v>
      </c>
      <c r="E16" s="369">
        <v>0</v>
      </c>
      <c r="F16" s="13" t="e">
        <f t="shared" si="1"/>
        <v>#DIV/0!</v>
      </c>
      <c r="G16" s="89"/>
    </row>
    <row r="17" spans="1:6" s="1" customFormat="1" ht="15.75" x14ac:dyDescent="0.25">
      <c r="A17" s="8"/>
      <c r="B17" s="9" t="s">
        <v>175</v>
      </c>
      <c r="C17" s="112" t="s">
        <v>186</v>
      </c>
      <c r="D17" s="223">
        <f>D18+D20+D19</f>
        <v>908000</v>
      </c>
      <c r="E17" s="223">
        <f>E18+E20</f>
        <v>208580</v>
      </c>
      <c r="F17" s="7">
        <f t="shared" si="1"/>
        <v>0.22971365638766519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69">
        <v>620000</v>
      </c>
      <c r="E18" s="369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69">
        <v>0</v>
      </c>
      <c r="E19" s="369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69">
        <v>288000</v>
      </c>
      <c r="E20" s="369">
        <v>208580</v>
      </c>
      <c r="F20" s="13">
        <f t="shared" si="1"/>
        <v>0.72423611111111108</v>
      </c>
    </row>
    <row r="21" spans="1:6" s="1" customFormat="1" ht="15.75" x14ac:dyDescent="0.25">
      <c r="A21" s="8">
        <v>3</v>
      </c>
      <c r="B21" s="9" t="s">
        <v>190</v>
      </c>
      <c r="C21" s="112" t="s">
        <v>191</v>
      </c>
      <c r="D21" s="223">
        <f>D22</f>
        <v>85000</v>
      </c>
      <c r="E21" s="223">
        <f>E22</f>
        <v>81039</v>
      </c>
      <c r="F21" s="7">
        <f t="shared" si="1"/>
        <v>0.95340000000000003</v>
      </c>
    </row>
    <row r="22" spans="1:6" s="1" customFormat="1" ht="15.75" x14ac:dyDescent="0.25">
      <c r="A22" s="8"/>
      <c r="B22" s="9" t="s">
        <v>175</v>
      </c>
      <c r="C22" s="112" t="s">
        <v>192</v>
      </c>
      <c r="D22" s="223">
        <f>D24+D23</f>
        <v>85000</v>
      </c>
      <c r="E22" s="223">
        <f>E23+E24</f>
        <v>81039</v>
      </c>
      <c r="F22" s="7">
        <f t="shared" si="1"/>
        <v>0.95340000000000003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69">
        <v>0</v>
      </c>
      <c r="E23" s="369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69">
        <v>85000</v>
      </c>
      <c r="E24" s="369">
        <v>81039</v>
      </c>
      <c r="F24" s="13">
        <f>E24/D24</f>
        <v>0.95340000000000003</v>
      </c>
    </row>
    <row r="25" spans="1:6" s="231" customFormat="1" ht="32.25" thickBot="1" x14ac:dyDescent="0.3">
      <c r="A25" s="228"/>
      <c r="B25" s="229" t="s">
        <v>211</v>
      </c>
      <c r="C25" s="229" t="s">
        <v>460</v>
      </c>
      <c r="D25" s="369">
        <v>0</v>
      </c>
      <c r="E25" s="369">
        <v>0</v>
      </c>
      <c r="F25" s="230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2" t="s">
        <v>196</v>
      </c>
      <c r="D26" s="223">
        <f>D27</f>
        <v>1130000</v>
      </c>
      <c r="E26" s="223">
        <f>E27</f>
        <v>320086.77999999997</v>
      </c>
      <c r="F26" s="7">
        <f t="shared" ref="F26:F43" si="2">E26/D26</f>
        <v>0.28326263716814154</v>
      </c>
    </row>
    <row r="27" spans="1:6" s="1" customFormat="1" ht="15.75" x14ac:dyDescent="0.25">
      <c r="A27" s="8"/>
      <c r="B27" s="9" t="s">
        <v>175</v>
      </c>
      <c r="C27" s="112" t="s">
        <v>197</v>
      </c>
      <c r="D27" s="223">
        <f>D30+D28+D29</f>
        <v>1130000</v>
      </c>
      <c r="E27" s="223">
        <f>E30+E28+E29</f>
        <v>320086.77999999997</v>
      </c>
      <c r="F27" s="7">
        <f t="shared" si="2"/>
        <v>0.28326263716814154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69">
        <v>689000</v>
      </c>
      <c r="E28" s="369">
        <v>317854.86</v>
      </c>
      <c r="F28" s="13">
        <f t="shared" si="2"/>
        <v>0.46132780841799709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69">
        <v>350000</v>
      </c>
      <c r="E29" s="369">
        <v>0</v>
      </c>
      <c r="F29" s="13">
        <f t="shared" si="2"/>
        <v>0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69">
        <v>91000</v>
      </c>
      <c r="E30" s="369">
        <v>2231.92</v>
      </c>
      <c r="F30" s="13">
        <f t="shared" si="2"/>
        <v>2.4526593406593408E-2</v>
      </c>
    </row>
    <row r="31" spans="1:6" s="1" customFormat="1" ht="15.75" x14ac:dyDescent="0.25">
      <c r="A31" s="8">
        <v>5</v>
      </c>
      <c r="B31" s="9" t="s">
        <v>149</v>
      </c>
      <c r="C31" s="112" t="s">
        <v>201</v>
      </c>
      <c r="D31" s="223">
        <f>D32+D35</f>
        <v>1846000</v>
      </c>
      <c r="E31" s="223">
        <f>E32+E35+E39</f>
        <v>1264727.78</v>
      </c>
      <c r="F31" s="7">
        <f t="shared" si="2"/>
        <v>0.68511797399783314</v>
      </c>
    </row>
    <row r="32" spans="1:6" s="1" customFormat="1" ht="63" x14ac:dyDescent="0.25">
      <c r="A32" s="8"/>
      <c r="B32" s="9" t="s">
        <v>202</v>
      </c>
      <c r="C32" s="112" t="s">
        <v>203</v>
      </c>
      <c r="D32" s="223">
        <f>D33</f>
        <v>0</v>
      </c>
      <c r="E32" s="223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2" t="s">
        <v>205</v>
      </c>
      <c r="D33" s="223">
        <f>D34</f>
        <v>0</v>
      </c>
      <c r="E33" s="223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69">
        <v>0</v>
      </c>
      <c r="E34" s="369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2" t="s">
        <v>208</v>
      </c>
      <c r="D35" s="223">
        <f>D36+D38+D37+D39</f>
        <v>1846000</v>
      </c>
      <c r="E35" s="223">
        <f>E36+E38+E37</f>
        <v>1269524.6599999999</v>
      </c>
      <c r="F35" s="7">
        <f t="shared" si="2"/>
        <v>0.68771650054171174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69">
        <v>1576000</v>
      </c>
      <c r="E36" s="369">
        <v>1196247.26</v>
      </c>
      <c r="F36" s="13">
        <f t="shared" si="2"/>
        <v>0.75904013959390859</v>
      </c>
    </row>
    <row r="37" spans="1:10" s="1" customFormat="1" ht="32.25" thickBot="1" x14ac:dyDescent="0.3">
      <c r="A37" s="11"/>
      <c r="B37" s="12" t="s">
        <v>179</v>
      </c>
      <c r="C37" s="12" t="s">
        <v>474</v>
      </c>
      <c r="D37" s="369">
        <v>15000</v>
      </c>
      <c r="E37" s="369">
        <v>11959.5</v>
      </c>
      <c r="F37" s="13">
        <f t="shared" si="2"/>
        <v>0.79730000000000001</v>
      </c>
    </row>
    <row r="38" spans="1:10" s="1" customFormat="1" ht="16.5" thickBot="1" x14ac:dyDescent="0.3">
      <c r="A38" s="11"/>
      <c r="B38" s="12" t="s">
        <v>183</v>
      </c>
      <c r="C38" s="12" t="s">
        <v>210</v>
      </c>
      <c r="D38" s="369">
        <v>255000</v>
      </c>
      <c r="E38" s="369">
        <v>61317.9</v>
      </c>
      <c r="F38" s="13">
        <f t="shared" si="2"/>
        <v>0.24046235294117649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369">
        <v>0</v>
      </c>
      <c r="E39" s="369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2" t="s">
        <v>213</v>
      </c>
      <c r="D40" s="223">
        <f>D41</f>
        <v>1938000</v>
      </c>
      <c r="E40" s="223">
        <f>E41</f>
        <v>126070.79</v>
      </c>
      <c r="F40" s="7">
        <f t="shared" si="2"/>
        <v>6.5052007223942207E-2</v>
      </c>
    </row>
    <row r="41" spans="1:10" s="1" customFormat="1" ht="15.75" x14ac:dyDescent="0.25">
      <c r="A41" s="8"/>
      <c r="B41" s="9" t="s">
        <v>175</v>
      </c>
      <c r="C41" s="112" t="s">
        <v>214</v>
      </c>
      <c r="D41" s="223">
        <f>D42+D43</f>
        <v>1938000</v>
      </c>
      <c r="E41" s="223">
        <f>E42+E43</f>
        <v>126070.79</v>
      </c>
      <c r="F41" s="7">
        <f t="shared" si="2"/>
        <v>6.5052007223942207E-2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369">
        <v>1707000</v>
      </c>
      <c r="E42" s="369">
        <v>0</v>
      </c>
      <c r="F42" s="13">
        <f t="shared" si="2"/>
        <v>0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369">
        <v>231000</v>
      </c>
      <c r="E43" s="369">
        <v>126070.79</v>
      </c>
      <c r="F43" s="13">
        <f t="shared" si="2"/>
        <v>0.54576099567099567</v>
      </c>
    </row>
    <row r="44" spans="1:10" s="1" customFormat="1" ht="15.75" x14ac:dyDescent="0.25">
      <c r="A44" s="11"/>
      <c r="B44" s="20" t="s">
        <v>155</v>
      </c>
      <c r="C44" s="12"/>
      <c r="D44" s="21"/>
      <c r="E44" s="99">
        <f>'venituri dezvoltare'!E6-'cheltuieli dezvoltare'!E6</f>
        <v>11968.879999999888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32">
        <f>E6+'cheltuieli functionare'!E6</f>
        <v>14369845.029999997</v>
      </c>
      <c r="B50" t="s">
        <v>409</v>
      </c>
    </row>
    <row r="51" spans="1:4" x14ac:dyDescent="0.25">
      <c r="A51" s="232">
        <f>E44+'cheltuieli functionare'!E43</f>
        <v>2546068.6100000022</v>
      </c>
      <c r="B51" t="s">
        <v>410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view="pageBreakPreview" topLeftCell="A31" zoomScale="60" zoomScaleNormal="85" workbookViewId="0">
      <selection activeCell="K15" sqref="K15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478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8" thickBot="1" x14ac:dyDescent="0.3">
      <c r="A5" s="280">
        <v>1</v>
      </c>
      <c r="B5" s="281" t="s">
        <v>222</v>
      </c>
      <c r="C5" s="281" t="s">
        <v>20</v>
      </c>
      <c r="D5" s="337">
        <f>'venituri functionare'!D12</f>
        <v>31000</v>
      </c>
      <c r="E5" s="324">
        <f>'venituri functionare'!E12</f>
        <v>33499.5</v>
      </c>
      <c r="F5" s="282">
        <f t="shared" ref="F5:F47" si="0">E5/D5</f>
        <v>1.0806290322580645</v>
      </c>
    </row>
    <row r="6" spans="1:6" ht="31.5" x14ac:dyDescent="0.25">
      <c r="A6" s="32">
        <v>2</v>
      </c>
      <c r="B6" s="33" t="s">
        <v>223</v>
      </c>
      <c r="C6" s="33" t="s">
        <v>224</v>
      </c>
      <c r="D6" s="338">
        <f>'venituri functionare'!D14</f>
        <v>7251000</v>
      </c>
      <c r="E6" s="325">
        <f>'venituri functionare'!E14</f>
        <v>7263236.2699999996</v>
      </c>
      <c r="F6" s="279">
        <f t="shared" si="0"/>
        <v>1.0016875286167424</v>
      </c>
    </row>
    <row r="7" spans="1:6" ht="47.25" x14ac:dyDescent="0.25">
      <c r="A7" s="32">
        <v>3</v>
      </c>
      <c r="B7" s="36" t="s">
        <v>225</v>
      </c>
      <c r="C7" s="36" t="s">
        <v>26</v>
      </c>
      <c r="D7" s="339">
        <f>'venituri functionare'!D15</f>
        <v>0</v>
      </c>
      <c r="E7" s="326">
        <f>'venituri functionare'!E15</f>
        <v>0</v>
      </c>
      <c r="F7" s="34" t="e">
        <f t="shared" si="0"/>
        <v>#DIV/0!</v>
      </c>
    </row>
    <row r="8" spans="1:6" ht="32.25" thickBot="1" x14ac:dyDescent="0.3">
      <c r="A8" s="280">
        <v>4</v>
      </c>
      <c r="B8" s="281" t="s">
        <v>226</v>
      </c>
      <c r="C8" s="281" t="s">
        <v>28</v>
      </c>
      <c r="D8" s="337">
        <f>'venituri functionare'!D16</f>
        <v>520000</v>
      </c>
      <c r="E8" s="324">
        <f>'venituri functionare'!E16</f>
        <v>512999</v>
      </c>
      <c r="F8" s="282">
        <f t="shared" si="0"/>
        <v>0.98653653846153844</v>
      </c>
    </row>
    <row r="9" spans="1:6" ht="15.75" x14ac:dyDescent="0.25">
      <c r="A9" s="32">
        <v>5</v>
      </c>
      <c r="B9" s="33" t="s">
        <v>227</v>
      </c>
      <c r="C9" s="33" t="s">
        <v>34</v>
      </c>
      <c r="D9" s="338">
        <f>'venituri functionare'!D19</f>
        <v>186000</v>
      </c>
      <c r="E9" s="325">
        <f>'venituri functionare'!E19</f>
        <v>210627.93</v>
      </c>
      <c r="F9" s="279">
        <f t="shared" si="0"/>
        <v>1.1324082258064516</v>
      </c>
    </row>
    <row r="10" spans="1:6" ht="32.25" thickBot="1" x14ac:dyDescent="0.3">
      <c r="A10" s="280">
        <v>6</v>
      </c>
      <c r="B10" s="281" t="s">
        <v>228</v>
      </c>
      <c r="C10" s="281" t="s">
        <v>36</v>
      </c>
      <c r="D10" s="337">
        <f>'venituri functionare'!D20</f>
        <v>176000</v>
      </c>
      <c r="E10" s="324">
        <f>'venituri functionare'!E20</f>
        <v>196138</v>
      </c>
      <c r="F10" s="282">
        <f t="shared" si="0"/>
        <v>1.1144204545454546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338">
        <f>'venituri functionare'!D22</f>
        <v>144000</v>
      </c>
      <c r="E11" s="325">
        <f>'venituri functionare'!E22</f>
        <v>155410.21</v>
      </c>
      <c r="F11" s="279">
        <f t="shared" si="0"/>
        <v>1.0792375694444445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339">
        <f>'venituri functionare'!D23</f>
        <v>73000</v>
      </c>
      <c r="E12" s="326">
        <f>'venituri functionare'!E23</f>
        <v>81966</v>
      </c>
      <c r="F12" s="34">
        <f t="shared" si="0"/>
        <v>1.1228219178082193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339">
        <f>'venituri functionare'!D24</f>
        <v>106000</v>
      </c>
      <c r="E13" s="326">
        <f>'venituri functionare'!E24</f>
        <v>108330.09</v>
      </c>
      <c r="F13" s="34">
        <f t="shared" si="0"/>
        <v>1.0219819811320754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339">
        <f>'venituri functionare'!D25</f>
        <v>13000</v>
      </c>
      <c r="E14" s="326">
        <f>'venituri functionare'!E25</f>
        <v>68200.429999999993</v>
      </c>
      <c r="F14" s="34">
        <f t="shared" si="0"/>
        <v>5.2461869230769222</v>
      </c>
    </row>
    <row r="15" spans="1:6" ht="16.5" thickBot="1" x14ac:dyDescent="0.3">
      <c r="A15" s="280">
        <v>11</v>
      </c>
      <c r="B15" s="281" t="s">
        <v>235</v>
      </c>
      <c r="C15" s="281" t="s">
        <v>236</v>
      </c>
      <c r="D15" s="337">
        <f>'venituri functionare'!D26</f>
        <v>84000</v>
      </c>
      <c r="E15" s="324">
        <f>'venituri functionare'!E26</f>
        <v>46228.6</v>
      </c>
      <c r="F15" s="282">
        <f t="shared" si="0"/>
        <v>0.55034047619047621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338">
        <f>'venituri functionare'!D29</f>
        <v>5324000</v>
      </c>
      <c r="E16" s="325">
        <f>'venituri functionare'!E29</f>
        <v>4000943</v>
      </c>
      <c r="F16" s="279">
        <f t="shared" si="0"/>
        <v>0.75149192336589032</v>
      </c>
    </row>
    <row r="17" spans="1:6" ht="48" thickBot="1" x14ac:dyDescent="0.3">
      <c r="A17" s="280">
        <v>13</v>
      </c>
      <c r="B17" s="281" t="s">
        <v>239</v>
      </c>
      <c r="C17" s="281" t="s">
        <v>240</v>
      </c>
      <c r="D17" s="337">
        <f>'venituri functionare'!D30</f>
        <v>0</v>
      </c>
      <c r="E17" s="324">
        <f>'venituri functionare'!E30</f>
        <v>0</v>
      </c>
      <c r="F17" s="282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338">
        <f>'venituri functionare'!D33</f>
        <v>428000</v>
      </c>
      <c r="E18" s="325">
        <f>'venituri functionare'!E33</f>
        <v>502188.23</v>
      </c>
      <c r="F18" s="279">
        <f t="shared" si="0"/>
        <v>1.1733369859813083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339">
        <f>'venituri functionare'!D34</f>
        <v>84000</v>
      </c>
      <c r="E19" s="326">
        <f>'venituri functionare'!E34</f>
        <v>52621</v>
      </c>
      <c r="F19" s="34">
        <f t="shared" si="0"/>
        <v>0.62644047619047616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339">
        <f>'venituri functionare'!D35</f>
        <v>1000</v>
      </c>
      <c r="E20" s="326">
        <f>'venituri functionare'!E35</f>
        <v>4.67</v>
      </c>
      <c r="F20" s="34">
        <f t="shared" si="0"/>
        <v>4.6699999999999997E-3</v>
      </c>
    </row>
    <row r="21" spans="1:6" ht="48" thickBot="1" x14ac:dyDescent="0.3">
      <c r="A21" s="280">
        <v>17</v>
      </c>
      <c r="B21" s="281" t="s">
        <v>244</v>
      </c>
      <c r="C21" s="281" t="s">
        <v>245</v>
      </c>
      <c r="D21" s="337">
        <f>'venituri functionare'!D36</f>
        <v>2000</v>
      </c>
      <c r="E21" s="324">
        <f>'venituri functionare'!E36</f>
        <v>2529</v>
      </c>
      <c r="F21" s="282">
        <f t="shared" si="0"/>
        <v>1.2645</v>
      </c>
    </row>
    <row r="22" spans="1:6" ht="16.5" thickBot="1" x14ac:dyDescent="0.3">
      <c r="A22" s="283">
        <v>18</v>
      </c>
      <c r="B22" s="284" t="s">
        <v>246</v>
      </c>
      <c r="C22" s="284" t="s">
        <v>65</v>
      </c>
      <c r="D22" s="340">
        <f>'venituri functionare'!D38</f>
        <v>5000</v>
      </c>
      <c r="E22" s="330">
        <f>'venituri functionare'!E38</f>
        <v>2634</v>
      </c>
      <c r="F22" s="285">
        <f t="shared" si="0"/>
        <v>0.52680000000000005</v>
      </c>
    </row>
    <row r="23" spans="1:6" s="143" customFormat="1" ht="16.5" thickBot="1" x14ac:dyDescent="0.3">
      <c r="A23" s="310">
        <v>19</v>
      </c>
      <c r="B23" s="311">
        <v>300501</v>
      </c>
      <c r="C23" s="311" t="str">
        <f>'venituri functionare'!B42</f>
        <v>Redevente miniere</v>
      </c>
      <c r="D23" s="340">
        <f>'venituri functionare'!D42</f>
        <v>0</v>
      </c>
      <c r="E23" s="330">
        <f>'venituri functionare'!E42</f>
        <v>145285.75</v>
      </c>
      <c r="F23" s="285" t="e">
        <f t="shared" si="0"/>
        <v>#DIV/0!</v>
      </c>
    </row>
    <row r="24" spans="1:6" ht="32.25" thickBot="1" x14ac:dyDescent="0.3">
      <c r="A24" s="283">
        <v>20</v>
      </c>
      <c r="B24" s="284" t="s">
        <v>247</v>
      </c>
      <c r="C24" s="284" t="s">
        <v>248</v>
      </c>
      <c r="D24" s="340">
        <f>'venituri functionare'!D43</f>
        <v>79000</v>
      </c>
      <c r="E24" s="330">
        <f>'venituri functionare'!E43</f>
        <v>65769.27</v>
      </c>
      <c r="F24" s="285">
        <f t="shared" si="0"/>
        <v>0.83252240506329123</v>
      </c>
    </row>
    <row r="25" spans="1:6" ht="16.5" thickBot="1" x14ac:dyDescent="0.3">
      <c r="A25" s="280">
        <v>21</v>
      </c>
      <c r="B25" s="33" t="s">
        <v>249</v>
      </c>
      <c r="C25" s="33" t="s">
        <v>79</v>
      </c>
      <c r="D25" s="338">
        <f>'venituri functionare'!D46</f>
        <v>77000</v>
      </c>
      <c r="E25" s="325">
        <f>'venituri functionare'!E46</f>
        <v>32945</v>
      </c>
      <c r="F25" s="279">
        <f t="shared" si="0"/>
        <v>0.42785714285714288</v>
      </c>
    </row>
    <row r="26" spans="1:6" ht="32.25" thickBot="1" x14ac:dyDescent="0.3">
      <c r="A26" s="283">
        <v>22</v>
      </c>
      <c r="B26" s="281" t="s">
        <v>250</v>
      </c>
      <c r="C26" s="281" t="s">
        <v>251</v>
      </c>
      <c r="D26" s="337">
        <f>'venituri functionare'!D47</f>
        <v>1000</v>
      </c>
      <c r="E26" s="324">
        <f>'venituri functionare'!E47</f>
        <v>2091.19</v>
      </c>
      <c r="F26" s="282">
        <f t="shared" si="0"/>
        <v>2.0911900000000001</v>
      </c>
    </row>
    <row r="27" spans="1:6" ht="16.5" thickBot="1" x14ac:dyDescent="0.3">
      <c r="A27" s="280">
        <v>23</v>
      </c>
      <c r="B27" s="33" t="s">
        <v>252</v>
      </c>
      <c r="C27" s="33" t="s">
        <v>82</v>
      </c>
      <c r="D27" s="338">
        <f>'venituri functionare'!D49</f>
        <v>0</v>
      </c>
      <c r="E27" s="325">
        <f>'venituri functionare'!E49</f>
        <v>0</v>
      </c>
      <c r="F27" s="279" t="e">
        <f t="shared" si="0"/>
        <v>#DIV/0!</v>
      </c>
    </row>
    <row r="28" spans="1:6" s="143" customFormat="1" ht="32.25" thickBot="1" x14ac:dyDescent="0.3">
      <c r="A28" s="283">
        <v>24</v>
      </c>
      <c r="B28" s="286">
        <v>345000</v>
      </c>
      <c r="C28" s="287" t="s">
        <v>442</v>
      </c>
      <c r="D28" s="341">
        <f>'venituri functionare'!D50</f>
        <v>15000</v>
      </c>
      <c r="E28" s="324">
        <f>'venituri functionare'!E50</f>
        <v>1035</v>
      </c>
      <c r="F28" s="288">
        <f t="shared" si="0"/>
        <v>6.9000000000000006E-2</v>
      </c>
    </row>
    <row r="29" spans="1:6" ht="48" thickBot="1" x14ac:dyDescent="0.3">
      <c r="A29" s="280">
        <v>25</v>
      </c>
      <c r="B29" s="33" t="s">
        <v>253</v>
      </c>
      <c r="C29" s="33" t="s">
        <v>254</v>
      </c>
      <c r="D29" s="338">
        <f>'venituri functionare'!D53</f>
        <v>207000</v>
      </c>
      <c r="E29" s="325">
        <f>'venituri functionare'!E53</f>
        <v>264260.23</v>
      </c>
      <c r="F29" s="279">
        <f t="shared" si="0"/>
        <v>1.2766194685990337</v>
      </c>
    </row>
    <row r="30" spans="1:6" ht="16.5" thickBot="1" x14ac:dyDescent="0.3">
      <c r="A30" s="283">
        <v>26</v>
      </c>
      <c r="B30" s="281" t="s">
        <v>255</v>
      </c>
      <c r="C30" s="281" t="s">
        <v>89</v>
      </c>
      <c r="D30" s="337">
        <f>'venituri functionare'!D54</f>
        <v>51000</v>
      </c>
      <c r="E30" s="324">
        <f>'venituri functionare'!E54</f>
        <v>50687.02</v>
      </c>
      <c r="F30" s="282">
        <f t="shared" si="0"/>
        <v>0.99386313725490194</v>
      </c>
    </row>
    <row r="31" spans="1:6" ht="16.5" thickBot="1" x14ac:dyDescent="0.3">
      <c r="A31" s="280">
        <v>27</v>
      </c>
      <c r="B31" s="33">
        <v>360600</v>
      </c>
      <c r="C31" s="33" t="s">
        <v>91</v>
      </c>
      <c r="D31" s="338">
        <f>'venituri functionare'!D56</f>
        <v>114000</v>
      </c>
      <c r="E31" s="325">
        <f>'venituri functionare'!E56</f>
        <v>0</v>
      </c>
      <c r="F31" s="279">
        <f t="shared" si="0"/>
        <v>0</v>
      </c>
    </row>
    <row r="32" spans="1:6" ht="16.5" thickBot="1" x14ac:dyDescent="0.3">
      <c r="A32" s="283">
        <v>28</v>
      </c>
      <c r="B32" s="281" t="s">
        <v>256</v>
      </c>
      <c r="C32" s="281" t="s">
        <v>93</v>
      </c>
      <c r="D32" s="337">
        <f>'venituri functionare'!D57</f>
        <v>24000</v>
      </c>
      <c r="E32" s="324">
        <f>'venituri functionare'!E57</f>
        <v>18536.38</v>
      </c>
      <c r="F32" s="282">
        <f t="shared" si="0"/>
        <v>0.77234916666666675</v>
      </c>
    </row>
    <row r="33" spans="1:6" ht="16.5" thickBot="1" x14ac:dyDescent="0.3">
      <c r="A33" s="280">
        <v>29</v>
      </c>
      <c r="B33" s="289">
        <v>370100</v>
      </c>
      <c r="C33" s="33" t="s">
        <v>418</v>
      </c>
      <c r="D33" s="342">
        <f>'venituri functionare'!D59</f>
        <v>0</v>
      </c>
      <c r="E33" s="331">
        <f>'venituri functionare'!E59</f>
        <v>0</v>
      </c>
      <c r="F33" s="279"/>
    </row>
    <row r="34" spans="1:6" ht="48" thickBot="1" x14ac:dyDescent="0.3">
      <c r="A34" s="283">
        <v>30</v>
      </c>
      <c r="B34" s="37">
        <v>370203</v>
      </c>
      <c r="C34" s="38" t="s">
        <v>97</v>
      </c>
      <c r="D34" s="343">
        <f>'venituri functionare'!D60</f>
        <v>-520000</v>
      </c>
      <c r="E34" s="332">
        <f>'venituri functionare'!E60</f>
        <v>-380000</v>
      </c>
      <c r="F34" s="34">
        <f t="shared" si="0"/>
        <v>0.73076923076923073</v>
      </c>
    </row>
    <row r="35" spans="1:6" ht="32.25" thickBot="1" x14ac:dyDescent="0.3">
      <c r="A35" s="280">
        <v>31</v>
      </c>
      <c r="B35" s="290">
        <v>370204</v>
      </c>
      <c r="C35" s="291" t="s">
        <v>162</v>
      </c>
      <c r="D35" s="341">
        <f>'venituri dezvoltare'!D8</f>
        <v>520000</v>
      </c>
      <c r="E35" s="333">
        <f>'venituri dezvoltare'!E8</f>
        <v>380000</v>
      </c>
      <c r="F35" s="282">
        <f t="shared" si="0"/>
        <v>0.73076923076923073</v>
      </c>
    </row>
    <row r="36" spans="1:6" ht="32.25" thickBot="1" x14ac:dyDescent="0.3">
      <c r="A36" s="283">
        <v>32</v>
      </c>
      <c r="B36" s="33" t="s">
        <v>257</v>
      </c>
      <c r="C36" s="33" t="s">
        <v>167</v>
      </c>
      <c r="D36" s="338">
        <f>'venituri dezvoltare'!D11</f>
        <v>0</v>
      </c>
      <c r="E36" s="334">
        <f>'venituri dezvoltare'!E11</f>
        <v>7172</v>
      </c>
      <c r="F36" s="279" t="e">
        <f t="shared" si="0"/>
        <v>#DIV/0!</v>
      </c>
    </row>
    <row r="37" spans="1:6" ht="16.5" thickBot="1" x14ac:dyDescent="0.3">
      <c r="A37" s="280">
        <v>33</v>
      </c>
      <c r="B37" s="281">
        <v>390700</v>
      </c>
      <c r="C37" s="295" t="s">
        <v>462</v>
      </c>
      <c r="D37" s="337">
        <f>'venituri dezvoltare'!D12</f>
        <v>0</v>
      </c>
      <c r="E37" s="335">
        <f>'venituri dezvoltare'!E12</f>
        <v>0</v>
      </c>
      <c r="F37" s="282"/>
    </row>
    <row r="38" spans="1:6" ht="48" thickBot="1" x14ac:dyDescent="0.3">
      <c r="A38" s="283">
        <v>34</v>
      </c>
      <c r="B38" s="292" t="s">
        <v>258</v>
      </c>
      <c r="C38" s="33" t="s">
        <v>259</v>
      </c>
      <c r="D38" s="293">
        <f>'venituri functionare'!D61</f>
        <v>0</v>
      </c>
      <c r="E38" s="294">
        <f>'venituri functionare'!E61</f>
        <v>800000</v>
      </c>
      <c r="F38" s="279" t="e">
        <f t="shared" si="0"/>
        <v>#DIV/0!</v>
      </c>
    </row>
    <row r="39" spans="1:6" ht="48" thickBot="1" x14ac:dyDescent="0.3">
      <c r="A39" s="280">
        <v>35</v>
      </c>
      <c r="B39" s="296" t="s">
        <v>260</v>
      </c>
      <c r="C39" s="281" t="s">
        <v>170</v>
      </c>
      <c r="D39" s="297">
        <f>'venituri dezvoltare'!D14</f>
        <v>0</v>
      </c>
      <c r="E39" s="298">
        <f>'venituri dezvoltare'!E14</f>
        <v>2135053.87</v>
      </c>
      <c r="F39" s="282" t="e">
        <f t="shared" si="0"/>
        <v>#DIV/0!</v>
      </c>
    </row>
    <row r="40" spans="1:6" ht="48" thickBot="1" x14ac:dyDescent="0.3">
      <c r="A40" s="283">
        <v>36</v>
      </c>
      <c r="B40" s="33" t="s">
        <v>261</v>
      </c>
      <c r="C40" s="33" t="s">
        <v>103</v>
      </c>
      <c r="D40" s="338">
        <f>'venituri functionare'!D63</f>
        <v>73400</v>
      </c>
      <c r="E40" s="325">
        <f>'venituri functionare'!E63</f>
        <v>78768</v>
      </c>
      <c r="F40" s="279">
        <f t="shared" si="0"/>
        <v>1.0731335149863761</v>
      </c>
    </row>
    <row r="41" spans="1:6" ht="32.25" thickBot="1" x14ac:dyDescent="0.3">
      <c r="A41" s="280">
        <v>37</v>
      </c>
      <c r="B41" s="36" t="s">
        <v>262</v>
      </c>
      <c r="C41" s="36" t="s">
        <v>263</v>
      </c>
      <c r="D41" s="339">
        <f>'venituri functionare'!D64</f>
        <v>76800</v>
      </c>
      <c r="E41" s="326">
        <f>'venituri functionare'!E64</f>
        <v>76754</v>
      </c>
      <c r="F41" s="34">
        <f t="shared" si="0"/>
        <v>0.99940104166666666</v>
      </c>
    </row>
    <row r="42" spans="1:6" s="143" customFormat="1" ht="48" thickBot="1" x14ac:dyDescent="0.3">
      <c r="A42" s="283">
        <v>38</v>
      </c>
      <c r="B42" s="141">
        <v>428700</v>
      </c>
      <c r="C42" s="149" t="s">
        <v>427</v>
      </c>
      <c r="D42" s="339">
        <f>'venituri dezvoltare'!D16</f>
        <v>0</v>
      </c>
      <c r="E42" s="326">
        <f>'venituri dezvoltare'!E16</f>
        <v>0</v>
      </c>
      <c r="F42" s="142" t="e">
        <f t="shared" si="0"/>
        <v>#DIV/0!</v>
      </c>
    </row>
    <row r="43" spans="1:6" ht="16.5" thickBot="1" x14ac:dyDescent="0.3">
      <c r="A43" s="280">
        <v>39</v>
      </c>
      <c r="B43" s="36">
        <v>428901</v>
      </c>
      <c r="C43" s="82" t="s">
        <v>402</v>
      </c>
      <c r="D43" s="339">
        <f>'venituri dezvoltare'!D18</f>
        <v>0</v>
      </c>
      <c r="E43" s="326">
        <f>'venituri dezvoltare'!E18</f>
        <v>0</v>
      </c>
      <c r="F43" s="34" t="e">
        <f t="shared" si="0"/>
        <v>#DIV/0!</v>
      </c>
    </row>
    <row r="44" spans="1:6" ht="16.5" customHeight="1" thickBot="1" x14ac:dyDescent="0.3">
      <c r="A44" s="283">
        <v>40</v>
      </c>
      <c r="B44" s="281">
        <v>428903</v>
      </c>
      <c r="C44" s="302" t="s">
        <v>401</v>
      </c>
      <c r="D44" s="337">
        <f>'venituri dezvoltare'!D19</f>
        <v>0</v>
      </c>
      <c r="E44" s="324">
        <f>'venituri dezvoltare'!E19</f>
        <v>0</v>
      </c>
      <c r="F44" s="282" t="e">
        <f t="shared" si="0"/>
        <v>#DIV/0!</v>
      </c>
    </row>
    <row r="45" spans="1:6" s="143" customFormat="1" ht="48" thickBot="1" x14ac:dyDescent="0.3">
      <c r="A45" s="280">
        <v>41</v>
      </c>
      <c r="B45" s="299">
        <v>433100</v>
      </c>
      <c r="C45" s="300" t="s">
        <v>429</v>
      </c>
      <c r="D45" s="338">
        <f>'venituri dezvoltare'!D21</f>
        <v>0</v>
      </c>
      <c r="E45" s="325">
        <f>'venituri dezvoltare'!E21</f>
        <v>0</v>
      </c>
      <c r="F45" s="301" t="e">
        <f t="shared" si="0"/>
        <v>#DIV/0!</v>
      </c>
    </row>
    <row r="46" spans="1:6" ht="48" thickBot="1" x14ac:dyDescent="0.3">
      <c r="A46" s="283">
        <v>42</v>
      </c>
      <c r="B46" s="281">
        <v>433902</v>
      </c>
      <c r="C46" s="302" t="s">
        <v>420</v>
      </c>
      <c r="D46" s="337">
        <f>'venituri dezvoltare'!D23</f>
        <v>0</v>
      </c>
      <c r="E46" s="324">
        <f>'venituri dezvoltare'!E23</f>
        <v>0</v>
      </c>
      <c r="F46" s="282" t="e">
        <f t="shared" si="0"/>
        <v>#DIV/0!</v>
      </c>
    </row>
    <row r="47" spans="1:6" s="143" customFormat="1" ht="32.25" thickBot="1" x14ac:dyDescent="0.3">
      <c r="A47" s="280">
        <v>43</v>
      </c>
      <c r="B47" s="148">
        <v>480401</v>
      </c>
      <c r="C47" s="303" t="s">
        <v>451</v>
      </c>
      <c r="D47" s="344">
        <f>'venituri dezvoltare'!D26</f>
        <v>0</v>
      </c>
      <c r="E47" s="336">
        <f>'venituri dezvoltare'!E26</f>
        <v>0</v>
      </c>
      <c r="F47" s="304" t="e">
        <f t="shared" si="0"/>
        <v>#DIV/0!</v>
      </c>
    </row>
    <row r="48" spans="1:6" ht="16.5" thickBot="1" x14ac:dyDescent="0.3">
      <c r="A48" s="87"/>
      <c r="B48" s="144" t="s">
        <v>116</v>
      </c>
      <c r="C48" s="145"/>
      <c r="D48" s="146">
        <f>SUM(D5:D47)</f>
        <v>15146200</v>
      </c>
      <c r="E48" s="146">
        <f>SUM(E5:E47)</f>
        <v>16915913.640000001</v>
      </c>
      <c r="F48" s="147">
        <f>E48/D48</f>
        <v>1.1168420884446264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0" orientation="portrait" r:id="rId1"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8"/>
  <sheetViews>
    <sheetView view="pageBreakPreview" topLeftCell="B139" zoomScale="90" zoomScaleNormal="90" zoomScaleSheetLayoutView="90" workbookViewId="0">
      <selection activeCell="M156" sqref="M156"/>
    </sheetView>
  </sheetViews>
  <sheetFormatPr defaultColWidth="8.42578125" defaultRowHeight="18.75" x14ac:dyDescent="0.3"/>
  <cols>
    <col min="1" max="1" width="7.140625" style="203" customWidth="1"/>
    <col min="2" max="2" width="11.5703125" style="203" customWidth="1"/>
    <col min="3" max="3" width="17.140625" style="203" customWidth="1"/>
    <col min="4" max="4" width="52.5703125" style="203" customWidth="1"/>
    <col min="5" max="5" width="24.140625" style="203" customWidth="1"/>
    <col min="6" max="6" width="25.140625" style="203" customWidth="1"/>
    <col min="7" max="7" width="13.28515625" style="203" customWidth="1"/>
    <col min="8" max="8" width="10.28515625" style="203" bestFit="1" customWidth="1"/>
    <col min="9" max="9" width="12.42578125" style="203" bestFit="1" customWidth="1"/>
    <col min="10" max="16384" width="8.42578125" style="203"/>
  </cols>
  <sheetData>
    <row r="1" spans="1:7" x14ac:dyDescent="0.3">
      <c r="A1" s="201"/>
      <c r="B1" s="201"/>
      <c r="C1" s="201"/>
      <c r="D1" s="201"/>
      <c r="E1" s="201"/>
      <c r="F1" s="201"/>
      <c r="G1" s="202" t="s">
        <v>264</v>
      </c>
    </row>
    <row r="2" spans="1:7" x14ac:dyDescent="0.3">
      <c r="A2" s="201"/>
      <c r="B2" s="201"/>
      <c r="C2" s="201"/>
      <c r="D2" s="204" t="s">
        <v>479</v>
      </c>
      <c r="E2" s="201"/>
      <c r="F2" s="201"/>
      <c r="G2" s="202"/>
    </row>
    <row r="3" spans="1:7" x14ac:dyDescent="0.3">
      <c r="A3" s="201"/>
      <c r="B3" s="201"/>
      <c r="C3" s="201"/>
      <c r="D3" s="201"/>
      <c r="E3" s="201"/>
      <c r="F3" s="201"/>
      <c r="G3" s="201"/>
    </row>
    <row r="4" spans="1:7" s="205" customFormat="1" ht="56.25" x14ac:dyDescent="0.25">
      <c r="A4" s="156" t="s">
        <v>2</v>
      </c>
      <c r="B4" s="246" t="s">
        <v>218</v>
      </c>
      <c r="C4" s="157"/>
      <c r="D4" s="158" t="s">
        <v>219</v>
      </c>
      <c r="E4" s="156" t="s">
        <v>220</v>
      </c>
      <c r="F4" s="158" t="s">
        <v>221</v>
      </c>
      <c r="G4" s="158" t="s">
        <v>7</v>
      </c>
    </row>
    <row r="5" spans="1:7" x14ac:dyDescent="0.3">
      <c r="A5" s="151">
        <v>1</v>
      </c>
      <c r="B5" s="152" t="s">
        <v>265</v>
      </c>
      <c r="C5" s="152" t="s">
        <v>266</v>
      </c>
      <c r="D5" s="152" t="s">
        <v>267</v>
      </c>
      <c r="E5" s="370">
        <v>3553000</v>
      </c>
      <c r="F5" s="373">
        <v>3254439</v>
      </c>
      <c r="G5" s="153">
        <f t="shared" ref="G5:G40" si="0">F5/E5</f>
        <v>0.91596932169997181</v>
      </c>
    </row>
    <row r="6" spans="1:7" ht="37.5" x14ac:dyDescent="0.3">
      <c r="A6" s="154">
        <v>2</v>
      </c>
      <c r="B6" s="155" t="s">
        <v>265</v>
      </c>
      <c r="C6" s="155" t="s">
        <v>268</v>
      </c>
      <c r="D6" s="155" t="s">
        <v>269</v>
      </c>
      <c r="E6" s="371">
        <v>204000</v>
      </c>
      <c r="F6" s="374">
        <v>202944</v>
      </c>
      <c r="G6" s="153">
        <f t="shared" si="0"/>
        <v>0.99482352941176466</v>
      </c>
    </row>
    <row r="7" spans="1:7" x14ac:dyDescent="0.3">
      <c r="A7" s="151">
        <v>3</v>
      </c>
      <c r="B7" s="155" t="s">
        <v>265</v>
      </c>
      <c r="C7" s="155" t="s">
        <v>270</v>
      </c>
      <c r="D7" s="155" t="s">
        <v>271</v>
      </c>
      <c r="E7" s="371">
        <v>104000</v>
      </c>
      <c r="F7" s="374">
        <v>46347</v>
      </c>
      <c r="G7" s="153">
        <f t="shared" si="0"/>
        <v>0.44564423076923076</v>
      </c>
    </row>
    <row r="8" spans="1:7" x14ac:dyDescent="0.3">
      <c r="A8" s="218">
        <v>4</v>
      </c>
      <c r="B8" s="155" t="s">
        <v>265</v>
      </c>
      <c r="C8" s="155">
        <v>100130</v>
      </c>
      <c r="D8" s="155" t="s">
        <v>457</v>
      </c>
      <c r="E8" s="371">
        <v>30000</v>
      </c>
      <c r="F8" s="374">
        <v>0</v>
      </c>
      <c r="G8" s="153">
        <f t="shared" si="0"/>
        <v>0</v>
      </c>
    </row>
    <row r="9" spans="1:7" x14ac:dyDescent="0.3">
      <c r="A9" s="151">
        <v>5</v>
      </c>
      <c r="B9" s="155">
        <v>510103</v>
      </c>
      <c r="C9" s="155">
        <v>100206</v>
      </c>
      <c r="D9" s="155" t="s">
        <v>272</v>
      </c>
      <c r="E9" s="371">
        <v>27000</v>
      </c>
      <c r="F9" s="374">
        <v>15600</v>
      </c>
      <c r="G9" s="153">
        <f t="shared" si="0"/>
        <v>0.57777777777777772</v>
      </c>
    </row>
    <row r="10" spans="1:7" ht="19.5" thickBot="1" x14ac:dyDescent="0.35">
      <c r="A10" s="239">
        <v>6</v>
      </c>
      <c r="B10" s="162" t="s">
        <v>265</v>
      </c>
      <c r="C10" s="162" t="s">
        <v>273</v>
      </c>
      <c r="D10" s="162" t="s">
        <v>274</v>
      </c>
      <c r="E10" s="372">
        <v>98000</v>
      </c>
      <c r="F10" s="375">
        <v>78838</v>
      </c>
      <c r="G10" s="178">
        <f t="shared" si="0"/>
        <v>0.80446938775510202</v>
      </c>
    </row>
    <row r="11" spans="1:7" x14ac:dyDescent="0.3">
      <c r="A11" s="151">
        <v>7</v>
      </c>
      <c r="B11" s="152" t="s">
        <v>265</v>
      </c>
      <c r="C11" s="152" t="s">
        <v>275</v>
      </c>
      <c r="D11" s="152" t="s">
        <v>276</v>
      </c>
      <c r="E11" s="370">
        <v>40000</v>
      </c>
      <c r="F11" s="373">
        <v>36972.14</v>
      </c>
      <c r="G11" s="153">
        <f t="shared" si="0"/>
        <v>0.92430349999999994</v>
      </c>
    </row>
    <row r="12" spans="1:7" x14ac:dyDescent="0.3">
      <c r="A12" s="151">
        <v>8</v>
      </c>
      <c r="B12" s="155" t="s">
        <v>265</v>
      </c>
      <c r="C12" s="155" t="s">
        <v>277</v>
      </c>
      <c r="D12" s="155" t="s">
        <v>278</v>
      </c>
      <c r="E12" s="371">
        <v>21000</v>
      </c>
      <c r="F12" s="374">
        <v>9440.0499999999993</v>
      </c>
      <c r="G12" s="153">
        <f t="shared" si="0"/>
        <v>0.44952619047619047</v>
      </c>
    </row>
    <row r="13" spans="1:7" x14ac:dyDescent="0.3">
      <c r="A13" s="151">
        <v>9</v>
      </c>
      <c r="B13" s="155" t="s">
        <v>265</v>
      </c>
      <c r="C13" s="155" t="s">
        <v>279</v>
      </c>
      <c r="D13" s="155" t="s">
        <v>280</v>
      </c>
      <c r="E13" s="371">
        <v>230000</v>
      </c>
      <c r="F13" s="374">
        <v>78111.81</v>
      </c>
      <c r="G13" s="153">
        <f t="shared" si="0"/>
        <v>0.33961656521739131</v>
      </c>
    </row>
    <row r="14" spans="1:7" x14ac:dyDescent="0.3">
      <c r="A14" s="151">
        <v>10</v>
      </c>
      <c r="B14" s="155" t="s">
        <v>265</v>
      </c>
      <c r="C14" s="155">
        <v>200104</v>
      </c>
      <c r="D14" s="155" t="s">
        <v>281</v>
      </c>
      <c r="E14" s="371">
        <v>7000</v>
      </c>
      <c r="F14" s="374">
        <v>4535.38</v>
      </c>
      <c r="G14" s="153">
        <f t="shared" si="0"/>
        <v>0.64791142857142858</v>
      </c>
    </row>
    <row r="15" spans="1:7" x14ac:dyDescent="0.3">
      <c r="A15" s="151">
        <v>11</v>
      </c>
      <c r="B15" s="155" t="s">
        <v>265</v>
      </c>
      <c r="C15" s="155" t="s">
        <v>282</v>
      </c>
      <c r="D15" s="155" t="s">
        <v>283</v>
      </c>
      <c r="E15" s="371">
        <v>60000</v>
      </c>
      <c r="F15" s="374">
        <v>37829.54</v>
      </c>
      <c r="G15" s="153">
        <f t="shared" si="0"/>
        <v>0.63049233333333332</v>
      </c>
    </row>
    <row r="16" spans="1:7" x14ac:dyDescent="0.3">
      <c r="A16" s="151">
        <v>12</v>
      </c>
      <c r="B16" s="155" t="s">
        <v>265</v>
      </c>
      <c r="C16" s="155">
        <v>200106</v>
      </c>
      <c r="D16" s="155" t="s">
        <v>284</v>
      </c>
      <c r="E16" s="371">
        <v>19000</v>
      </c>
      <c r="F16" s="374">
        <v>10689.14</v>
      </c>
      <c r="G16" s="153">
        <f t="shared" si="0"/>
        <v>0.5625863157894736</v>
      </c>
    </row>
    <row r="17" spans="1:7" x14ac:dyDescent="0.3">
      <c r="A17" s="151">
        <v>13</v>
      </c>
      <c r="B17" s="155">
        <v>510103</v>
      </c>
      <c r="C17" s="155">
        <v>200107</v>
      </c>
      <c r="D17" s="155" t="s">
        <v>285</v>
      </c>
      <c r="E17" s="371">
        <v>19000</v>
      </c>
      <c r="F17" s="374">
        <v>7831</v>
      </c>
      <c r="G17" s="153">
        <f t="shared" si="0"/>
        <v>0.41215789473684211</v>
      </c>
    </row>
    <row r="18" spans="1:7" x14ac:dyDescent="0.3">
      <c r="A18" s="151">
        <v>14</v>
      </c>
      <c r="B18" s="155" t="s">
        <v>265</v>
      </c>
      <c r="C18" s="155" t="s">
        <v>286</v>
      </c>
      <c r="D18" s="155" t="s">
        <v>287</v>
      </c>
      <c r="E18" s="371">
        <v>79000</v>
      </c>
      <c r="F18" s="374">
        <v>57241.27</v>
      </c>
      <c r="G18" s="153">
        <f t="shared" si="0"/>
        <v>0.72457303797468353</v>
      </c>
    </row>
    <row r="19" spans="1:7" ht="37.5" x14ac:dyDescent="0.3">
      <c r="A19" s="151">
        <v>15</v>
      </c>
      <c r="B19" s="155" t="s">
        <v>265</v>
      </c>
      <c r="C19" s="155" t="s">
        <v>288</v>
      </c>
      <c r="D19" s="155" t="s">
        <v>289</v>
      </c>
      <c r="E19" s="371">
        <v>405000</v>
      </c>
      <c r="F19" s="374">
        <v>398594.66</v>
      </c>
      <c r="G19" s="153">
        <f t="shared" si="0"/>
        <v>0.98418434567901225</v>
      </c>
    </row>
    <row r="20" spans="1:7" ht="37.5" x14ac:dyDescent="0.3">
      <c r="A20" s="151">
        <v>16</v>
      </c>
      <c r="B20" s="155" t="s">
        <v>265</v>
      </c>
      <c r="C20" s="155" t="s">
        <v>290</v>
      </c>
      <c r="D20" s="155" t="s">
        <v>291</v>
      </c>
      <c r="E20" s="371">
        <v>395000</v>
      </c>
      <c r="F20" s="374">
        <v>342250.88</v>
      </c>
      <c r="G20" s="153">
        <f t="shared" si="0"/>
        <v>0.86645792405063293</v>
      </c>
    </row>
    <row r="21" spans="1:7" x14ac:dyDescent="0.3">
      <c r="A21" s="151">
        <v>17</v>
      </c>
      <c r="B21" s="155">
        <v>510103</v>
      </c>
      <c r="C21" s="155">
        <v>200200</v>
      </c>
      <c r="D21" s="155" t="s">
        <v>292</v>
      </c>
      <c r="E21" s="371">
        <v>75000</v>
      </c>
      <c r="F21" s="374">
        <v>26912.62</v>
      </c>
      <c r="G21" s="153">
        <f t="shared" si="0"/>
        <v>0.35883493333333333</v>
      </c>
    </row>
    <row r="22" spans="1:7" x14ac:dyDescent="0.3">
      <c r="A22" s="151">
        <v>18</v>
      </c>
      <c r="B22" s="155" t="s">
        <v>265</v>
      </c>
      <c r="C22" s="155" t="s">
        <v>293</v>
      </c>
      <c r="D22" s="155" t="s">
        <v>294</v>
      </c>
      <c r="E22" s="371">
        <v>11000</v>
      </c>
      <c r="F22" s="374">
        <v>2375</v>
      </c>
      <c r="G22" s="153">
        <f t="shared" si="0"/>
        <v>0.21590909090909091</v>
      </c>
    </row>
    <row r="23" spans="1:7" x14ac:dyDescent="0.3">
      <c r="A23" s="151">
        <v>19</v>
      </c>
      <c r="B23" s="155">
        <v>510103</v>
      </c>
      <c r="C23" s="155">
        <v>200601</v>
      </c>
      <c r="D23" s="155" t="s">
        <v>295</v>
      </c>
      <c r="E23" s="371">
        <v>7000</v>
      </c>
      <c r="F23" s="374">
        <v>632</v>
      </c>
      <c r="G23" s="153">
        <f t="shared" si="0"/>
        <v>9.0285714285714289E-2</v>
      </c>
    </row>
    <row r="24" spans="1:7" x14ac:dyDescent="0.3">
      <c r="A24" s="151">
        <v>20</v>
      </c>
      <c r="B24" s="155">
        <v>510103</v>
      </c>
      <c r="C24" s="155">
        <v>2013</v>
      </c>
      <c r="D24" s="155" t="s">
        <v>296</v>
      </c>
      <c r="E24" s="371">
        <v>22000</v>
      </c>
      <c r="F24" s="374">
        <v>4745</v>
      </c>
      <c r="G24" s="153">
        <f t="shared" si="0"/>
        <v>0.21568181818181817</v>
      </c>
    </row>
    <row r="25" spans="1:7" x14ac:dyDescent="0.3">
      <c r="A25" s="151">
        <v>21</v>
      </c>
      <c r="B25" s="155" t="s">
        <v>265</v>
      </c>
      <c r="C25" s="155" t="s">
        <v>297</v>
      </c>
      <c r="D25" s="155" t="s">
        <v>298</v>
      </c>
      <c r="E25" s="371">
        <v>40000</v>
      </c>
      <c r="F25" s="374">
        <v>19123</v>
      </c>
      <c r="G25" s="153">
        <f t="shared" si="0"/>
        <v>0.47807500000000003</v>
      </c>
    </row>
    <row r="26" spans="1:7" x14ac:dyDescent="0.3">
      <c r="A26" s="151">
        <v>22</v>
      </c>
      <c r="B26" s="155">
        <v>510103</v>
      </c>
      <c r="C26" s="155">
        <v>203002</v>
      </c>
      <c r="D26" s="155" t="s">
        <v>299</v>
      </c>
      <c r="E26" s="371">
        <v>25000</v>
      </c>
      <c r="F26" s="374">
        <v>6701.55</v>
      </c>
      <c r="G26" s="153">
        <f t="shared" si="0"/>
        <v>0.26806200000000002</v>
      </c>
    </row>
    <row r="27" spans="1:7" x14ac:dyDescent="0.3">
      <c r="A27" s="151">
        <v>23</v>
      </c>
      <c r="B27" s="155" t="s">
        <v>265</v>
      </c>
      <c r="C27" s="155" t="s">
        <v>300</v>
      </c>
      <c r="D27" s="155" t="s">
        <v>301</v>
      </c>
      <c r="E27" s="371">
        <v>60000</v>
      </c>
      <c r="F27" s="374">
        <v>59963.43</v>
      </c>
      <c r="G27" s="153">
        <f t="shared" si="0"/>
        <v>0.99939049999999996</v>
      </c>
    </row>
    <row r="28" spans="1:7" x14ac:dyDescent="0.3">
      <c r="A28" s="151">
        <v>24</v>
      </c>
      <c r="B28" s="155">
        <v>510103</v>
      </c>
      <c r="C28" s="155">
        <v>591100</v>
      </c>
      <c r="D28" s="155" t="s">
        <v>151</v>
      </c>
      <c r="E28" s="371">
        <v>10000</v>
      </c>
      <c r="F28" s="374">
        <v>10000</v>
      </c>
      <c r="G28" s="153">
        <f t="shared" si="0"/>
        <v>1</v>
      </c>
    </row>
    <row r="29" spans="1:7" x14ac:dyDescent="0.3">
      <c r="A29" s="151">
        <v>25</v>
      </c>
      <c r="B29" s="155">
        <v>510103</v>
      </c>
      <c r="C29" s="155">
        <v>710101</v>
      </c>
      <c r="D29" s="155" t="s">
        <v>177</v>
      </c>
      <c r="E29" s="170">
        <v>470000</v>
      </c>
      <c r="F29" s="159">
        <v>468930.72</v>
      </c>
      <c r="G29" s="153">
        <f t="shared" si="0"/>
        <v>0.99772493617021274</v>
      </c>
    </row>
    <row r="30" spans="1:7" x14ac:dyDescent="0.3">
      <c r="A30" s="151">
        <v>26</v>
      </c>
      <c r="B30" s="155">
        <v>510103</v>
      </c>
      <c r="C30" s="155">
        <v>710102</v>
      </c>
      <c r="D30" s="155" t="s">
        <v>179</v>
      </c>
      <c r="E30" s="170">
        <v>37000</v>
      </c>
      <c r="F30" s="159">
        <v>23634.44</v>
      </c>
      <c r="G30" s="153">
        <f t="shared" si="0"/>
        <v>0.63876864864864857</v>
      </c>
    </row>
    <row r="31" spans="1:7" ht="37.5" x14ac:dyDescent="0.3">
      <c r="A31" s="151">
        <v>27</v>
      </c>
      <c r="B31" s="155">
        <v>510103</v>
      </c>
      <c r="C31" s="155">
        <v>710103</v>
      </c>
      <c r="D31" s="155" t="s">
        <v>302</v>
      </c>
      <c r="E31" s="170">
        <v>0</v>
      </c>
      <c r="F31" s="159">
        <v>0</v>
      </c>
      <c r="G31" s="153" t="e">
        <f t="shared" si="0"/>
        <v>#DIV/0!</v>
      </c>
    </row>
    <row r="32" spans="1:7" x14ac:dyDescent="0.3">
      <c r="A32" s="151">
        <v>28</v>
      </c>
      <c r="B32" s="155">
        <v>510103</v>
      </c>
      <c r="C32" s="155">
        <v>710130</v>
      </c>
      <c r="D32" s="155" t="s">
        <v>183</v>
      </c>
      <c r="E32" s="170">
        <v>140000</v>
      </c>
      <c r="F32" s="159">
        <v>17187.48</v>
      </c>
      <c r="G32" s="153">
        <f t="shared" si="0"/>
        <v>0.12276771428571429</v>
      </c>
    </row>
    <row r="33" spans="1:7" ht="38.25" thickBot="1" x14ac:dyDescent="0.35">
      <c r="A33" s="151">
        <v>29</v>
      </c>
      <c r="B33" s="160">
        <v>510103</v>
      </c>
      <c r="C33" s="160">
        <v>850101</v>
      </c>
      <c r="D33" s="160" t="s">
        <v>122</v>
      </c>
      <c r="E33" s="376">
        <v>0</v>
      </c>
      <c r="F33" s="377">
        <v>-41513.120000000003</v>
      </c>
      <c r="G33" s="161" t="e">
        <f t="shared" si="0"/>
        <v>#DIV/0!</v>
      </c>
    </row>
    <row r="34" spans="1:7" ht="38.25" thickTop="1" x14ac:dyDescent="0.3">
      <c r="A34" s="151">
        <v>30</v>
      </c>
      <c r="B34" s="259">
        <v>545000</v>
      </c>
      <c r="C34" s="259">
        <v>200130</v>
      </c>
      <c r="D34" s="155" t="s">
        <v>291</v>
      </c>
      <c r="E34" s="378">
        <v>1000</v>
      </c>
      <c r="F34" s="378">
        <v>719.2</v>
      </c>
      <c r="G34" s="260">
        <f t="shared" si="0"/>
        <v>0.71920000000000006</v>
      </c>
    </row>
    <row r="35" spans="1:7" ht="19.5" thickBot="1" x14ac:dyDescent="0.35">
      <c r="A35" s="151">
        <v>31</v>
      </c>
      <c r="B35" s="164">
        <v>545000</v>
      </c>
      <c r="C35" s="164">
        <v>203030</v>
      </c>
      <c r="D35" s="164" t="s">
        <v>301</v>
      </c>
      <c r="E35" s="379">
        <v>0</v>
      </c>
      <c r="F35" s="380">
        <v>0</v>
      </c>
      <c r="G35" s="165" t="e">
        <f t="shared" si="0"/>
        <v>#DIV/0!</v>
      </c>
    </row>
    <row r="36" spans="1:7" ht="19.5" thickTop="1" x14ac:dyDescent="0.3">
      <c r="A36" s="151">
        <v>32</v>
      </c>
      <c r="B36" s="152">
        <v>615000</v>
      </c>
      <c r="C36" s="152">
        <v>200105</v>
      </c>
      <c r="D36" s="152" t="s">
        <v>283</v>
      </c>
      <c r="E36" s="370">
        <v>5000</v>
      </c>
      <c r="F36" s="373">
        <v>2732.63</v>
      </c>
      <c r="G36" s="153">
        <f t="shared" si="0"/>
        <v>0.54652600000000007</v>
      </c>
    </row>
    <row r="37" spans="1:7" x14ac:dyDescent="0.3">
      <c r="A37" s="151">
        <v>33</v>
      </c>
      <c r="B37" s="155">
        <v>615000</v>
      </c>
      <c r="C37" s="155">
        <v>200106</v>
      </c>
      <c r="D37" s="155" t="s">
        <v>284</v>
      </c>
      <c r="E37" s="371">
        <v>7000</v>
      </c>
      <c r="F37" s="374">
        <v>0</v>
      </c>
      <c r="G37" s="153">
        <f t="shared" si="0"/>
        <v>0</v>
      </c>
    </row>
    <row r="38" spans="1:7" ht="37.5" x14ac:dyDescent="0.3">
      <c r="A38" s="151">
        <v>34</v>
      </c>
      <c r="B38" s="155" t="s">
        <v>303</v>
      </c>
      <c r="C38" s="155" t="s">
        <v>288</v>
      </c>
      <c r="D38" s="155" t="s">
        <v>289</v>
      </c>
      <c r="E38" s="371">
        <v>10000</v>
      </c>
      <c r="F38" s="374">
        <v>5231.25</v>
      </c>
      <c r="G38" s="153">
        <f t="shared" si="0"/>
        <v>0.52312499999999995</v>
      </c>
    </row>
    <row r="39" spans="1:7" ht="38.25" thickBot="1" x14ac:dyDescent="0.35">
      <c r="A39" s="151">
        <v>35</v>
      </c>
      <c r="B39" s="155" t="s">
        <v>303</v>
      </c>
      <c r="C39" s="155">
        <v>200130</v>
      </c>
      <c r="D39" s="155" t="s">
        <v>291</v>
      </c>
      <c r="E39" s="381">
        <v>12000</v>
      </c>
      <c r="F39" s="382">
        <v>3000</v>
      </c>
      <c r="G39" s="163">
        <f t="shared" si="0"/>
        <v>0.25</v>
      </c>
    </row>
    <row r="40" spans="1:7" ht="38.25" thickBot="1" x14ac:dyDescent="0.35">
      <c r="A40" s="151">
        <v>36</v>
      </c>
      <c r="B40" s="164">
        <v>615000</v>
      </c>
      <c r="C40" s="164">
        <v>850101</v>
      </c>
      <c r="D40" s="164" t="s">
        <v>122</v>
      </c>
      <c r="E40" s="376">
        <v>0</v>
      </c>
      <c r="F40" s="376">
        <v>0</v>
      </c>
      <c r="G40" s="165" t="e">
        <f t="shared" si="0"/>
        <v>#DIV/0!</v>
      </c>
    </row>
    <row r="41" spans="1:7" ht="20.25" customHeight="1" thickTop="1" x14ac:dyDescent="0.3">
      <c r="A41" s="151">
        <v>37</v>
      </c>
      <c r="B41" s="152">
        <v>650301</v>
      </c>
      <c r="C41" s="152">
        <v>710101</v>
      </c>
      <c r="D41" s="152" t="s">
        <v>177</v>
      </c>
      <c r="E41" s="166">
        <v>210000</v>
      </c>
      <c r="F41" s="166">
        <v>0</v>
      </c>
      <c r="G41" s="153">
        <f t="shared" ref="G41:G98" si="1">F41/E41</f>
        <v>0</v>
      </c>
    </row>
    <row r="42" spans="1:7" ht="20.25" customHeight="1" x14ac:dyDescent="0.3">
      <c r="A42" s="151">
        <v>38</v>
      </c>
      <c r="B42" s="152">
        <v>650301</v>
      </c>
      <c r="C42" s="152">
        <v>710130</v>
      </c>
      <c r="D42" s="155" t="s">
        <v>183</v>
      </c>
      <c r="E42" s="195">
        <v>253000</v>
      </c>
      <c r="F42" s="169">
        <v>205080</v>
      </c>
      <c r="G42" s="153">
        <f>F42/E42</f>
        <v>0.81059288537549412</v>
      </c>
    </row>
    <row r="43" spans="1:7" x14ac:dyDescent="0.3">
      <c r="A43" s="151">
        <v>39</v>
      </c>
      <c r="B43" s="152">
        <v>650302</v>
      </c>
      <c r="C43" s="152">
        <v>610100</v>
      </c>
      <c r="D43" s="167" t="s">
        <v>402</v>
      </c>
      <c r="E43" s="237">
        <v>0</v>
      </c>
      <c r="F43" s="168">
        <v>0</v>
      </c>
      <c r="G43" s="153" t="e">
        <f t="shared" si="1"/>
        <v>#DIV/0!</v>
      </c>
    </row>
    <row r="44" spans="1:7" x14ac:dyDescent="0.3">
      <c r="A44" s="151">
        <v>40</v>
      </c>
      <c r="B44" s="152">
        <v>650302</v>
      </c>
      <c r="C44" s="152">
        <v>610300</v>
      </c>
      <c r="D44" s="167" t="s">
        <v>401</v>
      </c>
      <c r="E44" s="237">
        <v>0</v>
      </c>
      <c r="F44" s="168">
        <v>0</v>
      </c>
      <c r="G44" s="153" t="e">
        <f t="shared" si="1"/>
        <v>#DIV/0!</v>
      </c>
    </row>
    <row r="45" spans="1:7" x14ac:dyDescent="0.3">
      <c r="A45" s="151">
        <v>41</v>
      </c>
      <c r="B45" s="152">
        <v>650302</v>
      </c>
      <c r="C45" s="152">
        <v>710101</v>
      </c>
      <c r="D45" s="152" t="s">
        <v>177</v>
      </c>
      <c r="E45" s="238">
        <v>410000</v>
      </c>
      <c r="F45" s="168">
        <v>0</v>
      </c>
      <c r="G45" s="153">
        <f t="shared" si="1"/>
        <v>0</v>
      </c>
    </row>
    <row r="46" spans="1:7" ht="37.5" x14ac:dyDescent="0.3">
      <c r="A46" s="151">
        <v>42</v>
      </c>
      <c r="B46" s="152">
        <v>650302</v>
      </c>
      <c r="C46" s="152">
        <v>710103</v>
      </c>
      <c r="D46" s="152" t="s">
        <v>302</v>
      </c>
      <c r="E46" s="166">
        <v>0</v>
      </c>
      <c r="F46" s="169">
        <v>0</v>
      </c>
      <c r="G46" s="153" t="e">
        <f t="shared" si="1"/>
        <v>#DIV/0!</v>
      </c>
    </row>
    <row r="47" spans="1:7" x14ac:dyDescent="0.3">
      <c r="A47" s="151">
        <v>43</v>
      </c>
      <c r="B47" s="155">
        <v>650302</v>
      </c>
      <c r="C47" s="155">
        <v>710130</v>
      </c>
      <c r="D47" s="155" t="s">
        <v>183</v>
      </c>
      <c r="E47" s="170">
        <v>25000</v>
      </c>
      <c r="F47" s="170">
        <v>3500</v>
      </c>
      <c r="G47" s="171">
        <f t="shared" si="1"/>
        <v>0.14000000000000001</v>
      </c>
    </row>
    <row r="48" spans="1:7" x14ac:dyDescent="0.3">
      <c r="A48" s="151">
        <v>44</v>
      </c>
      <c r="B48" s="152" t="s">
        <v>304</v>
      </c>
      <c r="C48" s="152" t="s">
        <v>275</v>
      </c>
      <c r="D48" s="152" t="s">
        <v>276</v>
      </c>
      <c r="E48" s="370">
        <v>45000</v>
      </c>
      <c r="F48" s="373">
        <v>44003.71</v>
      </c>
      <c r="G48" s="153">
        <f t="shared" si="1"/>
        <v>0.97786022222222224</v>
      </c>
    </row>
    <row r="49" spans="1:7" x14ac:dyDescent="0.3">
      <c r="A49" s="151">
        <v>45</v>
      </c>
      <c r="B49" s="155">
        <v>650401</v>
      </c>
      <c r="C49" s="155">
        <v>200102</v>
      </c>
      <c r="D49" s="155" t="s">
        <v>278</v>
      </c>
      <c r="E49" s="371">
        <v>56000</v>
      </c>
      <c r="F49" s="374">
        <v>51840.73</v>
      </c>
      <c r="G49" s="153">
        <f t="shared" si="1"/>
        <v>0.9257273214285715</v>
      </c>
    </row>
    <row r="50" spans="1:7" x14ac:dyDescent="0.3">
      <c r="A50" s="151">
        <v>46</v>
      </c>
      <c r="B50" s="155" t="s">
        <v>304</v>
      </c>
      <c r="C50" s="155" t="s">
        <v>279</v>
      </c>
      <c r="D50" s="155" t="s">
        <v>280</v>
      </c>
      <c r="E50" s="371">
        <v>179000</v>
      </c>
      <c r="F50" s="374">
        <v>158620.54999999999</v>
      </c>
      <c r="G50" s="153">
        <f t="shared" si="1"/>
        <v>0.88614832402234633</v>
      </c>
    </row>
    <row r="51" spans="1:7" x14ac:dyDescent="0.3">
      <c r="A51" s="151">
        <v>47</v>
      </c>
      <c r="B51" s="155">
        <v>650401</v>
      </c>
      <c r="C51" s="155">
        <v>200104</v>
      </c>
      <c r="D51" s="155" t="s">
        <v>281</v>
      </c>
      <c r="E51" s="371">
        <v>18000</v>
      </c>
      <c r="F51" s="374">
        <v>10594.62</v>
      </c>
      <c r="G51" s="153">
        <f t="shared" si="1"/>
        <v>0.58859000000000006</v>
      </c>
    </row>
    <row r="52" spans="1:7" x14ac:dyDescent="0.3">
      <c r="A52" s="151">
        <v>48</v>
      </c>
      <c r="B52" s="155" t="s">
        <v>423</v>
      </c>
      <c r="C52" s="155">
        <v>200106</v>
      </c>
      <c r="D52" s="155" t="s">
        <v>284</v>
      </c>
      <c r="E52" s="371">
        <v>10000</v>
      </c>
      <c r="F52" s="374">
        <v>9912</v>
      </c>
      <c r="G52" s="153">
        <f t="shared" si="1"/>
        <v>0.99119999999999997</v>
      </c>
    </row>
    <row r="53" spans="1:7" x14ac:dyDescent="0.3">
      <c r="A53" s="151">
        <v>49</v>
      </c>
      <c r="B53" s="155">
        <v>650401</v>
      </c>
      <c r="C53" s="155">
        <v>200107</v>
      </c>
      <c r="D53" s="155" t="s">
        <v>285</v>
      </c>
      <c r="E53" s="371">
        <v>135000</v>
      </c>
      <c r="F53" s="374">
        <v>81318</v>
      </c>
      <c r="G53" s="153">
        <f t="shared" si="1"/>
        <v>0.60235555555555553</v>
      </c>
    </row>
    <row r="54" spans="1:7" x14ac:dyDescent="0.3">
      <c r="A54" s="151">
        <v>50</v>
      </c>
      <c r="B54" s="155">
        <v>650401</v>
      </c>
      <c r="C54" s="155">
        <v>200108</v>
      </c>
      <c r="D54" s="155" t="s">
        <v>287</v>
      </c>
      <c r="E54" s="371">
        <v>21000</v>
      </c>
      <c r="F54" s="374">
        <v>18435.41</v>
      </c>
      <c r="G54" s="153">
        <f t="shared" si="1"/>
        <v>0.87787666666666664</v>
      </c>
    </row>
    <row r="55" spans="1:7" ht="37.5" x14ac:dyDescent="0.3">
      <c r="A55" s="151">
        <v>51</v>
      </c>
      <c r="B55" s="155">
        <v>650401</v>
      </c>
      <c r="C55" s="155">
        <v>200109</v>
      </c>
      <c r="D55" s="155" t="s">
        <v>289</v>
      </c>
      <c r="E55" s="371">
        <v>72000</v>
      </c>
      <c r="F55" s="374">
        <v>61220.95</v>
      </c>
      <c r="G55" s="153">
        <f t="shared" si="1"/>
        <v>0.85029097222222216</v>
      </c>
    </row>
    <row r="56" spans="1:7" ht="37.5" x14ac:dyDescent="0.3">
      <c r="A56" s="151">
        <v>52</v>
      </c>
      <c r="B56" s="155">
        <v>650401</v>
      </c>
      <c r="C56" s="155">
        <v>200130</v>
      </c>
      <c r="D56" s="155" t="s">
        <v>291</v>
      </c>
      <c r="E56" s="371">
        <v>100000</v>
      </c>
      <c r="F56" s="374">
        <v>90709.4</v>
      </c>
      <c r="G56" s="153">
        <f t="shared" si="1"/>
        <v>0.90709399999999996</v>
      </c>
    </row>
    <row r="57" spans="1:7" x14ac:dyDescent="0.3">
      <c r="A57" s="151">
        <v>53</v>
      </c>
      <c r="B57" s="155" t="s">
        <v>304</v>
      </c>
      <c r="C57" s="155" t="s">
        <v>305</v>
      </c>
      <c r="D57" s="155" t="s">
        <v>292</v>
      </c>
      <c r="E57" s="371">
        <v>155000</v>
      </c>
      <c r="F57" s="374">
        <v>136181.74</v>
      </c>
      <c r="G57" s="153">
        <f t="shared" si="1"/>
        <v>0.87859187096774183</v>
      </c>
    </row>
    <row r="58" spans="1:7" x14ac:dyDescent="0.3">
      <c r="A58" s="151">
        <v>54</v>
      </c>
      <c r="B58" s="155">
        <v>650401</v>
      </c>
      <c r="C58" s="155">
        <v>200530</v>
      </c>
      <c r="D58" s="155" t="s">
        <v>294</v>
      </c>
      <c r="E58" s="371">
        <v>25000</v>
      </c>
      <c r="F58" s="374">
        <v>20537</v>
      </c>
      <c r="G58" s="153">
        <f t="shared" si="1"/>
        <v>0.82147999999999999</v>
      </c>
    </row>
    <row r="59" spans="1:7" x14ac:dyDescent="0.3">
      <c r="A59" s="151">
        <v>55</v>
      </c>
      <c r="B59" s="155">
        <v>650401</v>
      </c>
      <c r="C59" s="155">
        <v>200601</v>
      </c>
      <c r="D59" s="155" t="s">
        <v>411</v>
      </c>
      <c r="E59" s="371">
        <v>3000</v>
      </c>
      <c r="F59" s="374">
        <v>2993.9</v>
      </c>
      <c r="G59" s="153">
        <f t="shared" si="1"/>
        <v>0.99796666666666667</v>
      </c>
    </row>
    <row r="60" spans="1:7" x14ac:dyDescent="0.3">
      <c r="A60" s="151">
        <v>56</v>
      </c>
      <c r="B60" s="155" t="s">
        <v>304</v>
      </c>
      <c r="C60" s="155" t="s">
        <v>306</v>
      </c>
      <c r="D60" s="155" t="s">
        <v>307</v>
      </c>
      <c r="E60" s="371">
        <v>9000</v>
      </c>
      <c r="F60" s="374">
        <v>8101.5</v>
      </c>
      <c r="G60" s="153">
        <f t="shared" si="1"/>
        <v>0.90016666666666667</v>
      </c>
    </row>
    <row r="61" spans="1:7" x14ac:dyDescent="0.3">
      <c r="A61" s="151">
        <v>57</v>
      </c>
      <c r="B61" s="155">
        <v>650401</v>
      </c>
      <c r="C61" s="155">
        <v>570201</v>
      </c>
      <c r="D61" s="155" t="s">
        <v>470</v>
      </c>
      <c r="E61" s="371">
        <v>101000</v>
      </c>
      <c r="F61" s="374">
        <v>77775</v>
      </c>
      <c r="G61" s="153">
        <f t="shared" si="1"/>
        <v>0.77004950495049507</v>
      </c>
    </row>
    <row r="62" spans="1:7" ht="19.5" thickBot="1" x14ac:dyDescent="0.35">
      <c r="A62" s="151">
        <v>58</v>
      </c>
      <c r="B62" s="162">
        <v>650401</v>
      </c>
      <c r="C62" s="162">
        <v>5901</v>
      </c>
      <c r="D62" s="162" t="s">
        <v>308</v>
      </c>
      <c r="E62" s="372">
        <v>0</v>
      </c>
      <c r="F62" s="375">
        <v>0</v>
      </c>
      <c r="G62" s="163" t="e">
        <f t="shared" si="1"/>
        <v>#DIV/0!</v>
      </c>
    </row>
    <row r="63" spans="1:7" ht="19.5" thickBot="1" x14ac:dyDescent="0.35">
      <c r="A63" s="151">
        <v>59</v>
      </c>
      <c r="B63" s="172">
        <v>651300</v>
      </c>
      <c r="C63" s="172">
        <v>710130</v>
      </c>
      <c r="D63" s="172" t="s">
        <v>183</v>
      </c>
      <c r="E63" s="173">
        <v>10000</v>
      </c>
      <c r="F63" s="174">
        <v>0</v>
      </c>
      <c r="G63" s="175">
        <f t="shared" si="1"/>
        <v>0</v>
      </c>
    </row>
    <row r="64" spans="1:7" ht="38.25" thickBot="1" x14ac:dyDescent="0.35">
      <c r="A64" s="151">
        <v>60</v>
      </c>
      <c r="B64" s="176" t="s">
        <v>309</v>
      </c>
      <c r="C64" s="176" t="s">
        <v>310</v>
      </c>
      <c r="D64" s="176" t="s">
        <v>471</v>
      </c>
      <c r="E64" s="383">
        <v>53000</v>
      </c>
      <c r="F64" s="384">
        <v>34580</v>
      </c>
      <c r="G64" s="177">
        <f t="shared" si="1"/>
        <v>0.65245283018867928</v>
      </c>
    </row>
    <row r="65" spans="1:7" ht="19.5" thickTop="1" x14ac:dyDescent="0.3">
      <c r="A65" s="151">
        <v>61</v>
      </c>
      <c r="B65" s="152" t="s">
        <v>311</v>
      </c>
      <c r="C65" s="152" t="s">
        <v>266</v>
      </c>
      <c r="D65" s="152" t="s">
        <v>267</v>
      </c>
      <c r="E65" s="370">
        <v>118600</v>
      </c>
      <c r="F65" s="373">
        <v>69338</v>
      </c>
      <c r="G65" s="153">
        <f t="shared" si="1"/>
        <v>0.58463743676222601</v>
      </c>
    </row>
    <row r="66" spans="1:7" x14ac:dyDescent="0.3">
      <c r="A66" s="151">
        <v>62</v>
      </c>
      <c r="B66" s="152">
        <v>660800</v>
      </c>
      <c r="C66" s="152">
        <v>100105</v>
      </c>
      <c r="D66" s="152" t="s">
        <v>424</v>
      </c>
      <c r="E66" s="370">
        <v>6200</v>
      </c>
      <c r="F66" s="373">
        <v>3548</v>
      </c>
      <c r="G66" s="153">
        <f t="shared" si="1"/>
        <v>0.57225806451612904</v>
      </c>
    </row>
    <row r="67" spans="1:7" x14ac:dyDescent="0.3">
      <c r="A67" s="151">
        <v>63</v>
      </c>
      <c r="B67" s="152">
        <v>660800</v>
      </c>
      <c r="C67" s="152">
        <v>100106</v>
      </c>
      <c r="D67" s="152" t="s">
        <v>425</v>
      </c>
      <c r="E67" s="370">
        <v>9300</v>
      </c>
      <c r="F67" s="373">
        <v>5342</v>
      </c>
      <c r="G67" s="153">
        <f t="shared" si="1"/>
        <v>0.57440860215053768</v>
      </c>
    </row>
    <row r="68" spans="1:7" x14ac:dyDescent="0.3">
      <c r="A68" s="151">
        <v>64</v>
      </c>
      <c r="B68" s="155" t="s">
        <v>311</v>
      </c>
      <c r="C68" s="155" t="s">
        <v>270</v>
      </c>
      <c r="D68" s="155" t="s">
        <v>271</v>
      </c>
      <c r="E68" s="371">
        <v>7300</v>
      </c>
      <c r="F68" s="374">
        <v>3706</v>
      </c>
      <c r="G68" s="153">
        <f t="shared" si="1"/>
        <v>0.50767123287671234</v>
      </c>
    </row>
    <row r="69" spans="1:7" x14ac:dyDescent="0.3">
      <c r="A69" s="151">
        <v>65</v>
      </c>
      <c r="B69" s="155">
        <v>660800</v>
      </c>
      <c r="C69" s="155">
        <v>100206</v>
      </c>
      <c r="D69" s="155" t="s">
        <v>272</v>
      </c>
      <c r="E69" s="371">
        <v>1000</v>
      </c>
      <c r="F69" s="374">
        <v>800</v>
      </c>
      <c r="G69" s="153">
        <f t="shared" si="1"/>
        <v>0.8</v>
      </c>
    </row>
    <row r="70" spans="1:7" x14ac:dyDescent="0.3">
      <c r="A70" s="151">
        <v>66</v>
      </c>
      <c r="B70" s="155" t="s">
        <v>311</v>
      </c>
      <c r="C70" s="155" t="s">
        <v>273</v>
      </c>
      <c r="D70" s="155" t="s">
        <v>274</v>
      </c>
      <c r="E70" s="371">
        <v>3400</v>
      </c>
      <c r="F70" s="371">
        <v>1840</v>
      </c>
      <c r="G70" s="171">
        <f t="shared" si="1"/>
        <v>0.54117647058823526</v>
      </c>
    </row>
    <row r="71" spans="1:7" ht="19.5" thickBot="1" x14ac:dyDescent="0.35">
      <c r="A71" s="151">
        <v>67</v>
      </c>
      <c r="B71" s="162">
        <v>660800</v>
      </c>
      <c r="C71" s="162">
        <v>200402</v>
      </c>
      <c r="D71" s="162" t="s">
        <v>453</v>
      </c>
      <c r="E71" s="372">
        <v>1000</v>
      </c>
      <c r="F71" s="372">
        <v>280</v>
      </c>
      <c r="G71" s="178">
        <f t="shared" si="1"/>
        <v>0.28000000000000003</v>
      </c>
    </row>
    <row r="72" spans="1:7" x14ac:dyDescent="0.3">
      <c r="A72" s="151">
        <v>67</v>
      </c>
      <c r="B72" s="152" t="s">
        <v>312</v>
      </c>
      <c r="C72" s="152" t="s">
        <v>266</v>
      </c>
      <c r="D72" s="152" t="s">
        <v>267</v>
      </c>
      <c r="E72" s="370">
        <v>40000</v>
      </c>
      <c r="F72" s="373">
        <v>0</v>
      </c>
      <c r="G72" s="153">
        <f t="shared" si="1"/>
        <v>0</v>
      </c>
    </row>
    <row r="73" spans="1:7" x14ac:dyDescent="0.3">
      <c r="A73" s="151">
        <v>68</v>
      </c>
      <c r="B73" s="155" t="s">
        <v>312</v>
      </c>
      <c r="C73" s="155" t="s">
        <v>270</v>
      </c>
      <c r="D73" s="155" t="s">
        <v>271</v>
      </c>
      <c r="E73" s="371">
        <v>3000</v>
      </c>
      <c r="F73" s="374">
        <v>0</v>
      </c>
      <c r="G73" s="153">
        <f t="shared" si="1"/>
        <v>0</v>
      </c>
    </row>
    <row r="74" spans="1:7" x14ac:dyDescent="0.3">
      <c r="A74" s="151">
        <v>69</v>
      </c>
      <c r="B74" s="155">
        <v>670302</v>
      </c>
      <c r="C74" s="155">
        <v>100206</v>
      </c>
      <c r="D74" s="155" t="s">
        <v>272</v>
      </c>
      <c r="E74" s="371">
        <v>1000</v>
      </c>
      <c r="F74" s="374">
        <v>0</v>
      </c>
      <c r="G74" s="153">
        <f t="shared" si="1"/>
        <v>0</v>
      </c>
    </row>
    <row r="75" spans="1:7" x14ac:dyDescent="0.3">
      <c r="A75" s="154">
        <v>70</v>
      </c>
      <c r="B75" s="155" t="s">
        <v>312</v>
      </c>
      <c r="C75" s="155" t="s">
        <v>273</v>
      </c>
      <c r="D75" s="155" t="s">
        <v>274</v>
      </c>
      <c r="E75" s="371">
        <v>1000</v>
      </c>
      <c r="F75" s="374">
        <v>0</v>
      </c>
      <c r="G75" s="153">
        <f t="shared" si="1"/>
        <v>0</v>
      </c>
    </row>
    <row r="76" spans="1:7" x14ac:dyDescent="0.3">
      <c r="A76" s="151">
        <v>71</v>
      </c>
      <c r="B76" s="155">
        <v>670302</v>
      </c>
      <c r="C76" s="155">
        <v>200101</v>
      </c>
      <c r="D76" s="155" t="s">
        <v>276</v>
      </c>
      <c r="E76" s="371">
        <v>0</v>
      </c>
      <c r="F76" s="374">
        <v>0</v>
      </c>
      <c r="G76" s="153" t="e">
        <f t="shared" si="1"/>
        <v>#DIV/0!</v>
      </c>
    </row>
    <row r="77" spans="1:7" x14ac:dyDescent="0.3">
      <c r="A77" s="151">
        <v>72</v>
      </c>
      <c r="B77" s="155">
        <v>670302</v>
      </c>
      <c r="C77" s="155">
        <v>200102</v>
      </c>
      <c r="D77" s="155" t="s">
        <v>278</v>
      </c>
      <c r="E77" s="371">
        <v>0</v>
      </c>
      <c r="F77" s="374">
        <v>0</v>
      </c>
      <c r="G77" s="153" t="e">
        <f t="shared" si="1"/>
        <v>#DIV/0!</v>
      </c>
    </row>
    <row r="78" spans="1:7" x14ac:dyDescent="0.3">
      <c r="A78" s="151">
        <v>73</v>
      </c>
      <c r="B78" s="155">
        <v>670302</v>
      </c>
      <c r="C78" s="155">
        <v>200601</v>
      </c>
      <c r="D78" s="155" t="s">
        <v>295</v>
      </c>
      <c r="E78" s="371">
        <v>0</v>
      </c>
      <c r="F78" s="374">
        <v>0</v>
      </c>
      <c r="G78" s="171" t="e">
        <f t="shared" si="1"/>
        <v>#DIV/0!</v>
      </c>
    </row>
    <row r="79" spans="1:7" x14ac:dyDescent="0.3">
      <c r="A79" s="154">
        <v>74</v>
      </c>
      <c r="B79" s="155">
        <v>670302</v>
      </c>
      <c r="C79" s="155">
        <v>201100</v>
      </c>
      <c r="D79" s="180" t="s">
        <v>412</v>
      </c>
      <c r="E79" s="381">
        <v>0</v>
      </c>
      <c r="F79" s="371">
        <v>0</v>
      </c>
      <c r="G79" s="171" t="e">
        <f t="shared" si="1"/>
        <v>#DIV/0!</v>
      </c>
    </row>
    <row r="80" spans="1:7" ht="19.5" thickBot="1" x14ac:dyDescent="0.35">
      <c r="A80" s="151">
        <v>75</v>
      </c>
      <c r="B80" s="162">
        <v>670302</v>
      </c>
      <c r="C80" s="181">
        <v>201300</v>
      </c>
      <c r="D80" s="162" t="s">
        <v>307</v>
      </c>
      <c r="E80" s="372">
        <v>0</v>
      </c>
      <c r="F80" s="375">
        <v>0</v>
      </c>
      <c r="G80" s="163" t="e">
        <f t="shared" si="1"/>
        <v>#DIV/0!</v>
      </c>
    </row>
    <row r="81" spans="1:7" x14ac:dyDescent="0.3">
      <c r="A81" s="151">
        <v>76</v>
      </c>
      <c r="B81" s="152" t="s">
        <v>313</v>
      </c>
      <c r="C81" s="152" t="s">
        <v>279</v>
      </c>
      <c r="D81" s="152" t="s">
        <v>280</v>
      </c>
      <c r="E81" s="370">
        <v>22000</v>
      </c>
      <c r="F81" s="373">
        <v>9236.5499999999993</v>
      </c>
      <c r="G81" s="153">
        <f t="shared" si="1"/>
        <v>0.41984318181818181</v>
      </c>
    </row>
    <row r="82" spans="1:7" ht="37.5" x14ac:dyDescent="0.3">
      <c r="A82" s="151">
        <v>77</v>
      </c>
      <c r="B82" s="155" t="s">
        <v>313</v>
      </c>
      <c r="C82" s="155" t="s">
        <v>288</v>
      </c>
      <c r="D82" s="155" t="s">
        <v>289</v>
      </c>
      <c r="E82" s="371">
        <v>12000</v>
      </c>
      <c r="F82" s="374">
        <v>4104.75</v>
      </c>
      <c r="G82" s="153">
        <f t="shared" si="1"/>
        <v>0.34206249999999999</v>
      </c>
    </row>
    <row r="83" spans="1:7" ht="19.5" thickBot="1" x14ac:dyDescent="0.35">
      <c r="A83" s="154">
        <v>78</v>
      </c>
      <c r="B83" s="162">
        <v>670303</v>
      </c>
      <c r="C83" s="162">
        <v>2002</v>
      </c>
      <c r="D83" s="162" t="s">
        <v>292</v>
      </c>
      <c r="E83" s="372">
        <v>0</v>
      </c>
      <c r="F83" s="375">
        <v>0</v>
      </c>
      <c r="G83" s="163" t="e">
        <f t="shared" si="1"/>
        <v>#DIV/0!</v>
      </c>
    </row>
    <row r="84" spans="1:7" x14ac:dyDescent="0.3">
      <c r="A84" s="151">
        <v>79</v>
      </c>
      <c r="B84" s="152" t="s">
        <v>314</v>
      </c>
      <c r="C84" s="152" t="s">
        <v>279</v>
      </c>
      <c r="D84" s="152" t="s">
        <v>280</v>
      </c>
      <c r="E84" s="370">
        <v>85000</v>
      </c>
      <c r="F84" s="373">
        <v>37925.75</v>
      </c>
      <c r="G84" s="153">
        <f t="shared" si="1"/>
        <v>0.44618529411764707</v>
      </c>
    </row>
    <row r="85" spans="1:7" ht="37.5" x14ac:dyDescent="0.3">
      <c r="A85" s="151">
        <v>80</v>
      </c>
      <c r="B85" s="152">
        <v>670307</v>
      </c>
      <c r="C85" s="155">
        <v>200130</v>
      </c>
      <c r="D85" s="155" t="s">
        <v>291</v>
      </c>
      <c r="E85" s="370">
        <v>24000</v>
      </c>
      <c r="F85" s="373">
        <v>69</v>
      </c>
      <c r="G85" s="153">
        <f t="shared" si="1"/>
        <v>2.875E-3</v>
      </c>
    </row>
    <row r="86" spans="1:7" x14ac:dyDescent="0.3">
      <c r="A86" s="151">
        <v>81</v>
      </c>
      <c r="B86" s="155" t="s">
        <v>314</v>
      </c>
      <c r="C86" s="155" t="s">
        <v>305</v>
      </c>
      <c r="D86" s="155" t="s">
        <v>292</v>
      </c>
      <c r="E86" s="371">
        <v>1000</v>
      </c>
      <c r="F86" s="374">
        <v>1000</v>
      </c>
      <c r="G86" s="153">
        <f t="shared" si="1"/>
        <v>1</v>
      </c>
    </row>
    <row r="87" spans="1:7" x14ac:dyDescent="0.3">
      <c r="A87" s="154">
        <v>82</v>
      </c>
      <c r="B87" s="155">
        <v>670307</v>
      </c>
      <c r="C87" s="155">
        <v>200530</v>
      </c>
      <c r="D87" s="155" t="s">
        <v>294</v>
      </c>
      <c r="E87" s="371">
        <v>0</v>
      </c>
      <c r="F87" s="374">
        <v>0</v>
      </c>
      <c r="G87" s="153" t="e">
        <f t="shared" si="1"/>
        <v>#DIV/0!</v>
      </c>
    </row>
    <row r="88" spans="1:7" x14ac:dyDescent="0.3">
      <c r="A88" s="151">
        <v>83</v>
      </c>
      <c r="B88" s="155">
        <v>670307</v>
      </c>
      <c r="C88" s="155">
        <v>203030</v>
      </c>
      <c r="D88" s="155" t="s">
        <v>301</v>
      </c>
      <c r="E88" s="371">
        <v>0</v>
      </c>
      <c r="F88" s="374">
        <v>0</v>
      </c>
      <c r="G88" s="153" t="e">
        <f t="shared" si="1"/>
        <v>#DIV/0!</v>
      </c>
    </row>
    <row r="89" spans="1:7" x14ac:dyDescent="0.3">
      <c r="A89" s="315">
        <v>84</v>
      </c>
      <c r="B89" s="313">
        <v>670307</v>
      </c>
      <c r="C89" s="313">
        <v>710101</v>
      </c>
      <c r="D89" s="313" t="s">
        <v>177</v>
      </c>
      <c r="E89" s="182">
        <v>0</v>
      </c>
      <c r="F89" s="183">
        <v>0</v>
      </c>
      <c r="G89" s="153" t="e">
        <f t="shared" si="1"/>
        <v>#DIV/0!</v>
      </c>
    </row>
    <row r="90" spans="1:7" ht="19.5" thickBot="1" x14ac:dyDescent="0.35">
      <c r="A90" s="315">
        <v>85</v>
      </c>
      <c r="B90" s="244">
        <v>670307</v>
      </c>
      <c r="C90" s="244">
        <v>710130</v>
      </c>
      <c r="D90" s="244" t="s">
        <v>183</v>
      </c>
      <c r="E90" s="184">
        <v>85000</v>
      </c>
      <c r="F90" s="185">
        <v>81039</v>
      </c>
      <c r="G90" s="163">
        <f t="shared" si="1"/>
        <v>0.95340000000000003</v>
      </c>
    </row>
    <row r="91" spans="1:7" ht="37.5" x14ac:dyDescent="0.3">
      <c r="A91" s="154">
        <v>86</v>
      </c>
      <c r="B91" s="152" t="s">
        <v>315</v>
      </c>
      <c r="C91" s="152" t="s">
        <v>288</v>
      </c>
      <c r="D91" s="152" t="s">
        <v>289</v>
      </c>
      <c r="E91" s="370">
        <v>42000</v>
      </c>
      <c r="F91" s="373">
        <v>23186.7</v>
      </c>
      <c r="G91" s="153">
        <f t="shared" si="1"/>
        <v>0.55206428571428579</v>
      </c>
    </row>
    <row r="92" spans="1:7" ht="37.5" x14ac:dyDescent="0.3">
      <c r="A92" s="151">
        <v>87</v>
      </c>
      <c r="B92" s="155">
        <v>670501</v>
      </c>
      <c r="C92" s="155">
        <v>200130</v>
      </c>
      <c r="D92" s="155" t="s">
        <v>291</v>
      </c>
      <c r="E92" s="371">
        <v>55000</v>
      </c>
      <c r="F92" s="374">
        <v>38226</v>
      </c>
      <c r="G92" s="153">
        <f t="shared" si="1"/>
        <v>0.69501818181818187</v>
      </c>
    </row>
    <row r="93" spans="1:7" x14ac:dyDescent="0.3">
      <c r="A93" s="151">
        <v>88</v>
      </c>
      <c r="B93" s="155" t="s">
        <v>315</v>
      </c>
      <c r="C93" s="155">
        <v>200200</v>
      </c>
      <c r="D93" s="155" t="s">
        <v>292</v>
      </c>
      <c r="E93" s="371">
        <v>0</v>
      </c>
      <c r="F93" s="374">
        <v>0</v>
      </c>
      <c r="G93" s="153" t="e">
        <f t="shared" si="1"/>
        <v>#DIV/0!</v>
      </c>
    </row>
    <row r="94" spans="1:7" x14ac:dyDescent="0.3">
      <c r="A94" s="151">
        <v>89</v>
      </c>
      <c r="B94" s="155">
        <v>670501</v>
      </c>
      <c r="C94" s="155">
        <v>200530</v>
      </c>
      <c r="D94" s="155" t="s">
        <v>294</v>
      </c>
      <c r="E94" s="371">
        <v>0</v>
      </c>
      <c r="F94" s="374">
        <v>0</v>
      </c>
      <c r="G94" s="153" t="e">
        <f t="shared" si="1"/>
        <v>#DIV/0!</v>
      </c>
    </row>
    <row r="95" spans="1:7" x14ac:dyDescent="0.3">
      <c r="A95" s="154">
        <v>90</v>
      </c>
      <c r="B95" s="155">
        <v>670501</v>
      </c>
      <c r="C95" s="155">
        <v>203030</v>
      </c>
      <c r="D95" s="155" t="s">
        <v>301</v>
      </c>
      <c r="E95" s="371">
        <v>0</v>
      </c>
      <c r="F95" s="374">
        <v>0</v>
      </c>
      <c r="G95" s="153" t="e">
        <f t="shared" si="1"/>
        <v>#DIV/0!</v>
      </c>
    </row>
    <row r="96" spans="1:7" x14ac:dyDescent="0.3">
      <c r="A96" s="316">
        <v>91</v>
      </c>
      <c r="B96" s="313">
        <v>670501</v>
      </c>
      <c r="C96" s="313">
        <v>710101</v>
      </c>
      <c r="D96" s="313" t="s">
        <v>177</v>
      </c>
      <c r="E96" s="182">
        <v>0</v>
      </c>
      <c r="F96" s="182">
        <v>0</v>
      </c>
      <c r="G96" s="242" t="e">
        <f t="shared" si="1"/>
        <v>#DIV/0!</v>
      </c>
    </row>
    <row r="97" spans="1:9" x14ac:dyDescent="0.3">
      <c r="A97" s="314">
        <v>92</v>
      </c>
      <c r="B97" s="314">
        <v>670501</v>
      </c>
      <c r="C97" s="314">
        <v>710130</v>
      </c>
      <c r="D97" s="314" t="s">
        <v>183</v>
      </c>
      <c r="E97" s="186">
        <v>0</v>
      </c>
      <c r="F97" s="186">
        <v>0</v>
      </c>
      <c r="G97" s="171" t="e">
        <f t="shared" si="1"/>
        <v>#DIV/0!</v>
      </c>
    </row>
    <row r="98" spans="1:9" s="240" customFormat="1" ht="38.25" thickBot="1" x14ac:dyDescent="0.35">
      <c r="A98" s="244"/>
      <c r="B98" s="244">
        <v>670501</v>
      </c>
      <c r="C98" s="244">
        <v>850102</v>
      </c>
      <c r="D98" s="245" t="s">
        <v>461</v>
      </c>
      <c r="E98" s="187">
        <v>0</v>
      </c>
      <c r="F98" s="187">
        <v>0</v>
      </c>
      <c r="G98" s="243" t="e">
        <f t="shared" si="1"/>
        <v>#DIV/0!</v>
      </c>
    </row>
    <row r="99" spans="1:9" x14ac:dyDescent="0.3">
      <c r="A99" s="151">
        <v>93</v>
      </c>
      <c r="B99" s="152">
        <v>670600</v>
      </c>
      <c r="C99" s="152">
        <v>591200</v>
      </c>
      <c r="D99" s="152" t="s">
        <v>316</v>
      </c>
      <c r="E99" s="370">
        <v>100000</v>
      </c>
      <c r="F99" s="370">
        <v>24598.799999999999</v>
      </c>
      <c r="G99" s="153">
        <f>F99/E99</f>
        <v>0.24598799999999998</v>
      </c>
    </row>
    <row r="100" spans="1:9" x14ac:dyDescent="0.3">
      <c r="A100" s="312">
        <v>94</v>
      </c>
      <c r="B100" s="313">
        <v>670600</v>
      </c>
      <c r="C100" s="313">
        <v>710101</v>
      </c>
      <c r="D100" s="314" t="s">
        <v>177</v>
      </c>
      <c r="E100" s="182">
        <v>0</v>
      </c>
      <c r="F100" s="182">
        <v>0</v>
      </c>
      <c r="G100" s="153" t="e">
        <f t="shared" ref="G100:G102" si="2">F100/E100</f>
        <v>#DIV/0!</v>
      </c>
      <c r="I100" s="203" t="s">
        <v>469</v>
      </c>
    </row>
    <row r="101" spans="1:9" x14ac:dyDescent="0.3">
      <c r="A101" s="315">
        <v>95</v>
      </c>
      <c r="B101" s="314">
        <v>670600</v>
      </c>
      <c r="C101" s="313">
        <v>710130</v>
      </c>
      <c r="D101" s="313" t="s">
        <v>183</v>
      </c>
      <c r="E101" s="182">
        <v>0</v>
      </c>
      <c r="F101" s="182">
        <v>0</v>
      </c>
      <c r="G101" s="153" t="e">
        <f t="shared" si="2"/>
        <v>#DIV/0!</v>
      </c>
    </row>
    <row r="102" spans="1:9" ht="38.25" thickBot="1" x14ac:dyDescent="0.35">
      <c r="A102" s="151">
        <v>96</v>
      </c>
      <c r="B102" s="160">
        <v>670600</v>
      </c>
      <c r="C102" s="160">
        <v>850101</v>
      </c>
      <c r="D102" s="162" t="s">
        <v>122</v>
      </c>
      <c r="E102" s="376">
        <v>0</v>
      </c>
      <c r="F102" s="376">
        <v>0</v>
      </c>
      <c r="G102" s="153" t="e">
        <f t="shared" si="2"/>
        <v>#DIV/0!</v>
      </c>
    </row>
    <row r="103" spans="1:9" s="206" customFormat="1" ht="19.5" thickTop="1" x14ac:dyDescent="0.3">
      <c r="A103" s="151">
        <v>97</v>
      </c>
      <c r="B103" s="188" t="s">
        <v>317</v>
      </c>
      <c r="C103" s="188" t="s">
        <v>266</v>
      </c>
      <c r="D103" s="188" t="s">
        <v>267</v>
      </c>
      <c r="E103" s="385">
        <v>2468000</v>
      </c>
      <c r="F103" s="385">
        <v>2079200</v>
      </c>
      <c r="G103" s="189">
        <f t="shared" ref="G103:G128" si="3">F103/E103</f>
        <v>0.84246353322528367</v>
      </c>
    </row>
    <row r="104" spans="1:9" x14ac:dyDescent="0.3">
      <c r="A104" s="154">
        <v>98</v>
      </c>
      <c r="B104" s="152" t="s">
        <v>317</v>
      </c>
      <c r="C104" s="152" t="s">
        <v>270</v>
      </c>
      <c r="D104" s="152" t="s">
        <v>271</v>
      </c>
      <c r="E104" s="370">
        <v>209000</v>
      </c>
      <c r="F104" s="373">
        <v>164006</v>
      </c>
      <c r="G104" s="153">
        <f t="shared" si="3"/>
        <v>0.78471770334928226</v>
      </c>
    </row>
    <row r="105" spans="1:9" x14ac:dyDescent="0.3">
      <c r="A105" s="151">
        <v>99</v>
      </c>
      <c r="B105" s="155">
        <v>680502</v>
      </c>
      <c r="C105" s="155">
        <v>100206</v>
      </c>
      <c r="D105" s="155" t="s">
        <v>272</v>
      </c>
      <c r="E105" s="371">
        <v>48000</v>
      </c>
      <c r="F105" s="374">
        <v>12950</v>
      </c>
      <c r="G105" s="153">
        <f t="shared" si="3"/>
        <v>0.26979166666666665</v>
      </c>
    </row>
    <row r="106" spans="1:9" x14ac:dyDescent="0.3">
      <c r="A106" s="151">
        <v>100</v>
      </c>
      <c r="B106" s="155" t="s">
        <v>317</v>
      </c>
      <c r="C106" s="155">
        <v>100307</v>
      </c>
      <c r="D106" s="155" t="s">
        <v>274</v>
      </c>
      <c r="E106" s="371">
        <v>55000</v>
      </c>
      <c r="F106" s="374">
        <v>46870</v>
      </c>
      <c r="G106" s="153">
        <f t="shared" si="3"/>
        <v>0.85218181818181815</v>
      </c>
    </row>
    <row r="107" spans="1:9" ht="37.5" x14ac:dyDescent="0.3">
      <c r="A107" s="151">
        <v>101</v>
      </c>
      <c r="B107" s="180">
        <v>680502</v>
      </c>
      <c r="C107" s="180">
        <v>200109</v>
      </c>
      <c r="D107" s="152" t="s">
        <v>289</v>
      </c>
      <c r="E107" s="381">
        <v>0</v>
      </c>
      <c r="F107" s="382">
        <v>0</v>
      </c>
      <c r="G107" s="171" t="e">
        <f t="shared" si="3"/>
        <v>#DIV/0!</v>
      </c>
    </row>
    <row r="108" spans="1:9" ht="19.5" thickBot="1" x14ac:dyDescent="0.35">
      <c r="A108" s="154">
        <v>102</v>
      </c>
      <c r="B108" s="162" t="s">
        <v>317</v>
      </c>
      <c r="C108" s="162" t="s">
        <v>318</v>
      </c>
      <c r="D108" s="162" t="s">
        <v>319</v>
      </c>
      <c r="E108" s="372">
        <v>3209000</v>
      </c>
      <c r="F108" s="375">
        <v>2970957</v>
      </c>
      <c r="G108" s="163">
        <f t="shared" si="3"/>
        <v>0.92582019320660647</v>
      </c>
    </row>
    <row r="109" spans="1:9" ht="38.25" thickBot="1" x14ac:dyDescent="0.35">
      <c r="A109" s="151">
        <v>103</v>
      </c>
      <c r="B109" s="162">
        <v>680502</v>
      </c>
      <c r="C109" s="181">
        <v>850101</v>
      </c>
      <c r="D109" s="162" t="s">
        <v>122</v>
      </c>
      <c r="E109" s="386">
        <v>0</v>
      </c>
      <c r="F109" s="387">
        <v>0</v>
      </c>
      <c r="G109" s="163" t="e">
        <f t="shared" si="3"/>
        <v>#DIV/0!</v>
      </c>
    </row>
    <row r="110" spans="1:9" s="207" customFormat="1" ht="19.5" thickBot="1" x14ac:dyDescent="0.35">
      <c r="A110" s="151">
        <v>104</v>
      </c>
      <c r="B110" s="190" t="s">
        <v>320</v>
      </c>
      <c r="C110" s="190" t="s">
        <v>318</v>
      </c>
      <c r="D110" s="190" t="s">
        <v>319</v>
      </c>
      <c r="E110" s="388">
        <v>73400</v>
      </c>
      <c r="F110" s="389">
        <v>73268</v>
      </c>
      <c r="G110" s="191">
        <f t="shared" si="3"/>
        <v>0.99820163487738423</v>
      </c>
    </row>
    <row r="111" spans="1:9" s="236" customFormat="1" ht="38.25" thickBot="1" x14ac:dyDescent="0.35">
      <c r="A111" s="233"/>
      <c r="B111" s="234">
        <v>685050</v>
      </c>
      <c r="C111" s="234">
        <v>200130</v>
      </c>
      <c r="D111" s="155" t="s">
        <v>291</v>
      </c>
      <c r="E111" s="390">
        <v>130000</v>
      </c>
      <c r="F111" s="391">
        <v>103678.81</v>
      </c>
      <c r="G111" s="235">
        <f t="shared" si="3"/>
        <v>0.79752930769230768</v>
      </c>
    </row>
    <row r="112" spans="1:9" ht="19.5" thickBot="1" x14ac:dyDescent="0.35">
      <c r="A112" s="151">
        <v>105</v>
      </c>
      <c r="B112" s="176" t="s">
        <v>321</v>
      </c>
      <c r="C112" s="176" t="s">
        <v>318</v>
      </c>
      <c r="D112" s="176" t="s">
        <v>319</v>
      </c>
      <c r="E112" s="383">
        <v>100000</v>
      </c>
      <c r="F112" s="383">
        <v>61500</v>
      </c>
      <c r="G112" s="177">
        <f t="shared" si="3"/>
        <v>0.61499999999999999</v>
      </c>
    </row>
    <row r="113" spans="1:7" ht="19.5" thickTop="1" x14ac:dyDescent="0.3">
      <c r="A113" s="154">
        <v>106</v>
      </c>
      <c r="B113" s="152" t="s">
        <v>322</v>
      </c>
      <c r="C113" s="152" t="s">
        <v>279</v>
      </c>
      <c r="D113" s="152" t="s">
        <v>280</v>
      </c>
      <c r="E113" s="370">
        <v>263000</v>
      </c>
      <c r="F113" s="392">
        <v>167849.3</v>
      </c>
      <c r="G113" s="153">
        <f t="shared" si="3"/>
        <v>0.63821026615969578</v>
      </c>
    </row>
    <row r="114" spans="1:7" ht="37.5" x14ac:dyDescent="0.3">
      <c r="A114" s="151">
        <v>107</v>
      </c>
      <c r="B114" s="152">
        <v>700600</v>
      </c>
      <c r="C114" s="152">
        <v>200130</v>
      </c>
      <c r="D114" s="155" t="s">
        <v>291</v>
      </c>
      <c r="E114" s="370">
        <v>115000</v>
      </c>
      <c r="F114" s="392">
        <v>77511.89</v>
      </c>
      <c r="G114" s="153">
        <f t="shared" si="3"/>
        <v>0.67401643478260864</v>
      </c>
    </row>
    <row r="115" spans="1:7" x14ac:dyDescent="0.3">
      <c r="A115" s="151">
        <v>108</v>
      </c>
      <c r="B115" s="155">
        <v>700600</v>
      </c>
      <c r="C115" s="155">
        <v>2002</v>
      </c>
      <c r="D115" s="155" t="s">
        <v>292</v>
      </c>
      <c r="E115" s="371">
        <v>5000</v>
      </c>
      <c r="F115" s="374">
        <v>5000</v>
      </c>
      <c r="G115" s="153">
        <f t="shared" si="3"/>
        <v>1</v>
      </c>
    </row>
    <row r="116" spans="1:7" x14ac:dyDescent="0.3">
      <c r="A116" s="151">
        <v>109</v>
      </c>
      <c r="B116" s="155">
        <v>700600</v>
      </c>
      <c r="C116" s="155">
        <v>203030</v>
      </c>
      <c r="D116" s="155" t="s">
        <v>301</v>
      </c>
      <c r="E116" s="371">
        <v>0</v>
      </c>
      <c r="F116" s="371">
        <v>0</v>
      </c>
      <c r="G116" s="171" t="e">
        <f>F116/E116</f>
        <v>#DIV/0!</v>
      </c>
    </row>
    <row r="117" spans="1:7" ht="19.5" thickBot="1" x14ac:dyDescent="0.35">
      <c r="A117" s="154">
        <v>110</v>
      </c>
      <c r="B117" s="162">
        <v>700600</v>
      </c>
      <c r="C117" s="162">
        <v>710101</v>
      </c>
      <c r="D117" s="162" t="s">
        <v>177</v>
      </c>
      <c r="E117" s="187">
        <v>100000</v>
      </c>
      <c r="F117" s="187">
        <v>0</v>
      </c>
      <c r="G117" s="178">
        <f>F117/E117</f>
        <v>0</v>
      </c>
    </row>
    <row r="118" spans="1:7" x14ac:dyDescent="0.3">
      <c r="A118" s="151">
        <v>111</v>
      </c>
      <c r="B118" s="152" t="s">
        <v>323</v>
      </c>
      <c r="C118" s="152" t="s">
        <v>282</v>
      </c>
      <c r="D118" s="152" t="s">
        <v>283</v>
      </c>
      <c r="E118" s="370">
        <v>30000</v>
      </c>
      <c r="F118" s="373">
        <v>10111.68</v>
      </c>
      <c r="G118" s="153">
        <f t="shared" si="3"/>
        <v>0.33705600000000002</v>
      </c>
    </row>
    <row r="119" spans="1:7" x14ac:dyDescent="0.3">
      <c r="A119" s="151">
        <v>112</v>
      </c>
      <c r="B119" s="155" t="s">
        <v>323</v>
      </c>
      <c r="C119" s="155" t="s">
        <v>324</v>
      </c>
      <c r="D119" s="155" t="s">
        <v>284</v>
      </c>
      <c r="E119" s="371">
        <v>10000</v>
      </c>
      <c r="F119" s="374">
        <v>936.08</v>
      </c>
      <c r="G119" s="153">
        <f t="shared" si="3"/>
        <v>9.3608000000000011E-2</v>
      </c>
    </row>
    <row r="120" spans="1:7" ht="37.5" x14ac:dyDescent="0.3">
      <c r="A120" s="151">
        <v>113</v>
      </c>
      <c r="B120" s="155">
        <v>705000</v>
      </c>
      <c r="C120" s="155">
        <v>200109</v>
      </c>
      <c r="D120" s="155" t="s">
        <v>289</v>
      </c>
      <c r="E120" s="371">
        <v>100500</v>
      </c>
      <c r="F120" s="374">
        <v>75237.600000000006</v>
      </c>
      <c r="G120" s="153">
        <f t="shared" si="3"/>
        <v>0.74863283582089557</v>
      </c>
    </row>
    <row r="121" spans="1:7" ht="37.5" x14ac:dyDescent="0.3">
      <c r="A121" s="154">
        <v>114</v>
      </c>
      <c r="B121" s="155">
        <v>705000</v>
      </c>
      <c r="C121" s="155">
        <v>200130</v>
      </c>
      <c r="D121" s="155" t="s">
        <v>291</v>
      </c>
      <c r="E121" s="371">
        <v>118000</v>
      </c>
      <c r="F121" s="374">
        <v>69813.13</v>
      </c>
      <c r="G121" s="153">
        <f t="shared" si="3"/>
        <v>0.59163669491525428</v>
      </c>
    </row>
    <row r="122" spans="1:7" x14ac:dyDescent="0.3">
      <c r="A122" s="151">
        <v>115</v>
      </c>
      <c r="B122" s="155">
        <v>705000</v>
      </c>
      <c r="C122" s="155">
        <v>200200</v>
      </c>
      <c r="D122" s="155" t="s">
        <v>292</v>
      </c>
      <c r="E122" s="371">
        <v>42000</v>
      </c>
      <c r="F122" s="374">
        <v>29409.53</v>
      </c>
      <c r="G122" s="153">
        <f t="shared" si="3"/>
        <v>0.70022690476190474</v>
      </c>
    </row>
    <row r="123" spans="1:7" x14ac:dyDescent="0.3">
      <c r="A123" s="151">
        <v>116</v>
      </c>
      <c r="B123" s="155" t="s">
        <v>323</v>
      </c>
      <c r="C123" s="155" t="s">
        <v>293</v>
      </c>
      <c r="D123" s="155" t="s">
        <v>294</v>
      </c>
      <c r="E123" s="371">
        <v>500</v>
      </c>
      <c r="F123" s="374">
        <v>500</v>
      </c>
      <c r="G123" s="153">
        <f t="shared" si="3"/>
        <v>1</v>
      </c>
    </row>
    <row r="124" spans="1:7" ht="17.25" customHeight="1" x14ac:dyDescent="0.3">
      <c r="A124" s="151">
        <v>117</v>
      </c>
      <c r="B124" s="155" t="s">
        <v>323</v>
      </c>
      <c r="C124" s="155" t="s">
        <v>300</v>
      </c>
      <c r="D124" s="155" t="s">
        <v>301</v>
      </c>
      <c r="E124" s="371">
        <v>1000</v>
      </c>
      <c r="F124" s="374">
        <v>917.2</v>
      </c>
      <c r="G124" s="153">
        <f t="shared" si="3"/>
        <v>0.91720000000000002</v>
      </c>
    </row>
    <row r="125" spans="1:7" ht="17.25" customHeight="1" x14ac:dyDescent="0.3">
      <c r="A125" s="154">
        <v>118</v>
      </c>
      <c r="B125" s="155">
        <v>705000</v>
      </c>
      <c r="C125" s="155">
        <v>710101</v>
      </c>
      <c r="D125" s="152" t="s">
        <v>177</v>
      </c>
      <c r="E125" s="170">
        <v>589000</v>
      </c>
      <c r="F125" s="159">
        <v>317854.86</v>
      </c>
      <c r="G125" s="153">
        <f t="shared" si="3"/>
        <v>0.53965171477079799</v>
      </c>
    </row>
    <row r="126" spans="1:7" x14ac:dyDescent="0.3">
      <c r="A126" s="151">
        <v>119</v>
      </c>
      <c r="B126" s="180">
        <v>705000</v>
      </c>
      <c r="C126" s="180">
        <v>710102</v>
      </c>
      <c r="D126" s="192" t="s">
        <v>179</v>
      </c>
      <c r="E126" s="193">
        <v>350000</v>
      </c>
      <c r="F126" s="194">
        <v>0</v>
      </c>
      <c r="G126" s="179">
        <f t="shared" si="3"/>
        <v>0</v>
      </c>
    </row>
    <row r="127" spans="1:7" ht="17.25" customHeight="1" thickBot="1" x14ac:dyDescent="0.35">
      <c r="A127" s="151">
        <v>120</v>
      </c>
      <c r="B127" s="162">
        <v>705000</v>
      </c>
      <c r="C127" s="162">
        <v>710130</v>
      </c>
      <c r="D127" s="162" t="s">
        <v>183</v>
      </c>
      <c r="E127" s="184">
        <v>91000</v>
      </c>
      <c r="F127" s="185">
        <v>2231.92</v>
      </c>
      <c r="G127" s="163">
        <f t="shared" si="3"/>
        <v>2.4526593406593408E-2</v>
      </c>
    </row>
    <row r="128" spans="1:7" ht="33.75" customHeight="1" thickBot="1" x14ac:dyDescent="0.35">
      <c r="A128" s="151">
        <v>121</v>
      </c>
      <c r="B128" s="164">
        <v>705000</v>
      </c>
      <c r="C128" s="164">
        <v>850101</v>
      </c>
      <c r="D128" s="164" t="s">
        <v>122</v>
      </c>
      <c r="E128" s="393">
        <v>0</v>
      </c>
      <c r="F128" s="394">
        <v>0</v>
      </c>
      <c r="G128" s="165" t="e">
        <f t="shared" si="3"/>
        <v>#DIV/0!</v>
      </c>
    </row>
    <row r="129" spans="1:7" ht="17.25" customHeight="1" thickTop="1" x14ac:dyDescent="0.3">
      <c r="A129" s="154">
        <v>122</v>
      </c>
      <c r="B129" s="152">
        <v>740501</v>
      </c>
      <c r="C129" s="152">
        <v>200109</v>
      </c>
      <c r="D129" s="152" t="s">
        <v>289</v>
      </c>
      <c r="E129" s="370">
        <v>180000</v>
      </c>
      <c r="F129" s="373">
        <v>41050.93</v>
      </c>
      <c r="G129" s="153">
        <f t="shared" ref="G129:G144" si="4">F129/E129</f>
        <v>0.22806072222222223</v>
      </c>
    </row>
    <row r="130" spans="1:7" ht="37.5" x14ac:dyDescent="0.3">
      <c r="A130" s="151">
        <v>123</v>
      </c>
      <c r="B130" s="152">
        <v>740501</v>
      </c>
      <c r="C130" s="152">
        <v>200130</v>
      </c>
      <c r="D130" s="155" t="s">
        <v>291</v>
      </c>
      <c r="E130" s="370">
        <v>0</v>
      </c>
      <c r="F130" s="373">
        <v>0</v>
      </c>
      <c r="G130" s="153" t="e">
        <f t="shared" si="4"/>
        <v>#DIV/0!</v>
      </c>
    </row>
    <row r="131" spans="1:7" x14ac:dyDescent="0.3">
      <c r="A131" s="151">
        <v>124</v>
      </c>
      <c r="B131" s="155">
        <v>740501</v>
      </c>
      <c r="C131" s="155">
        <v>203030</v>
      </c>
      <c r="D131" s="180" t="s">
        <v>301</v>
      </c>
      <c r="E131" s="371">
        <v>58000</v>
      </c>
      <c r="F131" s="374">
        <v>57034</v>
      </c>
      <c r="G131" s="153">
        <f t="shared" si="4"/>
        <v>0.98334482758620689</v>
      </c>
    </row>
    <row r="132" spans="1:7" x14ac:dyDescent="0.3">
      <c r="A132" s="241">
        <v>125</v>
      </c>
      <c r="B132" s="180" t="s">
        <v>325</v>
      </c>
      <c r="C132" s="317" t="s">
        <v>326</v>
      </c>
      <c r="D132" s="180" t="s">
        <v>151</v>
      </c>
      <c r="E132" s="395">
        <v>60000</v>
      </c>
      <c r="F132" s="382">
        <v>50710</v>
      </c>
      <c r="G132" s="242">
        <f t="shared" si="4"/>
        <v>0.84516666666666662</v>
      </c>
    </row>
    <row r="133" spans="1:7" s="240" customFormat="1" ht="19.5" thickBot="1" x14ac:dyDescent="0.35">
      <c r="A133" s="244">
        <v>126</v>
      </c>
      <c r="B133" s="244">
        <v>740501</v>
      </c>
      <c r="C133" s="244">
        <v>710102</v>
      </c>
      <c r="D133" s="244" t="s">
        <v>179</v>
      </c>
      <c r="E133" s="187">
        <v>15000</v>
      </c>
      <c r="F133" s="187">
        <v>11959.5</v>
      </c>
      <c r="G133" s="318">
        <f t="shared" si="4"/>
        <v>0.79730000000000001</v>
      </c>
    </row>
    <row r="134" spans="1:7" x14ac:dyDescent="0.3">
      <c r="A134" s="315">
        <v>127</v>
      </c>
      <c r="B134" s="319">
        <v>740600</v>
      </c>
      <c r="C134" s="315">
        <v>580402</v>
      </c>
      <c r="D134" s="320" t="s">
        <v>327</v>
      </c>
      <c r="E134" s="195">
        <v>0</v>
      </c>
      <c r="F134" s="169">
        <v>0</v>
      </c>
      <c r="G134" s="153" t="e">
        <f t="shared" si="4"/>
        <v>#DIV/0!</v>
      </c>
    </row>
    <row r="135" spans="1:7" x14ac:dyDescent="0.3">
      <c r="A135" s="315">
        <v>128</v>
      </c>
      <c r="B135" s="314" t="s">
        <v>328</v>
      </c>
      <c r="C135" s="321" t="s">
        <v>329</v>
      </c>
      <c r="D135" s="320" t="s">
        <v>177</v>
      </c>
      <c r="E135" s="170">
        <v>1576000</v>
      </c>
      <c r="F135" s="159">
        <v>1196247.26</v>
      </c>
      <c r="G135" s="153">
        <f t="shared" si="4"/>
        <v>0.75904013959390859</v>
      </c>
    </row>
    <row r="136" spans="1:7" ht="37.5" x14ac:dyDescent="0.3">
      <c r="A136" s="315">
        <v>129</v>
      </c>
      <c r="B136" s="314">
        <v>740600</v>
      </c>
      <c r="C136" s="321">
        <v>710103</v>
      </c>
      <c r="D136" s="320" t="s">
        <v>302</v>
      </c>
      <c r="E136" s="170">
        <v>0</v>
      </c>
      <c r="F136" s="159">
        <v>0</v>
      </c>
      <c r="G136" s="153" t="e">
        <f t="shared" si="4"/>
        <v>#DIV/0!</v>
      </c>
    </row>
    <row r="137" spans="1:7" ht="18" customHeight="1" x14ac:dyDescent="0.3">
      <c r="A137" s="315">
        <v>130</v>
      </c>
      <c r="B137" s="314">
        <v>740600</v>
      </c>
      <c r="C137" s="321">
        <v>710130</v>
      </c>
      <c r="D137" s="314" t="s">
        <v>183</v>
      </c>
      <c r="E137" s="170">
        <v>255000</v>
      </c>
      <c r="F137" s="170">
        <v>61317.9</v>
      </c>
      <c r="G137" s="171">
        <f t="shared" si="4"/>
        <v>0.24046235294117649</v>
      </c>
    </row>
    <row r="138" spans="1:7" ht="57" thickBot="1" x14ac:dyDescent="0.35">
      <c r="A138" s="322">
        <v>131</v>
      </c>
      <c r="B138" s="244">
        <v>740600</v>
      </c>
      <c r="C138" s="323">
        <v>850102</v>
      </c>
      <c r="D138" s="244" t="s">
        <v>330</v>
      </c>
      <c r="E138" s="184">
        <v>0</v>
      </c>
      <c r="F138" s="184">
        <v>-4796.88</v>
      </c>
      <c r="G138" s="161" t="e">
        <f t="shared" si="4"/>
        <v>#DIV/0!</v>
      </c>
    </row>
    <row r="139" spans="1:7" ht="37.5" x14ac:dyDescent="0.3">
      <c r="A139" s="151"/>
      <c r="B139" s="152">
        <v>840303</v>
      </c>
      <c r="C139" s="152">
        <v>200130</v>
      </c>
      <c r="D139" s="155" t="s">
        <v>291</v>
      </c>
      <c r="E139" s="396">
        <v>151000</v>
      </c>
      <c r="F139" s="396">
        <v>15730</v>
      </c>
      <c r="G139" s="179">
        <f t="shared" si="4"/>
        <v>0.10417218543046358</v>
      </c>
    </row>
    <row r="140" spans="1:7" x14ac:dyDescent="0.3">
      <c r="A140" s="151">
        <v>132</v>
      </c>
      <c r="B140" s="152" t="s">
        <v>331</v>
      </c>
      <c r="C140" s="197" t="s">
        <v>305</v>
      </c>
      <c r="D140" s="152" t="s">
        <v>292</v>
      </c>
      <c r="E140" s="370">
        <v>100000</v>
      </c>
      <c r="F140" s="373">
        <v>24704.400000000001</v>
      </c>
      <c r="G140" s="153">
        <f t="shared" si="4"/>
        <v>0.24704400000000001</v>
      </c>
    </row>
    <row r="141" spans="1:7" x14ac:dyDescent="0.3">
      <c r="A141" s="151">
        <v>133</v>
      </c>
      <c r="B141" s="180">
        <v>840303</v>
      </c>
      <c r="C141" s="196">
        <v>203030</v>
      </c>
      <c r="D141" s="155" t="s">
        <v>301</v>
      </c>
      <c r="E141" s="371">
        <v>9000</v>
      </c>
      <c r="F141" s="374">
        <v>8330</v>
      </c>
      <c r="G141" s="153">
        <f t="shared" si="4"/>
        <v>0.92555555555555558</v>
      </c>
    </row>
    <row r="142" spans="1:7" x14ac:dyDescent="0.3">
      <c r="A142" s="315">
        <v>134</v>
      </c>
      <c r="B142" s="314">
        <v>840303</v>
      </c>
      <c r="C142" s="321" t="s">
        <v>329</v>
      </c>
      <c r="D142" s="320" t="s">
        <v>177</v>
      </c>
      <c r="E142" s="170">
        <v>1707000</v>
      </c>
      <c r="F142" s="159">
        <v>0</v>
      </c>
      <c r="G142" s="153">
        <f t="shared" si="4"/>
        <v>0</v>
      </c>
    </row>
    <row r="143" spans="1:7" ht="19.5" thickBot="1" x14ac:dyDescent="0.35">
      <c r="A143" s="315">
        <v>135</v>
      </c>
      <c r="B143" s="244">
        <v>840303</v>
      </c>
      <c r="C143" s="323">
        <v>710130</v>
      </c>
      <c r="D143" s="244" t="s">
        <v>183</v>
      </c>
      <c r="E143" s="184">
        <v>231000</v>
      </c>
      <c r="F143" s="185">
        <v>126070.79</v>
      </c>
      <c r="G143" s="163">
        <f t="shared" si="4"/>
        <v>0.54576099567099567</v>
      </c>
    </row>
    <row r="144" spans="1:7" x14ac:dyDescent="0.3">
      <c r="A144" s="151"/>
      <c r="B144" s="152"/>
      <c r="C144" s="152"/>
      <c r="D144" s="152"/>
      <c r="E144" s="198">
        <f>SUM(E5:E143)</f>
        <v>21180200</v>
      </c>
      <c r="F144" s="199">
        <f>SUM(F5:F143)</f>
        <v>14369845.030000001</v>
      </c>
      <c r="G144" s="200">
        <f t="shared" si="4"/>
        <v>0.67845653157193986</v>
      </c>
    </row>
    <row r="145" spans="1:9" x14ac:dyDescent="0.3">
      <c r="A145" s="208"/>
    </row>
    <row r="146" spans="1:9" s="201" customFormat="1" x14ac:dyDescent="0.3">
      <c r="B146" s="202" t="s">
        <v>107</v>
      </c>
      <c r="E146" s="209" t="s">
        <v>108</v>
      </c>
    </row>
    <row r="147" spans="1:9" s="201" customFormat="1" x14ac:dyDescent="0.3">
      <c r="E147" s="202" t="s">
        <v>109</v>
      </c>
    </row>
    <row r="148" spans="1:9" s="201" customFormat="1" x14ac:dyDescent="0.3">
      <c r="B148" s="210" t="s">
        <v>110</v>
      </c>
      <c r="E148" s="201" t="s">
        <v>111</v>
      </c>
    </row>
    <row r="149" spans="1:9" x14ac:dyDescent="0.3">
      <c r="A149" s="201"/>
    </row>
    <row r="150" spans="1:9" x14ac:dyDescent="0.3">
      <c r="A150" s="201"/>
      <c r="D150" s="211">
        <f>'VENITURI TOTALE'!E48-'CHELTUIELI TOTALE'!F144</f>
        <v>2546068.6099999994</v>
      </c>
    </row>
    <row r="151" spans="1:9" x14ac:dyDescent="0.3">
      <c r="A151" s="201"/>
    </row>
    <row r="152" spans="1:9" x14ac:dyDescent="0.3">
      <c r="A152" s="201"/>
      <c r="C152" s="203" t="s">
        <v>332</v>
      </c>
      <c r="D152" s="211">
        <f>'venituri functionare'!E6-'cheltuieli functionare'!E6</f>
        <v>2534099.7300000023</v>
      </c>
      <c r="E152" s="203" t="s">
        <v>333</v>
      </c>
      <c r="G152" s="211"/>
    </row>
    <row r="153" spans="1:9" ht="19.5" thickBot="1" x14ac:dyDescent="0.35">
      <c r="C153" s="212" t="s">
        <v>334</v>
      </c>
      <c r="D153" s="213">
        <f>'venituri dezvoltare'!E6-'cheltuieli dezvoltare'!E6</f>
        <v>11968.879999999888</v>
      </c>
      <c r="E153" s="212" t="s">
        <v>335</v>
      </c>
      <c r="G153" s="211"/>
      <c r="I153" s="211"/>
    </row>
    <row r="154" spans="1:9" x14ac:dyDescent="0.3">
      <c r="C154" s="203" t="s">
        <v>336</v>
      </c>
      <c r="D154" s="211">
        <f>D152+D153</f>
        <v>2546068.6100000022</v>
      </c>
      <c r="E154" s="203" t="s">
        <v>414</v>
      </c>
      <c r="G154" s="211"/>
    </row>
    <row r="156" spans="1:9" x14ac:dyDescent="0.3">
      <c r="C156" s="214" t="s">
        <v>415</v>
      </c>
      <c r="D156" s="215">
        <f>'VENITURI TOTALE'!E48</f>
        <v>16915913.640000001</v>
      </c>
      <c r="E156" s="215">
        <f>F144</f>
        <v>14369845.030000001</v>
      </c>
      <c r="F156" s="215">
        <f>D156-E156</f>
        <v>2546068.6099999994</v>
      </c>
    </row>
    <row r="158" spans="1:9" x14ac:dyDescent="0.3">
      <c r="D158" s="211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9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22" zoomScaleNormal="100" workbookViewId="0">
      <selection activeCell="K19" sqref="K19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ht="18.75" x14ac:dyDescent="0.3">
      <c r="B1" s="397" t="s">
        <v>337</v>
      </c>
      <c r="F1" t="s">
        <v>338</v>
      </c>
    </row>
    <row r="3" spans="1:6" ht="15.75" x14ac:dyDescent="0.25">
      <c r="A3" s="39"/>
      <c r="B3" s="39"/>
      <c r="C3" s="398" t="s">
        <v>480</v>
      </c>
      <c r="D3" s="39"/>
      <c r="E3" s="39"/>
      <c r="F3" s="39"/>
    </row>
    <row r="4" spans="1:6" ht="18.75" x14ac:dyDescent="0.3">
      <c r="A4" s="40" t="s">
        <v>339</v>
      </c>
      <c r="B4" s="39"/>
      <c r="C4" s="39"/>
      <c r="D4" s="39"/>
      <c r="E4" s="39"/>
      <c r="F4" s="39"/>
    </row>
    <row r="5" spans="1:6" x14ac:dyDescent="0.25">
      <c r="A5" s="39" t="s">
        <v>340</v>
      </c>
      <c r="B5" s="39" t="s">
        <v>341</v>
      </c>
      <c r="C5" s="39" t="s">
        <v>342</v>
      </c>
      <c r="D5" s="39" t="s">
        <v>343</v>
      </c>
      <c r="E5" s="39" t="s">
        <v>344</v>
      </c>
      <c r="F5" s="39" t="s">
        <v>345</v>
      </c>
    </row>
    <row r="6" spans="1:6" x14ac:dyDescent="0.25">
      <c r="A6" s="41" t="s">
        <v>346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347</v>
      </c>
      <c r="C7" s="42" t="s">
        <v>465</v>
      </c>
      <c r="D7" s="43">
        <f>'VENITURI TOTALE'!E48</f>
        <v>16915913.640000001</v>
      </c>
      <c r="E7" s="44">
        <f>D7/D8*100</f>
        <v>111.68420884446265</v>
      </c>
      <c r="F7" s="42" t="s">
        <v>349</v>
      </c>
    </row>
    <row r="8" spans="1:6" x14ac:dyDescent="0.25">
      <c r="A8" s="41"/>
      <c r="B8" s="41"/>
      <c r="C8" s="41" t="s">
        <v>466</v>
      </c>
      <c r="D8" s="45">
        <f>'VENITURI TOTALE'!D48</f>
        <v>15146200</v>
      </c>
      <c r="E8" s="41"/>
      <c r="F8" s="41"/>
    </row>
    <row r="9" spans="1:6" x14ac:dyDescent="0.25">
      <c r="A9" s="42">
        <v>2</v>
      </c>
      <c r="B9" s="42" t="s">
        <v>350</v>
      </c>
      <c r="C9" s="42" t="s">
        <v>351</v>
      </c>
      <c r="D9" s="46">
        <f>'VENITURI TOTALE'!E48-'venituri functionare'!E28-'venituri functionare'!E62</f>
        <v>12759448.640000001</v>
      </c>
      <c r="E9" s="44">
        <f>D9/D10*100</f>
        <v>131.92151199338298</v>
      </c>
      <c r="F9" s="42" t="s">
        <v>349</v>
      </c>
    </row>
    <row r="10" spans="1:6" x14ac:dyDescent="0.25">
      <c r="A10" s="41"/>
      <c r="B10" s="41"/>
      <c r="C10" s="41" t="s">
        <v>352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9672000</v>
      </c>
      <c r="E10" s="41"/>
      <c r="F10" s="41"/>
    </row>
    <row r="11" spans="1:6" x14ac:dyDescent="0.25">
      <c r="A11" s="42">
        <v>3</v>
      </c>
      <c r="B11" s="42" t="s">
        <v>353</v>
      </c>
      <c r="C11" s="42" t="s">
        <v>351</v>
      </c>
      <c r="D11" s="46">
        <f>'VENITURI TOTALE'!E48-'venituri functionare'!E28-'venituri functionare'!E62</f>
        <v>12759448.640000001</v>
      </c>
      <c r="E11" s="44">
        <f>D11/D12*100</f>
        <v>75.428669781267573</v>
      </c>
      <c r="F11" s="42" t="s">
        <v>349</v>
      </c>
    </row>
    <row r="12" spans="1:6" x14ac:dyDescent="0.25">
      <c r="A12" s="41"/>
      <c r="B12" s="41"/>
      <c r="C12" s="41" t="s">
        <v>348</v>
      </c>
      <c r="D12" s="45">
        <f>'VENITURI TOTALE'!E48</f>
        <v>16915913.640000001</v>
      </c>
      <c r="E12" s="41"/>
      <c r="F12" s="41"/>
    </row>
    <row r="13" spans="1:6" x14ac:dyDescent="0.25">
      <c r="A13" s="42">
        <v>4</v>
      </c>
      <c r="B13" s="42" t="s">
        <v>354</v>
      </c>
      <c r="C13" s="42" t="s">
        <v>355</v>
      </c>
      <c r="D13" s="272">
        <f>D11-'venituri functionare'!E13</f>
        <v>4983213.370000001</v>
      </c>
      <c r="E13" s="44">
        <f>D13/D14*100</f>
        <v>29.45873025868676</v>
      </c>
      <c r="F13" s="42" t="s">
        <v>349</v>
      </c>
    </row>
    <row r="14" spans="1:6" x14ac:dyDescent="0.25">
      <c r="A14" s="41"/>
      <c r="B14" s="41"/>
      <c r="C14" s="41" t="s">
        <v>356</v>
      </c>
      <c r="D14" s="45">
        <f>'VENITURI TOTALE'!E48</f>
        <v>16915913.640000001</v>
      </c>
      <c r="E14" s="41"/>
      <c r="F14" s="41"/>
    </row>
    <row r="15" spans="1:6" x14ac:dyDescent="0.25">
      <c r="A15" s="42">
        <v>5</v>
      </c>
      <c r="B15" s="42" t="s">
        <v>357</v>
      </c>
      <c r="C15" s="42" t="s">
        <v>358</v>
      </c>
      <c r="D15" s="42"/>
      <c r="E15" s="42" t="e">
        <f>#DIV/0!</f>
        <v>#DIV/0!</v>
      </c>
      <c r="F15" s="42" t="s">
        <v>359</v>
      </c>
    </row>
    <row r="16" spans="1:6" x14ac:dyDescent="0.25">
      <c r="A16" s="48"/>
      <c r="B16" s="48"/>
      <c r="C16" s="48" t="s">
        <v>360</v>
      </c>
      <c r="D16" s="48"/>
      <c r="E16" s="48"/>
      <c r="F16" s="48"/>
    </row>
    <row r="17" spans="1:6" x14ac:dyDescent="0.25">
      <c r="A17" s="49">
        <v>6</v>
      </c>
      <c r="B17" s="50" t="s">
        <v>361</v>
      </c>
      <c r="C17" s="50" t="s">
        <v>362</v>
      </c>
      <c r="D17" s="50"/>
      <c r="E17" s="50" t="e">
        <f>#DIV/0!</f>
        <v>#DIV/0!</v>
      </c>
      <c r="F17" s="51" t="s">
        <v>359</v>
      </c>
    </row>
    <row r="18" spans="1:6" x14ac:dyDescent="0.25">
      <c r="A18" s="52"/>
      <c r="B18" s="39"/>
      <c r="C18" s="39" t="s">
        <v>363</v>
      </c>
      <c r="D18" s="39"/>
      <c r="E18" s="39"/>
      <c r="F18" s="53"/>
    </row>
    <row r="19" spans="1:6" x14ac:dyDescent="0.25">
      <c r="A19" s="54"/>
      <c r="B19" s="41"/>
      <c r="C19" s="41" t="s">
        <v>364</v>
      </c>
      <c r="D19" s="41"/>
      <c r="E19" s="41"/>
      <c r="F19" s="55"/>
    </row>
    <row r="20" spans="1:6" x14ac:dyDescent="0.25">
      <c r="A20" s="42">
        <v>7</v>
      </c>
      <c r="B20" s="42" t="s">
        <v>365</v>
      </c>
      <c r="C20" s="42" t="s">
        <v>366</v>
      </c>
      <c r="D20" s="80"/>
      <c r="E20" s="44" t="e">
        <f>D20/D22*100</f>
        <v>#DIV/0!</v>
      </c>
      <c r="F20" s="42" t="s">
        <v>359</v>
      </c>
    </row>
    <row r="21" spans="1:6" x14ac:dyDescent="0.25">
      <c r="A21" s="39"/>
      <c r="B21" s="39"/>
      <c r="C21" s="39" t="s">
        <v>367</v>
      </c>
      <c r="D21" s="39"/>
      <c r="E21" s="39"/>
      <c r="F21" s="39"/>
    </row>
    <row r="22" spans="1:6" x14ac:dyDescent="0.25">
      <c r="A22" s="48"/>
      <c r="B22" s="48"/>
      <c r="C22" s="48" t="s">
        <v>368</v>
      </c>
      <c r="D22" s="274"/>
      <c r="E22" s="48"/>
      <c r="F22" s="48"/>
    </row>
    <row r="23" spans="1:6" x14ac:dyDescent="0.25">
      <c r="A23" s="49">
        <v>8</v>
      </c>
      <c r="B23" s="50" t="s">
        <v>369</v>
      </c>
      <c r="C23" s="50" t="s">
        <v>370</v>
      </c>
      <c r="D23" s="56">
        <f>D9+'venituri functionare'!E30</f>
        <v>12759448.640000001</v>
      </c>
      <c r="E23" s="57">
        <f>D23/D24*100</f>
        <v>75.428669781267573</v>
      </c>
      <c r="F23" s="51" t="s">
        <v>349</v>
      </c>
    </row>
    <row r="24" spans="1:6" x14ac:dyDescent="0.25">
      <c r="A24" s="54"/>
      <c r="B24" s="41"/>
      <c r="C24" s="41" t="s">
        <v>467</v>
      </c>
      <c r="D24" s="45">
        <f>'VENITURI TOTALE'!E48</f>
        <v>16915913.640000001</v>
      </c>
      <c r="E24" s="41"/>
      <c r="F24" s="55"/>
    </row>
    <row r="25" spans="1:6" x14ac:dyDescent="0.25">
      <c r="A25" s="42">
        <v>9</v>
      </c>
      <c r="B25" s="42" t="s">
        <v>371</v>
      </c>
      <c r="C25" s="42"/>
      <c r="D25" s="58"/>
      <c r="E25" s="58"/>
      <c r="F25" s="58"/>
    </row>
    <row r="26" spans="1:6" x14ac:dyDescent="0.25">
      <c r="A26" s="39" t="s">
        <v>372</v>
      </c>
      <c r="B26" s="39" t="s">
        <v>373</v>
      </c>
      <c r="C26" s="59" t="s">
        <v>374</v>
      </c>
      <c r="D26" s="77">
        <v>1168180.7</v>
      </c>
      <c r="E26" s="345">
        <f>D26/D27</f>
        <v>0.87728545103028788</v>
      </c>
      <c r="F26" s="60" t="s">
        <v>375</v>
      </c>
    </row>
    <row r="27" spans="1:6" x14ac:dyDescent="0.25">
      <c r="A27" s="41"/>
      <c r="B27" s="41"/>
      <c r="C27" s="61" t="s">
        <v>376</v>
      </c>
      <c r="D27" s="78">
        <v>1331585.6299999999</v>
      </c>
      <c r="E27" s="41"/>
      <c r="F27" s="62"/>
    </row>
    <row r="28" spans="1:6" x14ac:dyDescent="0.25">
      <c r="A28" s="42" t="s">
        <v>377</v>
      </c>
      <c r="B28" s="42" t="s">
        <v>371</v>
      </c>
      <c r="C28" s="63" t="s">
        <v>378</v>
      </c>
      <c r="D28" s="79">
        <v>1307965.5</v>
      </c>
      <c r="E28" s="80">
        <f>D28/D29</f>
        <v>1486324.4318181819</v>
      </c>
      <c r="F28" s="64" t="s">
        <v>379</v>
      </c>
    </row>
    <row r="29" spans="1:6" x14ac:dyDescent="0.25">
      <c r="A29" s="39"/>
      <c r="B29" s="39"/>
      <c r="C29" s="59" t="s">
        <v>380</v>
      </c>
      <c r="D29" s="65">
        <v>0.88</v>
      </c>
      <c r="E29" s="66"/>
      <c r="F29" s="67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8" t="s">
        <v>381</v>
      </c>
      <c r="B32" s="48"/>
      <c r="C32" s="48"/>
      <c r="D32" s="48"/>
      <c r="E32" s="48"/>
      <c r="F32" s="48"/>
    </row>
    <row r="33" spans="1:6" x14ac:dyDescent="0.25">
      <c r="A33" s="69" t="s">
        <v>382</v>
      </c>
      <c r="B33" s="70" t="s">
        <v>341</v>
      </c>
      <c r="C33" s="70" t="s">
        <v>342</v>
      </c>
      <c r="D33" s="70" t="s">
        <v>343</v>
      </c>
      <c r="E33" s="70" t="s">
        <v>344</v>
      </c>
      <c r="F33" s="71" t="s">
        <v>345</v>
      </c>
    </row>
    <row r="34" spans="1:6" x14ac:dyDescent="0.25">
      <c r="A34" s="42">
        <v>1</v>
      </c>
      <c r="B34" s="42" t="s">
        <v>383</v>
      </c>
      <c r="C34" s="42" t="s">
        <v>384</v>
      </c>
      <c r="D34" s="80"/>
      <c r="E34" s="44" t="e">
        <f>D34/D36*100</f>
        <v>#DIV/0!</v>
      </c>
      <c r="F34" s="42" t="s">
        <v>359</v>
      </c>
    </row>
    <row r="35" spans="1:6" x14ac:dyDescent="0.25">
      <c r="A35" s="39"/>
      <c r="B35" s="39"/>
      <c r="C35" s="39" t="s">
        <v>385</v>
      </c>
      <c r="D35" s="39"/>
      <c r="E35" s="39"/>
      <c r="F35" s="39"/>
    </row>
    <row r="36" spans="1:6" x14ac:dyDescent="0.25">
      <c r="A36" s="41"/>
      <c r="B36" s="41"/>
      <c r="C36" s="41" t="s">
        <v>386</v>
      </c>
      <c r="D36" s="273"/>
      <c r="E36" s="41"/>
      <c r="F36" s="41"/>
    </row>
    <row r="37" spans="1:6" x14ac:dyDescent="0.25">
      <c r="A37" s="42">
        <v>2</v>
      </c>
      <c r="B37" s="42" t="s">
        <v>387</v>
      </c>
      <c r="C37" s="42" t="s">
        <v>388</v>
      </c>
      <c r="D37" s="72">
        <f>'cheltuieli functionare'!E6</f>
        <v>11859588.039999997</v>
      </c>
      <c r="E37" s="44">
        <f>D37/D38*100</f>
        <v>82.531078207459245</v>
      </c>
      <c r="F37" s="42" t="s">
        <v>389</v>
      </c>
    </row>
    <row r="38" spans="1:6" x14ac:dyDescent="0.25">
      <c r="A38" s="41"/>
      <c r="B38" s="41"/>
      <c r="C38" s="41" t="s">
        <v>386</v>
      </c>
      <c r="D38" s="73">
        <f>'CHELTUIELI TOTALE'!F144</f>
        <v>14369845.030000001</v>
      </c>
      <c r="E38" s="41"/>
      <c r="F38" s="41"/>
    </row>
    <row r="39" spans="1:6" x14ac:dyDescent="0.25">
      <c r="A39" s="42">
        <v>3</v>
      </c>
      <c r="B39" s="42" t="s">
        <v>390</v>
      </c>
      <c r="C39" s="42" t="s">
        <v>391</v>
      </c>
      <c r="D39" s="76">
        <f>'cheltuieli dezvoltare'!E6</f>
        <v>2510256.9900000002</v>
      </c>
      <c r="E39" s="44">
        <f>D39/D40*100</f>
        <v>17.468921792540723</v>
      </c>
      <c r="F39" s="42" t="s">
        <v>349</v>
      </c>
    </row>
    <row r="40" spans="1:6" x14ac:dyDescent="0.25">
      <c r="A40" s="41"/>
      <c r="B40" s="41"/>
      <c r="C40" s="41" t="s">
        <v>386</v>
      </c>
      <c r="D40" s="73">
        <f>'CHELTUIELI TOTALE'!F144</f>
        <v>14369845.030000001</v>
      </c>
      <c r="E40" s="41"/>
      <c r="F40" s="41"/>
    </row>
    <row r="41" spans="1:6" x14ac:dyDescent="0.25">
      <c r="A41" s="42">
        <v>4</v>
      </c>
      <c r="B41" s="42" t="s">
        <v>392</v>
      </c>
      <c r="C41" s="42" t="s">
        <v>393</v>
      </c>
      <c r="D41" s="42">
        <v>0</v>
      </c>
      <c r="E41" s="42">
        <f>D41/D42*100</f>
        <v>0</v>
      </c>
      <c r="F41" s="42" t="s">
        <v>359</v>
      </c>
    </row>
    <row r="42" spans="1:6" x14ac:dyDescent="0.25">
      <c r="A42" s="41"/>
      <c r="B42" s="41"/>
      <c r="C42" s="41" t="s">
        <v>386</v>
      </c>
      <c r="D42" s="273">
        <f>'CHELTUIELI TOTALE'!F144</f>
        <v>14369845.030000001</v>
      </c>
      <c r="E42" s="41"/>
      <c r="F42" s="41"/>
    </row>
    <row r="43" spans="1:6" x14ac:dyDescent="0.25">
      <c r="A43" s="70">
        <v>5</v>
      </c>
      <c r="B43" s="70" t="s">
        <v>394</v>
      </c>
      <c r="C43" s="70" t="s">
        <v>395</v>
      </c>
      <c r="D43" s="74">
        <f>'venituri functionare'!E6-'cheltuieli functionare'!E6</f>
        <v>2534099.7300000023</v>
      </c>
      <c r="E43" s="70"/>
      <c r="F43" s="70" t="s">
        <v>349</v>
      </c>
    </row>
    <row r="44" spans="1:6" x14ac:dyDescent="0.25">
      <c r="A44" s="70">
        <v>6</v>
      </c>
      <c r="B44" s="70" t="s">
        <v>396</v>
      </c>
      <c r="C44" s="70" t="s">
        <v>395</v>
      </c>
      <c r="D44" s="74">
        <f>'venituri dezvoltare'!E6-'cheltuieli dezvoltare'!E6</f>
        <v>11968.879999999888</v>
      </c>
      <c r="E44" s="70"/>
      <c r="F44" s="70" t="s">
        <v>349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416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2025-12-29T11:23:19Z</cp:lastPrinted>
  <dcterms:created xsi:type="dcterms:W3CDTF">2006-09-16T00:00:00Z</dcterms:created>
  <dcterms:modified xsi:type="dcterms:W3CDTF">2025-12-29T12:14:02Z</dcterms:modified>
  <dc:language>en-US</dc:language>
</cp:coreProperties>
</file>