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7950" tabRatio="500" activeTab="1"/>
  </bookViews>
  <sheets>
    <sheet name="Venituri" sheetId="1" r:id="rId1"/>
    <sheet name="Cheltuieli" sheetId="2" r:id="rId2"/>
  </sheets>
  <externalReferences>
    <externalReference r:id="rId3"/>
  </externalReference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Venituri!$B$88:$IT$88</definedName>
    <definedName name="_39.02">Venituri!$B$90:$IT$90</definedName>
    <definedName name="_39.02.01">Venituri!$B$91:$IT$91</definedName>
    <definedName name="_39.02.03">Venituri!$B$92:$IT$92</definedName>
    <definedName name="_39.02.04">Venituri!$B$93:$IT$93</definedName>
    <definedName name="_39.02.07">Venituri!$B$94:$IT$94</definedName>
    <definedName name="_40.02">Venituri!$B$96:$IT$96</definedName>
    <definedName name="_40.02.06">Venituri!$B$97:$IT$97</definedName>
    <definedName name="_40.02.07">Venituri!$B$98:$IT$98</definedName>
    <definedName name="_40.02.10">Venituri!$B$99:$IT$99</definedName>
    <definedName name="_40.02.11">Venituri!$B$100:$IT$100</definedName>
    <definedName name="_40.02.50">Venituri!$B$101:$IT$101</definedName>
    <definedName name="_42.02">Venituri!$B$104:$IT$104</definedName>
    <definedName name="_42.02.01">Venituri!$B$106:$IT$106</definedName>
    <definedName name="_42.02.03">Venituri!$B$107:$IT$107</definedName>
    <definedName name="_42.02.04">Venituri!$B$108:$IT$108</definedName>
    <definedName name="_42.02.05">Venituri!$B$109:$IT$109</definedName>
    <definedName name="_42.02.06">Venituri!$B$110:$IT$110</definedName>
    <definedName name="_42.02.07">Venituri!$B$111:$IT$111</definedName>
    <definedName name="_42.02.09">Venituri!$B$112:$IT$112</definedName>
    <definedName name="_42.02.14">Venituri!$B$113:$IT$113</definedName>
    <definedName name="_42.02.19">Venituri!$114:$114</definedName>
    <definedName name="_43.02">Venituri!$B$126:$IT$126</definedName>
    <definedName name="_43.02.01">Venituri!$B$127:$IT$127</definedName>
    <definedName name="_43.02.04">Venituri!$B$128:$IT$128</definedName>
    <definedName name="_43.02.07">Venituri!$B$129:$IT$129</definedName>
    <definedName name="_43.02.08">Venituri!$B$130:$IT$130</definedName>
    <definedName name="_45.02">Venituri!$131:$131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Cheltuieli!$B$15:$IV$15</definedName>
    <definedName name="_54.02.05">Cheltuieli!$B$16:$IV$16</definedName>
    <definedName name="_54.02.06">Cheltuieli!$B$17:$IV$17</definedName>
    <definedName name="_54.02.07">Cheltuieli!$B$18:$IV$18</definedName>
    <definedName name="_54.02.10">Cheltuieli!$B$19:$IV$19</definedName>
    <definedName name="_54.02.50">Cheltuieli!$B$23:$IV$23</definedName>
    <definedName name="_55.02">Cheltuieli!$B$24:$IV$24</definedName>
    <definedName name="_56.02">Cheltuieli!$B$28:$IV$28</definedName>
    <definedName name="_56.02.06">Cheltuieli!$B$29:$IV$29</definedName>
    <definedName name="_56.02.07">Cheltuieli!$B$30:$IV$30</definedName>
    <definedName name="_59.02">Cheltuieli!$B$31:$IV$31</definedName>
    <definedName name="_60.02">Cheltuieli!$B$32:$IV$32</definedName>
    <definedName name="_60.02.02">Cheltuieli!$B$33:$IV$33</definedName>
    <definedName name="_61.02">Cheltuieli!$B$34:$IV$34</definedName>
    <definedName name="_61.02.03">Cheltuieli!$B$35:$IV$35</definedName>
    <definedName name="_61.02.03.04">Cheltuieli!$B$36:$IV$36</definedName>
    <definedName name="_61.02.05">Cheltuieli!$B$40:$IV$40</definedName>
    <definedName name="_64.02">Cheltuieli!$B$43:$IV$43</definedName>
    <definedName name="_65.02">Cheltuieli!$B$44:$IV$44</definedName>
    <definedName name="_65.02.03">Cheltuieli!$B$45:$IV$45</definedName>
    <definedName name="_65.02.03.01">Cheltuieli!$B$46:$IV$46</definedName>
    <definedName name="_65.02.03.02">Cheltuieli!$B$50:$IV$50</definedName>
    <definedName name="_65.02.04">Cheltuieli!$B$57:$IV$57</definedName>
    <definedName name="_65.02.04.01">Cheltuieli!$B$58:$IV$58</definedName>
    <definedName name="_65.02.04.02">Cheltuieli!$B$64:$IV$64</definedName>
    <definedName name="_65.02.04.03">Cheltuieli!$B$70:$IV$70</definedName>
    <definedName name="_65.02.05">Cheltuieli!$B$71:$IV$71</definedName>
    <definedName name="_65.02.07">Cheltuieli!$B$72:$IV$72</definedName>
    <definedName name="_65.02.07.04">Cheltuieli!$B$73:$IV$73</definedName>
    <definedName name="_65.02.11">Cheltuieli!$B$74:$IV$74</definedName>
    <definedName name="_65.02.11.03">Cheltuieli!$B$75:$IV$75</definedName>
    <definedName name="_65.02.11.30">Cheltuieli!$B$76:$IV$76</definedName>
    <definedName name="_65.02.50">Cheltuieli!$B$77:$IV$77</definedName>
    <definedName name="_66.02">Cheltuieli!$B$78:$IV$78</definedName>
    <definedName name="_66.02.06">Cheltuieli!$B$79:$IV$79</definedName>
    <definedName name="_66.02.06.01">Cheltuieli!$B$80:$IV$80</definedName>
    <definedName name="_66.02.08">Cheltuieli!$B$84:$IV$84</definedName>
    <definedName name="_66.02.50">Cheltuieli!$B$87:$IV$87</definedName>
    <definedName name="_66.02.50.50">Cheltuieli!$B$88:$IV$88</definedName>
    <definedName name="_67.02">Cheltuieli!$B$90:$IV$90</definedName>
    <definedName name="_67.02.03">Cheltuieli!$B$91:$IV$91</definedName>
    <definedName name="_67.02.03.02">Cheltuieli!$B$92:$IV$92</definedName>
    <definedName name="_67.02.03.03">Cheltuieli!$B$97:$IV$97</definedName>
    <definedName name="_67.02.03.04">Cheltuieli!$B$98:$IV$98</definedName>
    <definedName name="_67.02.03.05">Cheltuieli!$B$99:$IV$99</definedName>
    <definedName name="_67.02.03.06">Cheltuieli!$B$100:$IV$100</definedName>
    <definedName name="_67.02.03.07">Cheltuieli!$B$105:$IV$105</definedName>
    <definedName name="_67.02.03.08">Cheltuieli!$B$107:$IV$107</definedName>
    <definedName name="_67.02.03.12">Cheltuieli!$B$108:$IV$108</definedName>
    <definedName name="_67.02.03.30">Cheltuieli!$B$110:$IV$110</definedName>
    <definedName name="_67.02.05">Cheltuieli!$B$111:$IV$111</definedName>
    <definedName name="_67.02.05.01">Cheltuieli!$B$112:$IV$112</definedName>
    <definedName name="_67.02.05.02">Cheltuieli!$B$114:$IV$114</definedName>
    <definedName name="_67.02.05.03">Cheltuieli!$B$115:$IV$115</definedName>
    <definedName name="_67.02.06">Cheltuieli!$B$118:$IV$118</definedName>
    <definedName name="_67.02.50">Cheltuieli!$B$121:$IV$121</definedName>
    <definedName name="_68.02">Cheltuieli!$B$123:$IV$123</definedName>
    <definedName name="_68.02.04">Cheltuieli!$B$124:$IV$124</definedName>
    <definedName name="_68.02.05">Cheltuieli!$B$125:$IV$125</definedName>
    <definedName name="_68.02.05.02">Cheltuieli!$B$126:$IV$126</definedName>
    <definedName name="_68.02.06">Cheltuieli!$B$127:$IV$127</definedName>
    <definedName name="_68.02.10">Cheltuieli!$B$128:$IV$128</definedName>
    <definedName name="_68.02.11">Cheltuieli!$B$129:$IV$129</definedName>
    <definedName name="_68.02.15">Cheltuieli!$B$133:$IV$133</definedName>
    <definedName name="_68.02.50">Cheltuieli!$B$140:$IV$140</definedName>
    <definedName name="_69.02">Cheltuieli!$B$141:$IV$141</definedName>
    <definedName name="_70.02">Cheltuieli!$B$142:$IV$142</definedName>
    <definedName name="_70.02.03">Cheltuieli!$B$143:$IV$143</definedName>
    <definedName name="_70.02.05">Cheltuieli!$B$148:$IV$148</definedName>
    <definedName name="_70.02.05.01">Cheltuieli!$B$149:$IV$149</definedName>
    <definedName name="_70.02.05.02">Cheltuieli!$B$152:$IV$152</definedName>
    <definedName name="_70.02.06">Cheltuieli!$B$153:$IV$153</definedName>
    <definedName name="_70.02.50">Cheltuieli!$B$156:$IV$156</definedName>
    <definedName name="_74.02">Cheltuieli!$B$160:$IV$160</definedName>
    <definedName name="_74.02.05">Cheltuieli!$B$161:$IV$161</definedName>
    <definedName name="_74.02.05.01">Cheltuieli!$B$162:$IV$162</definedName>
    <definedName name="_74.02.05.02">Cheltuieli!$B$164:$IV$164</definedName>
    <definedName name="_74.02.06">Cheltuieli!$B$167:$IV$167</definedName>
    <definedName name="_79.02">Cheltuieli!$B$170:$IV$170</definedName>
    <definedName name="_80.02">Cheltuieli!$B$171:$IV$171</definedName>
    <definedName name="_80.02.01">Cheltuieli!$B$172:$IV$172</definedName>
    <definedName name="_80.02.01.06">Cheltuieli!$B$173:$IV$173</definedName>
    <definedName name="_80.02.01.09">Cheltuieli!$B$175:$IV$175</definedName>
    <definedName name="_80.02.01.10">Cheltuieli!$B$176:$IV$176</definedName>
    <definedName name="_80.02.01.30">Cheltuieli!$B$177:$IV$177</definedName>
    <definedName name="_81.02">Cheltuieli!$B$178:$IV$178</definedName>
    <definedName name="_81.02.06">Cheltuieli!$B$179:$IV$179</definedName>
    <definedName name="_81.02.07">Cheltuieli!$B$182:$IV$182</definedName>
    <definedName name="_81.02.50">Cheltuieli!$B$183:$IV$183</definedName>
    <definedName name="_83.02">Cheltuieli!$B$185:$IV$185</definedName>
    <definedName name="_83.02.03">Cheltuieli!$B$186:$IV$186</definedName>
    <definedName name="_83.02.03.03">Cheltuieli!$B$187:$IV$187</definedName>
    <definedName name="_83.02.03.30">Cheltuieli!$B$188:$IV$188</definedName>
    <definedName name="_84.02">Cheltuieli!$B$189:$IV$189</definedName>
    <definedName name="_84.02.03">Cheltuieli!$B$190:$IV$190</definedName>
    <definedName name="_84.02.06">Cheltuieli!$B$197:$IV$197</definedName>
    <definedName name="_84.02.06.02">Cheltuieli!$B$198:$IV$198</definedName>
    <definedName name="_84.02.50">Cheltuieli!$B$199:$IV$199</definedName>
    <definedName name="_87.02">Cheltuieli!$B$200:$IV$200</definedName>
    <definedName name="_87.02.01">Cheltuieli!$B$201:$IV$201</definedName>
    <definedName name="_87.02.03">Cheltuieli!$B$202:$IV$202</definedName>
    <definedName name="_87.02.04">Cheltuieli!$B$203:$IV$203</definedName>
    <definedName name="_87.02.05">Cheltuieli!$B$204:$IV$204</definedName>
    <definedName name="_87.02.50">Cheltuieli!$B$205:$IV$205</definedName>
    <definedName name="_96.02">Cheltuieli!$B$206:$IV$206</definedName>
  </definedNames>
  <calcPr calcId="152511"/>
</workbook>
</file>

<file path=xl/calcChain.xml><?xml version="1.0" encoding="utf-8"?>
<calcChain xmlns="http://schemas.openxmlformats.org/spreadsheetml/2006/main">
  <c r="E135" i="1" l="1"/>
  <c r="E179" i="2" l="1"/>
  <c r="E118" i="2" l="1"/>
  <c r="E112" i="2"/>
  <c r="D9" i="1" l="1"/>
  <c r="E156" i="2" l="1"/>
  <c r="D74" i="1" l="1"/>
  <c r="F181" i="2" l="1"/>
  <c r="F180" i="2"/>
  <c r="C179" i="2"/>
  <c r="E137" i="1" l="1"/>
  <c r="E134" i="1"/>
  <c r="E133" i="1"/>
  <c r="E124" i="1"/>
  <c r="F81" i="2" l="1"/>
  <c r="F82" i="2"/>
  <c r="F83" i="2"/>
  <c r="F62" i="2" l="1"/>
  <c r="F80" i="2" l="1"/>
  <c r="E80" i="2"/>
  <c r="E79" i="2" s="1"/>
  <c r="D80" i="2"/>
  <c r="D79" i="2" s="1"/>
  <c r="C80" i="2"/>
  <c r="C79" i="2" s="1"/>
  <c r="D132" i="1"/>
  <c r="C132" i="1"/>
  <c r="D136" i="1"/>
  <c r="C136" i="1"/>
  <c r="E138" i="1"/>
  <c r="C208" i="2"/>
  <c r="F208" i="2" s="1"/>
  <c r="F207" i="2"/>
  <c r="F206" i="2"/>
  <c r="F205" i="2"/>
  <c r="F204" i="2"/>
  <c r="F203" i="2"/>
  <c r="F202" i="2"/>
  <c r="F201" i="2"/>
  <c r="E200" i="2"/>
  <c r="D200" i="2"/>
  <c r="C200" i="2"/>
  <c r="F199" i="2"/>
  <c r="F198" i="2"/>
  <c r="D197" i="2"/>
  <c r="C197" i="2"/>
  <c r="F197" i="2" s="1"/>
  <c r="F196" i="2"/>
  <c r="F195" i="2"/>
  <c r="F194" i="2"/>
  <c r="E193" i="2"/>
  <c r="E190" i="2" s="1"/>
  <c r="E189" i="2" s="1"/>
  <c r="D193" i="2"/>
  <c r="D190" i="2" s="1"/>
  <c r="C193" i="2"/>
  <c r="C190" i="2" s="1"/>
  <c r="F192" i="2"/>
  <c r="F191" i="2"/>
  <c r="F188" i="2"/>
  <c r="F187" i="2"/>
  <c r="D186" i="2"/>
  <c r="D185" i="2" s="1"/>
  <c r="C186" i="2"/>
  <c r="C185" i="2" s="1"/>
  <c r="F185" i="2" s="1"/>
  <c r="F184" i="2"/>
  <c r="E183" i="2"/>
  <c r="E178" i="2" s="1"/>
  <c r="D183" i="2"/>
  <c r="D178" i="2" s="1"/>
  <c r="C183" i="2"/>
  <c r="C178" i="2" s="1"/>
  <c r="F182" i="2"/>
  <c r="F179" i="2"/>
  <c r="F177" i="2"/>
  <c r="F176" i="2"/>
  <c r="F175" i="2"/>
  <c r="F174" i="2"/>
  <c r="F173" i="2"/>
  <c r="E172" i="2"/>
  <c r="E171" i="2" s="1"/>
  <c r="D172" i="2"/>
  <c r="D171" i="2" s="1"/>
  <c r="C172" i="2"/>
  <c r="C171" i="2" s="1"/>
  <c r="F169" i="2"/>
  <c r="F168" i="2"/>
  <c r="E167" i="2"/>
  <c r="D167" i="2"/>
  <c r="C167" i="2"/>
  <c r="F166" i="2"/>
  <c r="F165" i="2"/>
  <c r="D164" i="2"/>
  <c r="C164" i="2"/>
  <c r="F164" i="2" s="1"/>
  <c r="F163" i="2"/>
  <c r="E162" i="2"/>
  <c r="E161" i="2" s="1"/>
  <c r="D162" i="2"/>
  <c r="C162" i="2"/>
  <c r="F159" i="2"/>
  <c r="F158" i="2"/>
  <c r="F157" i="2"/>
  <c r="D156" i="2"/>
  <c r="C156" i="2"/>
  <c r="F155" i="2"/>
  <c r="F154" i="2"/>
  <c r="E153" i="2"/>
  <c r="D153" i="2"/>
  <c r="C153" i="2"/>
  <c r="F152" i="2"/>
  <c r="F151" i="2"/>
  <c r="F150" i="2"/>
  <c r="E149" i="2"/>
  <c r="D149" i="2"/>
  <c r="D148" i="2" s="1"/>
  <c r="C149" i="2"/>
  <c r="C148" i="2" s="1"/>
  <c r="F147" i="2"/>
  <c r="F146" i="2"/>
  <c r="F145" i="2"/>
  <c r="E144" i="2"/>
  <c r="D144" i="2"/>
  <c r="D143" i="2" s="1"/>
  <c r="C144" i="2"/>
  <c r="C143" i="2" s="1"/>
  <c r="F140" i="2"/>
  <c r="F139" i="2"/>
  <c r="F138" i="2"/>
  <c r="F137" i="2"/>
  <c r="F136" i="2"/>
  <c r="E135" i="2"/>
  <c r="D135" i="2"/>
  <c r="D133" i="2" s="1"/>
  <c r="C135" i="2"/>
  <c r="C133" i="2" s="1"/>
  <c r="F134" i="2"/>
  <c r="F132" i="2"/>
  <c r="F131" i="2"/>
  <c r="F130" i="2"/>
  <c r="D129" i="2"/>
  <c r="C129" i="2"/>
  <c r="F129" i="2" s="1"/>
  <c r="F128" i="2"/>
  <c r="F127" i="2"/>
  <c r="F126" i="2"/>
  <c r="E125" i="2"/>
  <c r="D125" i="2"/>
  <c r="C125" i="2"/>
  <c r="F124" i="2"/>
  <c r="F122" i="2"/>
  <c r="E121" i="2"/>
  <c r="D121" i="2"/>
  <c r="C121" i="2"/>
  <c r="F120" i="2"/>
  <c r="F119" i="2"/>
  <c r="D118" i="2"/>
  <c r="C118" i="2"/>
  <c r="F118" i="2" s="1"/>
  <c r="F117" i="2"/>
  <c r="F116" i="2"/>
  <c r="E115" i="2"/>
  <c r="E111" i="2" s="1"/>
  <c r="D115" i="2"/>
  <c r="C115" i="2"/>
  <c r="F114" i="2"/>
  <c r="F113" i="2"/>
  <c r="D112" i="2"/>
  <c r="C112" i="2"/>
  <c r="F112" i="2" s="1"/>
  <c r="F110" i="2"/>
  <c r="F109" i="2"/>
  <c r="D108" i="2"/>
  <c r="C108" i="2"/>
  <c r="F108" i="2" s="1"/>
  <c r="F107" i="2"/>
  <c r="F106" i="2"/>
  <c r="E105" i="2"/>
  <c r="D105" i="2"/>
  <c r="C105" i="2"/>
  <c r="F104" i="2"/>
  <c r="F103" i="2"/>
  <c r="F102" i="2"/>
  <c r="F101" i="2"/>
  <c r="E100" i="2"/>
  <c r="D100" i="2"/>
  <c r="C100" i="2"/>
  <c r="F99" i="2"/>
  <c r="C98" i="2"/>
  <c r="F98" i="2" s="1"/>
  <c r="F96" i="2"/>
  <c r="F95" i="2"/>
  <c r="F94" i="2"/>
  <c r="F93" i="2"/>
  <c r="E92" i="2"/>
  <c r="D92" i="2"/>
  <c r="C92" i="2"/>
  <c r="F89" i="2"/>
  <c r="D88" i="2"/>
  <c r="D87" i="2" s="1"/>
  <c r="C88" i="2"/>
  <c r="C87" i="2" s="1"/>
  <c r="F87" i="2" s="1"/>
  <c r="F86" i="2"/>
  <c r="F85" i="2"/>
  <c r="E84" i="2"/>
  <c r="D84" i="2"/>
  <c r="C84" i="2"/>
  <c r="F77" i="2"/>
  <c r="F76" i="2"/>
  <c r="F75" i="2"/>
  <c r="F74" i="2"/>
  <c r="D74" i="2"/>
  <c r="F73" i="2"/>
  <c r="F72" i="2"/>
  <c r="D72" i="2"/>
  <c r="F71" i="2"/>
  <c r="F70" i="2"/>
  <c r="F69" i="2"/>
  <c r="F68" i="2"/>
  <c r="F67" i="2"/>
  <c r="F66" i="2"/>
  <c r="F65" i="2"/>
  <c r="E64" i="2"/>
  <c r="D64" i="2"/>
  <c r="C64" i="2"/>
  <c r="F63" i="2"/>
  <c r="F61" i="2"/>
  <c r="F60" i="2"/>
  <c r="F59" i="2"/>
  <c r="E58" i="2"/>
  <c r="D58" i="2"/>
  <c r="C58" i="2"/>
  <c r="F56" i="2"/>
  <c r="F55" i="2"/>
  <c r="F54" i="2"/>
  <c r="F53" i="2"/>
  <c r="F52" i="2"/>
  <c r="F51" i="2"/>
  <c r="E50" i="2"/>
  <c r="D50" i="2"/>
  <c r="C50" i="2"/>
  <c r="F49" i="2"/>
  <c r="F48" i="2"/>
  <c r="F47" i="2"/>
  <c r="E46" i="2"/>
  <c r="D46" i="2"/>
  <c r="C46" i="2"/>
  <c r="F42" i="2"/>
  <c r="F41" i="2"/>
  <c r="E40" i="2"/>
  <c r="D40" i="2"/>
  <c r="C40" i="2"/>
  <c r="F39" i="2"/>
  <c r="F38" i="2"/>
  <c r="F37" i="2"/>
  <c r="E36" i="2"/>
  <c r="D36" i="2"/>
  <c r="C36" i="2"/>
  <c r="C35" i="2" s="1"/>
  <c r="D35" i="2"/>
  <c r="D34" i="2" s="1"/>
  <c r="F33" i="2"/>
  <c r="D32" i="2"/>
  <c r="C32" i="2"/>
  <c r="F32" i="2" s="1"/>
  <c r="F30" i="2"/>
  <c r="F29" i="2"/>
  <c r="D28" i="2"/>
  <c r="C28" i="2"/>
  <c r="F28" i="2" s="1"/>
  <c r="F27" i="2"/>
  <c r="F26" i="2"/>
  <c r="E25" i="2"/>
  <c r="E24" i="2" s="1"/>
  <c r="D25" i="2"/>
  <c r="D24" i="2" s="1"/>
  <c r="C25" i="2"/>
  <c r="C24" i="2"/>
  <c r="F23" i="2"/>
  <c r="F22" i="2"/>
  <c r="F21" i="2"/>
  <c r="F20" i="2"/>
  <c r="E19" i="2"/>
  <c r="E15" i="2" s="1"/>
  <c r="D19" i="2"/>
  <c r="D15" i="2" s="1"/>
  <c r="C19" i="2"/>
  <c r="F18" i="2"/>
  <c r="F17" i="2"/>
  <c r="F16" i="2"/>
  <c r="F14" i="2"/>
  <c r="F13" i="2"/>
  <c r="F12" i="2"/>
  <c r="F11" i="2"/>
  <c r="F10" i="2"/>
  <c r="E9" i="2"/>
  <c r="E8" i="2" s="1"/>
  <c r="E7" i="2" s="1"/>
  <c r="D9" i="2"/>
  <c r="D8" i="2" s="1"/>
  <c r="D7" i="2" s="1"/>
  <c r="C9" i="2"/>
  <c r="E139" i="1"/>
  <c r="E130" i="1"/>
  <c r="E129" i="1"/>
  <c r="E128" i="1"/>
  <c r="E127" i="1"/>
  <c r="D126" i="1"/>
  <c r="C126" i="1"/>
  <c r="E125" i="1"/>
  <c r="E123" i="1"/>
  <c r="E122" i="1"/>
  <c r="E121" i="1"/>
  <c r="E120" i="1"/>
  <c r="E119" i="1"/>
  <c r="E118" i="1"/>
  <c r="E117" i="1"/>
  <c r="E116" i="1"/>
  <c r="D115" i="1"/>
  <c r="C115" i="1"/>
  <c r="E114" i="1"/>
  <c r="E113" i="1"/>
  <c r="E112" i="1"/>
  <c r="E111" i="1"/>
  <c r="E110" i="1"/>
  <c r="E109" i="1"/>
  <c r="E108" i="1"/>
  <c r="E107" i="1"/>
  <c r="E106" i="1"/>
  <c r="D105" i="1"/>
  <c r="C105" i="1"/>
  <c r="E101" i="1"/>
  <c r="E100" i="1"/>
  <c r="E99" i="1"/>
  <c r="E98" i="1"/>
  <c r="E97" i="1"/>
  <c r="C96" i="1"/>
  <c r="C97" i="2" s="1"/>
  <c r="E94" i="1"/>
  <c r="E93" i="1"/>
  <c r="E92" i="1"/>
  <c r="E91" i="1"/>
  <c r="D90" i="1"/>
  <c r="D89" i="1" s="1"/>
  <c r="C90" i="1"/>
  <c r="E88" i="1"/>
  <c r="E87" i="1"/>
  <c r="D86" i="1"/>
  <c r="C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D57" i="2" l="1"/>
  <c r="D142" i="2"/>
  <c r="D45" i="2"/>
  <c r="D31" i="2"/>
  <c r="D91" i="2"/>
  <c r="C45" i="2"/>
  <c r="F50" i="2"/>
  <c r="C161" i="2"/>
  <c r="C160" i="2" s="1"/>
  <c r="F19" i="2"/>
  <c r="F92" i="2"/>
  <c r="E78" i="2"/>
  <c r="C111" i="2"/>
  <c r="F111" i="2" s="1"/>
  <c r="F40" i="2"/>
  <c r="C15" i="2"/>
  <c r="F15" i="2" s="1"/>
  <c r="D123" i="2"/>
  <c r="F115" i="2"/>
  <c r="F105" i="2"/>
  <c r="F153" i="2"/>
  <c r="C23" i="1"/>
  <c r="C22" i="1" s="1"/>
  <c r="E160" i="2"/>
  <c r="C57" i="2"/>
  <c r="F64" i="2"/>
  <c r="F9" i="2"/>
  <c r="F36" i="2"/>
  <c r="D44" i="2"/>
  <c r="F24" i="2"/>
  <c r="D161" i="2"/>
  <c r="D160" i="2" s="1"/>
  <c r="F200" i="2"/>
  <c r="C8" i="2"/>
  <c r="E6" i="2"/>
  <c r="E35" i="2"/>
  <c r="E34" i="2" s="1"/>
  <c r="E31" i="2" s="1"/>
  <c r="F25" i="2"/>
  <c r="F84" i="2"/>
  <c r="F88" i="2"/>
  <c r="D111" i="2"/>
  <c r="F121" i="2"/>
  <c r="F162" i="2"/>
  <c r="F100" i="2"/>
  <c r="F135" i="2"/>
  <c r="F144" i="2"/>
  <c r="F149" i="2"/>
  <c r="F156" i="2"/>
  <c r="C142" i="2"/>
  <c r="F183" i="2"/>
  <c r="C131" i="1"/>
  <c r="D131" i="1"/>
  <c r="F46" i="2"/>
  <c r="E57" i="2"/>
  <c r="E148" i="2"/>
  <c r="F148" i="2" s="1"/>
  <c r="E143" i="2"/>
  <c r="F143" i="2" s="1"/>
  <c r="F178" i="2"/>
  <c r="E132" i="1"/>
  <c r="D78" i="2"/>
  <c r="D6" i="2"/>
  <c r="F125" i="2"/>
  <c r="F171" i="2"/>
  <c r="C34" i="2"/>
  <c r="C31" i="2" s="1"/>
  <c r="F172" i="2"/>
  <c r="D189" i="2"/>
  <c r="D170" i="2" s="1"/>
  <c r="E136" i="1"/>
  <c r="D104" i="1"/>
  <c r="E86" i="1"/>
  <c r="D23" i="1"/>
  <c r="D22" i="1" s="1"/>
  <c r="D33" i="1"/>
  <c r="C95" i="1"/>
  <c r="E95" i="1" s="1"/>
  <c r="E115" i="1"/>
  <c r="E126" i="1"/>
  <c r="E17" i="1"/>
  <c r="E20" i="1"/>
  <c r="E9" i="1"/>
  <c r="C12" i="1"/>
  <c r="E12" i="1" s="1"/>
  <c r="E77" i="1"/>
  <c r="E43" i="1"/>
  <c r="E105" i="1"/>
  <c r="E47" i="1"/>
  <c r="E90" i="1"/>
  <c r="C8" i="1"/>
  <c r="E52" i="1"/>
  <c r="E57" i="1"/>
  <c r="C56" i="1"/>
  <c r="E56" i="1" s="1"/>
  <c r="D65" i="1"/>
  <c r="D55" i="1" s="1"/>
  <c r="C46" i="1"/>
  <c r="C89" i="1"/>
  <c r="E89" i="1" s="1"/>
  <c r="C65" i="1"/>
  <c r="C91" i="2"/>
  <c r="F97" i="2"/>
  <c r="C189" i="2"/>
  <c r="F189" i="2" s="1"/>
  <c r="F190" i="2"/>
  <c r="D7" i="1"/>
  <c r="E13" i="1"/>
  <c r="E24" i="1"/>
  <c r="E27" i="1"/>
  <c r="E34" i="1"/>
  <c r="E53" i="1"/>
  <c r="E66" i="1"/>
  <c r="E82" i="1"/>
  <c r="F79" i="2"/>
  <c r="C78" i="2"/>
  <c r="C16" i="1"/>
  <c r="C19" i="1"/>
  <c r="E96" i="1"/>
  <c r="C123" i="2"/>
  <c r="E133" i="2"/>
  <c r="F167" i="2"/>
  <c r="F186" i="2"/>
  <c r="F193" i="2"/>
  <c r="C104" i="1"/>
  <c r="F58" i="2"/>
  <c r="E91" i="2"/>
  <c r="E90" i="2" s="1"/>
  <c r="E45" i="2"/>
  <c r="D141" i="2" l="1"/>
  <c r="D90" i="2"/>
  <c r="D43" i="2" s="1"/>
  <c r="D5" i="2" s="1"/>
  <c r="C44" i="2"/>
  <c r="F161" i="2"/>
  <c r="F78" i="2"/>
  <c r="C141" i="2"/>
  <c r="F8" i="2"/>
  <c r="C7" i="2"/>
  <c r="F7" i="2" s="1"/>
  <c r="F160" i="2"/>
  <c r="F57" i="2"/>
  <c r="F31" i="2"/>
  <c r="F34" i="2"/>
  <c r="F35" i="2"/>
  <c r="C170" i="2"/>
  <c r="E131" i="1"/>
  <c r="D103" i="1"/>
  <c r="D102" i="1" s="1"/>
  <c r="E44" i="2"/>
  <c r="E142" i="2"/>
  <c r="E141" i="2" s="1"/>
  <c r="E170" i="2"/>
  <c r="C7" i="1"/>
  <c r="D6" i="1"/>
  <c r="D5" i="1" s="1"/>
  <c r="E23" i="1"/>
  <c r="E22" i="1"/>
  <c r="E8" i="1"/>
  <c r="C55" i="1"/>
  <c r="E65" i="1"/>
  <c r="E46" i="1"/>
  <c r="C33" i="1"/>
  <c r="E123" i="2"/>
  <c r="F133" i="2"/>
  <c r="E16" i="1"/>
  <c r="F45" i="2"/>
  <c r="E104" i="1"/>
  <c r="C103" i="1"/>
  <c r="E19" i="1"/>
  <c r="C90" i="2"/>
  <c r="F90" i="2" s="1"/>
  <c r="F91" i="2"/>
  <c r="F44" i="2" l="1"/>
  <c r="F141" i="2"/>
  <c r="C6" i="1"/>
  <c r="E6" i="1" s="1"/>
  <c r="C6" i="2"/>
  <c r="F6" i="2" s="1"/>
  <c r="F170" i="2"/>
  <c r="D4" i="1"/>
  <c r="E43" i="2"/>
  <c r="E5" i="2" s="1"/>
  <c r="F142" i="2"/>
  <c r="F123" i="2"/>
  <c r="E7" i="1"/>
  <c r="E55" i="1"/>
  <c r="E33" i="1"/>
  <c r="C102" i="1"/>
  <c r="E103" i="1"/>
  <c r="C43" i="2"/>
  <c r="C5" i="1" l="1"/>
  <c r="C4" i="1" s="1"/>
  <c r="F43" i="2"/>
  <c r="C5" i="2"/>
  <c r="F5" i="2" s="1"/>
  <c r="E102" i="1"/>
  <c r="E5" i="1" l="1"/>
  <c r="C209" i="2"/>
  <c r="F209" i="2" s="1"/>
  <c r="E4" i="1"/>
</calcChain>
</file>

<file path=xl/sharedStrings.xml><?xml version="1.0" encoding="utf-8"?>
<sst xmlns="http://schemas.openxmlformats.org/spreadsheetml/2006/main" count="604" uniqueCount="536">
  <si>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</si>
  <si>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</si>
  <si>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</si>
  <si>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</si>
  <si>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</si>
  <si>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</si>
  <si>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</si>
  <si>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</si>
  <si>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</si>
  <si>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</si>
  <si>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</si>
  <si>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</si>
  <si>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</si>
  <si>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</si>
  <si>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</si>
  <si>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</si>
  <si>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</si>
  <si>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</si>
  <si>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</si>
  <si>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</si>
  <si>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</si>
  <si>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</si>
  <si>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</si>
  <si>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</si>
  <si>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</si>
  <si>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</si>
  <si>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</si>
  <si>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</si>
  <si>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</si>
  <si>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</si>
  <si>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</si>
  <si>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</si>
  <si>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</si>
  <si>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</si>
  <si>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</si>
  <si>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</si>
  <si>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</si>
  <si>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</si>
  <si>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</si>
  <si>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</si>
  <si>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</si>
  <si>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</si>
  <si>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</si>
  <si>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</si>
  <si>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</si>
  <si>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</si>
  <si>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</si>
  <si>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</si>
  <si>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</si>
  <si>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</si>
  <si>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</si>
  <si>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</si>
  <si>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</si>
  <si>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</si>
  <si>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</si>
  <si>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</si>
  <si>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</si>
  <si>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</si>
  <si>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</si>
  <si>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</si>
  <si>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</si>
  <si>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</si>
  <si>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</si>
  <si>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</si>
  <si>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</si>
  <si>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</si>
  <si>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</si>
  <si>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</si>
  <si>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</si>
  <si>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</si>
  <si>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</si>
  <si>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</si>
  <si>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</si>
  <si>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</si>
  <si>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</si>
  <si>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</si>
  <si>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</si>
  <si>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</si>
  <si>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</si>
  <si>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</si>
  <si>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</si>
  <si>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</si>
  <si>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</si>
  <si>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</si>
  <si>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</si>
  <si>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</si>
  <si>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</si>
  <si>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</si>
  <si>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</si>
  <si>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</si>
  <si>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</si>
  <si>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</si>
  <si>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</si>
  <si>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</si>
  <si>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</si>
  <si>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</si>
  <si>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</si>
  <si>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</si>
  <si>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30.02.03</t>
  </si>
  <si>
    <t>Restituiri de fonduri din finanţarea bugetară a anilor precedenţi</t>
  </si>
  <si>
    <t>30.02.05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</si>
  <si>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</si>
  <si>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</si>
  <si>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</si>
  <si>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</si>
  <si>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</si>
  <si>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</si>
  <si>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</si>
  <si>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</si>
  <si>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</si>
  <si>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</si>
  <si>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</si>
  <si>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</si>
  <si>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</si>
  <si>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</si>
  <si>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</si>
  <si>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</si>
  <si>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</si>
  <si>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</si>
  <si>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</si>
  <si>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</si>
  <si>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</si>
  <si>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</si>
  <si>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</si>
  <si>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</si>
  <si>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</si>
  <si>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</si>
  <si>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</si>
  <si>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</si>
  <si>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</si>
  <si>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</si>
  <si>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</si>
  <si>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</si>
  <si>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</si>
  <si>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</si>
  <si>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</si>
  <si>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</si>
  <si>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</si>
  <si>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</si>
  <si>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</si>
  <si>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</si>
  <si>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</si>
  <si>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</si>
  <si>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</si>
  <si>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</si>
  <si>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</si>
  <si>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Vărsăminte din veniturile şi/sau disponibilităţile instituţiilor publice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</si>
  <si>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</si>
  <si>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</si>
  <si>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</si>
  <si>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</si>
  <si>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</si>
  <si>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</si>
  <si>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</si>
  <si>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</si>
  <si>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</si>
  <si>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</si>
  <si>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</si>
  <si>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</si>
  <si>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</si>
  <si>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</si>
  <si>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</si>
  <si>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</si>
  <si>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</si>
  <si>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</si>
  <si>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</si>
  <si>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</si>
  <si>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</si>
  <si>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</si>
  <si>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</si>
  <si>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</si>
  <si>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</si>
  <si>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</si>
  <si>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</si>
  <si>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</si>
  <si>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</si>
  <si>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</si>
  <si>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</si>
  <si>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</si>
  <si>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</si>
  <si>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</si>
  <si>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</si>
  <si>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</si>
  <si>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</si>
  <si>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</si>
  <si>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</si>
  <si>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</si>
  <si>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Retehnologizarea centralelor termice şi electrice de termoficare</t>
  </si>
  <si>
    <t>42.02.03</t>
  </si>
  <si>
    <t>Investiţii finanţate parţial din împrumuturi externe</t>
  </si>
  <si>
    <t>42.02.04</t>
  </si>
  <si>
    <t>Aeroporturi de interes local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</si>
  <si>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</si>
  <si>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</si>
  <si>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</si>
  <si>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</si>
  <si>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</si>
  <si>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</si>
  <si>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</si>
  <si>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</si>
  <si>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</si>
  <si>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</si>
  <si>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</si>
  <si>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</si>
  <si>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</si>
  <si>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42.02.21</t>
  </si>
  <si>
    <t>Finanţarea drepturilor acordate persoanelor cu handicap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</si>
  <si>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</si>
  <si>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</si>
  <si>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</si>
  <si>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</si>
  <si>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</si>
  <si>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</si>
  <si>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42.02.36</t>
  </si>
  <si>
    <t xml:space="preserve">Ajutor pentru trusou nou nascuti 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</si>
  <si>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</si>
  <si>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</si>
  <si>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</si>
  <si>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</si>
  <si>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</si>
  <si>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</si>
  <si>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</si>
  <si>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</si>
  <si>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</si>
  <si>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</si>
  <si>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</si>
  <si>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</si>
  <si>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</si>
  <si>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</si>
  <si>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</si>
  <si>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</si>
  <si>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</si>
  <si>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</si>
  <si>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 xml:space="preserve">mii lei 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</si>
  <si>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</si>
  <si>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</si>
  <si>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</si>
  <si>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</si>
  <si>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</si>
  <si>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</si>
  <si>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</si>
  <si>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</si>
  <si>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</si>
  <si>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</si>
  <si>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</si>
  <si>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</si>
  <si>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Cheltuieli materiale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</si>
  <si>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</si>
  <si>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</si>
  <si>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</si>
  <si>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</si>
  <si>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</si>
  <si>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</si>
  <si>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</si>
  <si>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</si>
  <si>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</si>
  <si>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</si>
  <si>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</si>
  <si>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</si>
  <si>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</si>
  <si>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</si>
  <si>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</si>
  <si>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</si>
  <si>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</si>
  <si>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</si>
  <si>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</si>
  <si>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</si>
  <si>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</si>
  <si>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</si>
  <si>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</si>
  <si>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</si>
  <si>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</si>
  <si>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</si>
  <si>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</si>
  <si>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</si>
  <si>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</si>
  <si>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</si>
  <si>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</si>
  <si>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</si>
  <si>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</si>
  <si>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</si>
  <si>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</si>
  <si>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</si>
  <si>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</si>
  <si>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</si>
  <si>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</si>
  <si>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</si>
  <si>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</si>
  <si>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</si>
  <si>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</si>
  <si>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</si>
  <si>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</si>
  <si>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</si>
  <si>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</si>
  <si>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</si>
  <si>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</si>
  <si>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 xml:space="preserve"> Asistenta soc. CES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</si>
  <si>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</si>
  <si>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</si>
  <si>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</si>
  <si>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</si>
  <si>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</si>
  <si>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</si>
  <si>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</si>
  <si>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</si>
  <si>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</si>
  <si>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</si>
  <si>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Cheltuieli de capital si Proiecte cu finantare din fonduri externe nerambursabile postaderare FSE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</si>
  <si>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</si>
  <si>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</si>
  <si>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</si>
  <si>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</si>
  <si>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</si>
  <si>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</si>
  <si>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</si>
  <si>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</si>
  <si>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</si>
  <si>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</si>
  <si>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65.02.11.30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</si>
  <si>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</si>
  <si>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</si>
  <si>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</si>
  <si>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</si>
  <si>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</si>
  <si>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</si>
  <si>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</si>
  <si>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</si>
  <si>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</si>
  <si>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Cheltuieli salariale, materiale si capital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</si>
  <si>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</si>
  <si>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</si>
  <si>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</si>
  <si>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</si>
  <si>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</si>
  <si>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</si>
  <si>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</si>
  <si>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</si>
  <si>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</si>
  <si>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</si>
  <si>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</si>
  <si>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</si>
  <si>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</si>
  <si>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</si>
  <si>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</si>
  <si>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</si>
  <si>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</si>
  <si>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</si>
  <si>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</si>
  <si>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</si>
  <si>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</si>
  <si>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</si>
  <si>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</si>
  <si>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Cheltuieli materiale si cheltuieli de capital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</si>
  <si>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</si>
  <si>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</si>
  <si>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</si>
  <si>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</si>
  <si>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</si>
  <si>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</si>
  <si>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</si>
  <si>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</si>
  <si>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</si>
  <si>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</si>
  <si>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</si>
  <si>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</si>
  <si>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</si>
  <si>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</si>
  <si>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</si>
  <si>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</si>
  <si>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</si>
  <si>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</si>
  <si>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</si>
  <si>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</si>
  <si>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</si>
  <si>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</si>
  <si>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</si>
  <si>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</si>
  <si>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</si>
  <si>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</si>
  <si>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</si>
  <si>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</si>
  <si>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</si>
  <si>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</si>
  <si>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</si>
  <si>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</si>
  <si>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</si>
  <si>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</si>
  <si>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</si>
  <si>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</si>
  <si>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</si>
  <si>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</si>
  <si>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</si>
  <si>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</si>
  <si>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</si>
  <si>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</si>
  <si>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</si>
  <si>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</si>
  <si>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</si>
  <si>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</si>
  <si>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</si>
  <si>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</si>
  <si>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</si>
  <si>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</si>
  <si>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</si>
  <si>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</si>
  <si>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</si>
  <si>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</si>
  <si>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</si>
  <si>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</si>
  <si>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</si>
  <si>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</si>
  <si>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 xml:space="preserve">Cheltuieli materiale 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</si>
  <si>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</si>
  <si>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</si>
  <si>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</si>
  <si>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</si>
  <si>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</si>
  <si>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</si>
  <si>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</si>
  <si>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</si>
  <si>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</si>
  <si>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</si>
  <si>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</si>
  <si>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</si>
  <si>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</si>
  <si>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</si>
  <si>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</si>
  <si>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</si>
  <si>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</si>
  <si>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</si>
  <si>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</si>
  <si>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</si>
  <si>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</si>
  <si>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</si>
  <si>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</si>
  <si>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</si>
  <si>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</si>
  <si>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</si>
  <si>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</si>
  <si>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</si>
  <si>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</si>
  <si>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</si>
  <si>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</si>
  <si>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</si>
  <si>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</si>
  <si>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</si>
  <si>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Cheltuieli de capital + participare la capital social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</si>
  <si>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</si>
  <si>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</si>
  <si>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</si>
  <si>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</si>
  <si>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</si>
  <si>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</si>
  <si>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</si>
  <si>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</si>
  <si>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</si>
  <si>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</si>
  <si>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</si>
  <si>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</si>
  <si>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</si>
  <si>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</si>
  <si>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</si>
  <si>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</si>
  <si>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</si>
  <si>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</si>
  <si>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</si>
  <si>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</si>
  <si>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</si>
  <si>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</si>
  <si>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</si>
  <si>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</si>
  <si>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</si>
  <si>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</si>
  <si>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</si>
  <si>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</si>
  <si>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</si>
  <si>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</si>
  <si>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</si>
  <si>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</si>
  <si>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</si>
  <si>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</si>
  <si>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</si>
  <si>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</si>
  <si>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</si>
  <si>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</si>
  <si>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</si>
  <si>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</si>
  <si>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</si>
  <si>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</si>
  <si>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</si>
  <si>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Deficit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</si>
  <si>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</si>
  <si>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</si>
  <si>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</si>
  <si>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</si>
  <si>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</si>
  <si>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</si>
  <si>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</si>
  <si>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</si>
  <si>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</si>
  <si>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</si>
  <si>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</si>
  <si>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</si>
  <si>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</si>
  <si>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</si>
  <si>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</si>
  <si>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66.58</t>
  </si>
  <si>
    <t>Proiecte cu finanțare din fonduri externe nerambursabile aferente anilor 2014-2020</t>
  </si>
  <si>
    <t>Alte servicii în domeniile locuinţelor, serviciilor şi dezvoltării comunale si gaze naturale</t>
  </si>
  <si>
    <t>Cheltuieli de capital si proiecte cu finantare nerambursabila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</si>
  <si>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</si>
  <si>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</si>
  <si>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</si>
  <si>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</si>
  <si>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04.02.04si 05</t>
  </si>
  <si>
    <t>42.02.82</t>
  </si>
  <si>
    <t>Sume alocate pentru stimulentul de risc</t>
  </si>
  <si>
    <t>Subventii de la bugetul de stat pentru decontarea cheltuielilor pentru carantina</t>
  </si>
  <si>
    <t>42.02.80</t>
  </si>
  <si>
    <t>CONTRASEMNEAZA</t>
  </si>
  <si>
    <t>SECRETAR GENERAL</t>
  </si>
  <si>
    <t>BORA CARMEN IRINA</t>
  </si>
  <si>
    <t xml:space="preserve">Cheltuieli de capital  </t>
  </si>
  <si>
    <t>Proiecte cu finatare nerambursabila</t>
  </si>
  <si>
    <t>Cheltuieli cu bunurile si serviciile si de capital</t>
  </si>
  <si>
    <t>Buget rectificat 2021</t>
  </si>
  <si>
    <t>65.02.</t>
  </si>
  <si>
    <t>Cheltuieli de capital (demolare imobil)</t>
  </si>
  <si>
    <t>Cheltuieli de capital ( sala sport )</t>
  </si>
  <si>
    <t>BUGET 2022</t>
  </si>
  <si>
    <t>Anexa nr.1 la  la Proiectul de Hotãrâre nr.                   /2022</t>
  </si>
  <si>
    <t>Buget 2022</t>
  </si>
  <si>
    <t>Anexa nr.2  la Proiectul de Hotãrâre nr.            /2022</t>
  </si>
  <si>
    <t>INITIATOR</t>
  </si>
  <si>
    <t>PRIMAR</t>
  </si>
  <si>
    <t>FLORIN CAZACU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</si>
</sst>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4" fontId="9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" fontId="7" fillId="0" borderId="0" xfId="0" applyNumberFormat="1" applyFont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4" fontId="15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GET%202018/buget%202019/Users/Gabriela/Downloads/Buget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ri"/>
      <sheetName val="Cheltuieli"/>
    </sheetNames>
    <sheetDataSet>
      <sheetData sheetId="0">
        <row r="4">
          <cell r="C4">
            <v>19218.400000000001</v>
          </cell>
        </row>
      </sheetData>
      <sheetData sheetId="1">
        <row r="7">
          <cell r="C7">
            <v>38717.980000000003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59"/>
  <sheetViews>
    <sheetView zoomScaleNormal="100" workbookViewId="0">
      <selection activeCell="F40" sqref="F40"/>
    </sheetView>
  </sheetViews>
  <sheetFormatPr defaultRowHeight="15.75" outlineLevelCol="1" x14ac:dyDescent="0.25"/>
  <cols>
    <col min="1" max="1" width="12" style="1" customWidth="1"/>
    <col min="2" max="2" width="75" style="2" customWidth="1"/>
    <col min="3" max="3" width="23.42578125" style="3" customWidth="1"/>
    <col min="4" max="4" width="11.140625" style="3" hidden="1" customWidth="1" outlineLevel="1"/>
    <col min="5" max="5" width="15.42578125" style="3" hidden="1" customWidth="1" outlineLevel="1"/>
    <col min="6" max="6" width="9.140625" style="1" customWidth="1" collapsed="1"/>
    <col min="7" max="1023" width="9.140625" style="1" customWidth="1"/>
  </cols>
  <sheetData>
    <row r="1" spans="1:9" x14ac:dyDescent="0.25">
      <c r="B1" s="4"/>
      <c r="C1" s="5" t="s">
        <v>530</v>
      </c>
      <c r="D1" s="5"/>
    </row>
    <row r="2" spans="1:9" x14ac:dyDescent="0.25">
      <c r="C2" s="5" t="s">
        <v>0</v>
      </c>
    </row>
    <row r="3" spans="1:9" s="8" customFormat="1" ht="57" customHeight="1" x14ac:dyDescent="0.25">
      <c r="A3" s="6" t="s">
        <v>1</v>
      </c>
      <c r="B3" s="6" t="s">
        <v>2</v>
      </c>
      <c r="C3" s="7" t="s">
        <v>531</v>
      </c>
      <c r="D3" s="7" t="s">
        <v>3</v>
      </c>
      <c r="E3" s="7" t="s">
        <v>525</v>
      </c>
    </row>
    <row r="4" spans="1:9" s="12" customFormat="1" x14ac:dyDescent="0.25">
      <c r="A4" s="9"/>
      <c r="B4" s="10" t="s">
        <v>4</v>
      </c>
      <c r="C4" s="11">
        <f>C5+C89+C95+C102</f>
        <v>29362</v>
      </c>
      <c r="D4" s="11">
        <f>D5+D89+D95+D102</f>
        <v>0</v>
      </c>
      <c r="E4" s="11">
        <f t="shared" ref="E4:E35" si="0">C4+D4</f>
        <v>29362</v>
      </c>
    </row>
    <row r="5" spans="1:9" s="12" customFormat="1" x14ac:dyDescent="0.25">
      <c r="A5" s="9"/>
      <c r="B5" s="10" t="s">
        <v>5</v>
      </c>
      <c r="C5" s="11">
        <f>C6+C55</f>
        <v>27114.87</v>
      </c>
      <c r="D5" s="11">
        <f>D6+D55</f>
        <v>0</v>
      </c>
      <c r="E5" s="11">
        <f t="shared" si="0"/>
        <v>27114.87</v>
      </c>
    </row>
    <row r="6" spans="1:9" s="12" customFormat="1" x14ac:dyDescent="0.25">
      <c r="A6" s="9"/>
      <c r="B6" s="10" t="s">
        <v>6</v>
      </c>
      <c r="C6" s="11">
        <f>C7+C19+C22+C33+C52</f>
        <v>25103.98</v>
      </c>
      <c r="D6" s="11">
        <f>D7+D19+D22+D33+D52</f>
        <v>0</v>
      </c>
      <c r="E6" s="11">
        <f t="shared" si="0"/>
        <v>25103.98</v>
      </c>
    </row>
    <row r="7" spans="1:9" s="12" customFormat="1" x14ac:dyDescent="0.25">
      <c r="A7" s="9"/>
      <c r="B7" s="10" t="s">
        <v>7</v>
      </c>
      <c r="C7" s="11">
        <f>C8+C12</f>
        <v>12805.46</v>
      </c>
      <c r="D7" s="11">
        <f>D8+D12</f>
        <v>0</v>
      </c>
      <c r="E7" s="11">
        <f t="shared" si="0"/>
        <v>12805.46</v>
      </c>
    </row>
    <row r="8" spans="1:9" s="12" customFormat="1" ht="31.5" x14ac:dyDescent="0.25">
      <c r="A8" s="9"/>
      <c r="B8" s="10" t="s">
        <v>8</v>
      </c>
      <c r="C8" s="11">
        <f>_03.02</f>
        <v>27.46</v>
      </c>
      <c r="D8" s="11">
        <f>_03.02</f>
        <v>0</v>
      </c>
      <c r="E8" s="11">
        <f t="shared" si="0"/>
        <v>27.46</v>
      </c>
    </row>
    <row r="9" spans="1:9" s="12" customFormat="1" x14ac:dyDescent="0.25">
      <c r="A9" s="13" t="s">
        <v>9</v>
      </c>
      <c r="B9" s="10" t="s">
        <v>10</v>
      </c>
      <c r="C9" s="11">
        <f>_03.02.17+_03.02.18</f>
        <v>27.46</v>
      </c>
      <c r="D9" s="11">
        <f>_03.02.17+_03.02.18</f>
        <v>0</v>
      </c>
      <c r="E9" s="11">
        <f t="shared" si="0"/>
        <v>27.46</v>
      </c>
    </row>
    <row r="10" spans="1:9" s="17" customFormat="1" x14ac:dyDescent="0.25">
      <c r="A10" s="14" t="s">
        <v>11</v>
      </c>
      <c r="B10" s="15" t="s">
        <v>12</v>
      </c>
      <c r="C10" s="16"/>
      <c r="D10" s="16"/>
      <c r="E10" s="16">
        <f t="shared" si="0"/>
        <v>0</v>
      </c>
      <c r="F10" s="1"/>
      <c r="G10" s="1"/>
      <c r="H10" s="1"/>
      <c r="I10" s="1"/>
    </row>
    <row r="11" spans="1:9" x14ac:dyDescent="0.25">
      <c r="A11" s="14" t="s">
        <v>13</v>
      </c>
      <c r="B11" s="15" t="s">
        <v>14</v>
      </c>
      <c r="C11" s="16">
        <v>27.46</v>
      </c>
      <c r="D11" s="16"/>
      <c r="E11" s="16">
        <f t="shared" si="0"/>
        <v>27.46</v>
      </c>
    </row>
    <row r="12" spans="1:9" s="12" customFormat="1" ht="31.5" x14ac:dyDescent="0.25">
      <c r="A12" s="9"/>
      <c r="B12" s="10" t="s">
        <v>15</v>
      </c>
      <c r="C12" s="11">
        <f>_04.02+_05.02</f>
        <v>12778</v>
      </c>
      <c r="D12" s="11">
        <f>_04.02+_05.02</f>
        <v>0</v>
      </c>
      <c r="E12" s="11">
        <f t="shared" si="0"/>
        <v>12778</v>
      </c>
    </row>
    <row r="13" spans="1:9" s="12" customFormat="1" x14ac:dyDescent="0.25">
      <c r="A13" s="9" t="s">
        <v>16</v>
      </c>
      <c r="B13" s="10" t="s">
        <v>17</v>
      </c>
      <c r="C13" s="11">
        <f>SUM(C14:C15)</f>
        <v>12778</v>
      </c>
      <c r="D13" s="11">
        <f>_04.02.01+_04.02.04</f>
        <v>0</v>
      </c>
      <c r="E13" s="11">
        <f t="shared" si="0"/>
        <v>12778</v>
      </c>
    </row>
    <row r="14" spans="1:9" x14ac:dyDescent="0.25">
      <c r="A14" s="18" t="s">
        <v>18</v>
      </c>
      <c r="B14" s="15" t="s">
        <v>512</v>
      </c>
      <c r="C14" s="52">
        <v>11281</v>
      </c>
      <c r="D14" s="16"/>
      <c r="E14" s="16">
        <f t="shared" si="0"/>
        <v>11281</v>
      </c>
    </row>
    <row r="15" spans="1:9" x14ac:dyDescent="0.25">
      <c r="A15" s="18" t="s">
        <v>514</v>
      </c>
      <c r="B15" s="15" t="s">
        <v>513</v>
      </c>
      <c r="C15" s="52">
        <v>1497</v>
      </c>
      <c r="D15" s="16"/>
      <c r="E15" s="16">
        <f t="shared" si="0"/>
        <v>1497</v>
      </c>
    </row>
    <row r="16" spans="1:9" s="12" customFormat="1" x14ac:dyDescent="0.25">
      <c r="A16" s="9"/>
      <c r="B16" s="10" t="s">
        <v>19</v>
      </c>
      <c r="C16" s="11">
        <f>_05.02</f>
        <v>0</v>
      </c>
      <c r="D16" s="11"/>
      <c r="E16" s="11">
        <f t="shared" si="0"/>
        <v>0</v>
      </c>
    </row>
    <row r="17" spans="1:5" s="12" customFormat="1" x14ac:dyDescent="0.25">
      <c r="A17" s="9" t="s">
        <v>20</v>
      </c>
      <c r="B17" s="10" t="s">
        <v>21</v>
      </c>
      <c r="C17" s="11">
        <f>_05.02.50</f>
        <v>0</v>
      </c>
      <c r="D17" s="11"/>
      <c r="E17" s="11">
        <f t="shared" si="0"/>
        <v>0</v>
      </c>
    </row>
    <row r="18" spans="1:5" x14ac:dyDescent="0.25">
      <c r="A18" s="18" t="s">
        <v>22</v>
      </c>
      <c r="B18" s="15" t="s">
        <v>23</v>
      </c>
      <c r="C18" s="16"/>
      <c r="D18" s="16"/>
      <c r="E18" s="16">
        <f t="shared" si="0"/>
        <v>0</v>
      </c>
    </row>
    <row r="19" spans="1:5" s="12" customFormat="1" x14ac:dyDescent="0.25">
      <c r="A19" s="9"/>
      <c r="B19" s="10" t="s">
        <v>24</v>
      </c>
      <c r="C19" s="11">
        <f>_06.02</f>
        <v>0</v>
      </c>
      <c r="D19" s="11"/>
      <c r="E19" s="11">
        <f t="shared" si="0"/>
        <v>0</v>
      </c>
    </row>
    <row r="20" spans="1:5" s="12" customFormat="1" x14ac:dyDescent="0.25">
      <c r="A20" s="9" t="s">
        <v>25</v>
      </c>
      <c r="B20" s="10" t="s">
        <v>26</v>
      </c>
      <c r="C20" s="11">
        <f>_06.02.02</f>
        <v>0</v>
      </c>
      <c r="D20" s="11"/>
      <c r="E20" s="11">
        <f t="shared" si="0"/>
        <v>0</v>
      </c>
    </row>
    <row r="21" spans="1:5" x14ac:dyDescent="0.25">
      <c r="A21" s="18" t="s">
        <v>27</v>
      </c>
      <c r="B21" s="15" t="s">
        <v>28</v>
      </c>
      <c r="C21" s="16"/>
      <c r="D21" s="16"/>
      <c r="E21" s="16">
        <f t="shared" si="0"/>
        <v>0</v>
      </c>
    </row>
    <row r="22" spans="1:5" s="12" customFormat="1" x14ac:dyDescent="0.25">
      <c r="A22" s="9"/>
      <c r="B22" s="10" t="s">
        <v>29</v>
      </c>
      <c r="C22" s="11">
        <f>_07.02</f>
        <v>2781.42</v>
      </c>
      <c r="D22" s="11">
        <f>_07.02</f>
        <v>0</v>
      </c>
      <c r="E22" s="11">
        <f t="shared" si="0"/>
        <v>2781.42</v>
      </c>
    </row>
    <row r="23" spans="1:5" s="12" customFormat="1" x14ac:dyDescent="0.25">
      <c r="A23" s="9" t="s">
        <v>30</v>
      </c>
      <c r="B23" s="10" t="s">
        <v>31</v>
      </c>
      <c r="C23" s="11">
        <f>_07.02.01+_07.02.02+_07.02.03+_07.02.50</f>
        <v>2781.42</v>
      </c>
      <c r="D23" s="11">
        <f>_07.02.01+_07.02.02+_07.02.03+_07.02.50</f>
        <v>0</v>
      </c>
      <c r="E23" s="11">
        <f t="shared" si="0"/>
        <v>2781.42</v>
      </c>
    </row>
    <row r="24" spans="1:5" x14ac:dyDescent="0.25">
      <c r="A24" s="18" t="s">
        <v>32</v>
      </c>
      <c r="B24" s="15" t="s">
        <v>33</v>
      </c>
      <c r="C24" s="16">
        <f>_07.02.01.01+_07.02.01.02</f>
        <v>1794.73</v>
      </c>
      <c r="D24" s="16">
        <f>_07.02.01.01+_07.02.01.02</f>
        <v>0</v>
      </c>
      <c r="E24" s="16">
        <f t="shared" si="0"/>
        <v>1794.73</v>
      </c>
    </row>
    <row r="25" spans="1:5" x14ac:dyDescent="0.25">
      <c r="A25" s="18" t="s">
        <v>34</v>
      </c>
      <c r="B25" s="15" t="s">
        <v>35</v>
      </c>
      <c r="C25" s="16">
        <v>568.17999999999995</v>
      </c>
      <c r="D25" s="16"/>
      <c r="E25" s="16">
        <f t="shared" si="0"/>
        <v>568.17999999999995</v>
      </c>
    </row>
    <row r="26" spans="1:5" x14ac:dyDescent="0.25">
      <c r="A26" s="18" t="s">
        <v>36</v>
      </c>
      <c r="B26" s="15" t="s">
        <v>37</v>
      </c>
      <c r="C26" s="16">
        <v>1226.55</v>
      </c>
      <c r="D26" s="16"/>
      <c r="E26" s="16">
        <f t="shared" si="0"/>
        <v>1226.55</v>
      </c>
    </row>
    <row r="27" spans="1:5" x14ac:dyDescent="0.25">
      <c r="A27" s="18" t="s">
        <v>38</v>
      </c>
      <c r="B27" s="15" t="s">
        <v>39</v>
      </c>
      <c r="C27" s="16">
        <f>_07.02.02.01+_07.02.02.02+_07.02.02.03</f>
        <v>836.17000000000007</v>
      </c>
      <c r="D27" s="16">
        <f>_07.02.02.01+_07.02.02.02+_07.02.02.03</f>
        <v>0</v>
      </c>
      <c r="E27" s="16">
        <f t="shared" si="0"/>
        <v>836.17000000000007</v>
      </c>
    </row>
    <row r="28" spans="1:5" x14ac:dyDescent="0.25">
      <c r="A28" s="18" t="s">
        <v>40</v>
      </c>
      <c r="B28" s="15" t="s">
        <v>41</v>
      </c>
      <c r="C28" s="16">
        <v>364.75</v>
      </c>
      <c r="D28" s="16"/>
      <c r="E28" s="16">
        <f t="shared" si="0"/>
        <v>364.75</v>
      </c>
    </row>
    <row r="29" spans="1:5" x14ac:dyDescent="0.25">
      <c r="A29" s="18" t="s">
        <v>42</v>
      </c>
      <c r="B29" s="15" t="s">
        <v>43</v>
      </c>
      <c r="C29" s="16">
        <v>253.1</v>
      </c>
      <c r="D29" s="16"/>
      <c r="E29" s="16">
        <f t="shared" si="0"/>
        <v>253.1</v>
      </c>
    </row>
    <row r="30" spans="1:5" x14ac:dyDescent="0.25">
      <c r="A30" s="18" t="s">
        <v>44</v>
      </c>
      <c r="B30" s="15" t="s">
        <v>45</v>
      </c>
      <c r="C30" s="16">
        <v>218.32</v>
      </c>
      <c r="D30" s="16"/>
      <c r="E30" s="16">
        <f t="shared" si="0"/>
        <v>218.32</v>
      </c>
    </row>
    <row r="31" spans="1:5" ht="31.5" x14ac:dyDescent="0.25">
      <c r="A31" s="18" t="s">
        <v>46</v>
      </c>
      <c r="B31" s="15" t="s">
        <v>47</v>
      </c>
      <c r="C31" s="16">
        <v>150.52000000000001</v>
      </c>
      <c r="D31" s="16"/>
      <c r="E31" s="16">
        <f t="shared" si="0"/>
        <v>150.52000000000001</v>
      </c>
    </row>
    <row r="32" spans="1:5" x14ac:dyDescent="0.25">
      <c r="A32" s="18" t="s">
        <v>48</v>
      </c>
      <c r="B32" s="15" t="s">
        <v>49</v>
      </c>
      <c r="C32" s="16"/>
      <c r="D32" s="16"/>
      <c r="E32" s="16">
        <f t="shared" si="0"/>
        <v>0</v>
      </c>
    </row>
    <row r="33" spans="1:5" s="12" customFormat="1" x14ac:dyDescent="0.25">
      <c r="A33" s="9"/>
      <c r="B33" s="10" t="s">
        <v>50</v>
      </c>
      <c r="C33" s="11">
        <f>_11.02+_12.02+_15.02+_16.02</f>
        <v>9338.0300000000007</v>
      </c>
      <c r="D33" s="11">
        <f>_11.02+_12.02+_15.02+_16.02</f>
        <v>0</v>
      </c>
      <c r="E33" s="11">
        <f t="shared" si="0"/>
        <v>9338.0300000000007</v>
      </c>
    </row>
    <row r="34" spans="1:5" s="12" customFormat="1" x14ac:dyDescent="0.25">
      <c r="A34" s="9" t="s">
        <v>51</v>
      </c>
      <c r="B34" s="10" t="s">
        <v>52</v>
      </c>
      <c r="C34" s="11">
        <f>_11.02.01+_11.02.02+_11.02.03+_11.02.04+_11.02.05+_11.02.06</f>
        <v>8168</v>
      </c>
      <c r="D34" s="11">
        <f>_11.02.01+_11.02.02+_11.02.03+_11.02.04+_11.02.05+_11.02.06</f>
        <v>0</v>
      </c>
      <c r="E34" s="11">
        <f t="shared" si="0"/>
        <v>8168</v>
      </c>
    </row>
    <row r="35" spans="1:5" ht="31.5" x14ac:dyDescent="0.25">
      <c r="A35" s="18" t="s">
        <v>53</v>
      </c>
      <c r="B35" s="15" t="s">
        <v>54</v>
      </c>
      <c r="C35" s="16"/>
      <c r="D35" s="16"/>
      <c r="E35" s="16">
        <f t="shared" si="0"/>
        <v>0</v>
      </c>
    </row>
    <row r="36" spans="1:5" ht="47.25" x14ac:dyDescent="0.25">
      <c r="A36" s="18" t="s">
        <v>55</v>
      </c>
      <c r="B36" s="15" t="s">
        <v>56</v>
      </c>
      <c r="C36" s="52">
        <v>6360</v>
      </c>
      <c r="D36" s="16"/>
      <c r="E36" s="16">
        <f t="shared" ref="E36:E67" si="1">C36+D36</f>
        <v>6360</v>
      </c>
    </row>
    <row r="37" spans="1:5" ht="31.5" x14ac:dyDescent="0.25">
      <c r="A37" s="18" t="s">
        <v>57</v>
      </c>
      <c r="B37" s="15" t="s">
        <v>58</v>
      </c>
      <c r="C37" s="52"/>
      <c r="D37" s="16"/>
      <c r="E37" s="16">
        <f t="shared" si="1"/>
        <v>0</v>
      </c>
    </row>
    <row r="38" spans="1:5" ht="31.5" x14ac:dyDescent="0.25">
      <c r="A38" s="18" t="s">
        <v>59</v>
      </c>
      <c r="B38" s="15" t="s">
        <v>60</v>
      </c>
      <c r="C38" s="52"/>
      <c r="D38" s="16"/>
      <c r="E38" s="16">
        <f t="shared" si="1"/>
        <v>0</v>
      </c>
    </row>
    <row r="39" spans="1:5" x14ac:dyDescent="0.25">
      <c r="A39" s="18" t="s">
        <v>61</v>
      </c>
      <c r="B39" s="15" t="s">
        <v>62</v>
      </c>
      <c r="C39" s="52"/>
      <c r="D39" s="16"/>
      <c r="E39" s="16">
        <f t="shared" si="1"/>
        <v>0</v>
      </c>
    </row>
    <row r="40" spans="1:5" x14ac:dyDescent="0.25">
      <c r="A40" s="18" t="s">
        <v>63</v>
      </c>
      <c r="B40" s="15" t="s">
        <v>64</v>
      </c>
      <c r="C40" s="52">
        <v>1808</v>
      </c>
      <c r="D40" s="16"/>
      <c r="E40" s="16">
        <f t="shared" si="1"/>
        <v>1808</v>
      </c>
    </row>
    <row r="41" spans="1:5" s="12" customFormat="1" x14ac:dyDescent="0.25">
      <c r="A41" s="9" t="s">
        <v>65</v>
      </c>
      <c r="B41" s="10" t="s">
        <v>66</v>
      </c>
      <c r="C41" s="11">
        <f>_12.02.07</f>
        <v>0</v>
      </c>
      <c r="D41" s="11"/>
      <c r="E41" s="11">
        <f t="shared" si="1"/>
        <v>0</v>
      </c>
    </row>
    <row r="42" spans="1:5" x14ac:dyDescent="0.25">
      <c r="A42" s="18" t="s">
        <v>67</v>
      </c>
      <c r="B42" s="15" t="s">
        <v>68</v>
      </c>
      <c r="C42" s="16"/>
      <c r="D42" s="16"/>
      <c r="E42" s="16">
        <f t="shared" si="1"/>
        <v>0</v>
      </c>
    </row>
    <row r="43" spans="1:5" s="12" customFormat="1" x14ac:dyDescent="0.25">
      <c r="A43" s="9" t="s">
        <v>69</v>
      </c>
      <c r="B43" s="10" t="s">
        <v>70</v>
      </c>
      <c r="C43" s="11">
        <f>_15.02.01+_15.02.50</f>
        <v>0.16</v>
      </c>
      <c r="D43" s="11">
        <f>_15.02.01+_15.02.50</f>
        <v>0</v>
      </c>
      <c r="E43" s="11">
        <f t="shared" si="1"/>
        <v>0.16</v>
      </c>
    </row>
    <row r="44" spans="1:5" x14ac:dyDescent="0.25">
      <c r="A44" s="18" t="s">
        <v>71</v>
      </c>
      <c r="B44" s="15" t="s">
        <v>72</v>
      </c>
      <c r="C44" s="16">
        <v>0.16</v>
      </c>
      <c r="D44" s="16"/>
      <c r="E44" s="16">
        <f t="shared" si="1"/>
        <v>0.16</v>
      </c>
    </row>
    <row r="45" spans="1:5" x14ac:dyDescent="0.25">
      <c r="A45" s="18" t="s">
        <v>73</v>
      </c>
      <c r="B45" s="15" t="s">
        <v>74</v>
      </c>
      <c r="C45" s="16"/>
      <c r="D45" s="16"/>
      <c r="E45" s="16">
        <f t="shared" si="1"/>
        <v>0</v>
      </c>
    </row>
    <row r="46" spans="1:5" s="12" customFormat="1" ht="31.5" x14ac:dyDescent="0.25">
      <c r="A46" s="9" t="s">
        <v>75</v>
      </c>
      <c r="B46" s="10" t="s">
        <v>76</v>
      </c>
      <c r="C46" s="11">
        <f>_16.02.02+_16.02.03+_16.02.50</f>
        <v>1169.8700000000001</v>
      </c>
      <c r="D46" s="11">
        <f>_16.02.02+_16.02.03+_16.02.50</f>
        <v>0</v>
      </c>
      <c r="E46" s="11">
        <f t="shared" si="1"/>
        <v>1169.8700000000001</v>
      </c>
    </row>
    <row r="47" spans="1:5" x14ac:dyDescent="0.25">
      <c r="A47" s="18" t="s">
        <v>77</v>
      </c>
      <c r="B47" s="15" t="s">
        <v>78</v>
      </c>
      <c r="C47" s="16">
        <f>_16.02.02.01+_16.02.02.02</f>
        <v>968.13</v>
      </c>
      <c r="D47" s="16">
        <f>_16.02.02.01+_16.02.02.02</f>
        <v>0</v>
      </c>
      <c r="E47" s="16">
        <f t="shared" si="1"/>
        <v>968.13</v>
      </c>
    </row>
    <row r="48" spans="1:5" x14ac:dyDescent="0.25">
      <c r="A48" s="18" t="s">
        <v>79</v>
      </c>
      <c r="B48" s="15" t="s">
        <v>80</v>
      </c>
      <c r="C48" s="16">
        <v>581.98</v>
      </c>
      <c r="D48" s="16"/>
      <c r="E48" s="16">
        <f t="shared" si="1"/>
        <v>581.98</v>
      </c>
    </row>
    <row r="49" spans="1:5" x14ac:dyDescent="0.25">
      <c r="A49" s="18" t="s">
        <v>81</v>
      </c>
      <c r="B49" s="15" t="s">
        <v>82</v>
      </c>
      <c r="C49" s="16">
        <v>386.15</v>
      </c>
      <c r="D49" s="16"/>
      <c r="E49" s="16">
        <f t="shared" si="1"/>
        <v>386.15</v>
      </c>
    </row>
    <row r="50" spans="1:5" x14ac:dyDescent="0.25">
      <c r="A50" s="18" t="s">
        <v>83</v>
      </c>
      <c r="B50" s="15" t="s">
        <v>84</v>
      </c>
      <c r="C50" s="16">
        <v>195.53</v>
      </c>
      <c r="D50" s="16"/>
      <c r="E50" s="16">
        <f t="shared" si="1"/>
        <v>195.53</v>
      </c>
    </row>
    <row r="51" spans="1:5" ht="31.5" x14ac:dyDescent="0.25">
      <c r="A51" s="18" t="s">
        <v>85</v>
      </c>
      <c r="B51" s="15" t="s">
        <v>86</v>
      </c>
      <c r="C51" s="16">
        <v>6.21</v>
      </c>
      <c r="D51" s="16"/>
      <c r="E51" s="16">
        <f t="shared" si="1"/>
        <v>6.21</v>
      </c>
    </row>
    <row r="52" spans="1:5" s="12" customFormat="1" x14ac:dyDescent="0.25">
      <c r="A52" s="9"/>
      <c r="B52" s="10" t="s">
        <v>87</v>
      </c>
      <c r="C52" s="11">
        <f>_18.02</f>
        <v>179.07</v>
      </c>
      <c r="D52" s="11">
        <f>_18.02</f>
        <v>0</v>
      </c>
      <c r="E52" s="11">
        <f t="shared" si="1"/>
        <v>179.07</v>
      </c>
    </row>
    <row r="53" spans="1:5" s="12" customFormat="1" x14ac:dyDescent="0.25">
      <c r="A53" s="9" t="s">
        <v>88</v>
      </c>
      <c r="B53" s="10" t="s">
        <v>89</v>
      </c>
      <c r="C53" s="11">
        <f>_18.02.50</f>
        <v>179.07</v>
      </c>
      <c r="D53" s="11">
        <f>_18.02.50</f>
        <v>0</v>
      </c>
      <c r="E53" s="11">
        <f t="shared" si="1"/>
        <v>179.07</v>
      </c>
    </row>
    <row r="54" spans="1:5" x14ac:dyDescent="0.25">
      <c r="A54" s="18" t="s">
        <v>90</v>
      </c>
      <c r="B54" s="15" t="s">
        <v>91</v>
      </c>
      <c r="C54" s="16">
        <v>179.07</v>
      </c>
      <c r="D54" s="16"/>
      <c r="E54" s="16">
        <f t="shared" si="1"/>
        <v>179.07</v>
      </c>
    </row>
    <row r="55" spans="1:5" s="12" customFormat="1" x14ac:dyDescent="0.25">
      <c r="A55" s="9"/>
      <c r="B55" s="10" t="s">
        <v>92</v>
      </c>
      <c r="C55" s="11">
        <f>C56+C65</f>
        <v>2010.8899999999999</v>
      </c>
      <c r="D55" s="11">
        <f>D56+D65</f>
        <v>0</v>
      </c>
      <c r="E55" s="11">
        <f t="shared" si="1"/>
        <v>2010.8899999999999</v>
      </c>
    </row>
    <row r="56" spans="1:5" s="12" customFormat="1" x14ac:dyDescent="0.25">
      <c r="A56" s="9"/>
      <c r="B56" s="10" t="s">
        <v>93</v>
      </c>
      <c r="C56" s="11">
        <f>_30.02+_31.02</f>
        <v>693.37</v>
      </c>
      <c r="D56" s="11">
        <f>_30.02+_31.02</f>
        <v>0</v>
      </c>
      <c r="E56" s="11">
        <f t="shared" si="1"/>
        <v>693.37</v>
      </c>
    </row>
    <row r="57" spans="1:5" s="12" customFormat="1" x14ac:dyDescent="0.25">
      <c r="A57" s="9" t="s">
        <v>94</v>
      </c>
      <c r="B57" s="10" t="s">
        <v>95</v>
      </c>
      <c r="C57" s="11">
        <f>_30.02.01+_30.02.03+_30.02.05+_30.02.08+_30.02.50</f>
        <v>693.37</v>
      </c>
      <c r="D57" s="11">
        <f>_30.02.01+_30.02.03+_30.02.05+_30.02.08+_30.02.50</f>
        <v>0</v>
      </c>
      <c r="E57" s="11">
        <f t="shared" si="1"/>
        <v>693.37</v>
      </c>
    </row>
    <row r="58" spans="1:5" x14ac:dyDescent="0.25">
      <c r="A58" s="18" t="s">
        <v>96</v>
      </c>
      <c r="B58" s="15" t="s">
        <v>97</v>
      </c>
      <c r="C58" s="16"/>
      <c r="D58" s="16"/>
      <c r="E58" s="16">
        <f t="shared" si="1"/>
        <v>0</v>
      </c>
    </row>
    <row r="59" spans="1:5" x14ac:dyDescent="0.25">
      <c r="A59" s="18" t="s">
        <v>98</v>
      </c>
      <c r="B59" s="15" t="s">
        <v>99</v>
      </c>
      <c r="C59" s="16"/>
      <c r="D59" s="16"/>
      <c r="E59" s="16">
        <f t="shared" si="1"/>
        <v>0</v>
      </c>
    </row>
    <row r="60" spans="1:5" x14ac:dyDescent="0.25">
      <c r="A60" s="18" t="s">
        <v>100</v>
      </c>
      <c r="B60" s="15" t="s">
        <v>101</v>
      </c>
      <c r="C60" s="16">
        <v>693.37</v>
      </c>
      <c r="D60" s="16"/>
      <c r="E60" s="16">
        <f t="shared" si="1"/>
        <v>693.37</v>
      </c>
    </row>
    <row r="61" spans="1:5" x14ac:dyDescent="0.25">
      <c r="A61" s="18" t="s">
        <v>102</v>
      </c>
      <c r="B61" s="15" t="s">
        <v>103</v>
      </c>
      <c r="C61" s="16"/>
      <c r="D61" s="16"/>
      <c r="E61" s="16">
        <f t="shared" si="1"/>
        <v>0</v>
      </c>
    </row>
    <row r="62" spans="1:5" x14ac:dyDescent="0.25">
      <c r="A62" s="18" t="s">
        <v>104</v>
      </c>
      <c r="B62" s="15" t="s">
        <v>105</v>
      </c>
      <c r="C62" s="16"/>
      <c r="D62" s="16"/>
      <c r="E62" s="16">
        <f t="shared" si="1"/>
        <v>0</v>
      </c>
    </row>
    <row r="63" spans="1:5" s="12" customFormat="1" x14ac:dyDescent="0.25">
      <c r="A63" s="9" t="s">
        <v>106</v>
      </c>
      <c r="B63" s="10" t="s">
        <v>107</v>
      </c>
      <c r="C63" s="11">
        <f>_31.02.03</f>
        <v>0</v>
      </c>
      <c r="D63" s="11"/>
      <c r="E63" s="11">
        <f t="shared" si="1"/>
        <v>0</v>
      </c>
    </row>
    <row r="64" spans="1:5" x14ac:dyDescent="0.25">
      <c r="A64" s="18" t="s">
        <v>108</v>
      </c>
      <c r="B64" s="15" t="s">
        <v>109</v>
      </c>
      <c r="C64" s="16"/>
      <c r="D64" s="16"/>
      <c r="E64" s="16">
        <f t="shared" si="1"/>
        <v>0</v>
      </c>
    </row>
    <row r="65" spans="1:5" s="12" customFormat="1" x14ac:dyDescent="0.25">
      <c r="A65" s="9"/>
      <c r="B65" s="10" t="s">
        <v>110</v>
      </c>
      <c r="C65" s="11">
        <f>_33.02+_34.02+_35.02+_36.02+_37.02</f>
        <v>1317.52</v>
      </c>
      <c r="D65" s="11">
        <f>_33.02+_34.02+_35.02+_36.02+_37.02</f>
        <v>0</v>
      </c>
      <c r="E65" s="11">
        <f t="shared" si="1"/>
        <v>1317.52</v>
      </c>
    </row>
    <row r="66" spans="1:5" s="12" customFormat="1" x14ac:dyDescent="0.25">
      <c r="A66" s="9" t="s">
        <v>111</v>
      </c>
      <c r="B66" s="10" t="s">
        <v>112</v>
      </c>
      <c r="C66" s="11">
        <f>_33.02.08+_33.02.10+_33.02.12+_33.02.24+_33.02.27+_33.02.28+_33.02.50</f>
        <v>931.12</v>
      </c>
      <c r="D66" s="11">
        <f>_33.02.08+_33.02.10+_33.02.12+_33.02.24+_33.02.27+_33.02.28+_33.02.50</f>
        <v>0</v>
      </c>
      <c r="E66" s="11">
        <f t="shared" si="1"/>
        <v>931.12</v>
      </c>
    </row>
    <row r="67" spans="1:5" x14ac:dyDescent="0.25">
      <c r="A67" s="18" t="s">
        <v>113</v>
      </c>
      <c r="B67" s="15" t="s">
        <v>114</v>
      </c>
      <c r="C67" s="16">
        <v>830</v>
      </c>
      <c r="D67" s="16"/>
      <c r="E67" s="16">
        <f t="shared" si="1"/>
        <v>830</v>
      </c>
    </row>
    <row r="68" spans="1:5" x14ac:dyDescent="0.25">
      <c r="A68" s="18" t="s">
        <v>115</v>
      </c>
      <c r="B68" s="15" t="s">
        <v>116</v>
      </c>
      <c r="C68" s="16">
        <v>0</v>
      </c>
      <c r="D68" s="16"/>
      <c r="E68" s="16">
        <f t="shared" ref="E68:E99" si="2">C68+D68</f>
        <v>0</v>
      </c>
    </row>
    <row r="69" spans="1:5" x14ac:dyDescent="0.25">
      <c r="A69" s="18" t="s">
        <v>117</v>
      </c>
      <c r="B69" s="15" t="s">
        <v>118</v>
      </c>
      <c r="C69" s="16">
        <v>0</v>
      </c>
      <c r="D69" s="16"/>
      <c r="E69" s="16">
        <f t="shared" si="2"/>
        <v>0</v>
      </c>
    </row>
    <row r="70" spans="1:5" x14ac:dyDescent="0.25">
      <c r="A70" s="18" t="s">
        <v>119</v>
      </c>
      <c r="B70" s="15" t="s">
        <v>120</v>
      </c>
      <c r="C70" s="16">
        <v>0</v>
      </c>
      <c r="D70" s="16"/>
      <c r="E70" s="16">
        <f t="shared" si="2"/>
        <v>0</v>
      </c>
    </row>
    <row r="71" spans="1:5" ht="31.5" x14ac:dyDescent="0.25">
      <c r="A71" s="18" t="s">
        <v>121</v>
      </c>
      <c r="B71" s="15" t="s">
        <v>122</v>
      </c>
      <c r="C71" s="16"/>
      <c r="D71" s="16"/>
      <c r="E71" s="16">
        <f t="shared" si="2"/>
        <v>0</v>
      </c>
    </row>
    <row r="72" spans="1:5" x14ac:dyDescent="0.25">
      <c r="A72" s="18" t="s">
        <v>123</v>
      </c>
      <c r="B72" s="15" t="s">
        <v>124</v>
      </c>
      <c r="C72" s="16">
        <v>0</v>
      </c>
      <c r="D72" s="16"/>
      <c r="E72" s="16">
        <f t="shared" si="2"/>
        <v>0</v>
      </c>
    </row>
    <row r="73" spans="1:5" x14ac:dyDescent="0.25">
      <c r="A73" s="18" t="s">
        <v>125</v>
      </c>
      <c r="B73" s="15" t="s">
        <v>126</v>
      </c>
      <c r="C73" s="16">
        <v>101.12</v>
      </c>
      <c r="D73" s="16"/>
      <c r="E73" s="16">
        <f t="shared" si="2"/>
        <v>101.12</v>
      </c>
    </row>
    <row r="74" spans="1:5" s="12" customFormat="1" x14ac:dyDescent="0.25">
      <c r="A74" s="9" t="s">
        <v>127</v>
      </c>
      <c r="B74" s="10" t="s">
        <v>128</v>
      </c>
      <c r="C74" s="11">
        <f>_34.02.02+_34.02.50</f>
        <v>15.36</v>
      </c>
      <c r="D74" s="11">
        <f>_34.02.02+_34.02.50</f>
        <v>0</v>
      </c>
      <c r="E74" s="11">
        <f t="shared" si="2"/>
        <v>15.36</v>
      </c>
    </row>
    <row r="75" spans="1:5" x14ac:dyDescent="0.25">
      <c r="A75" s="18" t="s">
        <v>129</v>
      </c>
      <c r="B75" s="15" t="s">
        <v>130</v>
      </c>
      <c r="C75" s="16">
        <v>15.36</v>
      </c>
      <c r="D75" s="16"/>
      <c r="E75" s="16">
        <f t="shared" si="2"/>
        <v>15.36</v>
      </c>
    </row>
    <row r="76" spans="1:5" x14ac:dyDescent="0.25">
      <c r="A76" s="18" t="s">
        <v>131</v>
      </c>
      <c r="B76" s="15" t="s">
        <v>132</v>
      </c>
      <c r="C76" s="16"/>
      <c r="D76" s="16"/>
      <c r="E76" s="16">
        <f t="shared" si="2"/>
        <v>0</v>
      </c>
    </row>
    <row r="77" spans="1:5" s="12" customFormat="1" x14ac:dyDescent="0.25">
      <c r="A77" s="9" t="s">
        <v>133</v>
      </c>
      <c r="B77" s="10" t="s">
        <v>134</v>
      </c>
      <c r="C77" s="11">
        <f>_35.02.01+_35.02.02+_35.02.03+_35.02.50</f>
        <v>340.04</v>
      </c>
      <c r="D77" s="11">
        <f>_35.02.01+_35.02.02+_35.02.03+_35.02.50</f>
        <v>0</v>
      </c>
      <c r="E77" s="11">
        <f t="shared" si="2"/>
        <v>340.04</v>
      </c>
    </row>
    <row r="78" spans="1:5" x14ac:dyDescent="0.25">
      <c r="A78" s="18" t="s">
        <v>135</v>
      </c>
      <c r="B78" s="15" t="s">
        <v>136</v>
      </c>
      <c r="C78" s="16">
        <v>340.04</v>
      </c>
      <c r="D78" s="16"/>
      <c r="E78" s="16">
        <f t="shared" si="2"/>
        <v>340.04</v>
      </c>
    </row>
    <row r="79" spans="1:5" ht="31.5" x14ac:dyDescent="0.25">
      <c r="A79" s="18" t="s">
        <v>137</v>
      </c>
      <c r="B79" s="15" t="s">
        <v>138</v>
      </c>
      <c r="C79" s="16"/>
      <c r="D79" s="16"/>
      <c r="E79" s="16">
        <f t="shared" si="2"/>
        <v>0</v>
      </c>
    </row>
    <row r="80" spans="1:5" ht="31.5" x14ac:dyDescent="0.25">
      <c r="A80" s="18" t="s">
        <v>139</v>
      </c>
      <c r="B80" s="15" t="s">
        <v>140</v>
      </c>
      <c r="C80" s="16"/>
      <c r="D80" s="16"/>
      <c r="E80" s="16">
        <f t="shared" si="2"/>
        <v>0</v>
      </c>
    </row>
    <row r="81" spans="1:5" x14ac:dyDescent="0.25">
      <c r="A81" s="18" t="s">
        <v>141</v>
      </c>
      <c r="B81" s="15" t="s">
        <v>142</v>
      </c>
      <c r="C81" s="16"/>
      <c r="D81" s="16"/>
      <c r="E81" s="16">
        <f t="shared" si="2"/>
        <v>0</v>
      </c>
    </row>
    <row r="82" spans="1:5" s="12" customFormat="1" x14ac:dyDescent="0.25">
      <c r="A82" s="9" t="s">
        <v>143</v>
      </c>
      <c r="B82" s="10" t="s">
        <v>144</v>
      </c>
      <c r="C82" s="11">
        <f>_36.02.05+_36.02.11+_36.02.50</f>
        <v>31</v>
      </c>
      <c r="D82" s="11">
        <f>_36.02.05+_36.02.11+_36.02.50</f>
        <v>0</v>
      </c>
      <c r="E82" s="11">
        <f t="shared" si="2"/>
        <v>31</v>
      </c>
    </row>
    <row r="83" spans="1:5" x14ac:dyDescent="0.25">
      <c r="A83" s="18" t="s">
        <v>145</v>
      </c>
      <c r="B83" s="15" t="s">
        <v>146</v>
      </c>
      <c r="C83" s="16">
        <v>0.55000000000000004</v>
      </c>
      <c r="D83" s="16"/>
      <c r="E83" s="16">
        <f t="shared" si="2"/>
        <v>0.55000000000000004</v>
      </c>
    </row>
    <row r="84" spans="1:5" x14ac:dyDescent="0.25">
      <c r="A84" s="18" t="s">
        <v>147</v>
      </c>
      <c r="B84" s="15" t="s">
        <v>148</v>
      </c>
      <c r="C84" s="16">
        <v>0</v>
      </c>
      <c r="D84" s="16"/>
      <c r="E84" s="16">
        <f t="shared" si="2"/>
        <v>0</v>
      </c>
    </row>
    <row r="85" spans="1:5" x14ac:dyDescent="0.25">
      <c r="A85" s="18" t="s">
        <v>149</v>
      </c>
      <c r="B85" s="15" t="s">
        <v>150</v>
      </c>
      <c r="C85" s="16">
        <v>30.45</v>
      </c>
      <c r="D85" s="16"/>
      <c r="E85" s="16">
        <f t="shared" si="2"/>
        <v>30.45</v>
      </c>
    </row>
    <row r="86" spans="1:5" s="12" customFormat="1" x14ac:dyDescent="0.25">
      <c r="A86" s="9" t="s">
        <v>151</v>
      </c>
      <c r="B86" s="10" t="s">
        <v>152</v>
      </c>
      <c r="C86" s="11">
        <f>_37.02.01+_37.02.50</f>
        <v>0</v>
      </c>
      <c r="D86" s="11">
        <f>_37.02.01+_37.02.50</f>
        <v>0</v>
      </c>
      <c r="E86" s="11">
        <f t="shared" si="2"/>
        <v>0</v>
      </c>
    </row>
    <row r="87" spans="1:5" x14ac:dyDescent="0.25">
      <c r="A87" s="18" t="s">
        <v>153</v>
      </c>
      <c r="B87" s="15" t="s">
        <v>154</v>
      </c>
      <c r="C87" s="16"/>
      <c r="D87" s="16"/>
      <c r="E87" s="16">
        <f t="shared" si="2"/>
        <v>0</v>
      </c>
    </row>
    <row r="88" spans="1:5" x14ac:dyDescent="0.25">
      <c r="A88" s="18" t="s">
        <v>155</v>
      </c>
      <c r="B88" s="15" t="s">
        <v>156</v>
      </c>
      <c r="C88" s="16"/>
      <c r="D88" s="16"/>
      <c r="E88" s="16">
        <f t="shared" si="2"/>
        <v>0</v>
      </c>
    </row>
    <row r="89" spans="1:5" s="12" customFormat="1" x14ac:dyDescent="0.25">
      <c r="A89" s="9"/>
      <c r="B89" s="10" t="s">
        <v>157</v>
      </c>
      <c r="C89" s="11">
        <f>_39.02</f>
        <v>62.13</v>
      </c>
      <c r="D89" s="11">
        <f>_39.02</f>
        <v>0</v>
      </c>
      <c r="E89" s="11">
        <f t="shared" si="2"/>
        <v>62.13</v>
      </c>
    </row>
    <row r="90" spans="1:5" s="12" customFormat="1" x14ac:dyDescent="0.25">
      <c r="A90" s="9" t="s">
        <v>158</v>
      </c>
      <c r="B90" s="10" t="s">
        <v>159</v>
      </c>
      <c r="C90" s="11">
        <f>_39.02.01+_39.02.03+_39.02.04+_39.02.07</f>
        <v>62.13</v>
      </c>
      <c r="D90" s="11">
        <f>_39.02.01+_39.02.03+_39.02.04+_39.02.07</f>
        <v>0</v>
      </c>
      <c r="E90" s="11">
        <f t="shared" si="2"/>
        <v>62.13</v>
      </c>
    </row>
    <row r="91" spans="1:5" x14ac:dyDescent="0.25">
      <c r="A91" s="18" t="s">
        <v>160</v>
      </c>
      <c r="B91" s="15" t="s">
        <v>161</v>
      </c>
      <c r="C91" s="16"/>
      <c r="D91" s="16"/>
      <c r="E91" s="16">
        <f t="shared" si="2"/>
        <v>0</v>
      </c>
    </row>
    <row r="92" spans="1:5" x14ac:dyDescent="0.25">
      <c r="A92" s="18" t="s">
        <v>162</v>
      </c>
      <c r="B92" s="15" t="s">
        <v>163</v>
      </c>
      <c r="C92" s="16">
        <v>62.13</v>
      </c>
      <c r="D92" s="16"/>
      <c r="E92" s="16">
        <f t="shared" si="2"/>
        <v>62.13</v>
      </c>
    </row>
    <row r="93" spans="1:5" x14ac:dyDescent="0.25">
      <c r="A93" s="18" t="s">
        <v>164</v>
      </c>
      <c r="B93" s="15" t="s">
        <v>165</v>
      </c>
      <c r="C93" s="16">
        <v>0</v>
      </c>
      <c r="D93" s="16"/>
      <c r="E93" s="16">
        <f t="shared" si="2"/>
        <v>0</v>
      </c>
    </row>
    <row r="94" spans="1:5" x14ac:dyDescent="0.25">
      <c r="A94" s="18" t="s">
        <v>166</v>
      </c>
      <c r="B94" s="15" t="s">
        <v>167</v>
      </c>
      <c r="C94" s="16"/>
      <c r="D94" s="16"/>
      <c r="E94" s="16">
        <f t="shared" si="2"/>
        <v>0</v>
      </c>
    </row>
    <row r="95" spans="1:5" s="12" customFormat="1" x14ac:dyDescent="0.25">
      <c r="A95" s="9"/>
      <c r="B95" s="10" t="s">
        <v>168</v>
      </c>
      <c r="C95" s="11">
        <f>_40.02</f>
        <v>0</v>
      </c>
      <c r="D95" s="11"/>
      <c r="E95" s="11">
        <f t="shared" si="2"/>
        <v>0</v>
      </c>
    </row>
    <row r="96" spans="1:5" s="12" customFormat="1" x14ac:dyDescent="0.25">
      <c r="A96" s="9" t="s">
        <v>169</v>
      </c>
      <c r="B96" s="10" t="s">
        <v>170</v>
      </c>
      <c r="C96" s="11">
        <f>_40.02.06+_40.02.07+_40.02.10+_40.02.11+_40.02.50</f>
        <v>0</v>
      </c>
      <c r="D96" s="11"/>
      <c r="E96" s="11">
        <f t="shared" si="2"/>
        <v>0</v>
      </c>
    </row>
    <row r="97" spans="1:5" ht="31.5" x14ac:dyDescent="0.25">
      <c r="A97" s="18" t="s">
        <v>171</v>
      </c>
      <c r="B97" s="15" t="s">
        <v>172</v>
      </c>
      <c r="C97" s="16"/>
      <c r="D97" s="16"/>
      <c r="E97" s="16">
        <f t="shared" si="2"/>
        <v>0</v>
      </c>
    </row>
    <row r="98" spans="1:5" x14ac:dyDescent="0.25">
      <c r="A98" s="18" t="s">
        <v>173</v>
      </c>
      <c r="B98" s="15" t="s">
        <v>174</v>
      </c>
      <c r="C98" s="16"/>
      <c r="D98" s="16"/>
      <c r="E98" s="16">
        <f t="shared" si="2"/>
        <v>0</v>
      </c>
    </row>
    <row r="99" spans="1:5" x14ac:dyDescent="0.25">
      <c r="A99" s="18" t="s">
        <v>175</v>
      </c>
      <c r="B99" s="15" t="s">
        <v>176</v>
      </c>
      <c r="C99" s="16"/>
      <c r="D99" s="16"/>
      <c r="E99" s="16">
        <f t="shared" si="2"/>
        <v>0</v>
      </c>
    </row>
    <row r="100" spans="1:5" x14ac:dyDescent="0.25">
      <c r="A100" s="18" t="s">
        <v>177</v>
      </c>
      <c r="B100" s="15" t="s">
        <v>178</v>
      </c>
      <c r="C100" s="16"/>
      <c r="D100" s="16"/>
      <c r="E100" s="16">
        <f t="shared" ref="E100:E124" si="3">C100+D100</f>
        <v>0</v>
      </c>
    </row>
    <row r="101" spans="1:5" x14ac:dyDescent="0.25">
      <c r="A101" s="18" t="s">
        <v>179</v>
      </c>
      <c r="B101" s="15" t="s">
        <v>180</v>
      </c>
      <c r="C101" s="16"/>
      <c r="D101" s="16"/>
      <c r="E101" s="16">
        <f t="shared" si="3"/>
        <v>0</v>
      </c>
    </row>
    <row r="102" spans="1:5" s="12" customFormat="1" x14ac:dyDescent="0.25">
      <c r="A102" s="9"/>
      <c r="B102" s="10" t="s">
        <v>181</v>
      </c>
      <c r="C102" s="11">
        <f>C103</f>
        <v>2185</v>
      </c>
      <c r="D102" s="11">
        <f>D103</f>
        <v>0</v>
      </c>
      <c r="E102" s="11">
        <f t="shared" si="3"/>
        <v>2185</v>
      </c>
    </row>
    <row r="103" spans="1:5" s="12" customFormat="1" x14ac:dyDescent="0.25">
      <c r="A103" s="9"/>
      <c r="B103" s="10" t="s">
        <v>182</v>
      </c>
      <c r="C103" s="11">
        <f>_42.02+_43.02+_45.02</f>
        <v>2185</v>
      </c>
      <c r="D103" s="11">
        <f>_42.02+_43.02+_45.02</f>
        <v>0</v>
      </c>
      <c r="E103" s="11">
        <f t="shared" si="3"/>
        <v>2185</v>
      </c>
    </row>
    <row r="104" spans="1:5" s="12" customFormat="1" x14ac:dyDescent="0.25">
      <c r="A104" s="9" t="s">
        <v>183</v>
      </c>
      <c r="B104" s="10" t="s">
        <v>184</v>
      </c>
      <c r="C104" s="11">
        <f>C105+C115</f>
        <v>2185</v>
      </c>
      <c r="D104" s="11">
        <f>D105+D115</f>
        <v>0</v>
      </c>
      <c r="E104" s="11">
        <f t="shared" si="3"/>
        <v>2185</v>
      </c>
    </row>
    <row r="105" spans="1:5" s="12" customFormat="1" x14ac:dyDescent="0.25">
      <c r="A105" s="9"/>
      <c r="B105" s="10" t="s">
        <v>185</v>
      </c>
      <c r="C105" s="11">
        <f>_42.02.01+_42.02.03+_42.02.04+_42.02.05+_42.02.06+_42.02.07+_42.02.09+_42.02.14+_42.02.19</f>
        <v>0</v>
      </c>
      <c r="D105" s="11">
        <f>_42.02.01+_42.02.03+_42.02.04+_42.02.05+_42.02.06+_42.02.07+_42.02.09+_42.02.14+_42.02.19</f>
        <v>0</v>
      </c>
      <c r="E105" s="11">
        <f t="shared" si="3"/>
        <v>0</v>
      </c>
    </row>
    <row r="106" spans="1:5" x14ac:dyDescent="0.25">
      <c r="A106" s="18" t="s">
        <v>186</v>
      </c>
      <c r="B106" s="15" t="s">
        <v>187</v>
      </c>
      <c r="C106" s="16">
        <v>0</v>
      </c>
      <c r="D106" s="16"/>
      <c r="E106" s="16">
        <f t="shared" si="3"/>
        <v>0</v>
      </c>
    </row>
    <row r="107" spans="1:5" x14ac:dyDescent="0.25">
      <c r="A107" s="18" t="s">
        <v>188</v>
      </c>
      <c r="B107" s="15" t="s">
        <v>189</v>
      </c>
      <c r="C107" s="16"/>
      <c r="D107" s="16"/>
      <c r="E107" s="16">
        <f t="shared" si="3"/>
        <v>0</v>
      </c>
    </row>
    <row r="108" spans="1:5" x14ac:dyDescent="0.25">
      <c r="A108" s="18" t="s">
        <v>190</v>
      </c>
      <c r="B108" s="15" t="s">
        <v>191</v>
      </c>
      <c r="C108" s="16"/>
      <c r="D108" s="16"/>
      <c r="E108" s="16">
        <f t="shared" si="3"/>
        <v>0</v>
      </c>
    </row>
    <row r="109" spans="1:5" x14ac:dyDescent="0.25">
      <c r="A109" s="18" t="s">
        <v>192</v>
      </c>
      <c r="B109" s="15" t="s">
        <v>193</v>
      </c>
      <c r="C109" s="16"/>
      <c r="D109" s="16"/>
      <c r="E109" s="16">
        <f t="shared" si="3"/>
        <v>0</v>
      </c>
    </row>
    <row r="110" spans="1:5" ht="31.5" x14ac:dyDescent="0.25">
      <c r="A110" s="18" t="s">
        <v>194</v>
      </c>
      <c r="B110" s="15" t="s">
        <v>195</v>
      </c>
      <c r="C110" s="16"/>
      <c r="D110" s="16"/>
      <c r="E110" s="16">
        <f t="shared" si="3"/>
        <v>0</v>
      </c>
    </row>
    <row r="111" spans="1:5" x14ac:dyDescent="0.25">
      <c r="A111" s="18" t="s">
        <v>196</v>
      </c>
      <c r="B111" s="15" t="s">
        <v>197</v>
      </c>
      <c r="C111" s="16"/>
      <c r="D111" s="16"/>
      <c r="E111" s="16">
        <f t="shared" si="3"/>
        <v>0</v>
      </c>
    </row>
    <row r="112" spans="1:5" x14ac:dyDescent="0.25">
      <c r="A112" s="18" t="s">
        <v>198</v>
      </c>
      <c r="B112" s="15" t="s">
        <v>199</v>
      </c>
      <c r="C112" s="16"/>
      <c r="D112" s="16"/>
      <c r="E112" s="16">
        <f t="shared" si="3"/>
        <v>0</v>
      </c>
    </row>
    <row r="113" spans="1:5" ht="31.5" x14ac:dyDescent="0.25">
      <c r="A113" s="18" t="s">
        <v>200</v>
      </c>
      <c r="B113" s="15" t="s">
        <v>201</v>
      </c>
      <c r="C113" s="16"/>
      <c r="D113" s="16"/>
      <c r="E113" s="16">
        <f t="shared" si="3"/>
        <v>0</v>
      </c>
    </row>
    <row r="114" spans="1:5" ht="31.5" x14ac:dyDescent="0.25">
      <c r="A114" s="18" t="s">
        <v>202</v>
      </c>
      <c r="B114" s="15" t="s">
        <v>203</v>
      </c>
      <c r="C114" s="16"/>
      <c r="D114" s="16"/>
      <c r="E114" s="16">
        <f t="shared" si="3"/>
        <v>0</v>
      </c>
    </row>
    <row r="115" spans="1:5" s="12" customFormat="1" x14ac:dyDescent="0.25">
      <c r="A115" s="9"/>
      <c r="B115" s="10" t="s">
        <v>204</v>
      </c>
      <c r="C115" s="11">
        <f>SUM(C116:C125)</f>
        <v>2185</v>
      </c>
      <c r="D115" s="11">
        <f>SUM(D116:D125)</f>
        <v>0</v>
      </c>
      <c r="E115" s="11">
        <f t="shared" si="3"/>
        <v>2185</v>
      </c>
    </row>
    <row r="116" spans="1:5" x14ac:dyDescent="0.25">
      <c r="A116" s="18" t="s">
        <v>205</v>
      </c>
      <c r="B116" s="15" t="s">
        <v>206</v>
      </c>
      <c r="C116" s="16"/>
      <c r="D116" s="16"/>
      <c r="E116" s="16">
        <f t="shared" si="3"/>
        <v>0</v>
      </c>
    </row>
    <row r="117" spans="1:5" x14ac:dyDescent="0.25">
      <c r="A117" s="18" t="s">
        <v>207</v>
      </c>
      <c r="B117" s="15" t="s">
        <v>208</v>
      </c>
      <c r="C117" s="16">
        <v>0</v>
      </c>
      <c r="D117" s="16"/>
      <c r="E117" s="16">
        <f t="shared" si="3"/>
        <v>0</v>
      </c>
    </row>
    <row r="118" spans="1:5" x14ac:dyDescent="0.25">
      <c r="A118" s="18" t="s">
        <v>209</v>
      </c>
      <c r="B118" s="15" t="s">
        <v>210</v>
      </c>
      <c r="C118" s="16"/>
      <c r="D118" s="16"/>
      <c r="E118" s="16">
        <f t="shared" si="3"/>
        <v>0</v>
      </c>
    </row>
    <row r="119" spans="1:5" x14ac:dyDescent="0.25">
      <c r="A119" s="18" t="s">
        <v>518</v>
      </c>
      <c r="B119" s="51" t="s">
        <v>517</v>
      </c>
      <c r="C119" s="16">
        <v>0</v>
      </c>
      <c r="D119" s="16"/>
      <c r="E119" s="16">
        <f t="shared" si="3"/>
        <v>0</v>
      </c>
    </row>
    <row r="120" spans="1:5" x14ac:dyDescent="0.25">
      <c r="A120" s="18" t="s">
        <v>515</v>
      </c>
      <c r="B120" s="15" t="s">
        <v>516</v>
      </c>
      <c r="C120" s="16">
        <v>0</v>
      </c>
      <c r="D120" s="16">
        <v>0</v>
      </c>
      <c r="E120" s="16">
        <f t="shared" si="3"/>
        <v>0</v>
      </c>
    </row>
    <row r="121" spans="1:5" x14ac:dyDescent="0.25">
      <c r="A121" s="18" t="s">
        <v>211</v>
      </c>
      <c r="B121" s="15" t="s">
        <v>212</v>
      </c>
      <c r="C121" s="16">
        <v>185</v>
      </c>
      <c r="D121" s="16"/>
      <c r="E121" s="16">
        <f t="shared" si="3"/>
        <v>185</v>
      </c>
    </row>
    <row r="122" spans="1:5" x14ac:dyDescent="0.25">
      <c r="A122" s="18" t="s">
        <v>213</v>
      </c>
      <c r="B122" s="15" t="s">
        <v>214</v>
      </c>
      <c r="C122" s="16"/>
      <c r="D122" s="16"/>
      <c r="E122" s="16">
        <f t="shared" si="3"/>
        <v>0</v>
      </c>
    </row>
    <row r="123" spans="1:5" x14ac:dyDescent="0.25">
      <c r="A123" s="18" t="s">
        <v>215</v>
      </c>
      <c r="B123" s="15" t="s">
        <v>216</v>
      </c>
      <c r="C123" s="16">
        <v>2000</v>
      </c>
      <c r="D123" s="16"/>
      <c r="E123" s="16">
        <f t="shared" si="3"/>
        <v>2000</v>
      </c>
    </row>
    <row r="124" spans="1:5" ht="31.5" x14ac:dyDescent="0.25">
      <c r="A124" s="18" t="s">
        <v>217</v>
      </c>
      <c r="B124" s="15" t="s">
        <v>218</v>
      </c>
      <c r="C124" s="16"/>
      <c r="D124" s="16"/>
      <c r="E124" s="16">
        <f t="shared" si="3"/>
        <v>0</v>
      </c>
    </row>
    <row r="125" spans="1:5" ht="31.5" x14ac:dyDescent="0.25">
      <c r="A125" s="18" t="s">
        <v>219</v>
      </c>
      <c r="B125" s="15" t="s">
        <v>220</v>
      </c>
      <c r="C125" s="16"/>
      <c r="D125" s="16"/>
      <c r="E125" s="16">
        <f t="shared" ref="E125:E131" si="4">C125+D125</f>
        <v>0</v>
      </c>
    </row>
    <row r="126" spans="1:5" s="12" customFormat="1" x14ac:dyDescent="0.25">
      <c r="A126" s="9" t="s">
        <v>221</v>
      </c>
      <c r="B126" s="10" t="s">
        <v>222</v>
      </c>
      <c r="C126" s="11">
        <f>_43.02.01+_43.02.04+_43.02.07+_43.02.08</f>
        <v>0</v>
      </c>
      <c r="D126" s="11">
        <f>_43.02.01+_43.02.04+_43.02.07+_43.02.08</f>
        <v>0</v>
      </c>
      <c r="E126" s="16">
        <f t="shared" si="4"/>
        <v>0</v>
      </c>
    </row>
    <row r="127" spans="1:5" ht="31.5" x14ac:dyDescent="0.25">
      <c r="A127" s="18" t="s">
        <v>223</v>
      </c>
      <c r="B127" s="19" t="s">
        <v>224</v>
      </c>
      <c r="C127" s="16"/>
      <c r="D127" s="16"/>
      <c r="E127" s="16">
        <f t="shared" si="4"/>
        <v>0</v>
      </c>
    </row>
    <row r="128" spans="1:5" ht="31.5" x14ac:dyDescent="0.25">
      <c r="A128" s="18" t="s">
        <v>225</v>
      </c>
      <c r="B128" s="15" t="s">
        <v>226</v>
      </c>
      <c r="C128" s="16"/>
      <c r="D128" s="16"/>
      <c r="E128" s="16">
        <f t="shared" si="4"/>
        <v>0</v>
      </c>
    </row>
    <row r="129" spans="1:5" ht="31.5" x14ac:dyDescent="0.25">
      <c r="A129" s="18" t="s">
        <v>227</v>
      </c>
      <c r="B129" s="15" t="s">
        <v>228</v>
      </c>
      <c r="C129" s="16"/>
      <c r="D129" s="16"/>
      <c r="E129" s="16">
        <f t="shared" si="4"/>
        <v>0</v>
      </c>
    </row>
    <row r="130" spans="1:5" ht="31.5" x14ac:dyDescent="0.25">
      <c r="A130" s="18" t="s">
        <v>229</v>
      </c>
      <c r="B130" s="15" t="s">
        <v>230</v>
      </c>
      <c r="C130" s="16"/>
      <c r="D130" s="16"/>
      <c r="E130" s="16">
        <f t="shared" si="4"/>
        <v>0</v>
      </c>
    </row>
    <row r="131" spans="1:5" x14ac:dyDescent="0.25">
      <c r="A131" s="20" t="s">
        <v>491</v>
      </c>
      <c r="B131" s="10" t="s">
        <v>231</v>
      </c>
      <c r="C131" s="11">
        <f>C132+C136</f>
        <v>0</v>
      </c>
      <c r="D131" s="11">
        <f>D132+D136</f>
        <v>0</v>
      </c>
      <c r="E131" s="16">
        <f t="shared" si="4"/>
        <v>0</v>
      </c>
    </row>
    <row r="132" spans="1:5" x14ac:dyDescent="0.25">
      <c r="A132" s="20" t="s">
        <v>493</v>
      </c>
      <c r="B132" s="10" t="s">
        <v>494</v>
      </c>
      <c r="C132" s="11">
        <f>SUM(C133:C135)</f>
        <v>0</v>
      </c>
      <c r="D132" s="11">
        <f>SUM(D133:D135)</f>
        <v>0</v>
      </c>
      <c r="E132" s="16">
        <f t="shared" ref="E132:E137" si="5">SUM(C132:D132)</f>
        <v>0</v>
      </c>
    </row>
    <row r="133" spans="1:5" x14ac:dyDescent="0.25">
      <c r="A133" s="21" t="s">
        <v>495</v>
      </c>
      <c r="B133" s="15" t="s">
        <v>496</v>
      </c>
      <c r="C133" s="16">
        <v>0</v>
      </c>
      <c r="D133" s="16"/>
      <c r="E133" s="16">
        <f t="shared" si="5"/>
        <v>0</v>
      </c>
    </row>
    <row r="134" spans="1:5" x14ac:dyDescent="0.25">
      <c r="A134" s="21" t="s">
        <v>502</v>
      </c>
      <c r="B134" s="15" t="s">
        <v>498</v>
      </c>
      <c r="C134" s="16">
        <v>0</v>
      </c>
      <c r="D134" s="16"/>
      <c r="E134" s="16">
        <f t="shared" si="5"/>
        <v>0</v>
      </c>
    </row>
    <row r="135" spans="1:5" x14ac:dyDescent="0.25">
      <c r="A135" s="21" t="s">
        <v>503</v>
      </c>
      <c r="B135" s="15" t="s">
        <v>500</v>
      </c>
      <c r="C135" s="16">
        <v>0</v>
      </c>
      <c r="D135" s="16"/>
      <c r="E135" s="16">
        <f t="shared" si="5"/>
        <v>0</v>
      </c>
    </row>
    <row r="136" spans="1:5" x14ac:dyDescent="0.25">
      <c r="A136" s="20" t="s">
        <v>232</v>
      </c>
      <c r="B136" s="10" t="s">
        <v>492</v>
      </c>
      <c r="C136" s="11">
        <f>SUM(C137:C139)</f>
        <v>0</v>
      </c>
      <c r="D136" s="11">
        <f>SUM(D137:D139)</f>
        <v>0</v>
      </c>
      <c r="E136" s="16">
        <f t="shared" si="5"/>
        <v>0</v>
      </c>
    </row>
    <row r="137" spans="1:5" x14ac:dyDescent="0.25">
      <c r="A137" s="21" t="s">
        <v>501</v>
      </c>
      <c r="B137" s="15" t="s">
        <v>496</v>
      </c>
      <c r="C137" s="16"/>
      <c r="D137" s="16"/>
      <c r="E137" s="16">
        <f t="shared" si="5"/>
        <v>0</v>
      </c>
    </row>
    <row r="138" spans="1:5" x14ac:dyDescent="0.25">
      <c r="A138" s="21" t="s">
        <v>497</v>
      </c>
      <c r="B138" s="15" t="s">
        <v>498</v>
      </c>
      <c r="C138" s="16"/>
      <c r="D138" s="11"/>
      <c r="E138" s="16">
        <f>C138+D138</f>
        <v>0</v>
      </c>
    </row>
    <row r="139" spans="1:5" x14ac:dyDescent="0.25">
      <c r="A139" s="21" t="s">
        <v>499</v>
      </c>
      <c r="B139" s="15" t="s">
        <v>504</v>
      </c>
      <c r="C139" s="16"/>
      <c r="D139" s="16"/>
      <c r="E139" s="16">
        <f>C139+D139</f>
        <v>0</v>
      </c>
    </row>
    <row r="140" spans="1:5" x14ac:dyDescent="0.25">
      <c r="A140" s="48"/>
      <c r="B140" s="28"/>
      <c r="C140" s="25"/>
      <c r="D140" s="25"/>
      <c r="E140" s="25"/>
    </row>
    <row r="141" spans="1:5" ht="34.5" customHeight="1" x14ac:dyDescent="0.25">
      <c r="A141" s="48"/>
      <c r="B141" s="53"/>
      <c r="C141" s="54" t="s">
        <v>533</v>
      </c>
      <c r="D141" s="50" t="s">
        <v>519</v>
      </c>
      <c r="E141" s="25"/>
    </row>
    <row r="142" spans="1:5" x14ac:dyDescent="0.25">
      <c r="A142" s="48"/>
      <c r="B142" s="55"/>
      <c r="C142" s="49" t="s">
        <v>534</v>
      </c>
      <c r="D142" s="50" t="s">
        <v>520</v>
      </c>
      <c r="E142" s="25"/>
    </row>
    <row r="143" spans="1:5" x14ac:dyDescent="0.25">
      <c r="A143" s="48"/>
      <c r="B143" s="49"/>
      <c r="C143" s="56" t="s">
        <v>535</v>
      </c>
      <c r="D143" s="50" t="s">
        <v>521</v>
      </c>
      <c r="E143" s="25"/>
    </row>
    <row r="144" spans="1:5" x14ac:dyDescent="0.25">
      <c r="A144" s="22"/>
      <c r="B144" s="23"/>
      <c r="C144" s="24"/>
      <c r="D144" s="25"/>
      <c r="E144" s="25"/>
    </row>
    <row r="145" spans="1:5" x14ac:dyDescent="0.25">
      <c r="A145" s="22"/>
      <c r="B145" s="23"/>
      <c r="D145" s="25"/>
      <c r="E145" s="25"/>
    </row>
    <row r="146" spans="1:5" x14ac:dyDescent="0.25">
      <c r="A146" s="22"/>
      <c r="C146" s="24"/>
      <c r="E146" s="25"/>
    </row>
    <row r="147" spans="1:5" x14ac:dyDescent="0.25">
      <c r="C147" s="24"/>
    </row>
    <row r="148" spans="1:5" x14ac:dyDescent="0.25">
      <c r="B148" s="23"/>
    </row>
    <row r="149" spans="1:5" x14ac:dyDescent="0.25">
      <c r="B149" s="23"/>
    </row>
    <row r="154" spans="1:5" x14ac:dyDescent="0.25">
      <c r="B154" s="23"/>
    </row>
    <row r="155" spans="1:5" x14ac:dyDescent="0.25">
      <c r="B155" s="23"/>
    </row>
    <row r="156" spans="1:5" x14ac:dyDescent="0.25">
      <c r="B156" s="23"/>
    </row>
    <row r="158" spans="1:5" x14ac:dyDescent="0.25">
      <c r="A158" s="26"/>
      <c r="B158" s="27"/>
      <c r="C158" s="27"/>
    </row>
    <row r="159" spans="1:5" x14ac:dyDescent="0.25">
      <c r="A159" s="22"/>
      <c r="B159" s="28"/>
      <c r="C159" s="25"/>
    </row>
  </sheetData>
  <printOptions horizontalCentered="1"/>
  <pageMargins left="0.62992125984251968" right="0.55118110236220474" top="0.74803149606299213" bottom="0.74803149606299213" header="0.31496062992125984" footer="0.31496062992125984"/>
  <pageSetup paperSize="9" scale="75" firstPageNumber="0" orientation="portrait" horizontalDpi="300" verticalDpi="300" r:id="rId1"/>
  <headerFooter>
    <oddHeader>&amp;C&amp;"Times New Roman,Obișnuit"&amp;14BUGETUL LOCAL AL MUNICIPIULUI BRAD PE ANUL 2022
VENITURI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2"/>
  <sheetViews>
    <sheetView tabSelected="1" topLeftCell="A183" zoomScaleNormal="100" workbookViewId="0">
      <selection activeCell="C195" sqref="C195"/>
    </sheetView>
  </sheetViews>
  <sheetFormatPr defaultRowHeight="15" outlineLevelCol="1" x14ac:dyDescent="0.25"/>
  <cols>
    <col min="1" max="1" width="10.5703125" style="29" customWidth="1"/>
    <col min="2" max="2" width="39.7109375" style="30" customWidth="1"/>
    <col min="3" max="3" width="13.7109375" style="31" bestFit="1" customWidth="1"/>
    <col min="4" max="4" width="13.7109375" style="32" customWidth="1"/>
    <col min="5" max="5" width="10.5703125" style="31" hidden="1" customWidth="1" outlineLevel="1"/>
    <col min="6" max="6" width="10.140625" style="31" hidden="1" customWidth="1" outlineLevel="1"/>
    <col min="7" max="7" width="9.140625" style="29" customWidth="1" collapsed="1"/>
    <col min="8" max="18" width="9.140625" style="29" customWidth="1"/>
    <col min="19" max="19" width="9.42578125" style="29" customWidth="1"/>
    <col min="20" max="1025" width="9.140625" style="29" customWidth="1"/>
  </cols>
  <sheetData>
    <row r="1" spans="1:8" ht="18.75" x14ac:dyDescent="0.25">
      <c r="B1" s="33"/>
      <c r="D1" s="34" t="s">
        <v>532</v>
      </c>
    </row>
    <row r="2" spans="1:8" x14ac:dyDescent="0.25">
      <c r="B2" s="33"/>
      <c r="D2" s="35" t="s">
        <v>233</v>
      </c>
    </row>
    <row r="3" spans="1:8" ht="15.75" customHeight="1" x14ac:dyDescent="0.25">
      <c r="A3" s="57" t="s">
        <v>1</v>
      </c>
      <c r="B3" s="57" t="s">
        <v>2</v>
      </c>
      <c r="C3" s="58" t="s">
        <v>531</v>
      </c>
      <c r="D3" s="58"/>
      <c r="E3" s="59" t="s">
        <v>3</v>
      </c>
      <c r="F3" s="59" t="s">
        <v>525</v>
      </c>
    </row>
    <row r="4" spans="1:8" s="8" customFormat="1" ht="99.75" x14ac:dyDescent="0.25">
      <c r="A4" s="57"/>
      <c r="B4" s="57"/>
      <c r="C4" s="36" t="s">
        <v>529</v>
      </c>
      <c r="D4" s="36" t="s">
        <v>234</v>
      </c>
      <c r="E4" s="59"/>
      <c r="F4" s="59"/>
      <c r="G4" s="8" t="s">
        <v>235</v>
      </c>
    </row>
    <row r="5" spans="1:8" s="40" customFormat="1" ht="14.25" x14ac:dyDescent="0.25">
      <c r="A5" s="37"/>
      <c r="B5" s="38" t="s">
        <v>236</v>
      </c>
      <c r="C5" s="39">
        <f>_50.02+_59.02+_64.02+_69.02+_79.02+_96.02</f>
        <v>32742.36</v>
      </c>
      <c r="D5" s="39">
        <f>_50.02+_59.02+_64.02+_69.02+_79.02+_96.02</f>
        <v>255.05</v>
      </c>
      <c r="E5" s="39">
        <f>_50.02+_59.02+_64.02+_69.02+_79.02+_96.02</f>
        <v>0</v>
      </c>
      <c r="F5" s="39">
        <f t="shared" ref="F5:F36" si="0">C5+E5</f>
        <v>32742.36</v>
      </c>
    </row>
    <row r="6" spans="1:8" s="40" customFormat="1" ht="28.5" x14ac:dyDescent="0.25">
      <c r="A6" s="37" t="s">
        <v>237</v>
      </c>
      <c r="B6" s="38" t="s">
        <v>238</v>
      </c>
      <c r="C6" s="39">
        <f>_51.02+_54.02+_55.02+_56.02</f>
        <v>8168.91</v>
      </c>
      <c r="D6" s="39">
        <f>_51.02+_54.02+_55.02+_56.02</f>
        <v>0</v>
      </c>
      <c r="E6" s="39">
        <f>_51.02+_54.02+_55.02+_56.02</f>
        <v>0</v>
      </c>
      <c r="F6" s="39">
        <f t="shared" si="0"/>
        <v>8168.91</v>
      </c>
      <c r="H6" s="41"/>
    </row>
    <row r="7" spans="1:8" s="40" customFormat="1" ht="14.25" x14ac:dyDescent="0.25">
      <c r="A7" s="37" t="s">
        <v>239</v>
      </c>
      <c r="B7" s="38" t="s">
        <v>240</v>
      </c>
      <c r="C7" s="39">
        <f>C8</f>
        <v>7583.41</v>
      </c>
      <c r="D7" s="39">
        <f>_51.02.01</f>
        <v>0</v>
      </c>
      <c r="E7" s="39">
        <f>_51.02.01</f>
        <v>0</v>
      </c>
      <c r="F7" s="39">
        <f t="shared" si="0"/>
        <v>7583.41</v>
      </c>
    </row>
    <row r="8" spans="1:8" x14ac:dyDescent="0.25">
      <c r="A8" s="42" t="s">
        <v>241</v>
      </c>
      <c r="B8" s="43" t="s">
        <v>242</v>
      </c>
      <c r="C8" s="44">
        <f>_51.02.01.03</f>
        <v>7583.41</v>
      </c>
      <c r="D8" s="44">
        <f>_51.02.01.03</f>
        <v>0</v>
      </c>
      <c r="E8" s="44">
        <f>_51.02.01.03</f>
        <v>0</v>
      </c>
      <c r="F8" s="44">
        <f t="shared" si="0"/>
        <v>7583.41</v>
      </c>
    </row>
    <row r="9" spans="1:8" x14ac:dyDescent="0.25">
      <c r="A9" s="42" t="s">
        <v>243</v>
      </c>
      <c r="B9" s="43" t="s">
        <v>244</v>
      </c>
      <c r="C9" s="44">
        <f>SUM(C10:C14)</f>
        <v>7583.41</v>
      </c>
      <c r="D9" s="44">
        <f>SUM(D10:D14)</f>
        <v>0</v>
      </c>
      <c r="E9" s="44">
        <f>SUM(E10:E14)</f>
        <v>0</v>
      </c>
      <c r="F9" s="44">
        <f t="shared" si="0"/>
        <v>7583.41</v>
      </c>
    </row>
    <row r="10" spans="1:8" x14ac:dyDescent="0.25">
      <c r="A10" s="42"/>
      <c r="B10" s="43" t="s">
        <v>245</v>
      </c>
      <c r="C10" s="44">
        <v>5200</v>
      </c>
      <c r="D10" s="44"/>
      <c r="E10" s="44"/>
      <c r="F10" s="44">
        <f t="shared" si="0"/>
        <v>5200</v>
      </c>
    </row>
    <row r="11" spans="1:8" x14ac:dyDescent="0.25">
      <c r="A11" s="42"/>
      <c r="B11" s="43" t="s">
        <v>246</v>
      </c>
      <c r="C11" s="44">
        <v>1300</v>
      </c>
      <c r="D11" s="44"/>
      <c r="E11" s="44"/>
      <c r="F11" s="44">
        <f t="shared" si="0"/>
        <v>1300</v>
      </c>
    </row>
    <row r="12" spans="1:8" x14ac:dyDescent="0.25">
      <c r="A12" s="42"/>
      <c r="B12" s="43" t="s">
        <v>247</v>
      </c>
      <c r="C12" s="44">
        <v>150</v>
      </c>
      <c r="D12" s="44">
        <v>0</v>
      </c>
      <c r="E12" s="44"/>
      <c r="F12" s="44">
        <f t="shared" si="0"/>
        <v>150</v>
      </c>
    </row>
    <row r="13" spans="1:8" x14ac:dyDescent="0.25">
      <c r="A13" s="42"/>
      <c r="B13" s="43" t="s">
        <v>522</v>
      </c>
      <c r="C13" s="44">
        <v>444.3</v>
      </c>
      <c r="D13" s="44"/>
      <c r="E13" s="44"/>
      <c r="F13" s="44">
        <f t="shared" si="0"/>
        <v>444.3</v>
      </c>
      <c r="H13" s="45"/>
    </row>
    <row r="14" spans="1:8" x14ac:dyDescent="0.25">
      <c r="A14" s="42"/>
      <c r="B14" s="43" t="s">
        <v>523</v>
      </c>
      <c r="C14" s="44">
        <v>489.11</v>
      </c>
      <c r="D14" s="44"/>
      <c r="E14" s="44"/>
      <c r="F14" s="44">
        <f t="shared" si="0"/>
        <v>489.11</v>
      </c>
    </row>
    <row r="15" spans="1:8" s="40" customFormat="1" ht="14.25" x14ac:dyDescent="0.25">
      <c r="A15" s="37" t="s">
        <v>249</v>
      </c>
      <c r="B15" s="38" t="s">
        <v>250</v>
      </c>
      <c r="C15" s="39">
        <f>_54.02.05+_54.02.06+_54.02.07+_54.02.10+_54.02.50</f>
        <v>524.5</v>
      </c>
      <c r="D15" s="39">
        <f>_54.02.05+_54.02.06+_54.02.07+_54.02.10+_54.02.50</f>
        <v>0</v>
      </c>
      <c r="E15" s="39">
        <f>_54.02.05+_54.02.06+_54.02.07+_54.02.10+_54.02.50</f>
        <v>0</v>
      </c>
      <c r="F15" s="39">
        <f t="shared" si="0"/>
        <v>524.5</v>
      </c>
    </row>
    <row r="16" spans="1:8" ht="30" x14ac:dyDescent="0.25">
      <c r="A16" s="42" t="s">
        <v>251</v>
      </c>
      <c r="B16" s="43" t="s">
        <v>252</v>
      </c>
      <c r="C16" s="44">
        <v>50</v>
      </c>
      <c r="D16" s="44">
        <v>0</v>
      </c>
      <c r="E16" s="44"/>
      <c r="F16" s="44">
        <f t="shared" si="0"/>
        <v>50</v>
      </c>
    </row>
    <row r="17" spans="1:6" ht="30" x14ac:dyDescent="0.25">
      <c r="A17" s="42" t="s">
        <v>253</v>
      </c>
      <c r="B17" s="43" t="s">
        <v>254</v>
      </c>
      <c r="C17" s="44">
        <v>0</v>
      </c>
      <c r="D17" s="44"/>
      <c r="E17" s="44"/>
      <c r="F17" s="44">
        <f t="shared" si="0"/>
        <v>0</v>
      </c>
    </row>
    <row r="18" spans="1:6" ht="45" x14ac:dyDescent="0.25">
      <c r="A18" s="42" t="s">
        <v>255</v>
      </c>
      <c r="B18" s="43" t="s">
        <v>256</v>
      </c>
      <c r="C18" s="44">
        <v>0</v>
      </c>
      <c r="D18" s="44"/>
      <c r="E18" s="44"/>
      <c r="F18" s="44">
        <f t="shared" si="0"/>
        <v>0</v>
      </c>
    </row>
    <row r="19" spans="1:6" ht="30" x14ac:dyDescent="0.25">
      <c r="A19" s="42" t="s">
        <v>257</v>
      </c>
      <c r="B19" s="43" t="s">
        <v>258</v>
      </c>
      <c r="C19" s="44">
        <f>SUM(C20:C22)</f>
        <v>474</v>
      </c>
      <c r="D19" s="44">
        <f>SUM(D20:D22)</f>
        <v>0</v>
      </c>
      <c r="E19" s="44">
        <f>SUM(E20:E22)</f>
        <v>0</v>
      </c>
      <c r="F19" s="44">
        <f t="shared" si="0"/>
        <v>474</v>
      </c>
    </row>
    <row r="20" spans="1:6" x14ac:dyDescent="0.25">
      <c r="A20" s="42"/>
      <c r="B20" s="43" t="s">
        <v>245</v>
      </c>
      <c r="C20" s="44">
        <v>460</v>
      </c>
      <c r="D20" s="44"/>
      <c r="E20" s="44"/>
      <c r="F20" s="44">
        <f t="shared" si="0"/>
        <v>460</v>
      </c>
    </row>
    <row r="21" spans="1:6" x14ac:dyDescent="0.25">
      <c r="A21" s="42"/>
      <c r="B21" s="43" t="s">
        <v>246</v>
      </c>
      <c r="C21" s="44">
        <v>14</v>
      </c>
      <c r="D21" s="44"/>
      <c r="E21" s="44"/>
      <c r="F21" s="44">
        <f t="shared" si="0"/>
        <v>14</v>
      </c>
    </row>
    <row r="22" spans="1:6" x14ac:dyDescent="0.25">
      <c r="A22" s="42"/>
      <c r="B22" s="43" t="s">
        <v>248</v>
      </c>
      <c r="C22" s="44">
        <v>0</v>
      </c>
      <c r="D22" s="44">
        <v>0</v>
      </c>
      <c r="E22" s="44"/>
      <c r="F22" s="44">
        <f t="shared" si="0"/>
        <v>0</v>
      </c>
    </row>
    <row r="23" spans="1:6" x14ac:dyDescent="0.25">
      <c r="A23" s="42" t="s">
        <v>259</v>
      </c>
      <c r="B23" s="43" t="s">
        <v>250</v>
      </c>
      <c r="C23" s="44">
        <v>0.5</v>
      </c>
      <c r="D23" s="44"/>
      <c r="E23" s="44"/>
      <c r="F23" s="44">
        <f t="shared" si="0"/>
        <v>0.5</v>
      </c>
    </row>
    <row r="24" spans="1:6" s="40" customFormat="1" ht="28.5" x14ac:dyDescent="0.25">
      <c r="A24" s="37" t="s">
        <v>260</v>
      </c>
      <c r="B24" s="38" t="s">
        <v>261</v>
      </c>
      <c r="C24" s="39">
        <f>C25+C27</f>
        <v>61</v>
      </c>
      <c r="D24" s="39">
        <f>D25+D27</f>
        <v>0</v>
      </c>
      <c r="E24" s="39">
        <f>E25+E27</f>
        <v>0</v>
      </c>
      <c r="F24" s="39">
        <f t="shared" si="0"/>
        <v>61</v>
      </c>
    </row>
    <row r="25" spans="1:6" s="40" customFormat="1" x14ac:dyDescent="0.25">
      <c r="A25" s="42"/>
      <c r="B25" s="43" t="s">
        <v>262</v>
      </c>
      <c r="C25" s="44">
        <f>C26</f>
        <v>1</v>
      </c>
      <c r="D25" s="44">
        <f>D26</f>
        <v>0</v>
      </c>
      <c r="E25" s="44">
        <f>E26</f>
        <v>0</v>
      </c>
      <c r="F25" s="44">
        <f t="shared" si="0"/>
        <v>1</v>
      </c>
    </row>
    <row r="26" spans="1:6" s="40" customFormat="1" ht="30" x14ac:dyDescent="0.25">
      <c r="A26" s="42"/>
      <c r="B26" s="43" t="s">
        <v>263</v>
      </c>
      <c r="C26" s="44">
        <v>1</v>
      </c>
      <c r="D26" s="44"/>
      <c r="E26" s="46"/>
      <c r="F26" s="44">
        <f t="shared" si="0"/>
        <v>1</v>
      </c>
    </row>
    <row r="27" spans="1:6" s="40" customFormat="1" x14ac:dyDescent="0.25">
      <c r="A27" s="42"/>
      <c r="B27" s="43" t="s">
        <v>264</v>
      </c>
      <c r="C27" s="44">
        <v>60</v>
      </c>
      <c r="D27" s="44"/>
      <c r="E27" s="39"/>
      <c r="F27" s="44">
        <f t="shared" si="0"/>
        <v>60</v>
      </c>
    </row>
    <row r="28" spans="1:6" s="40" customFormat="1" ht="28.5" x14ac:dyDescent="0.25">
      <c r="A28" s="37" t="s">
        <v>265</v>
      </c>
      <c r="B28" s="38" t="s">
        <v>266</v>
      </c>
      <c r="C28" s="39">
        <f>_56.02.06+_56.02.07</f>
        <v>0</v>
      </c>
      <c r="D28" s="39">
        <f>_56.02.06+_56.02.07</f>
        <v>0</v>
      </c>
      <c r="E28" s="39"/>
      <c r="F28" s="39">
        <f t="shared" si="0"/>
        <v>0</v>
      </c>
    </row>
    <row r="29" spans="1:6" ht="45" x14ac:dyDescent="0.25">
      <c r="A29" s="42" t="s">
        <v>267</v>
      </c>
      <c r="B29" s="43" t="s">
        <v>268</v>
      </c>
      <c r="C29" s="44">
        <v>0</v>
      </c>
      <c r="D29" s="44"/>
      <c r="E29" s="44"/>
      <c r="F29" s="44">
        <f t="shared" si="0"/>
        <v>0</v>
      </c>
    </row>
    <row r="30" spans="1:6" ht="45" x14ac:dyDescent="0.25">
      <c r="A30" s="42" t="s">
        <v>269</v>
      </c>
      <c r="B30" s="43" t="s">
        <v>270</v>
      </c>
      <c r="C30" s="44"/>
      <c r="D30" s="44"/>
      <c r="E30" s="44"/>
      <c r="F30" s="44">
        <f t="shared" si="0"/>
        <v>0</v>
      </c>
    </row>
    <row r="31" spans="1:6" s="40" customFormat="1" ht="42.75" x14ac:dyDescent="0.25">
      <c r="A31" s="37" t="s">
        <v>271</v>
      </c>
      <c r="B31" s="38" t="s">
        <v>272</v>
      </c>
      <c r="C31" s="39">
        <f>_60.02+_61.02</f>
        <v>889</v>
      </c>
      <c r="D31" s="39">
        <f>_60.02+_61.02</f>
        <v>0</v>
      </c>
      <c r="E31" s="39">
        <f>_60.02+_61.02</f>
        <v>0</v>
      </c>
      <c r="F31" s="39">
        <f t="shared" si="0"/>
        <v>889</v>
      </c>
    </row>
    <row r="32" spans="1:6" s="40" customFormat="1" ht="14.25" x14ac:dyDescent="0.25">
      <c r="A32" s="37" t="s">
        <v>273</v>
      </c>
      <c r="B32" s="38" t="s">
        <v>274</v>
      </c>
      <c r="C32" s="39">
        <f>_60.02.02</f>
        <v>0</v>
      </c>
      <c r="D32" s="39">
        <f>_60.02.02</f>
        <v>0</v>
      </c>
      <c r="E32" s="39"/>
      <c r="F32" s="39">
        <f t="shared" si="0"/>
        <v>0</v>
      </c>
    </row>
    <row r="33" spans="1:6" x14ac:dyDescent="0.25">
      <c r="A33" s="42" t="s">
        <v>275</v>
      </c>
      <c r="B33" s="43" t="s">
        <v>276</v>
      </c>
      <c r="C33" s="44">
        <v>0</v>
      </c>
      <c r="D33" s="44"/>
      <c r="E33" s="44"/>
      <c r="F33" s="44">
        <f t="shared" si="0"/>
        <v>0</v>
      </c>
    </row>
    <row r="34" spans="1:6" s="40" customFormat="1" ht="14.25" x14ac:dyDescent="0.25">
      <c r="A34" s="37" t="s">
        <v>277</v>
      </c>
      <c r="B34" s="38" t="s">
        <v>278</v>
      </c>
      <c r="C34" s="39">
        <f>_61.02.03+_61.02.05</f>
        <v>889</v>
      </c>
      <c r="D34" s="39">
        <f>_61.02.03+_61.02.05</f>
        <v>0</v>
      </c>
      <c r="E34" s="39">
        <f>_61.02.03+_61.02.05</f>
        <v>0</v>
      </c>
      <c r="F34" s="39">
        <f t="shared" si="0"/>
        <v>889</v>
      </c>
    </row>
    <row r="35" spans="1:6" x14ac:dyDescent="0.25">
      <c r="A35" s="42" t="s">
        <v>279</v>
      </c>
      <c r="B35" s="43" t="s">
        <v>280</v>
      </c>
      <c r="C35" s="44">
        <f>_61.02.03.04</f>
        <v>825</v>
      </c>
      <c r="D35" s="44">
        <f>_61.02.03.04</f>
        <v>0</v>
      </c>
      <c r="E35" s="44">
        <f>_61.02.03.04</f>
        <v>0</v>
      </c>
      <c r="F35" s="44">
        <f t="shared" si="0"/>
        <v>825</v>
      </c>
    </row>
    <row r="36" spans="1:6" x14ac:dyDescent="0.25">
      <c r="A36" s="42" t="s">
        <v>281</v>
      </c>
      <c r="B36" s="43" t="s">
        <v>282</v>
      </c>
      <c r="C36" s="44">
        <f>SUM(C37:C39)</f>
        <v>825</v>
      </c>
      <c r="D36" s="44">
        <f>SUM(D37:D39)</f>
        <v>0</v>
      </c>
      <c r="E36" s="44">
        <f>SUM(E37:E39)</f>
        <v>0</v>
      </c>
      <c r="F36" s="44">
        <f t="shared" si="0"/>
        <v>825</v>
      </c>
    </row>
    <row r="37" spans="1:6" x14ac:dyDescent="0.25">
      <c r="A37" s="42"/>
      <c r="B37" s="43" t="s">
        <v>245</v>
      </c>
      <c r="C37" s="44">
        <v>800</v>
      </c>
      <c r="D37" s="44"/>
      <c r="E37" s="44"/>
      <c r="F37" s="44">
        <f t="shared" ref="F37:F68" si="1">C37+E37</f>
        <v>800</v>
      </c>
    </row>
    <row r="38" spans="1:6" x14ac:dyDescent="0.25">
      <c r="A38" s="42"/>
      <c r="B38" s="43" t="s">
        <v>246</v>
      </c>
      <c r="C38" s="44">
        <v>25</v>
      </c>
      <c r="D38" s="44"/>
      <c r="E38" s="44"/>
      <c r="F38" s="44">
        <f t="shared" si="1"/>
        <v>25</v>
      </c>
    </row>
    <row r="39" spans="1:6" x14ac:dyDescent="0.25">
      <c r="A39" s="42"/>
      <c r="B39" s="43" t="s">
        <v>248</v>
      </c>
      <c r="C39" s="44">
        <v>0</v>
      </c>
      <c r="D39" s="44">
        <v>0</v>
      </c>
      <c r="E39" s="44"/>
      <c r="F39" s="44">
        <f t="shared" si="1"/>
        <v>0</v>
      </c>
    </row>
    <row r="40" spans="1:6" ht="30" x14ac:dyDescent="0.25">
      <c r="A40" s="42" t="s">
        <v>284</v>
      </c>
      <c r="B40" s="43" t="s">
        <v>285</v>
      </c>
      <c r="C40" s="44">
        <f>SUM(C41:C42)</f>
        <v>64</v>
      </c>
      <c r="D40" s="44">
        <f>SUM(D41:D42)</f>
        <v>0</v>
      </c>
      <c r="E40" s="44">
        <f>SUM(E41:E42)</f>
        <v>0</v>
      </c>
      <c r="F40" s="44">
        <f t="shared" si="1"/>
        <v>64</v>
      </c>
    </row>
    <row r="41" spans="1:6" x14ac:dyDescent="0.25">
      <c r="A41" s="42"/>
      <c r="B41" s="43" t="s">
        <v>286</v>
      </c>
      <c r="C41" s="44">
        <v>64</v>
      </c>
      <c r="D41" s="44"/>
      <c r="E41" s="44"/>
      <c r="F41" s="44">
        <f t="shared" si="1"/>
        <v>64</v>
      </c>
    </row>
    <row r="42" spans="1:6" x14ac:dyDescent="0.25">
      <c r="A42" s="42"/>
      <c r="B42" s="43" t="s">
        <v>248</v>
      </c>
      <c r="C42" s="44"/>
      <c r="D42" s="44"/>
      <c r="E42" s="44"/>
      <c r="F42" s="44">
        <f t="shared" si="1"/>
        <v>0</v>
      </c>
    </row>
    <row r="43" spans="1:6" s="40" customFormat="1" ht="28.5" x14ac:dyDescent="0.25">
      <c r="A43" s="37" t="s">
        <v>287</v>
      </c>
      <c r="B43" s="38" t="s">
        <v>288</v>
      </c>
      <c r="C43" s="39">
        <f>_65.02+_66.02+_67.02+_68.02</f>
        <v>14652.11</v>
      </c>
      <c r="D43" s="39">
        <f>_65.02+_66.02+_67.02+_68.02</f>
        <v>0</v>
      </c>
      <c r="E43" s="39">
        <f>_65.02+_66.02+_67.02+_68.02</f>
        <v>0</v>
      </c>
      <c r="F43" s="39">
        <f t="shared" si="1"/>
        <v>14652.11</v>
      </c>
    </row>
    <row r="44" spans="1:6" s="40" customFormat="1" ht="14.25" x14ac:dyDescent="0.25">
      <c r="A44" s="37" t="s">
        <v>289</v>
      </c>
      <c r="B44" s="38" t="s">
        <v>290</v>
      </c>
      <c r="C44" s="39">
        <f>_65.02.03+_65.02.04+_65.02.05+_65.02.07+_65.02.11+_65.02.50</f>
        <v>3028.1099999999997</v>
      </c>
      <c r="D44" s="39">
        <f>_65.02.03+_65.02.04+_65.02.05+_65.02.07+_65.02.11+_65.02.50</f>
        <v>0</v>
      </c>
      <c r="E44" s="39">
        <f>_65.02.03+_65.02.04+_65.02.05+_65.02.07+_65.02.11+_65.02.50</f>
        <v>0</v>
      </c>
      <c r="F44" s="39">
        <f t="shared" si="1"/>
        <v>3028.1099999999997</v>
      </c>
    </row>
    <row r="45" spans="1:6" x14ac:dyDescent="0.25">
      <c r="A45" s="42" t="s">
        <v>291</v>
      </c>
      <c r="B45" s="43" t="s">
        <v>292</v>
      </c>
      <c r="C45" s="44">
        <f>_65.02.03.01+_65.02.03.02</f>
        <v>1027.01</v>
      </c>
      <c r="D45" s="44">
        <f>_65.02.03.01+_65.02.03.02</f>
        <v>0</v>
      </c>
      <c r="E45" s="44">
        <f>_65.02.03.01+_65.02.03.02</f>
        <v>0</v>
      </c>
      <c r="F45" s="44">
        <f t="shared" si="1"/>
        <v>1027.01</v>
      </c>
    </row>
    <row r="46" spans="1:6" x14ac:dyDescent="0.25">
      <c r="A46" s="42" t="s">
        <v>293</v>
      </c>
      <c r="B46" s="43" t="s">
        <v>294</v>
      </c>
      <c r="C46" s="44">
        <f>SUM(C47:C49)</f>
        <v>986.01</v>
      </c>
      <c r="D46" s="44">
        <f>SUM(D47:D49)</f>
        <v>0</v>
      </c>
      <c r="E46" s="44">
        <f>SUM(E47:E49)</f>
        <v>0</v>
      </c>
      <c r="F46" s="44">
        <f t="shared" si="1"/>
        <v>986.01</v>
      </c>
    </row>
    <row r="47" spans="1:6" x14ac:dyDescent="0.25">
      <c r="A47" s="42"/>
      <c r="B47" s="43" t="s">
        <v>295</v>
      </c>
      <c r="C47" s="44">
        <v>222</v>
      </c>
      <c r="D47" s="44"/>
      <c r="E47" s="44"/>
      <c r="F47" s="44">
        <f t="shared" si="1"/>
        <v>222</v>
      </c>
    </row>
    <row r="48" spans="1:6" x14ac:dyDescent="0.25">
      <c r="A48" s="42"/>
      <c r="B48" s="43" t="s">
        <v>296</v>
      </c>
      <c r="C48" s="44">
        <v>14</v>
      </c>
      <c r="D48" s="44"/>
      <c r="E48" s="44">
        <v>0</v>
      </c>
      <c r="F48" s="44">
        <f t="shared" si="1"/>
        <v>14</v>
      </c>
    </row>
    <row r="49" spans="1:6" ht="30" x14ac:dyDescent="0.25">
      <c r="A49" s="42"/>
      <c r="B49" s="43" t="s">
        <v>509</v>
      </c>
      <c r="C49" s="44">
        <v>750.01</v>
      </c>
      <c r="D49" s="44"/>
      <c r="E49" s="44"/>
      <c r="F49" s="44">
        <f t="shared" si="1"/>
        <v>750.01</v>
      </c>
    </row>
    <row r="50" spans="1:6" x14ac:dyDescent="0.25">
      <c r="A50" s="42" t="s">
        <v>297</v>
      </c>
      <c r="B50" s="43" t="s">
        <v>298</v>
      </c>
      <c r="C50" s="44">
        <f>SUM(C51:C56)</f>
        <v>41</v>
      </c>
      <c r="D50" s="44">
        <f>SUM(D51:D55)</f>
        <v>0</v>
      </c>
      <c r="E50" s="44">
        <f>SUM(E51:E56)</f>
        <v>0</v>
      </c>
      <c r="F50" s="44">
        <f t="shared" si="1"/>
        <v>41</v>
      </c>
    </row>
    <row r="51" spans="1:6" x14ac:dyDescent="0.25">
      <c r="A51" s="42"/>
      <c r="B51" s="43" t="s">
        <v>245</v>
      </c>
      <c r="C51" s="44">
        <v>0</v>
      </c>
      <c r="D51" s="44"/>
      <c r="E51" s="44"/>
      <c r="F51" s="44">
        <f t="shared" si="1"/>
        <v>0</v>
      </c>
    </row>
    <row r="52" spans="1:6" x14ac:dyDescent="0.25">
      <c r="A52" s="42"/>
      <c r="B52" s="43" t="s">
        <v>295</v>
      </c>
      <c r="C52" s="44"/>
      <c r="D52" s="44"/>
      <c r="E52" s="44"/>
      <c r="F52" s="44">
        <f t="shared" si="1"/>
        <v>0</v>
      </c>
    </row>
    <row r="53" spans="1:6" x14ac:dyDescent="0.25">
      <c r="A53" s="42"/>
      <c r="B53" s="43" t="s">
        <v>299</v>
      </c>
      <c r="C53" s="44">
        <v>41</v>
      </c>
      <c r="D53" s="44"/>
      <c r="E53" s="44"/>
      <c r="F53" s="44">
        <f t="shared" si="1"/>
        <v>41</v>
      </c>
    </row>
    <row r="54" spans="1:6" x14ac:dyDescent="0.25">
      <c r="A54" s="42"/>
      <c r="B54" s="43" t="s">
        <v>283</v>
      </c>
      <c r="C54" s="44"/>
      <c r="D54" s="44"/>
      <c r="E54" s="44"/>
      <c r="F54" s="44">
        <f t="shared" si="1"/>
        <v>0</v>
      </c>
    </row>
    <row r="55" spans="1:6" x14ac:dyDescent="0.25">
      <c r="A55" s="42"/>
      <c r="B55" s="43" t="s">
        <v>248</v>
      </c>
      <c r="C55" s="44">
        <v>0</v>
      </c>
      <c r="D55" s="44"/>
      <c r="E55" s="44"/>
      <c r="F55" s="44">
        <f t="shared" si="1"/>
        <v>0</v>
      </c>
    </row>
    <row r="56" spans="1:6" ht="30" x14ac:dyDescent="0.25">
      <c r="A56" s="42">
        <v>56.02</v>
      </c>
      <c r="B56" s="43" t="s">
        <v>300</v>
      </c>
      <c r="C56" s="44"/>
      <c r="D56" s="44"/>
      <c r="E56" s="44"/>
      <c r="F56" s="44">
        <f t="shared" si="1"/>
        <v>0</v>
      </c>
    </row>
    <row r="57" spans="1:6" x14ac:dyDescent="0.25">
      <c r="A57" s="42" t="s">
        <v>301</v>
      </c>
      <c r="B57" s="43" t="s">
        <v>302</v>
      </c>
      <c r="C57" s="44">
        <f>_65.02.04.01+_65.02.04.02+_65.02.04.03</f>
        <v>1991.1</v>
      </c>
      <c r="D57" s="44">
        <f>_65.02.04.01+_65.02.04.02+_65.02.04.03</f>
        <v>0</v>
      </c>
      <c r="E57" s="44">
        <f>_65.02.04.01+_65.02.04.02+_65.02.04.03</f>
        <v>0</v>
      </c>
      <c r="F57" s="44">
        <f t="shared" si="1"/>
        <v>1991.1</v>
      </c>
    </row>
    <row r="58" spans="1:6" x14ac:dyDescent="0.25">
      <c r="A58" s="42" t="s">
        <v>303</v>
      </c>
      <c r="B58" s="43" t="s">
        <v>304</v>
      </c>
      <c r="C58" s="44">
        <f>SUM(C59:C63)</f>
        <v>1373.1</v>
      </c>
      <c r="D58" s="44">
        <f>SUM(D59:D63)</f>
        <v>0</v>
      </c>
      <c r="E58" s="44">
        <f>SUM(E59:E63)</f>
        <v>0</v>
      </c>
      <c r="F58" s="44">
        <f t="shared" si="1"/>
        <v>1373.1</v>
      </c>
    </row>
    <row r="59" spans="1:6" x14ac:dyDescent="0.25">
      <c r="A59" s="42"/>
      <c r="B59" s="43" t="s">
        <v>295</v>
      </c>
      <c r="C59" s="44">
        <v>720</v>
      </c>
      <c r="D59" s="44"/>
      <c r="E59" s="44"/>
      <c r="F59" s="44">
        <f t="shared" si="1"/>
        <v>720</v>
      </c>
    </row>
    <row r="60" spans="1:6" ht="30" x14ac:dyDescent="0.25">
      <c r="A60" s="42"/>
      <c r="B60" s="43" t="s">
        <v>305</v>
      </c>
      <c r="C60" s="44">
        <v>90</v>
      </c>
      <c r="D60" s="44"/>
      <c r="E60" s="44"/>
      <c r="F60" s="44">
        <f t="shared" si="1"/>
        <v>90</v>
      </c>
    </row>
    <row r="61" spans="1:6" x14ac:dyDescent="0.25">
      <c r="A61" s="42"/>
      <c r="B61" s="43" t="s">
        <v>299</v>
      </c>
      <c r="C61" s="44">
        <v>158</v>
      </c>
      <c r="D61" s="44"/>
      <c r="E61" s="44"/>
      <c r="F61" s="44">
        <f t="shared" si="1"/>
        <v>158</v>
      </c>
    </row>
    <row r="62" spans="1:6" x14ac:dyDescent="0.25">
      <c r="A62" s="42"/>
      <c r="B62" s="43" t="s">
        <v>306</v>
      </c>
      <c r="C62" s="44">
        <v>159</v>
      </c>
      <c r="D62" s="44"/>
      <c r="E62" s="44"/>
      <c r="F62" s="44">
        <f t="shared" si="1"/>
        <v>159</v>
      </c>
    </row>
    <row r="63" spans="1:6" ht="45" x14ac:dyDescent="0.25">
      <c r="A63" s="42"/>
      <c r="B63" s="43" t="s">
        <v>307</v>
      </c>
      <c r="C63" s="44">
        <v>246.1</v>
      </c>
      <c r="D63" s="44"/>
      <c r="E63" s="44">
        <v>0</v>
      </c>
      <c r="F63" s="44">
        <f t="shared" si="1"/>
        <v>246.1</v>
      </c>
    </row>
    <row r="64" spans="1:6" x14ac:dyDescent="0.25">
      <c r="A64" s="42" t="s">
        <v>308</v>
      </c>
      <c r="B64" s="43" t="s">
        <v>309</v>
      </c>
      <c r="C64" s="44">
        <f>SUM(C65:C69)</f>
        <v>618</v>
      </c>
      <c r="D64" s="44">
        <f>SUM(D65:D69)</f>
        <v>0</v>
      </c>
      <c r="E64" s="44">
        <f>SUM(E65:E69)</f>
        <v>0</v>
      </c>
      <c r="F64" s="44">
        <f t="shared" si="1"/>
        <v>618</v>
      </c>
    </row>
    <row r="65" spans="1:6" x14ac:dyDescent="0.25">
      <c r="A65" s="42"/>
      <c r="B65" s="43" t="s">
        <v>245</v>
      </c>
      <c r="C65" s="44">
        <v>0</v>
      </c>
      <c r="D65" s="44"/>
      <c r="E65" s="44">
        <v>0</v>
      </c>
      <c r="F65" s="44">
        <f t="shared" si="1"/>
        <v>0</v>
      </c>
    </row>
    <row r="66" spans="1:6" x14ac:dyDescent="0.25">
      <c r="A66" s="42"/>
      <c r="B66" s="43" t="s">
        <v>246</v>
      </c>
      <c r="C66" s="44">
        <v>347</v>
      </c>
      <c r="D66" s="44"/>
      <c r="E66" s="44"/>
      <c r="F66" s="44">
        <f t="shared" si="1"/>
        <v>347</v>
      </c>
    </row>
    <row r="67" spans="1:6" x14ac:dyDescent="0.25">
      <c r="A67" s="42"/>
      <c r="B67" s="43" t="s">
        <v>299</v>
      </c>
      <c r="C67" s="44">
        <v>132</v>
      </c>
      <c r="D67" s="44"/>
      <c r="E67" s="44"/>
      <c r="F67" s="44">
        <f t="shared" si="1"/>
        <v>132</v>
      </c>
    </row>
    <row r="68" spans="1:6" x14ac:dyDescent="0.25">
      <c r="A68" s="42"/>
      <c r="B68" s="43" t="s">
        <v>283</v>
      </c>
      <c r="C68" s="44">
        <v>24</v>
      </c>
      <c r="D68" s="44"/>
      <c r="E68" s="44"/>
      <c r="F68" s="44">
        <f t="shared" si="1"/>
        <v>24</v>
      </c>
    </row>
    <row r="69" spans="1:6" x14ac:dyDescent="0.25">
      <c r="A69" s="42"/>
      <c r="B69" s="43" t="s">
        <v>248</v>
      </c>
      <c r="C69" s="44">
        <v>115</v>
      </c>
      <c r="D69" s="44"/>
      <c r="E69" s="44"/>
      <c r="F69" s="44">
        <f t="shared" ref="F69:F79" si="2">C69+E69</f>
        <v>115</v>
      </c>
    </row>
    <row r="70" spans="1:6" x14ac:dyDescent="0.25">
      <c r="A70" s="42" t="s">
        <v>526</v>
      </c>
      <c r="B70" s="43" t="s">
        <v>527</v>
      </c>
      <c r="C70" s="44"/>
      <c r="D70" s="44"/>
      <c r="E70" s="44"/>
      <c r="F70" s="44">
        <f t="shared" si="2"/>
        <v>0</v>
      </c>
    </row>
    <row r="71" spans="1:6" x14ac:dyDescent="0.25">
      <c r="A71" s="42" t="s">
        <v>526</v>
      </c>
      <c r="B71" s="43" t="s">
        <v>528</v>
      </c>
      <c r="C71" s="44"/>
      <c r="D71" s="44"/>
      <c r="E71" s="44"/>
      <c r="F71" s="44">
        <f t="shared" si="2"/>
        <v>0</v>
      </c>
    </row>
    <row r="72" spans="1:6" x14ac:dyDescent="0.25">
      <c r="A72" s="42" t="s">
        <v>310</v>
      </c>
      <c r="B72" s="43" t="s">
        <v>311</v>
      </c>
      <c r="C72" s="44">
        <v>0</v>
      </c>
      <c r="D72" s="44">
        <f>_65.02.07.04</f>
        <v>0</v>
      </c>
      <c r="E72" s="44"/>
      <c r="F72" s="44">
        <f t="shared" si="2"/>
        <v>0</v>
      </c>
    </row>
    <row r="73" spans="1:6" x14ac:dyDescent="0.25">
      <c r="A73" s="42" t="s">
        <v>312</v>
      </c>
      <c r="B73" s="43" t="s">
        <v>313</v>
      </c>
      <c r="C73" s="44">
        <v>0</v>
      </c>
      <c r="D73" s="44"/>
      <c r="E73" s="44"/>
      <c r="F73" s="44">
        <f t="shared" si="2"/>
        <v>0</v>
      </c>
    </row>
    <row r="74" spans="1:6" x14ac:dyDescent="0.25">
      <c r="A74" s="42" t="s">
        <v>314</v>
      </c>
      <c r="B74" s="43" t="s">
        <v>315</v>
      </c>
      <c r="C74" s="44">
        <v>0</v>
      </c>
      <c r="D74" s="44">
        <f>_65.02.11.03+_65.02.11.30</f>
        <v>0</v>
      </c>
      <c r="E74" s="44"/>
      <c r="F74" s="44">
        <f t="shared" si="2"/>
        <v>0</v>
      </c>
    </row>
    <row r="75" spans="1:6" x14ac:dyDescent="0.25">
      <c r="A75" s="42" t="s">
        <v>316</v>
      </c>
      <c r="B75" s="43" t="s">
        <v>317</v>
      </c>
      <c r="C75" s="44">
        <v>0</v>
      </c>
      <c r="D75" s="44"/>
      <c r="E75" s="44"/>
      <c r="F75" s="44">
        <f t="shared" si="2"/>
        <v>0</v>
      </c>
    </row>
    <row r="76" spans="1:6" x14ac:dyDescent="0.25">
      <c r="A76" s="42" t="s">
        <v>318</v>
      </c>
      <c r="B76" s="43" t="s">
        <v>319</v>
      </c>
      <c r="C76" s="44">
        <v>0</v>
      </c>
      <c r="D76" s="44"/>
      <c r="E76" s="44"/>
      <c r="F76" s="44">
        <f t="shared" si="2"/>
        <v>0</v>
      </c>
    </row>
    <row r="77" spans="1:6" x14ac:dyDescent="0.25">
      <c r="A77" s="42" t="s">
        <v>320</v>
      </c>
      <c r="B77" s="43" t="s">
        <v>321</v>
      </c>
      <c r="C77" s="44">
        <v>10</v>
      </c>
      <c r="D77" s="44"/>
      <c r="E77" s="44"/>
      <c r="F77" s="44">
        <f t="shared" si="2"/>
        <v>10</v>
      </c>
    </row>
    <row r="78" spans="1:6" s="40" customFormat="1" ht="14.25" x14ac:dyDescent="0.25">
      <c r="A78" s="37" t="s">
        <v>322</v>
      </c>
      <c r="B78" s="38" t="s">
        <v>323</v>
      </c>
      <c r="C78" s="39">
        <f>_66.02.06+_66.02.08+_66.02.50</f>
        <v>3455</v>
      </c>
      <c r="D78" s="39">
        <f>_66.02.06+_66.02.08+_66.02.50</f>
        <v>0</v>
      </c>
      <c r="E78" s="39">
        <f>_66.02.06+_66.02.08+_66.02.50</f>
        <v>0</v>
      </c>
      <c r="F78" s="39">
        <f t="shared" si="2"/>
        <v>3455</v>
      </c>
    </row>
    <row r="79" spans="1:6" x14ac:dyDescent="0.25">
      <c r="A79" s="42" t="s">
        <v>324</v>
      </c>
      <c r="B79" s="43" t="s">
        <v>325</v>
      </c>
      <c r="C79" s="44">
        <f>_66.02.06.01</f>
        <v>1090</v>
      </c>
      <c r="D79" s="44">
        <f>_66.02.06.01</f>
        <v>0</v>
      </c>
      <c r="E79" s="44">
        <f>_66.02.06.01</f>
        <v>0</v>
      </c>
      <c r="F79" s="44">
        <f t="shared" si="2"/>
        <v>1090</v>
      </c>
    </row>
    <row r="80" spans="1:6" x14ac:dyDescent="0.25">
      <c r="A80" s="42" t="s">
        <v>326</v>
      </c>
      <c r="B80" s="43" t="s">
        <v>327</v>
      </c>
      <c r="C80" s="44">
        <f>C81+C82+C83</f>
        <v>1090</v>
      </c>
      <c r="D80" s="44">
        <f>D81+D82+D83</f>
        <v>0</v>
      </c>
      <c r="E80" s="44">
        <f>E81+E82+E83</f>
        <v>0</v>
      </c>
      <c r="F80" s="44">
        <f>F81+F82+F83</f>
        <v>1090</v>
      </c>
    </row>
    <row r="81" spans="1:6" x14ac:dyDescent="0.25">
      <c r="A81" s="42"/>
      <c r="B81" s="43" t="s">
        <v>328</v>
      </c>
      <c r="C81" s="44">
        <v>390</v>
      </c>
      <c r="D81" s="44"/>
      <c r="E81" s="44"/>
      <c r="F81" s="44">
        <f t="shared" ref="F81:F115" si="3">C81+E81</f>
        <v>390</v>
      </c>
    </row>
    <row r="82" spans="1:6" ht="30" x14ac:dyDescent="0.25">
      <c r="A82" s="42" t="s">
        <v>506</v>
      </c>
      <c r="B82" s="43" t="s">
        <v>507</v>
      </c>
      <c r="C82" s="44">
        <v>700</v>
      </c>
      <c r="D82" s="44"/>
      <c r="E82" s="44"/>
      <c r="F82" s="44">
        <f t="shared" si="3"/>
        <v>700</v>
      </c>
    </row>
    <row r="83" spans="1:6" ht="30" x14ac:dyDescent="0.25">
      <c r="A83" s="42" t="s">
        <v>505</v>
      </c>
      <c r="B83" s="43" t="s">
        <v>329</v>
      </c>
      <c r="C83" s="44"/>
      <c r="D83" s="44"/>
      <c r="E83" s="44"/>
      <c r="F83" s="44">
        <f t="shared" si="3"/>
        <v>0</v>
      </c>
    </row>
    <row r="84" spans="1:6" x14ac:dyDescent="0.25">
      <c r="A84" s="42" t="s">
        <v>330</v>
      </c>
      <c r="B84" s="43" t="s">
        <v>331</v>
      </c>
      <c r="C84" s="44">
        <f>C85+C86</f>
        <v>665</v>
      </c>
      <c r="D84" s="44">
        <f>D85+D86</f>
        <v>0</v>
      </c>
      <c r="E84" s="44">
        <f>E85+E86</f>
        <v>0</v>
      </c>
      <c r="F84" s="44">
        <f t="shared" si="3"/>
        <v>665</v>
      </c>
    </row>
    <row r="85" spans="1:6" x14ac:dyDescent="0.25">
      <c r="A85" s="42"/>
      <c r="B85" s="43" t="s">
        <v>245</v>
      </c>
      <c r="C85" s="44">
        <v>630</v>
      </c>
      <c r="D85" s="44"/>
      <c r="E85" s="44"/>
      <c r="F85" s="44">
        <f t="shared" si="3"/>
        <v>630</v>
      </c>
    </row>
    <row r="86" spans="1:6" x14ac:dyDescent="0.25">
      <c r="A86" s="42"/>
      <c r="B86" s="43" t="s">
        <v>246</v>
      </c>
      <c r="C86" s="44">
        <v>35</v>
      </c>
      <c r="D86" s="44"/>
      <c r="E86" s="44"/>
      <c r="F86" s="44">
        <f t="shared" si="3"/>
        <v>35</v>
      </c>
    </row>
    <row r="87" spans="1:6" x14ac:dyDescent="0.25">
      <c r="A87" s="42" t="s">
        <v>332</v>
      </c>
      <c r="B87" s="43" t="s">
        <v>333</v>
      </c>
      <c r="C87" s="44">
        <f>_66.02.50.50</f>
        <v>1700</v>
      </c>
      <c r="D87" s="44">
        <f>_66.02.50.50</f>
        <v>0</v>
      </c>
      <c r="E87" s="44"/>
      <c r="F87" s="44">
        <f t="shared" si="3"/>
        <v>1700</v>
      </c>
    </row>
    <row r="88" spans="1:6" x14ac:dyDescent="0.25">
      <c r="A88" s="42" t="s">
        <v>334</v>
      </c>
      <c r="B88" s="43" t="s">
        <v>335</v>
      </c>
      <c r="C88" s="44">
        <f>C89</f>
        <v>1700</v>
      </c>
      <c r="D88" s="44">
        <f>D89</f>
        <v>0</v>
      </c>
      <c r="E88" s="44"/>
      <c r="F88" s="44">
        <f t="shared" si="3"/>
        <v>1700</v>
      </c>
    </row>
    <row r="89" spans="1:6" x14ac:dyDescent="0.25">
      <c r="A89" s="42"/>
      <c r="B89" s="43" t="s">
        <v>247</v>
      </c>
      <c r="C89" s="44">
        <v>1700</v>
      </c>
      <c r="D89" s="44"/>
      <c r="E89" s="44"/>
      <c r="F89" s="44">
        <f t="shared" si="3"/>
        <v>1700</v>
      </c>
    </row>
    <row r="90" spans="1:6" s="40" customFormat="1" ht="14.25" x14ac:dyDescent="0.25">
      <c r="A90" s="37" t="s">
        <v>336</v>
      </c>
      <c r="B90" s="38" t="s">
        <v>337</v>
      </c>
      <c r="C90" s="39">
        <f>_67.02.03+_67.02.05+_67.02.06+_67.02.50</f>
        <v>1585</v>
      </c>
      <c r="D90" s="39">
        <f>_67.02.03+_67.02.05+_67.02.06+_67.02.50</f>
        <v>0</v>
      </c>
      <c r="E90" s="39">
        <f>_67.02.03+_67.02.05+_67.02.06+_67.02.50</f>
        <v>0</v>
      </c>
      <c r="F90" s="39">
        <f t="shared" si="3"/>
        <v>1585</v>
      </c>
    </row>
    <row r="91" spans="1:6" x14ac:dyDescent="0.25">
      <c r="A91" s="42" t="s">
        <v>338</v>
      </c>
      <c r="B91" s="43" t="s">
        <v>339</v>
      </c>
      <c r="C91" s="44">
        <f>_67.02.03.02+_67.02.03.03+_67.02.03.04+_67.02.03.05+_67.02.03.06+_67.02.03.07+_67.02.03.08+_67.02.03.12+_67.02.03.30</f>
        <v>782</v>
      </c>
      <c r="D91" s="44">
        <f>_67.02.03.02+_67.02.03.03+_67.02.03.04+_67.02.03.05+_67.02.03.06+_67.02.03.07+_67.02.03.08+_67.02.03.12+_67.02.03.30</f>
        <v>0</v>
      </c>
      <c r="E91" s="44">
        <f>_67.02.03.02+_67.02.03.03+_67.02.03.04+_67.02.03.05+_67.02.03.06+_67.02.03.07+_67.02.03.08+_67.02.03.12+_67.02.03.30</f>
        <v>0</v>
      </c>
      <c r="F91" s="44">
        <f t="shared" si="3"/>
        <v>782</v>
      </c>
    </row>
    <row r="92" spans="1:6" ht="30" x14ac:dyDescent="0.25">
      <c r="A92" s="42" t="s">
        <v>340</v>
      </c>
      <c r="B92" s="43" t="s">
        <v>341</v>
      </c>
      <c r="C92" s="44">
        <f>SUM(C93:C96)</f>
        <v>200</v>
      </c>
      <c r="D92" s="44">
        <f>SUM(D93:D96)</f>
        <v>0</v>
      </c>
      <c r="E92" s="44">
        <f>SUM(E93:E96)</f>
        <v>0</v>
      </c>
      <c r="F92" s="44">
        <f t="shared" si="3"/>
        <v>200</v>
      </c>
    </row>
    <row r="93" spans="1:6" x14ac:dyDescent="0.25">
      <c r="A93" s="42"/>
      <c r="B93" s="43" t="s">
        <v>245</v>
      </c>
      <c r="C93" s="44">
        <v>130</v>
      </c>
      <c r="D93" s="44"/>
      <c r="E93" s="44"/>
      <c r="F93" s="44">
        <f t="shared" si="3"/>
        <v>130</v>
      </c>
    </row>
    <row r="94" spans="1:6" x14ac:dyDescent="0.25">
      <c r="A94" s="42"/>
      <c r="B94" s="43" t="s">
        <v>246</v>
      </c>
      <c r="C94" s="44">
        <v>60</v>
      </c>
      <c r="D94" s="44"/>
      <c r="E94" s="44"/>
      <c r="F94" s="44">
        <f t="shared" si="3"/>
        <v>60</v>
      </c>
    </row>
    <row r="95" spans="1:6" x14ac:dyDescent="0.25">
      <c r="A95" s="42"/>
      <c r="B95" s="43" t="s">
        <v>283</v>
      </c>
      <c r="C95" s="44">
        <v>0</v>
      </c>
      <c r="D95" s="44"/>
      <c r="E95" s="44"/>
      <c r="F95" s="44">
        <f t="shared" si="3"/>
        <v>0</v>
      </c>
    </row>
    <row r="96" spans="1:6" x14ac:dyDescent="0.25">
      <c r="A96" s="42"/>
      <c r="B96" s="43" t="s">
        <v>248</v>
      </c>
      <c r="C96" s="44">
        <v>10</v>
      </c>
      <c r="D96" s="44"/>
      <c r="E96" s="44"/>
      <c r="F96" s="44">
        <f t="shared" si="3"/>
        <v>10</v>
      </c>
    </row>
    <row r="97" spans="1:6" x14ac:dyDescent="0.25">
      <c r="A97" s="42" t="s">
        <v>342</v>
      </c>
      <c r="B97" s="43" t="s">
        <v>343</v>
      </c>
      <c r="C97" s="44">
        <f>_40.02</f>
        <v>0</v>
      </c>
      <c r="D97" s="44"/>
      <c r="E97" s="44"/>
      <c r="F97" s="44">
        <f t="shared" si="3"/>
        <v>0</v>
      </c>
    </row>
    <row r="98" spans="1:6" x14ac:dyDescent="0.25">
      <c r="A98" s="42" t="s">
        <v>344</v>
      </c>
      <c r="B98" s="43" t="s">
        <v>345</v>
      </c>
      <c r="C98" s="44">
        <f>_40.02.06+_40.02.07+_40.02.10+_40.02.11+_40.02.50</f>
        <v>0</v>
      </c>
      <c r="D98" s="44"/>
      <c r="E98" s="44"/>
      <c r="F98" s="44">
        <f t="shared" si="3"/>
        <v>0</v>
      </c>
    </row>
    <row r="99" spans="1:6" x14ac:dyDescent="0.25">
      <c r="A99" s="42" t="s">
        <v>346</v>
      </c>
      <c r="B99" s="43" t="s">
        <v>347</v>
      </c>
      <c r="C99" s="44">
        <v>0</v>
      </c>
      <c r="D99" s="44"/>
      <c r="E99" s="44"/>
      <c r="F99" s="44">
        <f t="shared" si="3"/>
        <v>0</v>
      </c>
    </row>
    <row r="100" spans="1:6" ht="18.75" customHeight="1" x14ac:dyDescent="0.25">
      <c r="A100" s="42" t="s">
        <v>348</v>
      </c>
      <c r="B100" s="43" t="s">
        <v>349</v>
      </c>
      <c r="C100" s="44">
        <f>SUM(C101:C104)</f>
        <v>481</v>
      </c>
      <c r="D100" s="44">
        <f>SUM(D101:D104)</f>
        <v>0</v>
      </c>
      <c r="E100" s="44">
        <f>SUM(E101:E104)</f>
        <v>0</v>
      </c>
      <c r="F100" s="44">
        <f t="shared" si="3"/>
        <v>481</v>
      </c>
    </row>
    <row r="101" spans="1:6" x14ac:dyDescent="0.25">
      <c r="A101" s="42"/>
      <c r="B101" s="43" t="s">
        <v>245</v>
      </c>
      <c r="C101" s="44">
        <v>165</v>
      </c>
      <c r="D101" s="44"/>
      <c r="E101" s="44"/>
      <c r="F101" s="44">
        <f t="shared" si="3"/>
        <v>165</v>
      </c>
    </row>
    <row r="102" spans="1:6" x14ac:dyDescent="0.25">
      <c r="A102" s="42"/>
      <c r="B102" s="43" t="s">
        <v>246</v>
      </c>
      <c r="C102" s="44">
        <v>205</v>
      </c>
      <c r="D102" s="44"/>
      <c r="E102" s="44"/>
      <c r="F102" s="44">
        <f t="shared" si="3"/>
        <v>205</v>
      </c>
    </row>
    <row r="103" spans="1:6" x14ac:dyDescent="0.25">
      <c r="A103" s="42"/>
      <c r="B103" s="43" t="s">
        <v>283</v>
      </c>
      <c r="C103" s="44">
        <v>0</v>
      </c>
      <c r="D103" s="44"/>
      <c r="E103" s="44"/>
      <c r="F103" s="44">
        <f t="shared" si="3"/>
        <v>0</v>
      </c>
    </row>
    <row r="104" spans="1:6" x14ac:dyDescent="0.25">
      <c r="A104" s="42"/>
      <c r="B104" s="43" t="s">
        <v>248</v>
      </c>
      <c r="C104" s="44">
        <v>111</v>
      </c>
      <c r="D104" s="44"/>
      <c r="E104" s="44"/>
      <c r="F104" s="44">
        <f t="shared" si="3"/>
        <v>111</v>
      </c>
    </row>
    <row r="105" spans="1:6" x14ac:dyDescent="0.25">
      <c r="A105" s="42" t="s">
        <v>350</v>
      </c>
      <c r="B105" s="43" t="s">
        <v>351</v>
      </c>
      <c r="C105" s="44">
        <f>C106</f>
        <v>35</v>
      </c>
      <c r="D105" s="44">
        <f>D106</f>
        <v>0</v>
      </c>
      <c r="E105" s="44">
        <f>E106</f>
        <v>0</v>
      </c>
      <c r="F105" s="44">
        <f t="shared" si="3"/>
        <v>35</v>
      </c>
    </row>
    <row r="106" spans="1:6" x14ac:dyDescent="0.25">
      <c r="A106" s="42"/>
      <c r="B106" s="43" t="s">
        <v>352</v>
      </c>
      <c r="C106" s="44">
        <v>35</v>
      </c>
      <c r="D106" s="44"/>
      <c r="E106" s="44"/>
      <c r="F106" s="44">
        <f t="shared" si="3"/>
        <v>35</v>
      </c>
    </row>
    <row r="107" spans="1:6" ht="30" x14ac:dyDescent="0.25">
      <c r="A107" s="42" t="s">
        <v>353</v>
      </c>
      <c r="B107" s="43" t="s">
        <v>354</v>
      </c>
      <c r="C107" s="44">
        <v>56</v>
      </c>
      <c r="D107" s="44"/>
      <c r="E107" s="44"/>
      <c r="F107" s="44">
        <f t="shared" si="3"/>
        <v>56</v>
      </c>
    </row>
    <row r="108" spans="1:6" ht="30" x14ac:dyDescent="0.25">
      <c r="A108" s="42" t="s">
        <v>355</v>
      </c>
      <c r="B108" s="43" t="s">
        <v>356</v>
      </c>
      <c r="C108" s="44">
        <f>C109</f>
        <v>0</v>
      </c>
      <c r="D108" s="44">
        <f>D109</f>
        <v>0</v>
      </c>
      <c r="E108" s="44"/>
      <c r="F108" s="44">
        <f t="shared" si="3"/>
        <v>0</v>
      </c>
    </row>
    <row r="109" spans="1:6" x14ac:dyDescent="0.25">
      <c r="A109" s="42"/>
      <c r="B109" s="43" t="s">
        <v>248</v>
      </c>
      <c r="C109" s="44"/>
      <c r="D109" s="44"/>
      <c r="E109" s="44"/>
      <c r="F109" s="44">
        <f t="shared" si="3"/>
        <v>0</v>
      </c>
    </row>
    <row r="110" spans="1:6" ht="21" customHeight="1" x14ac:dyDescent="0.25">
      <c r="A110" s="42" t="s">
        <v>357</v>
      </c>
      <c r="B110" s="43" t="s">
        <v>358</v>
      </c>
      <c r="C110" s="44">
        <v>10</v>
      </c>
      <c r="D110" s="44"/>
      <c r="E110" s="44"/>
      <c r="F110" s="44">
        <f t="shared" si="3"/>
        <v>10</v>
      </c>
    </row>
    <row r="111" spans="1:6" x14ac:dyDescent="0.25">
      <c r="A111" s="42" t="s">
        <v>359</v>
      </c>
      <c r="B111" s="43" t="s">
        <v>360</v>
      </c>
      <c r="C111" s="44">
        <f>_67.02.05.01+_67.02.05.02+_67.02.05.03</f>
        <v>589</v>
      </c>
      <c r="D111" s="44">
        <f>_67.02.05.01+_67.02.05.02+_67.02.05.03</f>
        <v>0</v>
      </c>
      <c r="E111" s="44">
        <f>_67.02.05.01+_67.02.05.02+_67.02.05.03</f>
        <v>0</v>
      </c>
      <c r="F111" s="44">
        <f t="shared" si="3"/>
        <v>589</v>
      </c>
    </row>
    <row r="112" spans="1:6" x14ac:dyDescent="0.25">
      <c r="A112" s="42" t="s">
        <v>361</v>
      </c>
      <c r="B112" s="43" t="s">
        <v>362</v>
      </c>
      <c r="C112" s="44">
        <f>C113</f>
        <v>300</v>
      </c>
      <c r="D112" s="44">
        <f>D113</f>
        <v>0</v>
      </c>
      <c r="E112" s="44">
        <f>E113</f>
        <v>0</v>
      </c>
      <c r="F112" s="44">
        <f t="shared" si="3"/>
        <v>300</v>
      </c>
    </row>
    <row r="113" spans="1:6" x14ac:dyDescent="0.25">
      <c r="A113" s="42"/>
      <c r="B113" s="43" t="s">
        <v>247</v>
      </c>
      <c r="C113" s="44">
        <v>300</v>
      </c>
      <c r="D113" s="44"/>
      <c r="E113" s="44"/>
      <c r="F113" s="44">
        <f t="shared" si="3"/>
        <v>300</v>
      </c>
    </row>
    <row r="114" spans="1:6" x14ac:dyDescent="0.25">
      <c r="A114" s="42" t="s">
        <v>363</v>
      </c>
      <c r="B114" s="43" t="s">
        <v>364</v>
      </c>
      <c r="C114" s="44">
        <v>0</v>
      </c>
      <c r="D114" s="44"/>
      <c r="E114" s="44"/>
      <c r="F114" s="44">
        <f t="shared" si="3"/>
        <v>0</v>
      </c>
    </row>
    <row r="115" spans="1:6" ht="30" x14ac:dyDescent="0.25">
      <c r="A115" s="42" t="s">
        <v>365</v>
      </c>
      <c r="B115" s="43" t="s">
        <v>366</v>
      </c>
      <c r="C115" s="44">
        <f>SUM(C116:C117)</f>
        <v>289</v>
      </c>
      <c r="D115" s="44">
        <f>SUM(D116:D117)</f>
        <v>0</v>
      </c>
      <c r="E115" s="44">
        <f>SUM(E116:E117)</f>
        <v>0</v>
      </c>
      <c r="F115" s="44">
        <f t="shared" si="3"/>
        <v>289</v>
      </c>
    </row>
    <row r="116" spans="1:6" x14ac:dyDescent="0.25">
      <c r="A116" s="42"/>
      <c r="B116" s="43" t="s">
        <v>246</v>
      </c>
      <c r="C116" s="44">
        <v>253</v>
      </c>
      <c r="D116" s="44"/>
      <c r="E116" s="44"/>
      <c r="F116" s="44">
        <f t="shared" ref="F116:F147" si="4">C116+E116</f>
        <v>253</v>
      </c>
    </row>
    <row r="117" spans="1:6" x14ac:dyDescent="0.25">
      <c r="A117" s="42"/>
      <c r="B117" s="43" t="s">
        <v>248</v>
      </c>
      <c r="C117" s="44">
        <v>36</v>
      </c>
      <c r="D117" s="44"/>
      <c r="E117" s="44"/>
      <c r="F117" s="44">
        <f t="shared" si="4"/>
        <v>36</v>
      </c>
    </row>
    <row r="118" spans="1:6" x14ac:dyDescent="0.25">
      <c r="A118" s="42" t="s">
        <v>367</v>
      </c>
      <c r="B118" s="43" t="s">
        <v>368</v>
      </c>
      <c r="C118" s="44">
        <f>SUM(C119:C120)</f>
        <v>92</v>
      </c>
      <c r="D118" s="44">
        <f>SUM(D119:D120)</f>
        <v>0</v>
      </c>
      <c r="E118" s="44">
        <f>SUM(E119:E120)</f>
        <v>0</v>
      </c>
      <c r="F118" s="44">
        <f t="shared" si="4"/>
        <v>92</v>
      </c>
    </row>
    <row r="119" spans="1:6" x14ac:dyDescent="0.25">
      <c r="A119" s="42"/>
      <c r="B119" s="43" t="s">
        <v>246</v>
      </c>
      <c r="C119" s="44">
        <v>80</v>
      </c>
      <c r="D119" s="44"/>
      <c r="E119" s="44"/>
      <c r="F119" s="44">
        <f t="shared" si="4"/>
        <v>80</v>
      </c>
    </row>
    <row r="120" spans="1:6" x14ac:dyDescent="0.25">
      <c r="A120" s="42"/>
      <c r="B120" s="43" t="s">
        <v>248</v>
      </c>
      <c r="C120" s="44">
        <v>12</v>
      </c>
      <c r="D120" s="44"/>
      <c r="E120" s="44"/>
      <c r="F120" s="44">
        <f t="shared" si="4"/>
        <v>12</v>
      </c>
    </row>
    <row r="121" spans="1:6" ht="33" customHeight="1" x14ac:dyDescent="0.25">
      <c r="A121" s="42" t="s">
        <v>369</v>
      </c>
      <c r="B121" s="43" t="s">
        <v>370</v>
      </c>
      <c r="C121" s="44">
        <f>C122</f>
        <v>122</v>
      </c>
      <c r="D121" s="44">
        <f>D122</f>
        <v>0</v>
      </c>
      <c r="E121" s="44">
        <f>E122</f>
        <v>0</v>
      </c>
      <c r="F121" s="44">
        <f t="shared" si="4"/>
        <v>122</v>
      </c>
    </row>
    <row r="122" spans="1:6" x14ac:dyDescent="0.25">
      <c r="A122" s="42"/>
      <c r="B122" s="43" t="s">
        <v>524</v>
      </c>
      <c r="C122" s="44">
        <v>122</v>
      </c>
      <c r="D122" s="44"/>
      <c r="E122" s="44"/>
      <c r="F122" s="44">
        <f t="shared" si="4"/>
        <v>122</v>
      </c>
    </row>
    <row r="123" spans="1:6" s="40" customFormat="1" ht="14.25" x14ac:dyDescent="0.25">
      <c r="A123" s="37" t="s">
        <v>371</v>
      </c>
      <c r="B123" s="38" t="s">
        <v>372</v>
      </c>
      <c r="C123" s="39">
        <f>_68.02.04+_68.02.05+_68.02.06+_68.02.10+_68.02.11+_68.02.15+_68.02.50</f>
        <v>6584</v>
      </c>
      <c r="D123" s="39">
        <f>_68.02.04+_68.02.05+_68.02.06+_68.02.10+_68.02.11+_68.02.15+_68.02.50</f>
        <v>0</v>
      </c>
      <c r="E123" s="39">
        <f>_68.02.04+_68.02.05+_68.02.06+_68.02.10+_68.02.11+_68.02.15+_68.02.50</f>
        <v>0</v>
      </c>
      <c r="F123" s="39">
        <f t="shared" si="4"/>
        <v>6584</v>
      </c>
    </row>
    <row r="124" spans="1:6" x14ac:dyDescent="0.25">
      <c r="A124" s="42" t="s">
        <v>373</v>
      </c>
      <c r="B124" s="43" t="s">
        <v>374</v>
      </c>
      <c r="C124" s="44">
        <v>0</v>
      </c>
      <c r="D124" s="44"/>
      <c r="E124" s="44"/>
      <c r="F124" s="44">
        <f t="shared" si="4"/>
        <v>0</v>
      </c>
    </row>
    <row r="125" spans="1:6" x14ac:dyDescent="0.25">
      <c r="A125" s="42" t="s">
        <v>375</v>
      </c>
      <c r="B125" s="43" t="s">
        <v>376</v>
      </c>
      <c r="C125" s="44">
        <f>_68.02.05.02</f>
        <v>5509</v>
      </c>
      <c r="D125" s="44">
        <f>_68.02.05.02</f>
        <v>0</v>
      </c>
      <c r="E125" s="44">
        <f>_68.02.05.02</f>
        <v>0</v>
      </c>
      <c r="F125" s="44">
        <f t="shared" si="4"/>
        <v>5509</v>
      </c>
    </row>
    <row r="126" spans="1:6" x14ac:dyDescent="0.25">
      <c r="A126" s="42" t="s">
        <v>377</v>
      </c>
      <c r="B126" s="43" t="s">
        <v>378</v>
      </c>
      <c r="C126" s="44">
        <v>5509</v>
      </c>
      <c r="D126" s="44"/>
      <c r="E126" s="44"/>
      <c r="F126" s="44">
        <f t="shared" si="4"/>
        <v>5509</v>
      </c>
    </row>
    <row r="127" spans="1:6" x14ac:dyDescent="0.25">
      <c r="A127" s="42" t="s">
        <v>379</v>
      </c>
      <c r="B127" s="43" t="s">
        <v>380</v>
      </c>
      <c r="C127" s="44">
        <v>0</v>
      </c>
      <c r="D127" s="44"/>
      <c r="E127" s="44"/>
      <c r="F127" s="44">
        <f t="shared" si="4"/>
        <v>0</v>
      </c>
    </row>
    <row r="128" spans="1:6" x14ac:dyDescent="0.25">
      <c r="A128" s="42" t="s">
        <v>381</v>
      </c>
      <c r="B128" s="43" t="s">
        <v>382</v>
      </c>
      <c r="C128" s="44">
        <v>0</v>
      </c>
      <c r="D128" s="44"/>
      <c r="E128" s="44"/>
      <c r="F128" s="44">
        <f t="shared" si="4"/>
        <v>0</v>
      </c>
    </row>
    <row r="129" spans="1:6" x14ac:dyDescent="0.25">
      <c r="A129" s="42" t="s">
        <v>383</v>
      </c>
      <c r="B129" s="43" t="s">
        <v>384</v>
      </c>
      <c r="C129" s="44">
        <f>SUM(C130:C132)</f>
        <v>0</v>
      </c>
      <c r="D129" s="44">
        <f>SUM(D130:D132)</f>
        <v>0</v>
      </c>
      <c r="E129" s="44"/>
      <c r="F129" s="44">
        <f t="shared" si="4"/>
        <v>0</v>
      </c>
    </row>
    <row r="130" spans="1:6" x14ac:dyDescent="0.25">
      <c r="A130" s="42"/>
      <c r="B130" s="43" t="s">
        <v>245</v>
      </c>
      <c r="C130" s="44"/>
      <c r="D130" s="44"/>
      <c r="E130" s="44"/>
      <c r="F130" s="44">
        <f t="shared" si="4"/>
        <v>0</v>
      </c>
    </row>
    <row r="131" spans="1:6" x14ac:dyDescent="0.25">
      <c r="A131" s="42"/>
      <c r="B131" s="43" t="s">
        <v>246</v>
      </c>
      <c r="C131" s="44"/>
      <c r="D131" s="44"/>
      <c r="E131" s="44"/>
      <c r="F131" s="44">
        <f t="shared" si="4"/>
        <v>0</v>
      </c>
    </row>
    <row r="132" spans="1:6" x14ac:dyDescent="0.25">
      <c r="A132" s="42"/>
      <c r="B132" s="43" t="s">
        <v>283</v>
      </c>
      <c r="C132" s="44">
        <v>0</v>
      </c>
      <c r="D132" s="44"/>
      <c r="E132" s="44"/>
      <c r="F132" s="44">
        <f t="shared" si="4"/>
        <v>0</v>
      </c>
    </row>
    <row r="133" spans="1:6" ht="21.75" customHeight="1" x14ac:dyDescent="0.25">
      <c r="A133" s="42" t="s">
        <v>385</v>
      </c>
      <c r="B133" s="43" t="s">
        <v>386</v>
      </c>
      <c r="C133" s="44">
        <f>SUM(C134:C135)</f>
        <v>715</v>
      </c>
      <c r="D133" s="44">
        <f>SUM(D134:D135)</f>
        <v>0</v>
      </c>
      <c r="E133" s="44">
        <f>SUM(E134:E135)</f>
        <v>0</v>
      </c>
      <c r="F133" s="44">
        <f t="shared" si="4"/>
        <v>715</v>
      </c>
    </row>
    <row r="134" spans="1:6" x14ac:dyDescent="0.25">
      <c r="A134" s="42" t="s">
        <v>387</v>
      </c>
      <c r="B134" s="43" t="s">
        <v>388</v>
      </c>
      <c r="C134" s="44">
        <v>205</v>
      </c>
      <c r="D134" s="44"/>
      <c r="E134" s="44"/>
      <c r="F134" s="44">
        <f t="shared" si="4"/>
        <v>205</v>
      </c>
    </row>
    <row r="135" spans="1:6" x14ac:dyDescent="0.25">
      <c r="A135" s="42" t="s">
        <v>389</v>
      </c>
      <c r="B135" s="43" t="s">
        <v>390</v>
      </c>
      <c r="C135" s="44">
        <f>SUM(C136:C139)</f>
        <v>510</v>
      </c>
      <c r="D135" s="44">
        <f>SUM(D136:D139)</f>
        <v>0</v>
      </c>
      <c r="E135" s="44">
        <f>SUM(E136:E139)</f>
        <v>0</v>
      </c>
      <c r="F135" s="44">
        <f t="shared" si="4"/>
        <v>510</v>
      </c>
    </row>
    <row r="136" spans="1:6" x14ac:dyDescent="0.25">
      <c r="A136" s="42"/>
      <c r="B136" s="43" t="s">
        <v>245</v>
      </c>
      <c r="C136" s="44">
        <v>250</v>
      </c>
      <c r="D136" s="44"/>
      <c r="E136" s="44"/>
      <c r="F136" s="44">
        <f t="shared" si="4"/>
        <v>250</v>
      </c>
    </row>
    <row r="137" spans="1:6" x14ac:dyDescent="0.25">
      <c r="A137" s="42"/>
      <c r="B137" s="43" t="s">
        <v>246</v>
      </c>
      <c r="C137" s="44">
        <v>260</v>
      </c>
      <c r="D137" s="44"/>
      <c r="E137" s="44"/>
      <c r="F137" s="44">
        <f t="shared" si="4"/>
        <v>260</v>
      </c>
    </row>
    <row r="138" spans="1:6" x14ac:dyDescent="0.25">
      <c r="A138" s="42"/>
      <c r="B138" s="43" t="s">
        <v>283</v>
      </c>
      <c r="C138" s="44">
        <v>0</v>
      </c>
      <c r="D138" s="44"/>
      <c r="E138" s="44"/>
      <c r="F138" s="44">
        <f t="shared" si="4"/>
        <v>0</v>
      </c>
    </row>
    <row r="139" spans="1:6" x14ac:dyDescent="0.25">
      <c r="A139" s="42"/>
      <c r="B139" s="43" t="s">
        <v>248</v>
      </c>
      <c r="C139" s="44">
        <v>0</v>
      </c>
      <c r="D139" s="44"/>
      <c r="E139" s="44"/>
      <c r="F139" s="44">
        <f t="shared" si="4"/>
        <v>0</v>
      </c>
    </row>
    <row r="140" spans="1:6" ht="30" x14ac:dyDescent="0.25">
      <c r="A140" s="42" t="s">
        <v>391</v>
      </c>
      <c r="B140" s="43" t="s">
        <v>392</v>
      </c>
      <c r="C140" s="44">
        <v>360</v>
      </c>
      <c r="D140" s="44"/>
      <c r="E140" s="44"/>
      <c r="F140" s="44">
        <f t="shared" si="4"/>
        <v>360</v>
      </c>
    </row>
    <row r="141" spans="1:6" s="40" customFormat="1" ht="42.75" x14ac:dyDescent="0.25">
      <c r="A141" s="37" t="s">
        <v>393</v>
      </c>
      <c r="B141" s="38" t="s">
        <v>394</v>
      </c>
      <c r="C141" s="39">
        <f>_70.02+_74.02</f>
        <v>3524</v>
      </c>
      <c r="D141" s="39">
        <f>_70.02+_74.02</f>
        <v>255.05</v>
      </c>
      <c r="E141" s="39">
        <f>_70.02+_74.02</f>
        <v>0</v>
      </c>
      <c r="F141" s="39">
        <f t="shared" si="4"/>
        <v>3524</v>
      </c>
    </row>
    <row r="142" spans="1:6" s="40" customFormat="1" ht="14.25" x14ac:dyDescent="0.25">
      <c r="A142" s="37" t="s">
        <v>395</v>
      </c>
      <c r="B142" s="38" t="s">
        <v>396</v>
      </c>
      <c r="C142" s="39">
        <f>_70.02.03+_70.02.05+_70.02.06+_70.02.50</f>
        <v>2794</v>
      </c>
      <c r="D142" s="39">
        <f>_70.02.03+_70.02.05+_70.02.06+_70.02.50</f>
        <v>0</v>
      </c>
      <c r="E142" s="39">
        <f>_70.02.03+_70.02.05+_70.02.06+_70.02.50</f>
        <v>0</v>
      </c>
      <c r="F142" s="39">
        <f t="shared" si="4"/>
        <v>2794</v>
      </c>
    </row>
    <row r="143" spans="1:6" x14ac:dyDescent="0.25">
      <c r="A143" s="42" t="s">
        <v>397</v>
      </c>
      <c r="B143" s="43" t="s">
        <v>398</v>
      </c>
      <c r="C143" s="44">
        <f>C144+C147</f>
        <v>165</v>
      </c>
      <c r="D143" s="44">
        <f>D144+D147</f>
        <v>0</v>
      </c>
      <c r="E143" s="44">
        <f>E144+E147</f>
        <v>0</v>
      </c>
      <c r="F143" s="44">
        <f t="shared" si="4"/>
        <v>165</v>
      </c>
    </row>
    <row r="144" spans="1:6" x14ac:dyDescent="0.25">
      <c r="A144" s="42" t="s">
        <v>399</v>
      </c>
      <c r="B144" s="43" t="s">
        <v>400</v>
      </c>
      <c r="C144" s="44">
        <f>SUM(C145:C146)</f>
        <v>165</v>
      </c>
      <c r="D144" s="44">
        <f>SUM(D145:D146)</f>
        <v>0</v>
      </c>
      <c r="E144" s="44">
        <f>SUM(E145:E146)</f>
        <v>0</v>
      </c>
      <c r="F144" s="44">
        <f t="shared" si="4"/>
        <v>165</v>
      </c>
    </row>
    <row r="145" spans="1:6" x14ac:dyDescent="0.25">
      <c r="A145" s="42"/>
      <c r="B145" s="43" t="s">
        <v>246</v>
      </c>
      <c r="C145" s="44">
        <v>29</v>
      </c>
      <c r="D145" s="44">
        <v>0</v>
      </c>
      <c r="E145" s="44"/>
      <c r="F145" s="44">
        <f t="shared" si="4"/>
        <v>29</v>
      </c>
    </row>
    <row r="146" spans="1:6" ht="45" x14ac:dyDescent="0.25">
      <c r="A146" s="42"/>
      <c r="B146" s="43" t="s">
        <v>307</v>
      </c>
      <c r="C146" s="44">
        <v>136</v>
      </c>
      <c r="D146" s="44"/>
      <c r="E146" s="44"/>
      <c r="F146" s="44">
        <f t="shared" si="4"/>
        <v>136</v>
      </c>
    </row>
    <row r="147" spans="1:6" x14ac:dyDescent="0.25">
      <c r="A147" s="42" t="s">
        <v>401</v>
      </c>
      <c r="B147" s="43" t="s">
        <v>402</v>
      </c>
      <c r="C147" s="44">
        <v>0</v>
      </c>
      <c r="D147" s="44"/>
      <c r="E147" s="44"/>
      <c r="F147" s="44">
        <f t="shared" si="4"/>
        <v>0</v>
      </c>
    </row>
    <row r="148" spans="1:6" x14ac:dyDescent="0.25">
      <c r="A148" s="42" t="s">
        <v>403</v>
      </c>
      <c r="B148" s="43" t="s">
        <v>404</v>
      </c>
      <c r="C148" s="44">
        <f>_70.02.05.01+_70.02.05.02</f>
        <v>129</v>
      </c>
      <c r="D148" s="44">
        <f>_70.02.05.01+_70.02.05.02</f>
        <v>0</v>
      </c>
      <c r="E148" s="44">
        <f>_70.02.05.01+_70.02.05.02</f>
        <v>0</v>
      </c>
      <c r="F148" s="44">
        <f t="shared" ref="F148:F181" si="5">C148+E148</f>
        <v>129</v>
      </c>
    </row>
    <row r="149" spans="1:6" x14ac:dyDescent="0.25">
      <c r="A149" s="42" t="s">
        <v>405</v>
      </c>
      <c r="B149" s="43" t="s">
        <v>406</v>
      </c>
      <c r="C149" s="44">
        <f>SUM(C150:C151)</f>
        <v>129</v>
      </c>
      <c r="D149" s="44">
        <f>SUM(D150:D151)</f>
        <v>0</v>
      </c>
      <c r="E149" s="44">
        <f>SUM(E150:E151)</f>
        <v>0</v>
      </c>
      <c r="F149" s="44">
        <f t="shared" si="5"/>
        <v>129</v>
      </c>
    </row>
    <row r="150" spans="1:6" x14ac:dyDescent="0.25">
      <c r="A150" s="42"/>
      <c r="B150" s="43" t="s">
        <v>246</v>
      </c>
      <c r="C150" s="44">
        <v>0</v>
      </c>
      <c r="D150" s="44"/>
      <c r="E150" s="44"/>
      <c r="F150" s="44">
        <f t="shared" si="5"/>
        <v>0</v>
      </c>
    </row>
    <row r="151" spans="1:6" x14ac:dyDescent="0.25">
      <c r="A151" s="42"/>
      <c r="B151" s="43" t="s">
        <v>248</v>
      </c>
      <c r="C151" s="44">
        <v>129</v>
      </c>
      <c r="D151" s="44"/>
      <c r="E151" s="44"/>
      <c r="F151" s="44">
        <f t="shared" si="5"/>
        <v>129</v>
      </c>
    </row>
    <row r="152" spans="1:6" x14ac:dyDescent="0.25">
      <c r="A152" s="42" t="s">
        <v>407</v>
      </c>
      <c r="B152" s="43" t="s">
        <v>408</v>
      </c>
      <c r="C152" s="44">
        <v>0</v>
      </c>
      <c r="D152" s="44"/>
      <c r="E152" s="44"/>
      <c r="F152" s="44">
        <f t="shared" si="5"/>
        <v>0</v>
      </c>
    </row>
    <row r="153" spans="1:6" x14ac:dyDescent="0.25">
      <c r="A153" s="42" t="s">
        <v>409</v>
      </c>
      <c r="B153" s="43" t="s">
        <v>410</v>
      </c>
      <c r="C153" s="44">
        <f>SUM(C154:C155)</f>
        <v>1100</v>
      </c>
      <c r="D153" s="44">
        <f>SUM(D154:D155)</f>
        <v>0</v>
      </c>
      <c r="E153" s="44">
        <f>SUM(E154:E155)</f>
        <v>0</v>
      </c>
      <c r="F153" s="44">
        <f t="shared" si="5"/>
        <v>1100</v>
      </c>
    </row>
    <row r="154" spans="1:6" ht="18.75" customHeight="1" x14ac:dyDescent="0.25">
      <c r="A154" s="42"/>
      <c r="B154" s="43" t="s">
        <v>411</v>
      </c>
      <c r="C154" s="44">
        <v>900</v>
      </c>
      <c r="D154" s="44"/>
      <c r="E154" s="44"/>
      <c r="F154" s="44">
        <f t="shared" si="5"/>
        <v>900</v>
      </c>
    </row>
    <row r="155" spans="1:6" x14ac:dyDescent="0.25">
      <c r="A155" s="42"/>
      <c r="B155" s="43" t="s">
        <v>248</v>
      </c>
      <c r="C155" s="44">
        <v>200</v>
      </c>
      <c r="D155" s="44"/>
      <c r="E155" s="44"/>
      <c r="F155" s="44">
        <f t="shared" si="5"/>
        <v>200</v>
      </c>
    </row>
    <row r="156" spans="1:6" ht="45" x14ac:dyDescent="0.25">
      <c r="A156" s="42" t="s">
        <v>412</v>
      </c>
      <c r="B156" s="43" t="s">
        <v>508</v>
      </c>
      <c r="C156" s="44">
        <f>SUM(C157:C159)</f>
        <v>1400</v>
      </c>
      <c r="D156" s="44">
        <f>SUM(D157:D159)</f>
        <v>0</v>
      </c>
      <c r="E156" s="44">
        <f>SUM(E157:E159)</f>
        <v>0</v>
      </c>
      <c r="F156" s="44">
        <f t="shared" si="5"/>
        <v>1400</v>
      </c>
    </row>
    <row r="157" spans="1:6" x14ac:dyDescent="0.25">
      <c r="A157" s="42"/>
      <c r="B157" s="43" t="s">
        <v>245</v>
      </c>
      <c r="C157" s="44">
        <v>490</v>
      </c>
      <c r="D157" s="44"/>
      <c r="E157" s="44"/>
      <c r="F157" s="44">
        <f t="shared" si="5"/>
        <v>490</v>
      </c>
    </row>
    <row r="158" spans="1:6" x14ac:dyDescent="0.25">
      <c r="A158" s="42"/>
      <c r="B158" s="43" t="s">
        <v>246</v>
      </c>
      <c r="C158" s="44">
        <v>200</v>
      </c>
      <c r="D158" s="44"/>
      <c r="E158" s="44"/>
      <c r="F158" s="44">
        <f t="shared" si="5"/>
        <v>200</v>
      </c>
    </row>
    <row r="159" spans="1:6" x14ac:dyDescent="0.25">
      <c r="A159" s="42"/>
      <c r="B159" s="43" t="s">
        <v>248</v>
      </c>
      <c r="C159" s="44">
        <v>710</v>
      </c>
      <c r="D159" s="44"/>
      <c r="E159" s="44"/>
      <c r="F159" s="44">
        <f t="shared" si="5"/>
        <v>710</v>
      </c>
    </row>
    <row r="160" spans="1:6" s="40" customFormat="1" ht="14.25" x14ac:dyDescent="0.25">
      <c r="A160" s="37" t="s">
        <v>413</v>
      </c>
      <c r="B160" s="38" t="s">
        <v>414</v>
      </c>
      <c r="C160" s="39">
        <f>_74.02.05+_74.02.06</f>
        <v>730</v>
      </c>
      <c r="D160" s="39">
        <f>_74.02.05+_74.02.06</f>
        <v>255.05</v>
      </c>
      <c r="E160" s="39">
        <f>_74.02.05+_74.02.06</f>
        <v>0</v>
      </c>
      <c r="F160" s="39">
        <f t="shared" si="5"/>
        <v>730</v>
      </c>
    </row>
    <row r="161" spans="1:6" x14ac:dyDescent="0.25">
      <c r="A161" s="42" t="s">
        <v>415</v>
      </c>
      <c r="B161" s="43" t="s">
        <v>416</v>
      </c>
      <c r="C161" s="44">
        <f>_74.02.05.01+_74.02.05.02</f>
        <v>730</v>
      </c>
      <c r="D161" s="44">
        <f>_74.02.05.01+_74.02.05.02</f>
        <v>255.05</v>
      </c>
      <c r="E161" s="44">
        <f>_74.02.05.01+_74.02.05.02</f>
        <v>0</v>
      </c>
      <c r="F161" s="44">
        <f t="shared" si="5"/>
        <v>730</v>
      </c>
    </row>
    <row r="162" spans="1:6" x14ac:dyDescent="0.25">
      <c r="A162" s="42" t="s">
        <v>417</v>
      </c>
      <c r="B162" s="43" t="s">
        <v>418</v>
      </c>
      <c r="C162" s="44">
        <f>C163</f>
        <v>730</v>
      </c>
      <c r="D162" s="44">
        <f>D163</f>
        <v>255.05</v>
      </c>
      <c r="E162" s="44">
        <f>E163</f>
        <v>0</v>
      </c>
      <c r="F162" s="44">
        <f t="shared" si="5"/>
        <v>730</v>
      </c>
    </row>
    <row r="163" spans="1:6" x14ac:dyDescent="0.25">
      <c r="A163" s="42"/>
      <c r="B163" s="43" t="s">
        <v>246</v>
      </c>
      <c r="C163" s="44">
        <v>730</v>
      </c>
      <c r="D163" s="44">
        <v>255.05</v>
      </c>
      <c r="E163" s="44"/>
      <c r="F163" s="44">
        <f t="shared" si="5"/>
        <v>730</v>
      </c>
    </row>
    <row r="164" spans="1:6" x14ac:dyDescent="0.25">
      <c r="A164" s="42" t="s">
        <v>419</v>
      </c>
      <c r="B164" s="43" t="s">
        <v>420</v>
      </c>
      <c r="C164" s="44">
        <f>C165+C166</f>
        <v>0</v>
      </c>
      <c r="D164" s="44">
        <f>D165+D166</f>
        <v>0</v>
      </c>
      <c r="E164" s="44"/>
      <c r="F164" s="44">
        <f t="shared" si="5"/>
        <v>0</v>
      </c>
    </row>
    <row r="165" spans="1:6" x14ac:dyDescent="0.25">
      <c r="A165" s="42"/>
      <c r="B165" s="43" t="s">
        <v>248</v>
      </c>
      <c r="C165" s="44"/>
      <c r="D165" s="44"/>
      <c r="E165" s="44"/>
      <c r="F165" s="44">
        <f t="shared" si="5"/>
        <v>0</v>
      </c>
    </row>
    <row r="166" spans="1:6" x14ac:dyDescent="0.25">
      <c r="A166" s="42"/>
      <c r="B166" s="43" t="s">
        <v>421</v>
      </c>
      <c r="C166" s="44">
        <v>0</v>
      </c>
      <c r="D166" s="44"/>
      <c r="E166" s="44"/>
      <c r="F166" s="44">
        <f t="shared" si="5"/>
        <v>0</v>
      </c>
    </row>
    <row r="167" spans="1:6" x14ac:dyDescent="0.25">
      <c r="A167" s="42" t="s">
        <v>422</v>
      </c>
      <c r="B167" s="43" t="s">
        <v>423</v>
      </c>
      <c r="C167" s="44">
        <f>C168+C169</f>
        <v>0</v>
      </c>
      <c r="D167" s="44">
        <f>D168+D169</f>
        <v>0</v>
      </c>
      <c r="E167" s="44">
        <f>E168+E169</f>
        <v>0</v>
      </c>
      <c r="F167" s="44">
        <f t="shared" si="5"/>
        <v>0</v>
      </c>
    </row>
    <row r="168" spans="1:6" x14ac:dyDescent="0.25">
      <c r="A168" s="42"/>
      <c r="B168" s="43" t="s">
        <v>248</v>
      </c>
      <c r="C168" s="44"/>
      <c r="D168" s="44"/>
      <c r="E168" s="44"/>
      <c r="F168" s="44">
        <f t="shared" si="5"/>
        <v>0</v>
      </c>
    </row>
    <row r="169" spans="1:6" x14ac:dyDescent="0.25">
      <c r="A169" s="42"/>
      <c r="B169" s="43" t="s">
        <v>421</v>
      </c>
      <c r="C169" s="44">
        <v>0</v>
      </c>
      <c r="D169" s="44"/>
      <c r="E169" s="44"/>
      <c r="F169" s="44">
        <f t="shared" si="5"/>
        <v>0</v>
      </c>
    </row>
    <row r="170" spans="1:6" s="40" customFormat="1" ht="14.25" x14ac:dyDescent="0.25">
      <c r="A170" s="37" t="s">
        <v>424</v>
      </c>
      <c r="B170" s="38" t="s">
        <v>425</v>
      </c>
      <c r="C170" s="39">
        <f>_80.02+_81.02+_83.02+_84.02+_87.02</f>
        <v>5508.34</v>
      </c>
      <c r="D170" s="39">
        <f>_80.02+_81.02+_83.02+_84.02+_87.02</f>
        <v>0</v>
      </c>
      <c r="E170" s="39">
        <f>_80.02+_81.02+_83.02+_84.02+_87.02</f>
        <v>0</v>
      </c>
      <c r="F170" s="39">
        <f t="shared" si="5"/>
        <v>5508.34</v>
      </c>
    </row>
    <row r="171" spans="1:6" s="40" customFormat="1" ht="28.5" x14ac:dyDescent="0.25">
      <c r="A171" s="37" t="s">
        <v>426</v>
      </c>
      <c r="B171" s="38" t="s">
        <v>427</v>
      </c>
      <c r="C171" s="39">
        <f>_80.02.01</f>
        <v>370</v>
      </c>
      <c r="D171" s="39">
        <f>_80.02.01</f>
        <v>0</v>
      </c>
      <c r="E171" s="39">
        <f>_80.02.01</f>
        <v>0</v>
      </c>
      <c r="F171" s="39">
        <f t="shared" si="5"/>
        <v>370</v>
      </c>
    </row>
    <row r="172" spans="1:6" x14ac:dyDescent="0.25">
      <c r="A172" s="42" t="s">
        <v>428</v>
      </c>
      <c r="B172" s="43" t="s">
        <v>429</v>
      </c>
      <c r="C172" s="44">
        <f>_80.02.01.06+_80.02.01.09+_80.02.01.10+_80.02.01.30</f>
        <v>370</v>
      </c>
      <c r="D172" s="44">
        <f>_80.02.01.06+_80.02.01.09+_80.02.01.10+_80.02.01.30</f>
        <v>0</v>
      </c>
      <c r="E172" s="44">
        <f>_80.02.01.06+_80.02.01.09+_80.02.01.10+_80.02.01.30</f>
        <v>0</v>
      </c>
      <c r="F172" s="44">
        <f t="shared" si="5"/>
        <v>370</v>
      </c>
    </row>
    <row r="173" spans="1:6" x14ac:dyDescent="0.25">
      <c r="A173" s="42" t="s">
        <v>430</v>
      </c>
      <c r="B173" s="43" t="s">
        <v>431</v>
      </c>
      <c r="C173" s="44">
        <v>370</v>
      </c>
      <c r="D173" s="44"/>
      <c r="E173" s="44">
        <v>0</v>
      </c>
      <c r="F173" s="44">
        <f t="shared" si="5"/>
        <v>370</v>
      </c>
    </row>
    <row r="174" spans="1:6" x14ac:dyDescent="0.25">
      <c r="A174" s="42"/>
      <c r="B174" s="43" t="s">
        <v>262</v>
      </c>
      <c r="C174" s="44">
        <v>370</v>
      </c>
      <c r="D174" s="44"/>
      <c r="E174" s="44"/>
      <c r="F174" s="44">
        <f t="shared" si="5"/>
        <v>370</v>
      </c>
    </row>
    <row r="175" spans="1:6" x14ac:dyDescent="0.25">
      <c r="A175" s="42" t="s">
        <v>432</v>
      </c>
      <c r="B175" s="43" t="s">
        <v>433</v>
      </c>
      <c r="C175" s="44">
        <v>0</v>
      </c>
      <c r="D175" s="44"/>
      <c r="E175" s="44"/>
      <c r="F175" s="44">
        <f t="shared" si="5"/>
        <v>0</v>
      </c>
    </row>
    <row r="176" spans="1:6" x14ac:dyDescent="0.25">
      <c r="A176" s="42" t="s">
        <v>434</v>
      </c>
      <c r="B176" s="43" t="s">
        <v>435</v>
      </c>
      <c r="C176" s="44">
        <v>0</v>
      </c>
      <c r="D176" s="44"/>
      <c r="E176" s="44"/>
      <c r="F176" s="44">
        <f t="shared" si="5"/>
        <v>0</v>
      </c>
    </row>
    <row r="177" spans="1:7" ht="30" x14ac:dyDescent="0.25">
      <c r="A177" s="42" t="s">
        <v>436</v>
      </c>
      <c r="B177" s="43" t="s">
        <v>437</v>
      </c>
      <c r="C177" s="44">
        <v>0</v>
      </c>
      <c r="D177" s="44"/>
      <c r="E177" s="44"/>
      <c r="F177" s="44">
        <f t="shared" si="5"/>
        <v>0</v>
      </c>
    </row>
    <row r="178" spans="1:7" s="40" customFormat="1" ht="14.25" x14ac:dyDescent="0.25">
      <c r="A178" s="37" t="s">
        <v>438</v>
      </c>
      <c r="B178" s="38" t="s">
        <v>439</v>
      </c>
      <c r="C178" s="39">
        <f>C179+C183</f>
        <v>1343.17</v>
      </c>
      <c r="D178" s="39">
        <f t="shared" ref="D178:E178" si="6">D179+D183</f>
        <v>0</v>
      </c>
      <c r="E178" s="39">
        <f t="shared" si="6"/>
        <v>0</v>
      </c>
      <c r="F178" s="39">
        <f t="shared" si="5"/>
        <v>1343.17</v>
      </c>
      <c r="G178" s="41"/>
    </row>
    <row r="179" spans="1:7" x14ac:dyDescent="0.25">
      <c r="A179" s="42" t="s">
        <v>440</v>
      </c>
      <c r="B179" s="43" t="s">
        <v>441</v>
      </c>
      <c r="C179" s="44">
        <f>C180+C181+C182</f>
        <v>500</v>
      </c>
      <c r="D179" s="44"/>
      <c r="E179" s="44">
        <f>E180+E181+E182</f>
        <v>0</v>
      </c>
      <c r="F179" s="44">
        <f t="shared" si="5"/>
        <v>500</v>
      </c>
    </row>
    <row r="180" spans="1:7" x14ac:dyDescent="0.25">
      <c r="A180" s="42"/>
      <c r="B180" s="43" t="s">
        <v>510</v>
      </c>
      <c r="C180" s="44">
        <v>200</v>
      </c>
      <c r="D180" s="44"/>
      <c r="E180" s="44"/>
      <c r="F180" s="44">
        <f t="shared" si="5"/>
        <v>200</v>
      </c>
    </row>
    <row r="181" spans="1:7" x14ac:dyDescent="0.25">
      <c r="A181" s="42"/>
      <c r="B181" s="43" t="s">
        <v>511</v>
      </c>
      <c r="C181" s="44">
        <v>300</v>
      </c>
      <c r="D181" s="44"/>
      <c r="E181" s="44"/>
      <c r="F181" s="44">
        <f t="shared" si="5"/>
        <v>300</v>
      </c>
    </row>
    <row r="182" spans="1:7" ht="30" x14ac:dyDescent="0.25">
      <c r="A182" s="42" t="s">
        <v>442</v>
      </c>
      <c r="B182" s="43" t="s">
        <v>443</v>
      </c>
      <c r="C182" s="44"/>
      <c r="D182" s="44"/>
      <c r="E182" s="44"/>
      <c r="F182" s="44">
        <f t="shared" ref="F182:F209" si="7">C182+E182</f>
        <v>0</v>
      </c>
    </row>
    <row r="183" spans="1:7" x14ac:dyDescent="0.25">
      <c r="A183" s="42" t="s">
        <v>444</v>
      </c>
      <c r="B183" s="43" t="s">
        <v>445</v>
      </c>
      <c r="C183" s="44">
        <f>C184</f>
        <v>843.17</v>
      </c>
      <c r="D183" s="44">
        <f>D184</f>
        <v>0</v>
      </c>
      <c r="E183" s="44">
        <f>E184</f>
        <v>0</v>
      </c>
      <c r="F183" s="44">
        <f t="shared" si="7"/>
        <v>843.17</v>
      </c>
    </row>
    <row r="184" spans="1:7" ht="30" x14ac:dyDescent="0.25">
      <c r="A184" s="42"/>
      <c r="B184" s="43" t="s">
        <v>446</v>
      </c>
      <c r="C184" s="44">
        <v>843.17</v>
      </c>
      <c r="D184" s="44"/>
      <c r="E184" s="44"/>
      <c r="F184" s="44">
        <f t="shared" si="7"/>
        <v>843.17</v>
      </c>
    </row>
    <row r="185" spans="1:7" s="40" customFormat="1" ht="28.5" x14ac:dyDescent="0.25">
      <c r="A185" s="37" t="s">
        <v>447</v>
      </c>
      <c r="B185" s="38" t="s">
        <v>448</v>
      </c>
      <c r="C185" s="39">
        <f>_83.02.03</f>
        <v>0</v>
      </c>
      <c r="D185" s="39">
        <f>_83.02.03</f>
        <v>0</v>
      </c>
      <c r="E185" s="39"/>
      <c r="F185" s="39">
        <f t="shared" si="7"/>
        <v>0</v>
      </c>
    </row>
    <row r="186" spans="1:7" x14ac:dyDescent="0.25">
      <c r="A186" s="42" t="s">
        <v>449</v>
      </c>
      <c r="B186" s="43" t="s">
        <v>450</v>
      </c>
      <c r="C186" s="44">
        <f>_83.02.03.03+_83.02.03.30</f>
        <v>0</v>
      </c>
      <c r="D186" s="44">
        <f>_83.02.03.03+_83.02.03.30</f>
        <v>0</v>
      </c>
      <c r="E186" s="44"/>
      <c r="F186" s="44">
        <f t="shared" si="7"/>
        <v>0</v>
      </c>
    </row>
    <row r="187" spans="1:7" x14ac:dyDescent="0.25">
      <c r="A187" s="42" t="s">
        <v>451</v>
      </c>
      <c r="B187" s="43" t="s">
        <v>452</v>
      </c>
      <c r="C187" s="44">
        <v>0</v>
      </c>
      <c r="D187" s="44"/>
      <c r="E187" s="44"/>
      <c r="F187" s="44">
        <f t="shared" si="7"/>
        <v>0</v>
      </c>
    </row>
    <row r="188" spans="1:7" x14ac:dyDescent="0.25">
      <c r="A188" s="42" t="s">
        <v>453</v>
      </c>
      <c r="B188" s="43" t="s">
        <v>454</v>
      </c>
      <c r="C188" s="44">
        <v>0</v>
      </c>
      <c r="D188" s="44"/>
      <c r="E188" s="44"/>
      <c r="F188" s="44">
        <f t="shared" si="7"/>
        <v>0</v>
      </c>
    </row>
    <row r="189" spans="1:7" s="40" customFormat="1" ht="14.25" x14ac:dyDescent="0.25">
      <c r="A189" s="37" t="s">
        <v>455</v>
      </c>
      <c r="B189" s="38" t="s">
        <v>456</v>
      </c>
      <c r="C189" s="39">
        <f>_84.02.03+_84.02.06+_84.02.50</f>
        <v>3755.17</v>
      </c>
      <c r="D189" s="39">
        <f>_84.02.03+_84.02.06+_84.02.50</f>
        <v>0</v>
      </c>
      <c r="E189" s="39">
        <f>_84.02.03+_84.02.06+_84.02.50</f>
        <v>0</v>
      </c>
      <c r="F189" s="39">
        <f t="shared" si="7"/>
        <v>3755.17</v>
      </c>
    </row>
    <row r="190" spans="1:7" x14ac:dyDescent="0.25">
      <c r="A190" s="42" t="s">
        <v>457</v>
      </c>
      <c r="B190" s="43" t="s">
        <v>458</v>
      </c>
      <c r="C190" s="44">
        <f>SUM(C191:C193)</f>
        <v>3750.17</v>
      </c>
      <c r="D190" s="44">
        <f>SUM(D191:D193)</f>
        <v>0</v>
      </c>
      <c r="E190" s="44">
        <f>SUM(E191:E193)</f>
        <v>0</v>
      </c>
      <c r="F190" s="44">
        <f t="shared" si="7"/>
        <v>3750.17</v>
      </c>
    </row>
    <row r="191" spans="1:7" ht="30" x14ac:dyDescent="0.25">
      <c r="A191" s="42" t="s">
        <v>459</v>
      </c>
      <c r="B191" s="43" t="s">
        <v>460</v>
      </c>
      <c r="C191" s="44">
        <v>1444.71</v>
      </c>
      <c r="D191" s="44">
        <v>0</v>
      </c>
      <c r="E191" s="44"/>
      <c r="F191" s="44">
        <f t="shared" si="7"/>
        <v>1444.71</v>
      </c>
    </row>
    <row r="192" spans="1:7" x14ac:dyDescent="0.25">
      <c r="A192" s="42" t="s">
        <v>461</v>
      </c>
      <c r="B192" s="43" t="s">
        <v>462</v>
      </c>
      <c r="C192" s="44">
        <v>0</v>
      </c>
      <c r="D192" s="44"/>
      <c r="E192" s="44"/>
      <c r="F192" s="44">
        <f t="shared" si="7"/>
        <v>0</v>
      </c>
    </row>
    <row r="193" spans="1:8" x14ac:dyDescent="0.25">
      <c r="A193" s="42" t="s">
        <v>463</v>
      </c>
      <c r="B193" s="43" t="s">
        <v>464</v>
      </c>
      <c r="C193" s="44">
        <f>SUM(C194+C195+C196)</f>
        <v>2305.46</v>
      </c>
      <c r="D193" s="44">
        <f>SUM(D194:D196)</f>
        <v>0</v>
      </c>
      <c r="E193" s="44">
        <f>SUM(E194+E195+E196)</f>
        <v>0</v>
      </c>
      <c r="F193" s="44">
        <f t="shared" si="7"/>
        <v>2305.46</v>
      </c>
    </row>
    <row r="194" spans="1:8" x14ac:dyDescent="0.25">
      <c r="A194" s="42">
        <v>20</v>
      </c>
      <c r="B194" s="43" t="s">
        <v>246</v>
      </c>
      <c r="C194" s="44">
        <v>1473</v>
      </c>
      <c r="D194" s="44"/>
      <c r="E194" s="44"/>
      <c r="F194" s="44">
        <f t="shared" si="7"/>
        <v>1473</v>
      </c>
      <c r="H194" s="45"/>
    </row>
    <row r="195" spans="1:8" ht="30" x14ac:dyDescent="0.25">
      <c r="A195" s="42">
        <v>56.01</v>
      </c>
      <c r="B195" s="43" t="s">
        <v>465</v>
      </c>
      <c r="C195" s="44"/>
      <c r="D195" s="44"/>
      <c r="E195" s="44"/>
      <c r="F195" s="44">
        <f t="shared" si="7"/>
        <v>0</v>
      </c>
    </row>
    <row r="196" spans="1:8" x14ac:dyDescent="0.25">
      <c r="A196" s="42">
        <v>71</v>
      </c>
      <c r="B196" s="43" t="s">
        <v>248</v>
      </c>
      <c r="C196" s="44">
        <v>832.46</v>
      </c>
      <c r="D196" s="44"/>
      <c r="E196" s="44"/>
      <c r="F196" s="44">
        <f t="shared" si="7"/>
        <v>832.46</v>
      </c>
    </row>
    <row r="197" spans="1:8" x14ac:dyDescent="0.25">
      <c r="A197" s="42" t="s">
        <v>466</v>
      </c>
      <c r="B197" s="43" t="s">
        <v>467</v>
      </c>
      <c r="C197" s="44">
        <f>_84.02.06.02</f>
        <v>0</v>
      </c>
      <c r="D197" s="44">
        <f>_84.02.06.02</f>
        <v>0</v>
      </c>
      <c r="E197" s="44"/>
      <c r="F197" s="44">
        <f t="shared" si="7"/>
        <v>0</v>
      </c>
    </row>
    <row r="198" spans="1:8" x14ac:dyDescent="0.25">
      <c r="A198" s="42" t="s">
        <v>468</v>
      </c>
      <c r="B198" s="43" t="s">
        <v>469</v>
      </c>
      <c r="C198" s="44">
        <v>0</v>
      </c>
      <c r="D198" s="44"/>
      <c r="E198" s="44"/>
      <c r="F198" s="44">
        <f t="shared" si="7"/>
        <v>0</v>
      </c>
    </row>
    <row r="199" spans="1:8" x14ac:dyDescent="0.25">
      <c r="A199" s="42" t="s">
        <v>470</v>
      </c>
      <c r="B199" s="43" t="s">
        <v>471</v>
      </c>
      <c r="C199" s="44">
        <v>5</v>
      </c>
      <c r="D199" s="44"/>
      <c r="E199" s="44"/>
      <c r="F199" s="44">
        <f t="shared" si="7"/>
        <v>5</v>
      </c>
    </row>
    <row r="200" spans="1:8" s="40" customFormat="1" ht="14.25" x14ac:dyDescent="0.25">
      <c r="A200" s="37" t="s">
        <v>472</v>
      </c>
      <c r="B200" s="38" t="s">
        <v>473</v>
      </c>
      <c r="C200" s="39">
        <f>_87.02.01+_87.02.03+_87.02.04+_87.02.05+_87.02.50</f>
        <v>40</v>
      </c>
      <c r="D200" s="39">
        <f>SUM(_87.02.01+_87.02.03+_87.02.04+_87.02.05+_87.02.50)</f>
        <v>0</v>
      </c>
      <c r="E200" s="39">
        <f>_87.02.01+_87.02.03+_87.02.04+_87.02.05+_87.02.50</f>
        <v>0</v>
      </c>
      <c r="F200" s="39">
        <f t="shared" si="7"/>
        <v>40</v>
      </c>
    </row>
    <row r="201" spans="1:8" x14ac:dyDescent="0.25">
      <c r="A201" s="42" t="s">
        <v>474</v>
      </c>
      <c r="B201" s="43" t="s">
        <v>475</v>
      </c>
      <c r="C201" s="44">
        <v>0</v>
      </c>
      <c r="D201" s="44"/>
      <c r="E201" s="44"/>
      <c r="F201" s="44">
        <f t="shared" si="7"/>
        <v>0</v>
      </c>
    </row>
    <row r="202" spans="1:8" x14ac:dyDescent="0.25">
      <c r="A202" s="42" t="s">
        <v>476</v>
      </c>
      <c r="B202" s="43" t="s">
        <v>477</v>
      </c>
      <c r="C202" s="44">
        <v>0</v>
      </c>
      <c r="D202" s="44"/>
      <c r="E202" s="44"/>
      <c r="F202" s="44">
        <f t="shared" si="7"/>
        <v>0</v>
      </c>
    </row>
    <row r="203" spans="1:8" x14ac:dyDescent="0.25">
      <c r="A203" s="42" t="s">
        <v>478</v>
      </c>
      <c r="B203" s="43" t="s">
        <v>479</v>
      </c>
      <c r="C203" s="44">
        <v>40</v>
      </c>
      <c r="D203" s="44"/>
      <c r="E203" s="44"/>
      <c r="F203" s="44">
        <f t="shared" si="7"/>
        <v>40</v>
      </c>
    </row>
    <row r="204" spans="1:8" x14ac:dyDescent="0.25">
      <c r="A204" s="42" t="s">
        <v>480</v>
      </c>
      <c r="B204" s="43" t="s">
        <v>481</v>
      </c>
      <c r="C204" s="44">
        <v>0</v>
      </c>
      <c r="D204" s="44"/>
      <c r="E204" s="44"/>
      <c r="F204" s="44">
        <f t="shared" si="7"/>
        <v>0</v>
      </c>
    </row>
    <row r="205" spans="1:8" x14ac:dyDescent="0.25">
      <c r="A205" s="42" t="s">
        <v>482</v>
      </c>
      <c r="B205" s="43" t="s">
        <v>473</v>
      </c>
      <c r="C205" s="44">
        <v>0</v>
      </c>
      <c r="D205" s="44"/>
      <c r="E205" s="44"/>
      <c r="F205" s="44">
        <f t="shared" si="7"/>
        <v>0</v>
      </c>
    </row>
    <row r="206" spans="1:8" s="40" customFormat="1" ht="28.5" x14ac:dyDescent="0.25">
      <c r="A206" s="37" t="s">
        <v>483</v>
      </c>
      <c r="B206" s="38" t="s">
        <v>484</v>
      </c>
      <c r="C206" s="39">
        <v>0</v>
      </c>
      <c r="D206" s="39"/>
      <c r="E206" s="39"/>
      <c r="F206" s="39">
        <f t="shared" si="7"/>
        <v>0</v>
      </c>
    </row>
    <row r="207" spans="1:8" s="40" customFormat="1" ht="14.25" x14ac:dyDescent="0.25">
      <c r="A207" s="37" t="s">
        <v>485</v>
      </c>
      <c r="B207" s="38" t="s">
        <v>486</v>
      </c>
      <c r="C207" s="39">
        <v>0</v>
      </c>
      <c r="D207" s="39"/>
      <c r="E207" s="39"/>
      <c r="F207" s="39">
        <f t="shared" si="7"/>
        <v>0</v>
      </c>
    </row>
    <row r="208" spans="1:8" s="40" customFormat="1" ht="14.25" x14ac:dyDescent="0.25">
      <c r="A208" s="37" t="s">
        <v>487</v>
      </c>
      <c r="B208" s="38" t="s">
        <v>488</v>
      </c>
      <c r="C208" s="39">
        <f>IF(([1]Venituri!C4-[1]Cheltuieli!C7)&gt;0,([1]Venituri!C4-[1]Cheltuieli!C7),0)</f>
        <v>0</v>
      </c>
      <c r="D208" s="39"/>
      <c r="E208" s="39"/>
      <c r="F208" s="39">
        <f t="shared" si="7"/>
        <v>0</v>
      </c>
    </row>
    <row r="209" spans="1:6" s="40" customFormat="1" ht="14.25" x14ac:dyDescent="0.25">
      <c r="A209" s="37" t="s">
        <v>489</v>
      </c>
      <c r="B209" s="38" t="s">
        <v>490</v>
      </c>
      <c r="C209" s="39">
        <f>IF((Venituri!C4-Cheltuieli!C5)&lt;0,-(Venituri!C4-Cheltuieli!C5),0)</f>
        <v>3380.3600000000006</v>
      </c>
      <c r="D209" s="39"/>
      <c r="E209" s="39"/>
      <c r="F209" s="39">
        <f t="shared" si="7"/>
        <v>3380.3600000000006</v>
      </c>
    </row>
    <row r="210" spans="1:6" ht="15.75" x14ac:dyDescent="0.25">
      <c r="A210" s="32"/>
      <c r="B210" s="28"/>
      <c r="C210" s="25"/>
      <c r="D210" s="25"/>
      <c r="E210" s="25"/>
    </row>
    <row r="211" spans="1:6" ht="31.5" customHeight="1" x14ac:dyDescent="0.25">
      <c r="A211" s="48"/>
      <c r="B211" s="53"/>
      <c r="C211" s="60" t="s">
        <v>533</v>
      </c>
      <c r="D211" s="60"/>
      <c r="E211" s="25"/>
    </row>
    <row r="212" spans="1:6" ht="15.75" x14ac:dyDescent="0.25">
      <c r="A212" s="48"/>
      <c r="B212" s="55"/>
      <c r="C212" s="62" t="s">
        <v>534</v>
      </c>
      <c r="D212" s="62"/>
      <c r="E212" s="25"/>
    </row>
    <row r="213" spans="1:6" ht="15.75" x14ac:dyDescent="0.25">
      <c r="A213" s="48"/>
      <c r="B213" s="49"/>
      <c r="C213" s="61" t="s">
        <v>535</v>
      </c>
      <c r="D213" s="61"/>
      <c r="E213" s="25"/>
    </row>
    <row r="214" spans="1:6" ht="15.75" x14ac:dyDescent="0.25">
      <c r="A214" s="32"/>
      <c r="B214" s="23"/>
      <c r="C214" s="24"/>
      <c r="D214" s="25"/>
      <c r="E214" s="25"/>
    </row>
    <row r="215" spans="1:6" ht="15.75" x14ac:dyDescent="0.25">
      <c r="A215" s="32"/>
      <c r="B215" s="23"/>
      <c r="C215" s="24"/>
      <c r="D215" s="25"/>
      <c r="E215" s="25"/>
    </row>
    <row r="216" spans="1:6" x14ac:dyDescent="0.25">
      <c r="B216" s="47"/>
      <c r="D216" s="31"/>
    </row>
    <row r="217" spans="1:6" x14ac:dyDescent="0.25">
      <c r="B217" s="47"/>
      <c r="D217" s="31"/>
    </row>
    <row r="218" spans="1:6" x14ac:dyDescent="0.25">
      <c r="D218" s="31"/>
    </row>
    <row r="219" spans="1:6" x14ac:dyDescent="0.25">
      <c r="D219" s="31"/>
    </row>
    <row r="221" spans="1:6" x14ac:dyDescent="0.25">
      <c r="B221" s="47"/>
    </row>
    <row r="222" spans="1:6" x14ac:dyDescent="0.25">
      <c r="B222" s="47"/>
    </row>
  </sheetData>
  <mergeCells count="8">
    <mergeCell ref="C211:D211"/>
    <mergeCell ref="C212:D212"/>
    <mergeCell ref="C213:D213"/>
    <mergeCell ref="A3:A4"/>
    <mergeCell ref="B3:B4"/>
    <mergeCell ref="C3:D3"/>
    <mergeCell ref="E3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>
    <oddHeader>&amp;C&amp;"Times New Roman,Obișnuit"&amp;14BUGETUL LOCAL AL MUNICIPIULUI BRAD PE ANUL 2022
CHELTUIELI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207</vt:i4>
      </vt:variant>
    </vt:vector>
  </HeadingPairs>
  <TitlesOfParts>
    <vt:vector size="209" baseType="lpstr">
      <vt:lpstr>Venituri</vt:lpstr>
      <vt:lpstr>Cheltuieli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_65.02.04.03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2022-01-12T14:02:25Z</cp:lastPrinted>
  <dcterms:created xsi:type="dcterms:W3CDTF">2006-09-16T00:00:00Z</dcterms:created>
  <dcterms:modified xsi:type="dcterms:W3CDTF">2022-01-12T15:22:20Z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