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5" yWindow="-105" windowWidth="23250" windowHeight="12450" activeTab="4"/>
  </bookViews>
  <sheets>
    <sheet name="Rogojina Ioana_BOXA" sheetId="3" r:id="rId1"/>
    <sheet name="Feteanu Petre Stelica" sheetId="8" r:id="rId2"/>
    <sheet name="Ciubar Petru" sheetId="5" r:id="rId3"/>
    <sheet name="Petiu Mihai" sheetId="6" r:id="rId4"/>
    <sheet name="Cîrceag Cristina" sheetId="7" r:id="rId5"/>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5" i="5" l="1"/>
  <c r="H13" i="8" l="1"/>
  <c r="F27" i="6"/>
  <c r="F30" i="6"/>
  <c r="F32" i="6" s="1"/>
  <c r="F30" i="8" l="1"/>
  <c r="F32" i="8"/>
  <c r="F30" i="7" l="1"/>
  <c r="F32" i="7"/>
  <c r="F30" i="3" l="1"/>
  <c r="F32" i="3" s="1"/>
  <c r="E14" i="7" l="1"/>
  <c r="E14" i="3" l="1"/>
  <c r="F18" i="7" l="1"/>
  <c r="F17" i="7"/>
  <c r="F16" i="7"/>
  <c r="F15" i="7"/>
  <c r="F14" i="7"/>
  <c r="F8" i="7"/>
  <c r="F13" i="7" s="1"/>
  <c r="F19" i="7" s="1"/>
  <c r="E8" i="7"/>
  <c r="F18" i="6"/>
  <c r="F17" i="6"/>
  <c r="F16" i="6"/>
  <c r="F15" i="6"/>
  <c r="E14" i="6"/>
  <c r="F14" i="6" s="1"/>
  <c r="E8" i="6"/>
  <c r="F8" i="6" s="1"/>
  <c r="F13" i="6" s="1"/>
  <c r="F18" i="5"/>
  <c r="F17" i="5"/>
  <c r="F16" i="5"/>
  <c r="F15" i="5"/>
  <c r="E14" i="5"/>
  <c r="F14" i="5" s="1"/>
  <c r="E8" i="5"/>
  <c r="F8" i="5" s="1"/>
  <c r="F13" i="5" s="1"/>
  <c r="F18" i="8"/>
  <c r="F17" i="8"/>
  <c r="F16" i="8"/>
  <c r="F15" i="8"/>
  <c r="E14" i="8"/>
  <c r="F14" i="8" s="1"/>
  <c r="E8" i="8"/>
  <c r="F18" i="3"/>
  <c r="F17" i="3"/>
  <c r="F16" i="3"/>
  <c r="F15" i="3"/>
  <c r="F14" i="3"/>
  <c r="E8" i="3"/>
  <c r="H14" i="3" s="1"/>
  <c r="F25" i="7" l="1"/>
  <c r="F19" i="5"/>
  <c r="F8" i="8"/>
  <c r="F13" i="8" s="1"/>
  <c r="F8" i="3"/>
  <c r="F13" i="3" s="1"/>
  <c r="F19" i="3" s="1"/>
  <c r="F25" i="3" s="1"/>
  <c r="F27" i="3" s="1"/>
  <c r="F36" i="3" s="1"/>
  <c r="F19" i="8"/>
  <c r="F19" i="6"/>
  <c r="F36" i="6" s="1"/>
  <c r="F27" i="7" l="1"/>
  <c r="F36" i="7" s="1"/>
  <c r="F25" i="5"/>
  <c r="F27" i="5" s="1"/>
  <c r="F36" i="8"/>
  <c r="F25" i="8"/>
  <c r="F27" i="8" s="1"/>
</calcChain>
</file>

<file path=xl/connections.xml><?xml version="1.0" encoding="utf-8"?>
<connections xmlns="http://schemas.openxmlformats.org/spreadsheetml/2006/main">
  <connection id="1" name="Query - Table2" type="5" refreshedVersion="2" background="1" saveData="1">
    <dbPr connection="Provider=Microsoft.Mashup.OleDb.1;Data Source=$Workbook$;Location=Table2;Extended Properties=&quot;&quot;" command="SELECT * FROM [Table2]"/>
  </connection>
</connections>
</file>

<file path=xl/sharedStrings.xml><?xml version="1.0" encoding="utf-8"?>
<sst xmlns="http://schemas.openxmlformats.org/spreadsheetml/2006/main" count="363" uniqueCount="85">
  <si>
    <t>FIŞĂ DE CALCUL</t>
  </si>
  <si>
    <t>Nr.crt.</t>
  </si>
  <si>
    <t>Elementele componente pentru calculul chiriei</t>
  </si>
  <si>
    <t>Tariful de bază (lei/mp)</t>
  </si>
  <si>
    <t xml:space="preserve"> Suprafaţa (mp) date intrare</t>
  </si>
  <si>
    <t>Suma</t>
  </si>
  <si>
    <t>Suprafaţa locuibilă ( dormitoarelor şi a camerei de zi )</t>
  </si>
  <si>
    <t xml:space="preserve">Reducere din tariful de bază:(se aplică cumulativ) </t>
  </si>
  <si>
    <t>2.1</t>
  </si>
  <si>
    <t>pentru camerele situate la subsol, demisol sau în mansarde aflate direct sub acoperiş</t>
  </si>
  <si>
    <t>2.2</t>
  </si>
  <si>
    <t>pentru locuinţele lipsite de instalaţii de apă, canal, electricitate sau numai de unele dintre acestea</t>
  </si>
  <si>
    <t>2.3</t>
  </si>
  <si>
    <t xml:space="preserve"> pentru locuinţele construite din materiale de construcţii inferioare, cum este paianta</t>
  </si>
  <si>
    <t>2.4</t>
  </si>
  <si>
    <t>TOTAL 1 (nr.crt.1 - sum( total reducere) / 100)</t>
  </si>
  <si>
    <t>Dependinţele locuinţei (sunt încăperile care, prin funcţiunile lor, asigură folosirea corespunzătoare a locuinţei, şi anume: antreu, tindă, vestibul, hol, verandă, culoar, bucătărie, chicinetă, oficiu, debara, cămară, cameră de baie, WC, spălătorie, uscătorie, pivniţă, boxă, logie terasă şi magazie din zid)</t>
  </si>
  <si>
    <t>Suprafaţa teraselor, pivniţelor, boxelor, logiilor, spălătoriilor, uscătoriilor</t>
  </si>
  <si>
    <t>Suprafaţa garajelor</t>
  </si>
  <si>
    <t>Suprafaţa dotărilor speciale: piscină, saună, seră, cramă şi altele asemenea</t>
  </si>
  <si>
    <t>Suprafaţa anexelor gospodăreşti aferente locuinţelor din mediul rural</t>
  </si>
  <si>
    <t>TOTAL 2 (sum. col.2.4 la 7)</t>
  </si>
  <si>
    <t>Categoria localităţii / Zona în cadrul localităţii</t>
  </si>
  <si>
    <t>9.1</t>
  </si>
  <si>
    <t>9.2</t>
  </si>
  <si>
    <t>B</t>
  </si>
  <si>
    <t>9.3</t>
  </si>
  <si>
    <t>C</t>
  </si>
  <si>
    <t>9.4</t>
  </si>
  <si>
    <t>D</t>
  </si>
  <si>
    <t>9.5</t>
  </si>
  <si>
    <t>TOTAL 3 (nr.crt. 8* coeficient zonă)</t>
  </si>
  <si>
    <t>Rrata anuală a inflație, comunicată de INS</t>
  </si>
  <si>
    <t>10.1</t>
  </si>
  <si>
    <t>TOTAL CHIRIE  EFECTIVĂ (actualizată cu rata anuală a inflației)</t>
  </si>
  <si>
    <t>(nr.crt.9.5 * rata de inflație %)</t>
  </si>
  <si>
    <t>Venitul net lunar pe familie și nr.membrii</t>
  </si>
  <si>
    <t>11.1</t>
  </si>
  <si>
    <t>Nr de membrii în familie</t>
  </si>
  <si>
    <t>11.2</t>
  </si>
  <si>
    <t>Venitul net lunar pe familie</t>
  </si>
  <si>
    <t>11.3</t>
  </si>
  <si>
    <t>Total venituri declarate pe 12 luni</t>
  </si>
  <si>
    <t>12</t>
  </si>
  <si>
    <t xml:space="preserve"> TOTAL CHIRIE (funcție de datele calculate și venit)</t>
  </si>
  <si>
    <t>12.1</t>
  </si>
  <si>
    <t>se îndepinește nivelul maxim al chiriei pentru locuintele prevăzute la art. 26 nu poate depăși 25% din venitul net lunar pe familie în cazul în care venitul mediu net lunar pe membru de familie nu depășește salariul mediu net lunar pe economie.</t>
  </si>
  <si>
    <t>12.2</t>
  </si>
  <si>
    <t>salariul mediu net lunar pe economie</t>
  </si>
  <si>
    <t>11.4</t>
  </si>
  <si>
    <t>TOTAL CHIRIE  LUNARĂ DE PLATĂ ANUL 2025</t>
  </si>
  <si>
    <t xml:space="preserve">          Chiriașul este obligat sa aducă la cunoștinșa proprietarului, în termen de 30 zile, orice modificare a venitului net lunar pe familie, de natura sa determine mărimea chiriei, sub sancțiunea rezilierii contractului.</t>
  </si>
  <si>
    <t xml:space="preserve">         La stabilirea chiriei nu au fost luate în calcul cheltuielile de funcționare (apă potabilă și canalizare, energie electrică, energie termică, materiale de întreținere zilnică a spațiilor comune, fochist etc.)</t>
  </si>
  <si>
    <t>a) Pentru cazurile în care persoanele beneficiare de locuințe sociale nu aduc în termenul stabilit (31 ianuarie) declarație din care să reiasă veniturile pe ultimele 12 luni sau alte documente doveditoare conform prevederilor legale (adeverițe ANAF), chiria lunară stabilită în baza de calcul se dublează (în această situație nu se aplică prevederea prin care " nivelul chiriei nu va depăși 10% din venitul net lunar, calculat pe ultimele 12 luni, pe familie")</t>
  </si>
  <si>
    <t xml:space="preserve">        Pentru situațiile în care beneficiarii nu realizează venituri, aceștia trebuie să prezinte documente care să dovedească acest lucru, iar chiria va fi calculată conform pct-ului a)</t>
  </si>
  <si>
    <r>
      <t>c) Persoanele de la pct. b) au obligația de a da o declarație pe propria răspundere că venitul net lunar pe familie, realizat în 2 ani fiscali consecutivi, depășește cu peste 20% nivelul prevăzut la art. 42 din Legea locuinței nr.</t>
    </r>
    <r>
      <rPr>
        <u/>
        <sz val="10"/>
        <color theme="1"/>
        <rFont val="Times New Roman"/>
        <family val="1"/>
      </rPr>
      <t xml:space="preserve"> 114/1996,</t>
    </r>
    <r>
      <rPr>
        <sz val="10"/>
        <color theme="1"/>
        <rFont val="Times New Roman"/>
        <family val="1"/>
      </rPr>
      <t xml:space="preserve"> republicată, cu modificările și completările ulterioare.</t>
    </r>
  </si>
  <si>
    <t>d) Prevederile sus detaliate se vor aplica și unităților locative aflate în administrarea domeniului privat/ Consiliul Local Murfatlar, până la modificarea acestora prin HCL.</t>
  </si>
  <si>
    <t>e) Efecuarea calcului chiriilor și situațiilor centralizatoare pentru locuințele sociale și unităților locative în administrarea Consiliului Local Murfatlar se vor executa de către S.I.A.D.P.P / Serviciul buget, finanțe, contabilitate</t>
  </si>
  <si>
    <t>Șef Serviciu pentru Întreținerea și Administrarea</t>
  </si>
  <si>
    <t>Chiriaș,</t>
  </si>
  <si>
    <t>Domeniului Public și Privat</t>
  </si>
  <si>
    <t>Ciubuc Cristian</t>
  </si>
  <si>
    <t>Șef Serviciu Buget Finanțe Contabilitate</t>
  </si>
  <si>
    <t>Zagu Ciprian-Constantin</t>
  </si>
  <si>
    <t>Viză de control financiar preventiv propriu,</t>
  </si>
  <si>
    <t>Bulat Neriman</t>
  </si>
  <si>
    <t>Fețeanu Petre Stelică</t>
  </si>
  <si>
    <t>Ciubăr Petre</t>
  </si>
  <si>
    <t>Petiu Mihai</t>
  </si>
  <si>
    <t>Cîrceag Cristina</t>
  </si>
  <si>
    <t>Rogojină Ioana</t>
  </si>
  <si>
    <t>e) Efecuarea calcului chiriilor și situațiilor centralizatoare pentru locuințele sociale și unităților locative în administrarea Consiliului Local Murfatlar se vor executa de către S.I.A.D.P.P / Serviciul buget, finanțe, contabilitate.</t>
  </si>
  <si>
    <r>
      <t xml:space="preserve">Pentru stabilirea chiriei lunare a locuinţei deţinută cu chirie de </t>
    </r>
    <r>
      <rPr>
        <b/>
        <sz val="10"/>
        <color theme="1"/>
        <rFont val="Times New Roman"/>
        <family val="1"/>
      </rPr>
      <t>Fețeanu Petrică Stelică</t>
    </r>
    <r>
      <rPr>
        <sz val="10"/>
        <color theme="1"/>
        <rFont val="Times New Roman"/>
        <family val="1"/>
      </rPr>
      <t xml:space="preserve"> situată în str. Mihail Kogălniceanu nr.26, bloc. A1, sc. 2, et. 4, ap. 37</t>
    </r>
  </si>
  <si>
    <r>
      <t xml:space="preserve">Pentru stabilirea chiriei lunare a locuinţei deţinută cu chirie de </t>
    </r>
    <r>
      <rPr>
        <b/>
        <sz val="10"/>
        <color theme="1"/>
        <rFont val="Times New Roman"/>
        <family val="1"/>
      </rPr>
      <t>Ciubar Petru</t>
    </r>
    <r>
      <rPr>
        <sz val="10"/>
        <color theme="1"/>
        <rFont val="Times New Roman"/>
        <family val="1"/>
      </rPr>
      <t xml:space="preserve"> </t>
    </r>
    <r>
      <rPr>
        <b/>
        <sz val="10"/>
        <color theme="1"/>
        <rFont val="Times New Roman"/>
        <family val="1"/>
      </rPr>
      <t xml:space="preserve"> </t>
    </r>
    <r>
      <rPr>
        <sz val="10"/>
        <color theme="1"/>
        <rFont val="Times New Roman"/>
        <family val="1"/>
      </rPr>
      <t xml:space="preserve">situată în Aleea Liliacului nr.2, bloc B3, sc. A, parter, ap.2 </t>
    </r>
  </si>
  <si>
    <r>
      <t>Pentru stabilirea chiriei lunare a locuinţei deţinută cu chirie de</t>
    </r>
    <r>
      <rPr>
        <b/>
        <sz val="10"/>
        <color theme="1"/>
        <rFont val="Times New Roman"/>
        <family val="1"/>
      </rPr>
      <t xml:space="preserve"> Petiu Mihai </t>
    </r>
    <r>
      <rPr>
        <sz val="10"/>
        <color theme="1"/>
        <rFont val="Times New Roman"/>
        <family val="1"/>
      </rPr>
      <t>situată în Aleea Narciselor nr. 4, bloc. 21, sc.A, parter, ap. 1</t>
    </r>
  </si>
  <si>
    <r>
      <t xml:space="preserve">Pentru stabilirea chiriei lunare a locuinţei deţinută cu chirie de </t>
    </r>
    <r>
      <rPr>
        <b/>
        <sz val="10"/>
        <color theme="1"/>
        <rFont val="Times New Roman"/>
        <family val="1"/>
      </rPr>
      <t>Cîrceag Cristina</t>
    </r>
    <r>
      <rPr>
        <sz val="10"/>
        <color theme="1"/>
        <rFont val="Times New Roman"/>
        <family val="1"/>
      </rPr>
      <t xml:space="preserve"> situată în Aleea Liliacului nr. 1, blocul B2, sc. C, et. 4, ap. 59 </t>
    </r>
  </si>
  <si>
    <t>A (HCL nr.135/28.12.2021)</t>
  </si>
  <si>
    <r>
      <t>Pentru stabilirea chiriei lunare a locuinţei deţinută cu chirie de</t>
    </r>
    <r>
      <rPr>
        <b/>
        <sz val="10"/>
        <color theme="1"/>
        <rFont val="Times New Roman"/>
        <family val="1"/>
      </rPr>
      <t xml:space="preserve"> Rogojină Ioana</t>
    </r>
    <r>
      <rPr>
        <sz val="10"/>
        <color theme="1"/>
        <rFont val="Times New Roman"/>
        <family val="1"/>
      </rPr>
      <t xml:space="preserve"> situată Calea București nr. 15, bloc BA2, sc. A, et. 2, ap. 8 </t>
    </r>
  </si>
  <si>
    <t>10% din venitul net lunar, calculat pe ultimele 12 luni (nr.crt.11.2*10)/100</t>
  </si>
  <si>
    <t>TOTAL CHIRIE  LUNARĂ DE PLATĂ ANUL 2026</t>
  </si>
  <si>
    <t>b) Persoanele cu handicap grav sau accentuat beneficiază de scutirea chiriei pentru suprafețele locative cu destinația de locuințe deținute de la stat sau de unitățile administrativ-teritoriale, conform documentelor justificative și emiterea ulterior  de  HCL prin serviciile Asistență Socială și Buget-Finanțe-Contabilitate  .</t>
  </si>
  <si>
    <t xml:space="preserve">Anexa la AA nr.2 </t>
  </si>
  <si>
    <t>Anexa la AA nr.4</t>
  </si>
  <si>
    <t>Anexa la AA nr.3</t>
  </si>
  <si>
    <t xml:space="preserve">       Chiria practicată pentru locuințe va acoperi cheltuielile de administrare, întreținere și reparații, precum și recuperarea investiției, în funcție de durata normală stabilită potrivit prevederilor legale,  și nu include cheltuieli cu utilitățile ( energie, apă potabilă și canalizare, internet, încălzire, plata către asociația de proprietari, curățeni spații comune etc.).</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</si>
</sst>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charset val="134"/>
      <scheme val="minor"/>
    </font>
    <font>
      <sz val="12"/>
      <color theme="1"/>
      <name val="Times New Roman"/>
      <family val="1"/>
    </font>
    <font>
      <b/>
      <sz val="14"/>
      <color theme="1"/>
      <name val="Times New Roman"/>
      <family val="1"/>
    </font>
    <font>
      <b/>
      <sz val="12"/>
      <color theme="1"/>
      <name val="Times New Roman"/>
      <family val="1"/>
    </font>
    <font>
      <sz val="10"/>
      <color theme="1"/>
      <name val="Times New Roman"/>
      <family val="1"/>
    </font>
    <font>
      <b/>
      <sz val="10"/>
      <color theme="1"/>
      <name val="Times New Roman"/>
      <family val="1"/>
    </font>
    <font>
      <sz val="10"/>
      <color rgb="FF000000"/>
      <name val="Times New Roman"/>
      <family val="1"/>
    </font>
    <font>
      <b/>
      <sz val="10"/>
      <color rgb="FF000000"/>
      <name val="Times New Roman"/>
      <family val="1"/>
    </font>
    <font>
      <u/>
      <sz val="10"/>
      <color theme="1"/>
      <name val="Times New Roman"/>
      <family val="1"/>
    </font>
    <font>
      <b/>
      <i/>
      <sz val="10"/>
      <color theme="1"/>
      <name val="Times New Roman"/>
      <family val="1"/>
    </font>
  </fonts>
  <fills count="3">
    <fill>
      <patternFill patternType="none"/>
    </fill>
    <fill>
      <patternFill patternType="gray125"/>
    </fill>
    <fill>
      <patternFill patternType="solid">
        <fgColor theme="4" tint="0.79995117038483843"/>
        <bgColor theme="4" tint="0.79995117038483843"/>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0">
    <xf numFmtId="0" fontId="0" fillId="0" borderId="0" xfId="0"/>
    <xf numFmtId="0" fontId="1" fillId="0" borderId="0" xfId="0" applyFont="1"/>
    <xf numFmtId="0" fontId="1" fillId="0" borderId="0" xfId="0" applyFont="1" applyAlignment="1">
      <alignment wrapText="1"/>
    </xf>
    <xf numFmtId="2" fontId="1" fillId="0" borderId="0" xfId="0" applyNumberFormat="1" applyFont="1"/>
    <xf numFmtId="0" fontId="1" fillId="0" borderId="0" xfId="0" applyFont="1" applyAlignment="1">
      <alignment horizontal="left" wrapText="1"/>
    </xf>
    <xf numFmtId="2" fontId="3" fillId="0" borderId="1" xfId="0" applyNumberFormat="1" applyFont="1" applyBorder="1" applyAlignment="1">
      <alignment horizontal="right" vertical="center"/>
    </xf>
    <xf numFmtId="0" fontId="1" fillId="0" borderId="0" xfId="0" applyFont="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2" fontId="4"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right" vertical="center"/>
    </xf>
    <xf numFmtId="2" fontId="4" fillId="0" borderId="1" xfId="0" applyNumberFormat="1" applyFont="1" applyBorder="1" applyAlignment="1">
      <alignment horizontal="right" vertical="center"/>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9" fontId="4" fillId="0" borderId="1" xfId="0" applyNumberFormat="1" applyFont="1" applyBorder="1" applyAlignment="1">
      <alignment horizontal="right" vertical="center"/>
    </xf>
    <xf numFmtId="0" fontId="5" fillId="0" borderId="1" xfId="0" applyFont="1" applyBorder="1" applyAlignment="1">
      <alignment horizontal="center" vertical="center" wrapText="1"/>
    </xf>
    <xf numFmtId="9" fontId="4" fillId="0" borderId="1" xfId="0" applyNumberFormat="1" applyFont="1" applyBorder="1" applyAlignment="1">
      <alignment horizontal="right" vertical="center" wrapText="1"/>
    </xf>
    <xf numFmtId="2" fontId="5" fillId="0" borderId="1" xfId="0" applyNumberFormat="1" applyFont="1" applyBorder="1" applyAlignment="1">
      <alignment horizontal="right" vertical="center"/>
    </xf>
    <xf numFmtId="49" fontId="4" fillId="0" borderId="1" xfId="0" applyNumberFormat="1" applyFont="1" applyBorder="1" applyAlignment="1">
      <alignment horizontal="center" vertical="center" wrapText="1"/>
    </xf>
    <xf numFmtId="0" fontId="7" fillId="0" borderId="1" xfId="0" applyFont="1" applyBorder="1" applyAlignment="1">
      <alignment horizontal="center" wrapText="1"/>
    </xf>
    <xf numFmtId="0" fontId="6" fillId="0" borderId="1" xfId="0" applyFont="1" applyBorder="1" applyAlignment="1">
      <alignment horizontal="center" wrapText="1"/>
    </xf>
    <xf numFmtId="0" fontId="7" fillId="0" borderId="1" xfId="0" applyFont="1" applyBorder="1" applyAlignment="1">
      <alignment horizontal="center" vertical="center" wrapText="1"/>
    </xf>
    <xf numFmtId="0" fontId="4" fillId="0" borderId="1" xfId="0" applyFont="1" applyBorder="1" applyAlignment="1">
      <alignment wrapText="1"/>
    </xf>
    <xf numFmtId="0" fontId="4" fillId="2" borderId="1" xfId="0" applyFont="1" applyFill="1" applyBorder="1" applyAlignment="1">
      <alignment horizontal="center" vertical="center" wrapText="1"/>
    </xf>
    <xf numFmtId="2" fontId="4" fillId="0" borderId="1" xfId="0" applyNumberFormat="1" applyFont="1" applyBorder="1" applyAlignment="1">
      <alignment horizontal="center" vertical="center"/>
    </xf>
    <xf numFmtId="0" fontId="6" fillId="0" borderId="1" xfId="0" applyFont="1" applyBorder="1" applyAlignment="1">
      <alignment horizontal="center" vertical="top" wrapText="1"/>
    </xf>
    <xf numFmtId="0" fontId="4" fillId="0" borderId="1" xfId="0" applyFont="1" applyBorder="1" applyAlignment="1">
      <alignment horizontal="center" wrapText="1"/>
    </xf>
    <xf numFmtId="0" fontId="4" fillId="0" borderId="1" xfId="0" applyFont="1" applyBorder="1" applyAlignment="1">
      <alignment vertical="center" wrapText="1"/>
    </xf>
    <xf numFmtId="49" fontId="4" fillId="0" borderId="1" xfId="0" applyNumberFormat="1" applyFont="1" applyBorder="1" applyAlignment="1">
      <alignment horizontal="right" vertical="center"/>
    </xf>
    <xf numFmtId="0" fontId="9" fillId="0" borderId="1" xfId="0" applyFont="1" applyBorder="1" applyAlignment="1">
      <alignment horizontal="center" vertical="center" wrapText="1"/>
    </xf>
    <xf numFmtId="9" fontId="5" fillId="0" borderId="1" xfId="0" applyNumberFormat="1" applyFont="1" applyBorder="1" applyAlignment="1">
      <alignment horizontal="center" vertical="center"/>
    </xf>
    <xf numFmtId="0" fontId="4" fillId="0" borderId="1" xfId="0" applyFont="1" applyBorder="1" applyAlignment="1">
      <alignment horizontal="right"/>
    </xf>
    <xf numFmtId="0" fontId="1" fillId="0" borderId="0" xfId="0" applyFont="1" applyAlignment="1">
      <alignment horizontal="center" wrapText="1"/>
    </xf>
    <xf numFmtId="4" fontId="4" fillId="0" borderId="1" xfId="0" applyNumberFormat="1" applyFont="1" applyBorder="1" applyAlignment="1">
      <alignment horizontal="right" vertical="center"/>
    </xf>
    <xf numFmtId="0" fontId="2" fillId="0" borderId="0" xfId="0" applyFont="1" applyAlignment="1">
      <alignment horizontal="center" wrapText="1"/>
    </xf>
    <xf numFmtId="0" fontId="1" fillId="0" borderId="0" xfId="0" applyFont="1" applyAlignment="1">
      <alignment horizontal="center"/>
    </xf>
    <xf numFmtId="0" fontId="4" fillId="0" borderId="0" xfId="0" applyFont="1" applyAlignment="1">
      <alignment horizontal="left" vertical="top" wrapText="1"/>
    </xf>
    <xf numFmtId="0" fontId="4" fillId="0" borderId="0" xfId="0" applyFont="1" applyAlignment="1">
      <alignment horizontal="left" vertical="center" wrapText="1"/>
    </xf>
    <xf numFmtId="0" fontId="6" fillId="0" borderId="0" xfId="0" applyFont="1" applyAlignment="1">
      <alignment horizontal="justify" vertical="top" wrapText="1"/>
    </xf>
    <xf numFmtId="0" fontId="4" fillId="0" borderId="0" xfId="0" applyFont="1" applyAlignment="1">
      <alignment vertical="top" wrapText="1"/>
    </xf>
    <xf numFmtId="0" fontId="4" fillId="0" borderId="0" xfId="0" applyFont="1" applyAlignment="1">
      <alignment horizontal="left" wrapText="1"/>
    </xf>
    <xf numFmtId="0" fontId="7" fillId="0" borderId="0" xfId="0" applyFont="1" applyAlignment="1">
      <alignment vertical="top" wrapText="1"/>
    </xf>
    <xf numFmtId="0" fontId="6" fillId="0" borderId="0" xfId="0" applyFont="1" applyAlignment="1">
      <alignment vertical="top" wrapText="1"/>
    </xf>
    <xf numFmtId="2" fontId="4" fillId="0" borderId="0" xfId="0" applyNumberFormat="1" applyFont="1" applyAlignment="1">
      <alignment horizontal="right" wrapText="1"/>
    </xf>
    <xf numFmtId="0" fontId="7" fillId="0" borderId="0" xfId="0" applyFont="1" applyAlignment="1">
      <alignment horizontal="justify" vertical="top" wrapText="1"/>
    </xf>
    <xf numFmtId="2" fontId="4" fillId="0" borderId="0" xfId="0" applyNumberFormat="1" applyFont="1" applyAlignment="1">
      <alignment horizontal="right"/>
    </xf>
    <xf numFmtId="0" fontId="4" fillId="0" borderId="0" xfId="0" applyFont="1" applyFill="1" applyAlignment="1">
      <alignment horizontal="left" vertical="top" wrapText="1"/>
    </xf>
    <xf numFmtId="2" fontId="4" fillId="0" borderId="0" xfId="0" applyNumberFormat="1" applyFont="1" applyFill="1" applyAlignment="1">
      <alignment horizontal="right"/>
    </xf>
  </cellXfs>
  <cellStyles count="1">
    <cellStyle name="Normal" xfId="0" builtinId="0"/>
  </cellStyles>
  <dxfs count="25">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s>
  <tableStyles count="0" defaultTableStyle="TableStyleMedium2"/>
  <colors>
    <mruColors>
      <color rgb="FFFF81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id="6" name="Table352_467823467" displayName="Table352_467823467" ref="B6:F36" totalsRowShown="0">
  <autoFilter ref="B6:F36"/>
  <tableColumns count="5">
    <tableColumn id="1" name="Nr.crt." dataDxfId="24"/>
    <tableColumn id="2" name="Elementele componente pentru calculul chiriei" dataDxfId="23"/>
    <tableColumn id="3" name="Tariful de bază (lei/mp)" dataDxfId="22"/>
    <tableColumn id="4" name=" Suprafaţa (mp) date intrare" dataDxfId="21"/>
    <tableColumn id="5" name="Suma" dataDxfId="20"/>
  </tableColumns>
  <tableStyleInfo name="TableStyleMedium2" showFirstColumn="0" showLastColumn="0" showRowStripes="1" showColumnStripes="0"/>
</table>
</file>

<file path=xl/tables/table2.xml><?xml version="1.0" encoding="utf-8"?>
<table xmlns="http://schemas.openxmlformats.org/spreadsheetml/2006/main" id="7" name="Table352_4678" displayName="Table352_4678" ref="B6:F36" totalsRowShown="0">
  <autoFilter ref="B6:F36"/>
  <tableColumns count="5">
    <tableColumn id="1" name="Nr.crt." dataDxfId="19"/>
    <tableColumn id="2" name="Elementele componente pentru calculul chiriei" dataDxfId="18"/>
    <tableColumn id="3" name="Tariful de bază (lei/mp)" dataDxfId="17"/>
    <tableColumn id="4" name=" Suprafaţa (mp) date intrare" dataDxfId="16"/>
    <tableColumn id="5" name="Suma" dataDxfId="15"/>
  </tableColumns>
  <tableStyleInfo name="TableStyleMedium2" showFirstColumn="0" showLastColumn="0" showRowStripes="1" showColumnStripes="0"/>
</table>
</file>

<file path=xl/tables/table3.xml><?xml version="1.0" encoding="utf-8"?>
<table xmlns="http://schemas.openxmlformats.org/spreadsheetml/2006/main" id="3" name="Table352_4678234" displayName="Table352_4678234" ref="B6:F35" totalsRowShown="0">
  <autoFilter ref="B6:F35"/>
  <tableColumns count="5">
    <tableColumn id="1" name="Nr.crt." dataDxfId="14"/>
    <tableColumn id="2" name="Elementele componente pentru calculul chiriei" dataDxfId="13"/>
    <tableColumn id="3" name="Tariful de bază (lei/mp)" dataDxfId="12"/>
    <tableColumn id="4" name=" Suprafaţa (mp) date intrare" dataDxfId="11"/>
    <tableColumn id="5" name="Suma" dataDxfId="10"/>
  </tableColumns>
  <tableStyleInfo name="TableStyleMedium2" showFirstColumn="0" showLastColumn="0" showRowStripes="1" showColumnStripes="0"/>
</table>
</file>

<file path=xl/tables/table4.xml><?xml version="1.0" encoding="utf-8"?>
<table xmlns="http://schemas.openxmlformats.org/spreadsheetml/2006/main" id="2" name="Table352_467823" displayName="Table352_467823" ref="B6:F36" totalsRowShown="0">
  <autoFilter ref="B6:F36"/>
  <tableColumns count="5">
    <tableColumn id="1" name="Nr.crt." dataDxfId="9"/>
    <tableColumn id="2" name="Elementele componente pentru calculul chiriei" dataDxfId="8"/>
    <tableColumn id="3" name="Tariful de bază (lei/mp)" dataDxfId="7"/>
    <tableColumn id="4" name=" Suprafaţa (mp) date intrare" dataDxfId="6"/>
    <tableColumn id="5" name="Suma" dataDxfId="5"/>
  </tableColumns>
  <tableStyleInfo name="TableStyleMedium2" showFirstColumn="0" showLastColumn="0" showRowStripes="1" showColumnStripes="0"/>
</table>
</file>

<file path=xl/tables/table5.xml><?xml version="1.0" encoding="utf-8"?>
<table xmlns="http://schemas.openxmlformats.org/spreadsheetml/2006/main" id="1" name="Table352_46782" displayName="Table352_46782" ref="B6:F36" totalsRowShown="0">
  <autoFilter ref="B6:F36"/>
  <tableColumns count="5">
    <tableColumn id="1" name="Nr.crt." dataDxfId="4"/>
    <tableColumn id="2" name="Elementele componente pentru calculul chiriei" dataDxfId="3"/>
    <tableColumn id="3" name="Tariful de bază (lei/mp)" dataDxfId="2"/>
    <tableColumn id="4" name=" Suprafaţa (mp) date intrare" dataDxfId="1"/>
    <tableColumn id="5" name="Suma"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59"/>
  <sheetViews>
    <sheetView topLeftCell="A37" workbookViewId="0">
      <selection activeCell="B43" sqref="B43:F43"/>
    </sheetView>
  </sheetViews>
  <sheetFormatPr defaultColWidth="8.85546875" defaultRowHeight="15.75"/>
  <cols>
    <col min="1" max="1" width="4.5703125" style="1" customWidth="1"/>
    <col min="2" max="2" width="3.7109375" style="1" customWidth="1"/>
    <col min="3" max="3" width="37.7109375" style="2" customWidth="1"/>
    <col min="4" max="4" width="12" style="1" customWidth="1"/>
    <col min="5" max="5" width="11.5703125" style="1" customWidth="1"/>
    <col min="6" max="6" width="13.42578125" style="3" customWidth="1"/>
    <col min="7" max="16384" width="8.85546875" style="1"/>
  </cols>
  <sheetData>
    <row r="2" spans="2:8" ht="16.5" customHeight="1">
      <c r="C2" s="45" t="s">
        <v>81</v>
      </c>
      <c r="D2" s="45"/>
      <c r="E2" s="45"/>
      <c r="F2" s="45"/>
    </row>
    <row r="3" spans="2:8" ht="18.75">
      <c r="B3" s="36" t="s">
        <v>0</v>
      </c>
      <c r="C3" s="36"/>
      <c r="D3" s="36"/>
      <c r="E3" s="36"/>
      <c r="F3" s="36"/>
    </row>
    <row r="4" spans="2:8" ht="31.15" customHeight="1">
      <c r="B4" s="42" t="s">
        <v>77</v>
      </c>
      <c r="C4" s="42"/>
      <c r="D4" s="42"/>
      <c r="E4" s="42"/>
      <c r="F4" s="42"/>
    </row>
    <row r="5" spans="2:8" ht="12.75" customHeight="1">
      <c r="B5" s="4"/>
      <c r="C5" s="4"/>
      <c r="D5" s="4"/>
      <c r="E5" s="4"/>
      <c r="F5" s="4"/>
    </row>
    <row r="6" spans="2:8" ht="46.15" customHeight="1">
      <c r="B6" s="8" t="s">
        <v>1</v>
      </c>
      <c r="C6" s="8" t="s">
        <v>2</v>
      </c>
      <c r="D6" s="8" t="s">
        <v>3</v>
      </c>
      <c r="E6" s="8" t="s">
        <v>4</v>
      </c>
      <c r="F6" s="9" t="s">
        <v>5</v>
      </c>
    </row>
    <row r="7" spans="2:8">
      <c r="B7" s="10">
        <v>0</v>
      </c>
      <c r="C7" s="8">
        <v>1</v>
      </c>
      <c r="D7" s="10">
        <v>2</v>
      </c>
      <c r="E7" s="10">
        <v>3</v>
      </c>
      <c r="F7" s="11">
        <v>4</v>
      </c>
    </row>
    <row r="8" spans="2:8" ht="24.75" customHeight="1">
      <c r="B8" s="10">
        <v>1</v>
      </c>
      <c r="C8" s="8" t="s">
        <v>6</v>
      </c>
      <c r="D8" s="13">
        <v>1.5</v>
      </c>
      <c r="E8" s="13">
        <f>20.6+13.3</f>
        <v>33.900000000000006</v>
      </c>
      <c r="F8" s="13">
        <f>Table352_467823467[[#This Row],[Tariful de bază (lei/mp)]]*Table352_467823467[[#This Row],[ Suprafaţa (mp) date intrare]]</f>
        <v>50.850000000000009</v>
      </c>
    </row>
    <row r="9" spans="2:8" ht="25.5" customHeight="1">
      <c r="B9" s="10">
        <v>2</v>
      </c>
      <c r="C9" s="14" t="s">
        <v>7</v>
      </c>
      <c r="D9" s="12"/>
      <c r="E9" s="13"/>
      <c r="F9" s="13"/>
    </row>
    <row r="10" spans="2:8" ht="25.5" customHeight="1">
      <c r="B10" s="11" t="s">
        <v>8</v>
      </c>
      <c r="C10" s="27" t="s">
        <v>9</v>
      </c>
      <c r="D10" s="16">
        <v>0.15</v>
      </c>
      <c r="E10" s="13"/>
      <c r="F10" s="13">
        <v>0</v>
      </c>
    </row>
    <row r="11" spans="2:8" ht="38.25">
      <c r="B11" s="11" t="s">
        <v>10</v>
      </c>
      <c r="C11" s="15" t="s">
        <v>11</v>
      </c>
      <c r="D11" s="16">
        <v>0.1</v>
      </c>
      <c r="E11" s="13"/>
      <c r="F11" s="13">
        <v>0</v>
      </c>
    </row>
    <row r="12" spans="2:8" ht="25.5">
      <c r="B12" s="11" t="s">
        <v>12</v>
      </c>
      <c r="C12" s="15" t="s">
        <v>13</v>
      </c>
      <c r="D12" s="16">
        <v>0.1</v>
      </c>
      <c r="E12" s="13"/>
      <c r="F12" s="13">
        <v>0</v>
      </c>
    </row>
    <row r="13" spans="2:8" ht="25.5">
      <c r="B13" s="11" t="s">
        <v>14</v>
      </c>
      <c r="C13" s="17" t="s">
        <v>15</v>
      </c>
      <c r="D13" s="18"/>
      <c r="E13" s="13"/>
      <c r="F13" s="19">
        <f>(F8*(100-SUM(F10:F12))/100)</f>
        <v>50.850000000000009</v>
      </c>
    </row>
    <row r="14" spans="2:8" ht="89.25" customHeight="1">
      <c r="B14" s="10">
        <v>3</v>
      </c>
      <c r="C14" s="20" t="s">
        <v>16</v>
      </c>
      <c r="D14" s="13">
        <v>0.7</v>
      </c>
      <c r="E14" s="13">
        <f>5.1+7.5+1.2+1.9+2+4.5+4.9</f>
        <v>27.1</v>
      </c>
      <c r="F14" s="19">
        <f>Table352_467823467[[#This Row],[Tariful de bază (lei/mp)]]*Table352_467823467[[#This Row],[ Suprafaţa (mp) date intrare]]</f>
        <v>18.97</v>
      </c>
      <c r="H14" s="3">
        <f>+E8+Table352_467823467[[#This Row],[ Suprafaţa (mp) date intrare]]+E15</f>
        <v>70.300000000000011</v>
      </c>
    </row>
    <row r="15" spans="2:8" ht="24.75" customHeight="1">
      <c r="B15" s="10">
        <v>4</v>
      </c>
      <c r="C15" s="8" t="s">
        <v>17</v>
      </c>
      <c r="D15" s="13">
        <v>0.4</v>
      </c>
      <c r="E15" s="13">
        <v>9.3000000000000007</v>
      </c>
      <c r="F15" s="19">
        <f>Table352_467823467[[#This Row],[Tariful de bază (lei/mp)]]*Table352_467823467[[#This Row],[ Suprafaţa (mp) date intrare]]</f>
        <v>3.7200000000000006</v>
      </c>
    </row>
    <row r="16" spans="2:8">
      <c r="B16" s="10">
        <v>5</v>
      </c>
      <c r="C16" s="8" t="s">
        <v>18</v>
      </c>
      <c r="D16" s="12">
        <v>2</v>
      </c>
      <c r="E16" s="12">
        <v>0</v>
      </c>
      <c r="F16" s="13">
        <f>Table352_467823467[[#This Row],[Tariful de bază (lei/mp)]]*Table352_467823467[[#This Row],[ Suprafaţa (mp) date intrare]]</f>
        <v>0</v>
      </c>
    </row>
    <row r="17" spans="2:6" ht="25.5" customHeight="1">
      <c r="B17" s="10">
        <v>6</v>
      </c>
      <c r="C17" s="15" t="s">
        <v>19</v>
      </c>
      <c r="D17" s="12">
        <v>5</v>
      </c>
      <c r="E17" s="12">
        <v>0</v>
      </c>
      <c r="F17" s="13">
        <f>Table352_467823467[[#This Row],[Tariful de bază (lei/mp)]]*Table352_467823467[[#This Row],[ Suprafaţa (mp) date intrare]]</f>
        <v>0</v>
      </c>
    </row>
    <row r="18" spans="2:6" ht="25.5" customHeight="1">
      <c r="B18" s="10">
        <v>7</v>
      </c>
      <c r="C18" s="15" t="s">
        <v>20</v>
      </c>
      <c r="D18" s="12">
        <v>0.1</v>
      </c>
      <c r="E18" s="12">
        <v>0</v>
      </c>
      <c r="F18" s="13">
        <f>Table352_467823467[[#This Row],[Tariful de bază (lei/mp)]]*Table352_467823467[[#This Row],[ Suprafaţa (mp) date intrare]]</f>
        <v>0</v>
      </c>
    </row>
    <row r="19" spans="2:6">
      <c r="B19" s="10">
        <v>8</v>
      </c>
      <c r="C19" s="17" t="s">
        <v>21</v>
      </c>
      <c r="D19" s="12"/>
      <c r="E19" s="12"/>
      <c r="F19" s="19">
        <f>+F15+F14+F13</f>
        <v>73.540000000000006</v>
      </c>
    </row>
    <row r="20" spans="2:6" ht="26.25">
      <c r="B20" s="10">
        <v>9</v>
      </c>
      <c r="C20" s="21" t="s">
        <v>22</v>
      </c>
      <c r="D20" s="12"/>
      <c r="E20" s="12"/>
      <c r="F20" s="13"/>
    </row>
    <row r="21" spans="2:6">
      <c r="B21" s="11" t="s">
        <v>23</v>
      </c>
      <c r="C21" s="22" t="s">
        <v>76</v>
      </c>
      <c r="D21" s="12">
        <v>2.5</v>
      </c>
      <c r="E21" s="12"/>
      <c r="F21" s="13">
        <v>2.5</v>
      </c>
    </row>
    <row r="22" spans="2:6">
      <c r="B22" s="11" t="s">
        <v>24</v>
      </c>
      <c r="C22" s="22" t="s">
        <v>25</v>
      </c>
      <c r="D22" s="12">
        <v>2</v>
      </c>
      <c r="E22" s="12"/>
      <c r="F22" s="13"/>
    </row>
    <row r="23" spans="2:6">
      <c r="B23" s="11" t="s">
        <v>26</v>
      </c>
      <c r="C23" s="22" t="s">
        <v>27</v>
      </c>
      <c r="D23" s="12">
        <v>1.5</v>
      </c>
      <c r="E23" s="12"/>
      <c r="F23" s="13"/>
    </row>
    <row r="24" spans="2:6">
      <c r="B24" s="11" t="s">
        <v>28</v>
      </c>
      <c r="C24" s="22" t="s">
        <v>29</v>
      </c>
      <c r="D24" s="12">
        <v>1</v>
      </c>
      <c r="E24" s="12"/>
      <c r="F24" s="13"/>
    </row>
    <row r="25" spans="2:6">
      <c r="B25" s="11" t="s">
        <v>30</v>
      </c>
      <c r="C25" s="23" t="s">
        <v>31</v>
      </c>
      <c r="D25" s="12"/>
      <c r="E25" s="12"/>
      <c r="F25" s="19">
        <f>F19*F21</f>
        <v>183.85000000000002</v>
      </c>
    </row>
    <row r="26" spans="2:6">
      <c r="B26" s="10">
        <v>10</v>
      </c>
      <c r="C26" s="24" t="s">
        <v>32</v>
      </c>
      <c r="D26" s="12">
        <v>5.6</v>
      </c>
      <c r="E26" s="12"/>
      <c r="F26" s="13">
        <v>7.3</v>
      </c>
    </row>
    <row r="27" spans="2:6" ht="38.25">
      <c r="B27" s="11" t="s">
        <v>33</v>
      </c>
      <c r="C27" s="17" t="s">
        <v>34</v>
      </c>
      <c r="D27" s="18" t="s">
        <v>35</v>
      </c>
      <c r="E27" s="13"/>
      <c r="F27" s="19">
        <f>F25*107.3%</f>
        <v>197.27105</v>
      </c>
    </row>
    <row r="28" spans="2:6">
      <c r="B28" s="10">
        <v>11</v>
      </c>
      <c r="C28" s="17" t="s">
        <v>36</v>
      </c>
      <c r="D28" s="12"/>
      <c r="E28" s="12"/>
      <c r="F28" s="13"/>
    </row>
    <row r="29" spans="2:6">
      <c r="B29" s="11" t="s">
        <v>37</v>
      </c>
      <c r="C29" s="10" t="s">
        <v>38</v>
      </c>
      <c r="D29" s="16"/>
      <c r="E29" s="12"/>
      <c r="F29" s="12">
        <v>3</v>
      </c>
    </row>
    <row r="30" spans="2:6">
      <c r="B30" s="11" t="s">
        <v>39</v>
      </c>
      <c r="C30" s="8" t="s">
        <v>40</v>
      </c>
      <c r="D30" s="16"/>
      <c r="E30" s="12"/>
      <c r="F30" s="13">
        <f>F31/12</f>
        <v>3446</v>
      </c>
    </row>
    <row r="31" spans="2:6">
      <c r="B31" s="11" t="s">
        <v>41</v>
      </c>
      <c r="C31" s="25" t="s">
        <v>42</v>
      </c>
      <c r="D31" s="16"/>
      <c r="E31" s="12"/>
      <c r="F31" s="13">
        <v>41352</v>
      </c>
    </row>
    <row r="32" spans="2:6" ht="27">
      <c r="B32" s="30" t="s">
        <v>49</v>
      </c>
      <c r="C32" s="31" t="s">
        <v>78</v>
      </c>
      <c r="D32" s="32">
        <v>0.1</v>
      </c>
      <c r="E32" s="33"/>
      <c r="F32" s="5">
        <f>F30*10/100</f>
        <v>344.6</v>
      </c>
    </row>
    <row r="33" spans="2:6" ht="25.5">
      <c r="B33" s="8" t="s">
        <v>43</v>
      </c>
      <c r="C33" s="17" t="s">
        <v>44</v>
      </c>
      <c r="D33" s="16"/>
      <c r="E33" s="12"/>
      <c r="F33" s="13"/>
    </row>
    <row r="34" spans="2:6" ht="77.25">
      <c r="B34" s="20" t="s">
        <v>45</v>
      </c>
      <c r="C34" s="24" t="s">
        <v>46</v>
      </c>
      <c r="D34" s="16">
        <v>0.25</v>
      </c>
      <c r="E34" s="12"/>
      <c r="F34" s="13"/>
    </row>
    <row r="35" spans="2:6" ht="25.5">
      <c r="B35" s="20" t="s">
        <v>47</v>
      </c>
      <c r="C35" s="29" t="s">
        <v>48</v>
      </c>
      <c r="D35" s="12">
        <v>2574</v>
      </c>
      <c r="E35" s="12"/>
      <c r="F35" s="13"/>
    </row>
    <row r="36" spans="2:6" ht="25.5">
      <c r="B36" s="8">
        <v>13</v>
      </c>
      <c r="C36" s="17" t="s">
        <v>79</v>
      </c>
      <c r="D36" s="12"/>
      <c r="E36" s="12"/>
      <c r="F36" s="19">
        <f>+F27</f>
        <v>197.27105</v>
      </c>
    </row>
    <row r="37" spans="2:6" ht="14.25" customHeight="1">
      <c r="B37" s="6"/>
      <c r="C37" s="7"/>
    </row>
    <row r="38" spans="2:6" ht="18.75" customHeight="1">
      <c r="B38" s="43"/>
      <c r="C38" s="43"/>
      <c r="D38" s="43"/>
      <c r="E38" s="43"/>
      <c r="F38" s="43"/>
    </row>
    <row r="39" spans="2:6" ht="40.5" customHeight="1">
      <c r="B39" s="44" t="s">
        <v>51</v>
      </c>
      <c r="C39" s="44"/>
      <c r="D39" s="44"/>
      <c r="E39" s="44"/>
      <c r="F39" s="44"/>
    </row>
    <row r="40" spans="2:6" ht="30" customHeight="1">
      <c r="B40" s="41" t="s">
        <v>52</v>
      </c>
      <c r="C40" s="41"/>
      <c r="D40" s="41"/>
      <c r="E40" s="41"/>
      <c r="F40" s="41"/>
    </row>
    <row r="41" spans="2:6" ht="67.5" customHeight="1">
      <c r="B41" s="41" t="s">
        <v>53</v>
      </c>
      <c r="C41" s="41"/>
      <c r="D41" s="41"/>
      <c r="E41" s="41"/>
      <c r="F41" s="41"/>
    </row>
    <row r="42" spans="2:6" ht="27" customHeight="1">
      <c r="B42" s="41" t="s">
        <v>54</v>
      </c>
      <c r="C42" s="41"/>
      <c r="D42" s="41"/>
      <c r="E42" s="41"/>
      <c r="F42" s="41"/>
    </row>
    <row r="43" spans="2:6" ht="51.75" customHeight="1">
      <c r="B43" s="41" t="s">
        <v>84</v>
      </c>
      <c r="C43" s="41"/>
      <c r="D43" s="41"/>
      <c r="E43" s="41"/>
      <c r="F43" s="41"/>
    </row>
    <row r="44" spans="2:6" ht="51.75" customHeight="1">
      <c r="B44" s="48" t="s">
        <v>80</v>
      </c>
      <c r="C44" s="48"/>
      <c r="D44" s="48"/>
      <c r="E44" s="48"/>
      <c r="F44" s="48"/>
    </row>
    <row r="45" spans="2:6" ht="27" customHeight="1">
      <c r="B45" s="41" t="s">
        <v>55</v>
      </c>
      <c r="C45" s="41"/>
      <c r="D45" s="41"/>
      <c r="E45" s="41"/>
      <c r="F45" s="41"/>
    </row>
    <row r="46" spans="2:6" ht="39.75" customHeight="1">
      <c r="B46" s="41" t="s">
        <v>56</v>
      </c>
      <c r="C46" s="41"/>
      <c r="D46" s="41"/>
      <c r="E46" s="41"/>
      <c r="F46" s="41"/>
    </row>
    <row r="47" spans="2:6">
      <c r="B47" s="41" t="s">
        <v>71</v>
      </c>
      <c r="C47" s="41"/>
      <c r="D47" s="41"/>
      <c r="E47" s="41"/>
      <c r="F47" s="41"/>
    </row>
    <row r="48" spans="2:6">
      <c r="B48" s="37"/>
      <c r="C48" s="37"/>
      <c r="D48" s="37"/>
      <c r="E48" s="37"/>
      <c r="F48" s="37"/>
    </row>
    <row r="49" spans="2:6">
      <c r="B49" s="37" t="s">
        <v>58</v>
      </c>
      <c r="C49" s="37"/>
      <c r="D49" s="37" t="s">
        <v>59</v>
      </c>
      <c r="E49" s="37"/>
      <c r="F49" s="37"/>
    </row>
    <row r="50" spans="2:6">
      <c r="B50" s="37" t="s">
        <v>60</v>
      </c>
      <c r="C50" s="37"/>
      <c r="D50" s="37" t="s">
        <v>70</v>
      </c>
      <c r="E50" s="37"/>
      <c r="F50" s="37"/>
    </row>
    <row r="51" spans="2:6">
      <c r="B51" s="37" t="s">
        <v>61</v>
      </c>
      <c r="C51" s="37"/>
    </row>
    <row r="54" spans="2:6">
      <c r="B54" s="37" t="s">
        <v>62</v>
      </c>
      <c r="C54" s="37"/>
    </row>
    <row r="55" spans="2:6">
      <c r="B55" s="37" t="s">
        <v>63</v>
      </c>
      <c r="C55" s="37"/>
    </row>
    <row r="58" spans="2:6">
      <c r="B58" s="37" t="s">
        <v>64</v>
      </c>
      <c r="C58" s="37"/>
    </row>
    <row r="59" spans="2:6">
      <c r="B59" s="37" t="s">
        <v>65</v>
      </c>
      <c r="C59" s="37"/>
    </row>
  </sheetData>
  <mergeCells count="23">
    <mergeCell ref="B3:F3"/>
    <mergeCell ref="B4:F4"/>
    <mergeCell ref="B38:F38"/>
    <mergeCell ref="B39:F39"/>
    <mergeCell ref="C2:F2"/>
    <mergeCell ref="B40:F40"/>
    <mergeCell ref="B41:F41"/>
    <mergeCell ref="B42:F42"/>
    <mergeCell ref="B43:F43"/>
    <mergeCell ref="B44:F44"/>
    <mergeCell ref="B45:F45"/>
    <mergeCell ref="B46:F46"/>
    <mergeCell ref="B47:F47"/>
    <mergeCell ref="B48:F48"/>
    <mergeCell ref="B49:C49"/>
    <mergeCell ref="D49:F49"/>
    <mergeCell ref="B58:C58"/>
    <mergeCell ref="B59:C59"/>
    <mergeCell ref="B50:C50"/>
    <mergeCell ref="D50:F50"/>
    <mergeCell ref="B51:C51"/>
    <mergeCell ref="B54:C54"/>
    <mergeCell ref="B55:C55"/>
  </mergeCells>
  <pageMargins left="0.69930555555555596" right="0.69930555555555596"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58"/>
  <sheetViews>
    <sheetView topLeftCell="A28" workbookViewId="0">
      <selection activeCell="B42" sqref="B42:F42"/>
    </sheetView>
  </sheetViews>
  <sheetFormatPr defaultColWidth="8.85546875" defaultRowHeight="15.75"/>
  <cols>
    <col min="1" max="1" width="4.85546875" style="1" customWidth="1"/>
    <col min="2" max="2" width="3.7109375" style="1" customWidth="1"/>
    <col min="3" max="3" width="44.5703125" style="2" customWidth="1"/>
    <col min="4" max="4" width="11.7109375" style="1" customWidth="1"/>
    <col min="5" max="5" width="11.5703125" style="1" customWidth="1"/>
    <col min="6" max="6" width="13.42578125" style="3" customWidth="1"/>
    <col min="7" max="16384" width="8.85546875" style="1"/>
  </cols>
  <sheetData>
    <row r="2" spans="2:9">
      <c r="D2" s="49" t="s">
        <v>82</v>
      </c>
      <c r="E2" s="49"/>
      <c r="F2" s="49"/>
    </row>
    <row r="3" spans="2:9" ht="18.75">
      <c r="B3" s="36" t="s">
        <v>0</v>
      </c>
      <c r="C3" s="36"/>
      <c r="D3" s="36"/>
      <c r="E3" s="36"/>
      <c r="F3" s="36"/>
    </row>
    <row r="4" spans="2:9" ht="31.15" customHeight="1">
      <c r="B4" s="42" t="s">
        <v>72</v>
      </c>
      <c r="C4" s="42"/>
      <c r="D4" s="42"/>
      <c r="E4" s="42"/>
      <c r="F4" s="42"/>
    </row>
    <row r="5" spans="2:9" ht="15.75" customHeight="1">
      <c r="B5" s="4"/>
      <c r="C5" s="4"/>
      <c r="D5" s="4"/>
      <c r="E5" s="4"/>
      <c r="F5" s="4"/>
    </row>
    <row r="6" spans="2:9" ht="46.15" customHeight="1">
      <c r="B6" s="8" t="s">
        <v>1</v>
      </c>
      <c r="C6" s="8" t="s">
        <v>2</v>
      </c>
      <c r="D6" s="8" t="s">
        <v>3</v>
      </c>
      <c r="E6" s="8" t="s">
        <v>4</v>
      </c>
      <c r="F6" s="9" t="s">
        <v>5</v>
      </c>
    </row>
    <row r="7" spans="2:9">
      <c r="B7" s="10">
        <v>0</v>
      </c>
      <c r="C7" s="8">
        <v>1</v>
      </c>
      <c r="D7" s="10">
        <v>2</v>
      </c>
      <c r="E7" s="10">
        <v>3</v>
      </c>
      <c r="F7" s="26">
        <v>4</v>
      </c>
    </row>
    <row r="8" spans="2:9" ht="18" customHeight="1">
      <c r="B8" s="10">
        <v>1</v>
      </c>
      <c r="C8" s="8" t="s">
        <v>6</v>
      </c>
      <c r="D8" s="13">
        <v>1.5</v>
      </c>
      <c r="E8" s="13">
        <f>15.1+9.9</f>
        <v>25</v>
      </c>
      <c r="F8" s="13">
        <f>Table352_4678[[#This Row],[Tariful de bază (lei/mp)]]*Table352_4678[[#This Row],[ Suprafaţa (mp) date intrare]]</f>
        <v>37.5</v>
      </c>
    </row>
    <row r="9" spans="2:9" ht="18.75" customHeight="1">
      <c r="B9" s="10">
        <v>2</v>
      </c>
      <c r="C9" s="14" t="s">
        <v>7</v>
      </c>
      <c r="D9" s="12"/>
      <c r="E9" s="12"/>
      <c r="F9" s="13"/>
    </row>
    <row r="10" spans="2:9" ht="29.25" customHeight="1">
      <c r="B10" s="11" t="s">
        <v>8</v>
      </c>
      <c r="C10" s="15" t="s">
        <v>9</v>
      </c>
      <c r="D10" s="16">
        <v>0.15</v>
      </c>
      <c r="E10" s="16"/>
      <c r="F10" s="13">
        <v>0</v>
      </c>
    </row>
    <row r="11" spans="2:9" ht="25.5">
      <c r="B11" s="11" t="s">
        <v>10</v>
      </c>
      <c r="C11" s="15" t="s">
        <v>11</v>
      </c>
      <c r="D11" s="16">
        <v>0.1</v>
      </c>
      <c r="E11" s="16"/>
      <c r="F11" s="13">
        <v>0</v>
      </c>
    </row>
    <row r="12" spans="2:9" ht="25.5">
      <c r="B12" s="11" t="s">
        <v>12</v>
      </c>
      <c r="C12" s="15" t="s">
        <v>13</v>
      </c>
      <c r="D12" s="16">
        <v>0.1</v>
      </c>
      <c r="E12" s="16"/>
      <c r="F12" s="13">
        <v>0</v>
      </c>
      <c r="I12" s="3"/>
    </row>
    <row r="13" spans="2:9">
      <c r="B13" s="11" t="s">
        <v>14</v>
      </c>
      <c r="C13" s="17" t="s">
        <v>15</v>
      </c>
      <c r="D13" s="18"/>
      <c r="E13" s="16"/>
      <c r="F13" s="19">
        <f>(F8*(100-SUM(F10:F12))/100)</f>
        <v>37.5</v>
      </c>
      <c r="H13" s="3">
        <f>+E8+E14</f>
        <v>41.099999999999994</v>
      </c>
    </row>
    <row r="14" spans="2:9" ht="81.75" customHeight="1">
      <c r="B14" s="10">
        <v>3</v>
      </c>
      <c r="C14" s="20" t="s">
        <v>16</v>
      </c>
      <c r="D14" s="13">
        <v>0.7</v>
      </c>
      <c r="E14" s="13">
        <f>3.1+7.1+1.6+4.3</f>
        <v>16.099999999999998</v>
      </c>
      <c r="F14" s="19">
        <f>D14*E14</f>
        <v>11.269999999999998</v>
      </c>
    </row>
    <row r="15" spans="2:9" ht="27" customHeight="1">
      <c r="B15" s="10">
        <v>4</v>
      </c>
      <c r="C15" s="8" t="s">
        <v>17</v>
      </c>
      <c r="D15" s="13">
        <v>0.4</v>
      </c>
      <c r="E15" s="12">
        <v>0</v>
      </c>
      <c r="F15" s="13">
        <f>Table352_4678[[#This Row],[Tariful de bază (lei/mp)]]*Table352_4678[[#This Row],[ Suprafaţa (mp) date intrare]]</f>
        <v>0</v>
      </c>
    </row>
    <row r="16" spans="2:9">
      <c r="B16" s="10">
        <v>5</v>
      </c>
      <c r="C16" s="8" t="s">
        <v>18</v>
      </c>
      <c r="D16" s="12">
        <v>2</v>
      </c>
      <c r="E16" s="12">
        <v>0</v>
      </c>
      <c r="F16" s="13">
        <f>Table352_4678[[#This Row],[Tariful de bază (lei/mp)]]*Table352_4678[[#This Row],[ Suprafaţa (mp) date intrare]]</f>
        <v>0</v>
      </c>
    </row>
    <row r="17" spans="2:6" ht="24.75" customHeight="1">
      <c r="B17" s="10">
        <v>6</v>
      </c>
      <c r="C17" s="15" t="s">
        <v>19</v>
      </c>
      <c r="D17" s="12">
        <v>5</v>
      </c>
      <c r="E17" s="12">
        <v>0</v>
      </c>
      <c r="F17" s="13">
        <f>Table352_4678[[#This Row],[Tariful de bază (lei/mp)]]*Table352_4678[[#This Row],[ Suprafaţa (mp) date intrare]]</f>
        <v>0</v>
      </c>
    </row>
    <row r="18" spans="2:6" ht="25.5" customHeight="1">
      <c r="B18" s="10">
        <v>7</v>
      </c>
      <c r="C18" s="15" t="s">
        <v>20</v>
      </c>
      <c r="D18" s="12">
        <v>0.1</v>
      </c>
      <c r="E18" s="12">
        <v>0</v>
      </c>
      <c r="F18" s="13">
        <f>Table352_4678[[#This Row],[Tariful de bază (lei/mp)]]*Table352_4678[[#This Row],[ Suprafaţa (mp) date intrare]]</f>
        <v>0</v>
      </c>
    </row>
    <row r="19" spans="2:6">
      <c r="B19" s="10">
        <v>8</v>
      </c>
      <c r="C19" s="17" t="s">
        <v>21</v>
      </c>
      <c r="D19" s="12"/>
      <c r="E19" s="12"/>
      <c r="F19" s="19">
        <f>+F14+F13</f>
        <v>48.769999999999996</v>
      </c>
    </row>
    <row r="20" spans="2:6">
      <c r="B20" s="10">
        <v>9</v>
      </c>
      <c r="C20" s="21" t="s">
        <v>22</v>
      </c>
      <c r="D20" s="12"/>
      <c r="E20" s="12"/>
      <c r="F20" s="13"/>
    </row>
    <row r="21" spans="2:6">
      <c r="B21" s="11" t="s">
        <v>23</v>
      </c>
      <c r="C21" s="22" t="s">
        <v>76</v>
      </c>
      <c r="D21" s="12">
        <v>2.5</v>
      </c>
      <c r="E21" s="12"/>
      <c r="F21" s="13">
        <v>2.5</v>
      </c>
    </row>
    <row r="22" spans="2:6">
      <c r="B22" s="11" t="s">
        <v>24</v>
      </c>
      <c r="C22" s="22" t="s">
        <v>25</v>
      </c>
      <c r="D22" s="12">
        <v>2</v>
      </c>
      <c r="E22" s="12"/>
      <c r="F22" s="13"/>
    </row>
    <row r="23" spans="2:6">
      <c r="B23" s="11" t="s">
        <v>26</v>
      </c>
      <c r="C23" s="22" t="s">
        <v>27</v>
      </c>
      <c r="D23" s="12">
        <v>1.5</v>
      </c>
      <c r="E23" s="12"/>
      <c r="F23" s="13"/>
    </row>
    <row r="24" spans="2:6">
      <c r="B24" s="11" t="s">
        <v>28</v>
      </c>
      <c r="C24" s="22" t="s">
        <v>29</v>
      </c>
      <c r="D24" s="12">
        <v>1</v>
      </c>
      <c r="E24" s="12"/>
      <c r="F24" s="13"/>
    </row>
    <row r="25" spans="2:6">
      <c r="B25" s="11" t="s">
        <v>30</v>
      </c>
      <c r="C25" s="23" t="s">
        <v>31</v>
      </c>
      <c r="D25" s="12"/>
      <c r="E25" s="12"/>
      <c r="F25" s="19">
        <f>F19*F21</f>
        <v>121.92499999999998</v>
      </c>
    </row>
    <row r="26" spans="2:6">
      <c r="B26" s="10">
        <v>10</v>
      </c>
      <c r="C26" s="24" t="s">
        <v>32</v>
      </c>
      <c r="D26" s="12">
        <v>5.6</v>
      </c>
      <c r="E26" s="12"/>
      <c r="F26" s="13">
        <v>7.3</v>
      </c>
    </row>
    <row r="27" spans="2:6" ht="38.25">
      <c r="B27" s="11" t="s">
        <v>33</v>
      </c>
      <c r="C27" s="17" t="s">
        <v>34</v>
      </c>
      <c r="D27" s="18" t="s">
        <v>35</v>
      </c>
      <c r="E27" s="13"/>
      <c r="F27" s="19">
        <f>F25*(100+7.3)%</f>
        <v>130.82552499999997</v>
      </c>
    </row>
    <row r="28" spans="2:6">
      <c r="B28" s="10">
        <v>11</v>
      </c>
      <c r="C28" s="17" t="s">
        <v>36</v>
      </c>
      <c r="D28" s="12"/>
      <c r="E28" s="12"/>
      <c r="F28" s="13"/>
    </row>
    <row r="29" spans="2:6">
      <c r="B29" s="11" t="s">
        <v>37</v>
      </c>
      <c r="C29" s="10" t="s">
        <v>38</v>
      </c>
      <c r="D29" s="16"/>
      <c r="E29" s="12"/>
      <c r="F29" s="12">
        <v>3</v>
      </c>
    </row>
    <row r="30" spans="2:6">
      <c r="B30" s="11" t="s">
        <v>39</v>
      </c>
      <c r="C30" s="8" t="s">
        <v>40</v>
      </c>
      <c r="D30" s="16"/>
      <c r="E30" s="12"/>
      <c r="F30" s="13">
        <f>F31/12</f>
        <v>4925</v>
      </c>
    </row>
    <row r="31" spans="2:6">
      <c r="B31" s="11" t="s">
        <v>41</v>
      </c>
      <c r="C31" s="25" t="s">
        <v>42</v>
      </c>
      <c r="D31" s="16"/>
      <c r="E31" s="12"/>
      <c r="F31" s="35">
        <v>59100</v>
      </c>
    </row>
    <row r="32" spans="2:6" ht="27">
      <c r="B32" s="30" t="s">
        <v>49</v>
      </c>
      <c r="C32" s="31" t="s">
        <v>78</v>
      </c>
      <c r="D32" s="32">
        <v>0.1</v>
      </c>
      <c r="E32" s="33"/>
      <c r="F32" s="5">
        <f>F30*10/100</f>
        <v>492.5</v>
      </c>
    </row>
    <row r="33" spans="2:6">
      <c r="B33" s="8" t="s">
        <v>43</v>
      </c>
      <c r="C33" s="17" t="s">
        <v>44</v>
      </c>
      <c r="D33" s="16"/>
      <c r="E33" s="12"/>
      <c r="F33" s="13"/>
    </row>
    <row r="34" spans="2:6" ht="64.5">
      <c r="B34" s="20" t="s">
        <v>45</v>
      </c>
      <c r="C34" s="24" t="s">
        <v>46</v>
      </c>
      <c r="D34" s="16">
        <v>0.25</v>
      </c>
      <c r="E34" s="12"/>
      <c r="F34" s="13"/>
    </row>
    <row r="35" spans="2:6" ht="25.5">
      <c r="B35" s="20" t="s">
        <v>47</v>
      </c>
      <c r="C35" s="24" t="s">
        <v>48</v>
      </c>
      <c r="D35" s="12">
        <v>2574</v>
      </c>
      <c r="E35" s="12"/>
      <c r="F35" s="13"/>
    </row>
    <row r="36" spans="2:6" ht="15.75" customHeight="1">
      <c r="B36" s="8">
        <v>13</v>
      </c>
      <c r="C36" s="17" t="s">
        <v>79</v>
      </c>
      <c r="D36" s="12"/>
      <c r="E36" s="12"/>
      <c r="F36" s="19">
        <f>+F27</f>
        <v>130.82552499999997</v>
      </c>
    </row>
    <row r="37" spans="2:6" ht="30" customHeight="1">
      <c r="B37" s="46"/>
      <c r="C37" s="46"/>
      <c r="D37" s="46"/>
      <c r="E37" s="46"/>
      <c r="F37" s="46"/>
    </row>
    <row r="38" spans="2:6" ht="27.75" customHeight="1">
      <c r="B38" s="40" t="s">
        <v>51</v>
      </c>
      <c r="C38" s="40"/>
      <c r="D38" s="40"/>
      <c r="E38" s="40"/>
      <c r="F38" s="40"/>
    </row>
    <row r="39" spans="2:6" ht="33.75" customHeight="1">
      <c r="B39" s="38" t="s">
        <v>52</v>
      </c>
      <c r="C39" s="38"/>
      <c r="D39" s="38"/>
      <c r="E39" s="38"/>
      <c r="F39" s="38"/>
    </row>
    <row r="40" spans="2:6" ht="64.5" customHeight="1">
      <c r="B40" s="38" t="s">
        <v>53</v>
      </c>
      <c r="C40" s="38"/>
      <c r="D40" s="38"/>
      <c r="E40" s="38"/>
      <c r="F40" s="38"/>
    </row>
    <row r="41" spans="2:6" ht="33" customHeight="1">
      <c r="B41" s="38" t="s">
        <v>54</v>
      </c>
      <c r="C41" s="38"/>
      <c r="D41" s="38"/>
      <c r="E41" s="38"/>
      <c r="F41" s="38"/>
    </row>
    <row r="42" spans="2:6" ht="54.75" customHeight="1">
      <c r="B42" s="41" t="s">
        <v>84</v>
      </c>
      <c r="C42" s="41"/>
      <c r="D42" s="41"/>
      <c r="E42" s="41"/>
      <c r="F42" s="41"/>
    </row>
    <row r="43" spans="2:6" ht="43.5" customHeight="1">
      <c r="B43" s="48" t="s">
        <v>80</v>
      </c>
      <c r="C43" s="48"/>
      <c r="D43" s="48"/>
      <c r="E43" s="48"/>
      <c r="F43" s="48"/>
    </row>
    <row r="44" spans="2:6" ht="42" customHeight="1">
      <c r="B44" s="38" t="s">
        <v>55</v>
      </c>
      <c r="C44" s="38"/>
      <c r="D44" s="38"/>
      <c r="E44" s="38"/>
      <c r="F44" s="38"/>
    </row>
    <row r="45" spans="2:6" ht="29.25" customHeight="1">
      <c r="B45" s="38" t="s">
        <v>56</v>
      </c>
      <c r="C45" s="38"/>
      <c r="D45" s="38"/>
      <c r="E45" s="38"/>
      <c r="F45" s="38"/>
    </row>
    <row r="46" spans="2:6" ht="42" customHeight="1">
      <c r="B46" s="38" t="s">
        <v>71</v>
      </c>
      <c r="C46" s="38"/>
      <c r="D46" s="38"/>
      <c r="E46" s="38"/>
      <c r="F46" s="38"/>
    </row>
    <row r="47" spans="2:6">
      <c r="B47" s="37"/>
      <c r="C47" s="37"/>
      <c r="D47" s="37"/>
      <c r="E47" s="37"/>
      <c r="F47" s="37"/>
    </row>
    <row r="48" spans="2:6">
      <c r="B48" s="37" t="s">
        <v>58</v>
      </c>
      <c r="C48" s="37"/>
      <c r="D48" s="37" t="s">
        <v>59</v>
      </c>
      <c r="E48" s="37"/>
      <c r="F48" s="37"/>
    </row>
    <row r="49" spans="2:6">
      <c r="B49" s="37" t="s">
        <v>60</v>
      </c>
      <c r="C49" s="37"/>
      <c r="D49" s="37" t="s">
        <v>66</v>
      </c>
      <c r="E49" s="37"/>
      <c r="F49" s="37"/>
    </row>
    <row r="50" spans="2:6">
      <c r="B50" s="37" t="s">
        <v>61</v>
      </c>
      <c r="C50" s="37"/>
    </row>
    <row r="53" spans="2:6">
      <c r="B53" s="37" t="s">
        <v>62</v>
      </c>
      <c r="C53" s="37"/>
    </row>
    <row r="54" spans="2:6">
      <c r="B54" s="37" t="s">
        <v>63</v>
      </c>
      <c r="C54" s="37"/>
    </row>
    <row r="57" spans="2:6">
      <c r="B57" s="37" t="s">
        <v>64</v>
      </c>
      <c r="C57" s="37"/>
    </row>
    <row r="58" spans="2:6">
      <c r="B58" s="37" t="s">
        <v>65</v>
      </c>
      <c r="C58" s="37"/>
    </row>
  </sheetData>
  <mergeCells count="23">
    <mergeCell ref="D2:F2"/>
    <mergeCell ref="B3:F3"/>
    <mergeCell ref="B4:F4"/>
    <mergeCell ref="B37:F37"/>
    <mergeCell ref="B38:F38"/>
    <mergeCell ref="B39:F39"/>
    <mergeCell ref="B40:F40"/>
    <mergeCell ref="B41:F41"/>
    <mergeCell ref="B42:F42"/>
    <mergeCell ref="B43:F43"/>
    <mergeCell ref="B44:F44"/>
    <mergeCell ref="B45:F45"/>
    <mergeCell ref="B46:F46"/>
    <mergeCell ref="B47:F47"/>
    <mergeCell ref="B48:C48"/>
    <mergeCell ref="D48:F48"/>
    <mergeCell ref="B57:C57"/>
    <mergeCell ref="B58:C58"/>
    <mergeCell ref="B49:C49"/>
    <mergeCell ref="D49:F49"/>
    <mergeCell ref="B50:C50"/>
    <mergeCell ref="B53:C53"/>
    <mergeCell ref="B54:C54"/>
  </mergeCells>
  <pageMargins left="0.69930555555555596" right="0.69930555555555596"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57"/>
  <sheetViews>
    <sheetView topLeftCell="A34" workbookViewId="0">
      <selection activeCell="B41" sqref="B41:F41"/>
    </sheetView>
  </sheetViews>
  <sheetFormatPr defaultColWidth="8.85546875" defaultRowHeight="15.75"/>
  <cols>
    <col min="1" max="1" width="4.85546875" style="1" customWidth="1"/>
    <col min="2" max="2" width="3.85546875" style="1" customWidth="1"/>
    <col min="3" max="3" width="40.85546875" style="2" customWidth="1"/>
    <col min="4" max="4" width="11.7109375" style="1" customWidth="1"/>
    <col min="5" max="5" width="11.5703125" style="1" customWidth="1"/>
    <col min="6" max="6" width="13.42578125" style="3" customWidth="1"/>
    <col min="7" max="16384" width="8.85546875" style="1"/>
  </cols>
  <sheetData>
    <row r="2" spans="2:8">
      <c r="D2" s="47" t="s">
        <v>83</v>
      </c>
      <c r="E2" s="47"/>
      <c r="F2" s="47"/>
    </row>
    <row r="3" spans="2:8" ht="18.75">
      <c r="B3" s="36" t="s">
        <v>0</v>
      </c>
      <c r="C3" s="36"/>
      <c r="D3" s="36"/>
      <c r="E3" s="36"/>
      <c r="F3" s="36"/>
    </row>
    <row r="4" spans="2:8" ht="31.15" customHeight="1">
      <c r="B4" s="42" t="s">
        <v>73</v>
      </c>
      <c r="C4" s="42"/>
      <c r="D4" s="42"/>
      <c r="E4" s="42"/>
      <c r="F4" s="42"/>
    </row>
    <row r="5" spans="2:8" ht="16.5" customHeight="1">
      <c r="B5" s="4"/>
      <c r="C5" s="4"/>
      <c r="D5" s="4"/>
      <c r="E5" s="4"/>
      <c r="F5" s="4"/>
    </row>
    <row r="6" spans="2:8" ht="46.15" customHeight="1">
      <c r="B6" s="8" t="s">
        <v>1</v>
      </c>
      <c r="C6" s="8" t="s">
        <v>2</v>
      </c>
      <c r="D6" s="8" t="s">
        <v>3</v>
      </c>
      <c r="E6" s="8" t="s">
        <v>4</v>
      </c>
      <c r="F6" s="9" t="s">
        <v>5</v>
      </c>
    </row>
    <row r="7" spans="2:8">
      <c r="B7" s="10">
        <v>0</v>
      </c>
      <c r="C7" s="8">
        <v>1</v>
      </c>
      <c r="D7" s="10">
        <v>2</v>
      </c>
      <c r="E7" s="10">
        <v>3</v>
      </c>
      <c r="F7" s="26">
        <v>4</v>
      </c>
    </row>
    <row r="8" spans="2:8" ht="17.25" customHeight="1">
      <c r="B8" s="10">
        <v>1</v>
      </c>
      <c r="C8" s="8" t="s">
        <v>6</v>
      </c>
      <c r="D8" s="13">
        <v>1.5</v>
      </c>
      <c r="E8" s="13">
        <f>13.2+16.1+8.9</f>
        <v>38.200000000000003</v>
      </c>
      <c r="F8" s="13">
        <f>Table352_4678234[[#This Row],[Tariful de bază (lei/mp)]]*Table352_4678234[[#This Row],[ Suprafaţa (mp) date intrare]]</f>
        <v>57.300000000000004</v>
      </c>
    </row>
    <row r="9" spans="2:8" ht="21" customHeight="1">
      <c r="B9" s="10">
        <v>2</v>
      </c>
      <c r="C9" s="14" t="s">
        <v>7</v>
      </c>
      <c r="D9" s="12"/>
      <c r="E9" s="12"/>
      <c r="F9" s="13"/>
    </row>
    <row r="10" spans="2:8" ht="27.75" customHeight="1">
      <c r="B10" s="11" t="s">
        <v>8</v>
      </c>
      <c r="C10" s="15" t="s">
        <v>9</v>
      </c>
      <c r="D10" s="16">
        <v>0.15</v>
      </c>
      <c r="E10" s="16"/>
      <c r="F10" s="13">
        <v>0</v>
      </c>
    </row>
    <row r="11" spans="2:8" ht="25.5">
      <c r="B11" s="11" t="s">
        <v>10</v>
      </c>
      <c r="C11" s="15" t="s">
        <v>11</v>
      </c>
      <c r="D11" s="16">
        <v>0.1</v>
      </c>
      <c r="E11" s="16"/>
      <c r="F11" s="13">
        <v>0</v>
      </c>
    </row>
    <row r="12" spans="2:8" ht="25.5">
      <c r="B12" s="11" t="s">
        <v>12</v>
      </c>
      <c r="C12" s="15" t="s">
        <v>13</v>
      </c>
      <c r="D12" s="16">
        <v>0.1</v>
      </c>
      <c r="E12" s="16"/>
      <c r="F12" s="13">
        <v>0</v>
      </c>
    </row>
    <row r="13" spans="2:8">
      <c r="B13" s="11" t="s">
        <v>14</v>
      </c>
      <c r="C13" s="17" t="s">
        <v>15</v>
      </c>
      <c r="D13" s="18"/>
      <c r="E13" s="16"/>
      <c r="F13" s="19">
        <f>(F8*(100-SUM(F10:F12))/100)</f>
        <v>57.3</v>
      </c>
    </row>
    <row r="14" spans="2:8" ht="81" customHeight="1">
      <c r="B14" s="10">
        <v>3</v>
      </c>
      <c r="C14" s="20" t="s">
        <v>16</v>
      </c>
      <c r="D14" s="13">
        <v>0.7</v>
      </c>
      <c r="E14" s="13">
        <f>4.4+0.6+3.8+6.2</f>
        <v>15</v>
      </c>
      <c r="F14" s="19">
        <f>Table352_4678234[[#This Row],[Tariful de bază (lei/mp)]]*Table352_4678234[[#This Row],[ Suprafaţa (mp) date intrare]]</f>
        <v>10.5</v>
      </c>
      <c r="H14" s="3"/>
    </row>
    <row r="15" spans="2:8" ht="23.25" customHeight="1">
      <c r="B15" s="10">
        <v>4</v>
      </c>
      <c r="C15" s="8" t="s">
        <v>17</v>
      </c>
      <c r="D15" s="13">
        <v>0.4</v>
      </c>
      <c r="E15" s="12">
        <v>0</v>
      </c>
      <c r="F15" s="13">
        <f>Table352_4678234[[#This Row],[Tariful de bază (lei/mp)]]*Table352_4678234[[#This Row],[ Suprafaţa (mp) date intrare]]</f>
        <v>0</v>
      </c>
    </row>
    <row r="16" spans="2:8">
      <c r="B16" s="10">
        <v>5</v>
      </c>
      <c r="C16" s="8" t="s">
        <v>18</v>
      </c>
      <c r="D16" s="12">
        <v>2</v>
      </c>
      <c r="E16" s="12">
        <v>0</v>
      </c>
      <c r="F16" s="13">
        <f>Table352_4678234[[#This Row],[Tariful de bază (lei/mp)]]*Table352_4678234[[#This Row],[ Suprafaţa (mp) date intrare]]</f>
        <v>0</v>
      </c>
    </row>
    <row r="17" spans="2:6" ht="23.25" customHeight="1">
      <c r="B17" s="10">
        <v>6</v>
      </c>
      <c r="C17" s="15" t="s">
        <v>19</v>
      </c>
      <c r="D17" s="12">
        <v>5</v>
      </c>
      <c r="E17" s="12">
        <v>0</v>
      </c>
      <c r="F17" s="13">
        <f>Table352_4678234[[#This Row],[Tariful de bază (lei/mp)]]*Table352_4678234[[#This Row],[ Suprafaţa (mp) date intrare]]</f>
        <v>0</v>
      </c>
    </row>
    <row r="18" spans="2:6" ht="27" customHeight="1">
      <c r="B18" s="10">
        <v>7</v>
      </c>
      <c r="C18" s="15" t="s">
        <v>20</v>
      </c>
      <c r="D18" s="12">
        <v>0.1</v>
      </c>
      <c r="E18" s="12">
        <v>0</v>
      </c>
      <c r="F18" s="13">
        <f>Table352_4678234[[#This Row],[Tariful de bază (lei/mp)]]*Table352_4678234[[#This Row],[ Suprafaţa (mp) date intrare]]</f>
        <v>0</v>
      </c>
    </row>
    <row r="19" spans="2:6">
      <c r="B19" s="10">
        <v>8</v>
      </c>
      <c r="C19" s="17" t="s">
        <v>21</v>
      </c>
      <c r="D19" s="12"/>
      <c r="E19" s="12"/>
      <c r="F19" s="19">
        <f>+F14+F13</f>
        <v>67.8</v>
      </c>
    </row>
    <row r="20" spans="2:6">
      <c r="B20" s="10">
        <v>9</v>
      </c>
      <c r="C20" s="21" t="s">
        <v>22</v>
      </c>
      <c r="D20" s="12"/>
      <c r="E20" s="12"/>
      <c r="F20" s="13"/>
    </row>
    <row r="21" spans="2:6">
      <c r="B21" s="11" t="s">
        <v>23</v>
      </c>
      <c r="C21" s="22" t="s">
        <v>76</v>
      </c>
      <c r="D21" s="12">
        <v>2.5</v>
      </c>
      <c r="E21" s="12"/>
      <c r="F21" s="13">
        <v>2.5</v>
      </c>
    </row>
    <row r="22" spans="2:6">
      <c r="B22" s="11" t="s">
        <v>24</v>
      </c>
      <c r="C22" s="22" t="s">
        <v>25</v>
      </c>
      <c r="D22" s="12">
        <v>2</v>
      </c>
      <c r="E22" s="12"/>
      <c r="F22" s="13"/>
    </row>
    <row r="23" spans="2:6">
      <c r="B23" s="11" t="s">
        <v>26</v>
      </c>
      <c r="C23" s="22" t="s">
        <v>27</v>
      </c>
      <c r="D23" s="12">
        <v>1.5</v>
      </c>
      <c r="E23" s="12"/>
      <c r="F23" s="13"/>
    </row>
    <row r="24" spans="2:6">
      <c r="B24" s="11" t="s">
        <v>28</v>
      </c>
      <c r="C24" s="22" t="s">
        <v>29</v>
      </c>
      <c r="D24" s="12">
        <v>1</v>
      </c>
      <c r="E24" s="12"/>
      <c r="F24" s="13"/>
    </row>
    <row r="25" spans="2:6">
      <c r="B25" s="11" t="s">
        <v>30</v>
      </c>
      <c r="C25" s="23" t="s">
        <v>31</v>
      </c>
      <c r="D25" s="12"/>
      <c r="E25" s="12"/>
      <c r="F25" s="19">
        <f>F19*F21</f>
        <v>169.5</v>
      </c>
    </row>
    <row r="26" spans="2:6">
      <c r="B26" s="10">
        <v>10</v>
      </c>
      <c r="C26" s="24" t="s">
        <v>32</v>
      </c>
      <c r="D26" s="12">
        <v>5.6</v>
      </c>
      <c r="E26" s="13"/>
      <c r="F26" s="13">
        <v>7.3</v>
      </c>
    </row>
    <row r="27" spans="2:6" ht="38.25">
      <c r="B27" s="11" t="s">
        <v>33</v>
      </c>
      <c r="C27" s="17" t="s">
        <v>34</v>
      </c>
      <c r="D27" s="18" t="s">
        <v>35</v>
      </c>
      <c r="E27" s="13"/>
      <c r="F27" s="19">
        <f>+F25*105.6%</f>
        <v>178.99200000000002</v>
      </c>
    </row>
    <row r="28" spans="2:6">
      <c r="B28" s="10">
        <v>11</v>
      </c>
      <c r="C28" s="17" t="s">
        <v>36</v>
      </c>
      <c r="D28" s="12"/>
      <c r="E28" s="12"/>
      <c r="F28" s="13"/>
    </row>
    <row r="29" spans="2:6">
      <c r="B29" s="11" t="s">
        <v>37</v>
      </c>
      <c r="C29" s="10" t="s">
        <v>38</v>
      </c>
      <c r="D29" s="16"/>
      <c r="E29" s="12"/>
      <c r="F29" s="12">
        <v>9</v>
      </c>
    </row>
    <row r="30" spans="2:6">
      <c r="B30" s="11" t="s">
        <v>39</v>
      </c>
      <c r="C30" s="8" t="s">
        <v>40</v>
      </c>
      <c r="D30" s="16"/>
      <c r="E30" s="12"/>
      <c r="F30" s="13"/>
    </row>
    <row r="31" spans="2:6">
      <c r="B31" s="11" t="s">
        <v>41</v>
      </c>
      <c r="C31" s="25" t="s">
        <v>42</v>
      </c>
      <c r="D31" s="16"/>
      <c r="E31" s="12"/>
      <c r="F31" s="13"/>
    </row>
    <row r="32" spans="2:6" ht="27.75" customHeight="1">
      <c r="B32" s="8" t="s">
        <v>43</v>
      </c>
      <c r="C32" s="17" t="s">
        <v>44</v>
      </c>
      <c r="D32" s="16"/>
      <c r="E32" s="12"/>
      <c r="F32" s="13"/>
    </row>
    <row r="33" spans="2:6" ht="64.5">
      <c r="B33" s="20" t="s">
        <v>45</v>
      </c>
      <c r="C33" s="24" t="s">
        <v>46</v>
      </c>
      <c r="D33" s="16">
        <v>0.25</v>
      </c>
      <c r="E33" s="12"/>
      <c r="F33" s="13"/>
    </row>
    <row r="34" spans="2:6" ht="18" customHeight="1">
      <c r="B34" s="20" t="s">
        <v>47</v>
      </c>
      <c r="C34" s="24" t="s">
        <v>48</v>
      </c>
      <c r="D34" s="12">
        <v>2574</v>
      </c>
      <c r="E34" s="12"/>
      <c r="F34" s="13"/>
    </row>
    <row r="35" spans="2:6" ht="25.5">
      <c r="B35" s="8">
        <v>13</v>
      </c>
      <c r="C35" s="17" t="s">
        <v>50</v>
      </c>
      <c r="D35" s="12"/>
      <c r="E35" s="12"/>
      <c r="F35" s="19">
        <f>+F27*2</f>
        <v>357.98400000000004</v>
      </c>
    </row>
    <row r="36" spans="2:6">
      <c r="B36" s="6"/>
      <c r="C36" s="7"/>
    </row>
    <row r="37" spans="2:6" ht="26.25" customHeight="1">
      <c r="B37" s="40" t="s">
        <v>51</v>
      </c>
      <c r="C37" s="40"/>
      <c r="D37" s="40"/>
      <c r="E37" s="40"/>
      <c r="F37" s="40"/>
    </row>
    <row r="38" spans="2:6" ht="27" customHeight="1">
      <c r="B38" s="38" t="s">
        <v>52</v>
      </c>
      <c r="C38" s="38"/>
      <c r="D38" s="38"/>
      <c r="E38" s="38"/>
      <c r="F38" s="38"/>
    </row>
    <row r="39" spans="2:6" ht="64.5" customHeight="1">
      <c r="B39" s="38" t="s">
        <v>53</v>
      </c>
      <c r="C39" s="38"/>
      <c r="D39" s="38"/>
      <c r="E39" s="38"/>
      <c r="F39" s="38"/>
    </row>
    <row r="40" spans="2:6" ht="27" customHeight="1">
      <c r="B40" s="38" t="s">
        <v>54</v>
      </c>
      <c r="C40" s="38"/>
      <c r="D40" s="38"/>
      <c r="E40" s="38"/>
      <c r="F40" s="38"/>
    </row>
    <row r="41" spans="2:6" ht="52.5" customHeight="1">
      <c r="B41" s="41" t="s">
        <v>84</v>
      </c>
      <c r="C41" s="41"/>
      <c r="D41" s="41"/>
      <c r="E41" s="41"/>
      <c r="F41" s="41"/>
    </row>
    <row r="42" spans="2:6" ht="44.25" customHeight="1">
      <c r="B42" s="48" t="s">
        <v>80</v>
      </c>
      <c r="C42" s="48"/>
      <c r="D42" s="48"/>
      <c r="E42" s="48"/>
      <c r="F42" s="48"/>
    </row>
    <row r="43" spans="2:6" ht="39" customHeight="1">
      <c r="B43" s="38" t="s">
        <v>55</v>
      </c>
      <c r="C43" s="38"/>
      <c r="D43" s="38"/>
      <c r="E43" s="38"/>
      <c r="F43" s="38"/>
    </row>
    <row r="44" spans="2:6" ht="29.25" customHeight="1">
      <c r="B44" s="38" t="s">
        <v>56</v>
      </c>
      <c r="C44" s="38"/>
      <c r="D44" s="38"/>
      <c r="E44" s="38"/>
      <c r="F44" s="38"/>
    </row>
    <row r="45" spans="2:6" ht="38.25" customHeight="1">
      <c r="B45" s="38" t="s">
        <v>57</v>
      </c>
      <c r="C45" s="38"/>
      <c r="D45" s="38"/>
      <c r="E45" s="38"/>
      <c r="F45" s="38"/>
    </row>
    <row r="46" spans="2:6">
      <c r="B46" s="37"/>
      <c r="C46" s="37"/>
      <c r="D46" s="37"/>
      <c r="E46" s="37"/>
      <c r="F46" s="37"/>
    </row>
    <row r="47" spans="2:6">
      <c r="B47" s="37" t="s">
        <v>58</v>
      </c>
      <c r="C47" s="37"/>
      <c r="D47" s="37" t="s">
        <v>59</v>
      </c>
      <c r="E47" s="37"/>
      <c r="F47" s="37"/>
    </row>
    <row r="48" spans="2:6">
      <c r="B48" s="37" t="s">
        <v>60</v>
      </c>
      <c r="C48" s="37"/>
      <c r="D48" s="37" t="s">
        <v>67</v>
      </c>
      <c r="E48" s="37"/>
      <c r="F48" s="37"/>
    </row>
    <row r="49" spans="2:3">
      <c r="B49" s="37" t="s">
        <v>61</v>
      </c>
      <c r="C49" s="37"/>
    </row>
    <row r="52" spans="2:3">
      <c r="B52" s="37" t="s">
        <v>62</v>
      </c>
      <c r="C52" s="37"/>
    </row>
    <row r="53" spans="2:3">
      <c r="B53" s="37" t="s">
        <v>63</v>
      </c>
      <c r="C53" s="37"/>
    </row>
    <row r="56" spans="2:3">
      <c r="B56" s="37" t="s">
        <v>64</v>
      </c>
      <c r="C56" s="37"/>
    </row>
    <row r="57" spans="2:3">
      <c r="B57" s="37" t="s">
        <v>65</v>
      </c>
      <c r="C57" s="37"/>
    </row>
  </sheetData>
  <mergeCells count="22">
    <mergeCell ref="D2:F2"/>
    <mergeCell ref="B3:F3"/>
    <mergeCell ref="B4:F4"/>
    <mergeCell ref="B37:F37"/>
    <mergeCell ref="B38:F38"/>
    <mergeCell ref="B39:F39"/>
    <mergeCell ref="B40:F40"/>
    <mergeCell ref="B41:F41"/>
    <mergeCell ref="B42:F42"/>
    <mergeCell ref="B43:F43"/>
    <mergeCell ref="B44:F44"/>
    <mergeCell ref="B45:F45"/>
    <mergeCell ref="B46:F46"/>
    <mergeCell ref="B47:C47"/>
    <mergeCell ref="D47:F47"/>
    <mergeCell ref="B56:C56"/>
    <mergeCell ref="B57:C57"/>
    <mergeCell ref="B48:C48"/>
    <mergeCell ref="D48:F48"/>
    <mergeCell ref="B49:C49"/>
    <mergeCell ref="B52:C52"/>
    <mergeCell ref="B53:C53"/>
  </mergeCells>
  <pageMargins left="0.69930555555555596" right="0.69930555555555596"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58"/>
  <sheetViews>
    <sheetView workbookViewId="0">
      <selection activeCell="B42" sqref="B42:F42"/>
    </sheetView>
  </sheetViews>
  <sheetFormatPr defaultColWidth="8.85546875" defaultRowHeight="15.75"/>
  <cols>
    <col min="1" max="1" width="4.42578125" style="1" customWidth="1"/>
    <col min="2" max="2" width="4.28515625" style="1" customWidth="1"/>
    <col min="3" max="3" width="42" style="2" customWidth="1"/>
    <col min="4" max="5" width="11.5703125" style="1" customWidth="1"/>
    <col min="6" max="6" width="13.42578125" style="3" customWidth="1"/>
    <col min="7" max="16384" width="8.85546875" style="1"/>
  </cols>
  <sheetData>
    <row r="2" spans="2:8">
      <c r="D2" s="47" t="s">
        <v>83</v>
      </c>
      <c r="E2" s="47"/>
      <c r="F2" s="47"/>
    </row>
    <row r="3" spans="2:8" ht="18.75">
      <c r="B3" s="36" t="s">
        <v>0</v>
      </c>
      <c r="C3" s="36"/>
      <c r="D3" s="36"/>
      <c r="E3" s="36"/>
      <c r="F3" s="36"/>
    </row>
    <row r="4" spans="2:8" ht="27.75" customHeight="1">
      <c r="B4" s="39" t="s">
        <v>74</v>
      </c>
      <c r="C4" s="39"/>
      <c r="D4" s="39"/>
      <c r="E4" s="39"/>
      <c r="F4" s="39"/>
    </row>
    <row r="5" spans="2:8" ht="17.25" customHeight="1">
      <c r="B5" s="4"/>
      <c r="C5" s="4"/>
      <c r="D5" s="4"/>
      <c r="E5" s="4"/>
      <c r="F5" s="4"/>
    </row>
    <row r="6" spans="2:8" ht="46.15" customHeight="1">
      <c r="B6" s="8" t="s">
        <v>1</v>
      </c>
      <c r="C6" s="8" t="s">
        <v>2</v>
      </c>
      <c r="D6" s="8" t="s">
        <v>3</v>
      </c>
      <c r="E6" s="8" t="s">
        <v>4</v>
      </c>
      <c r="F6" s="9" t="s">
        <v>5</v>
      </c>
    </row>
    <row r="7" spans="2:8">
      <c r="B7" s="10">
        <v>0</v>
      </c>
      <c r="C7" s="8">
        <v>1</v>
      </c>
      <c r="D7" s="10">
        <v>2</v>
      </c>
      <c r="E7" s="10">
        <v>3</v>
      </c>
      <c r="F7" s="11">
        <v>4</v>
      </c>
    </row>
    <row r="8" spans="2:8" ht="25.9" customHeight="1">
      <c r="B8" s="10">
        <v>1</v>
      </c>
      <c r="C8" s="8" t="s">
        <v>6</v>
      </c>
      <c r="D8" s="13">
        <v>1.5</v>
      </c>
      <c r="E8" s="13">
        <f>13.74+10</f>
        <v>23.740000000000002</v>
      </c>
      <c r="F8" s="13">
        <f>Table352_467823[[#This Row],[Tariful de bază (lei/mp)]]*Table352_467823[[#This Row],[ Suprafaţa (mp) date intrare]]</f>
        <v>35.61</v>
      </c>
    </row>
    <row r="9" spans="2:8" ht="16.5" customHeight="1">
      <c r="B9" s="10">
        <v>2</v>
      </c>
      <c r="C9" s="17" t="s">
        <v>7</v>
      </c>
      <c r="D9" s="12"/>
      <c r="E9" s="12"/>
      <c r="F9" s="13"/>
    </row>
    <row r="10" spans="2:8" ht="27" customHeight="1">
      <c r="B10" s="11" t="s">
        <v>8</v>
      </c>
      <c r="C10" s="15" t="s">
        <v>9</v>
      </c>
      <c r="D10" s="16">
        <v>0.15</v>
      </c>
      <c r="E10" s="16"/>
      <c r="F10" s="13">
        <v>0</v>
      </c>
    </row>
    <row r="11" spans="2:8" ht="25.5">
      <c r="B11" s="11" t="s">
        <v>10</v>
      </c>
      <c r="C11" s="15" t="s">
        <v>11</v>
      </c>
      <c r="D11" s="16">
        <v>0.1</v>
      </c>
      <c r="E11" s="16"/>
      <c r="F11" s="13">
        <v>0</v>
      </c>
    </row>
    <row r="12" spans="2:8" ht="25.5">
      <c r="B12" s="11" t="s">
        <v>12</v>
      </c>
      <c r="C12" s="15" t="s">
        <v>13</v>
      </c>
      <c r="D12" s="16">
        <v>0.1</v>
      </c>
      <c r="E12" s="16"/>
      <c r="F12" s="13">
        <v>0</v>
      </c>
    </row>
    <row r="13" spans="2:8">
      <c r="B13" s="11" t="s">
        <v>14</v>
      </c>
      <c r="C13" s="17" t="s">
        <v>15</v>
      </c>
      <c r="D13" s="18"/>
      <c r="E13" s="16"/>
      <c r="F13" s="19">
        <f>(F8*(100-SUM(F10:F12))/100)</f>
        <v>35.61</v>
      </c>
      <c r="H13" s="3"/>
    </row>
    <row r="14" spans="2:8" ht="82.5" customHeight="1">
      <c r="B14" s="10">
        <v>3</v>
      </c>
      <c r="C14" s="20" t="s">
        <v>16</v>
      </c>
      <c r="D14" s="13">
        <v>0.7</v>
      </c>
      <c r="E14" s="13">
        <f>3.99+3.37+5.43+0.57</f>
        <v>13.36</v>
      </c>
      <c r="F14" s="19">
        <f>D14*E14</f>
        <v>9.3519999999999985</v>
      </c>
    </row>
    <row r="15" spans="2:8" ht="24" customHeight="1">
      <c r="B15" s="10">
        <v>4</v>
      </c>
      <c r="C15" s="8" t="s">
        <v>17</v>
      </c>
      <c r="D15" s="13">
        <v>0.4</v>
      </c>
      <c r="E15" s="12">
        <v>0</v>
      </c>
      <c r="F15" s="13">
        <f>Table352_467823[[#This Row],[Tariful de bază (lei/mp)]]*Table352_467823[[#This Row],[ Suprafaţa (mp) date intrare]]</f>
        <v>0</v>
      </c>
    </row>
    <row r="16" spans="2:8">
      <c r="B16" s="10">
        <v>5</v>
      </c>
      <c r="C16" s="8" t="s">
        <v>18</v>
      </c>
      <c r="D16" s="12">
        <v>2</v>
      </c>
      <c r="E16" s="12">
        <v>0</v>
      </c>
      <c r="F16" s="13">
        <f>Table352_467823[[#This Row],[Tariful de bază (lei/mp)]]*Table352_467823[[#This Row],[ Suprafaţa (mp) date intrare]]</f>
        <v>0</v>
      </c>
    </row>
    <row r="17" spans="2:6" ht="24" customHeight="1">
      <c r="B17" s="10">
        <v>6</v>
      </c>
      <c r="C17" s="15" t="s">
        <v>19</v>
      </c>
      <c r="D17" s="12">
        <v>5</v>
      </c>
      <c r="E17" s="12">
        <v>0</v>
      </c>
      <c r="F17" s="13">
        <f>Table352_467823[[#This Row],[Tariful de bază (lei/mp)]]*Table352_467823[[#This Row],[ Suprafaţa (mp) date intrare]]</f>
        <v>0</v>
      </c>
    </row>
    <row r="18" spans="2:6" ht="22.5" customHeight="1">
      <c r="B18" s="10">
        <v>7</v>
      </c>
      <c r="C18" s="15" t="s">
        <v>20</v>
      </c>
      <c r="D18" s="12">
        <v>0.1</v>
      </c>
      <c r="E18" s="12">
        <v>0</v>
      </c>
      <c r="F18" s="13">
        <f>Table352_467823[[#This Row],[Tariful de bază (lei/mp)]]*Table352_467823[[#This Row],[ Suprafaţa (mp) date intrare]]</f>
        <v>0</v>
      </c>
    </row>
    <row r="19" spans="2:6">
      <c r="B19" s="10">
        <v>8</v>
      </c>
      <c r="C19" s="17" t="s">
        <v>21</v>
      </c>
      <c r="D19" s="12"/>
      <c r="E19" s="12"/>
      <c r="F19" s="19">
        <f>+F14+F13</f>
        <v>44.961999999999996</v>
      </c>
    </row>
    <row r="20" spans="2:6">
      <c r="B20" s="10">
        <v>9</v>
      </c>
      <c r="C20" s="21" t="s">
        <v>22</v>
      </c>
      <c r="D20" s="12"/>
      <c r="E20" s="12"/>
      <c r="F20" s="13"/>
    </row>
    <row r="21" spans="2:6">
      <c r="B21" s="11" t="s">
        <v>23</v>
      </c>
      <c r="C21" s="22" t="s">
        <v>76</v>
      </c>
      <c r="D21" s="12">
        <v>2.5</v>
      </c>
      <c r="E21" s="12"/>
      <c r="F21" s="13">
        <v>2.5</v>
      </c>
    </row>
    <row r="22" spans="2:6">
      <c r="B22" s="11" t="s">
        <v>24</v>
      </c>
      <c r="C22" s="22" t="s">
        <v>25</v>
      </c>
      <c r="D22" s="12">
        <v>2</v>
      </c>
      <c r="E22" s="12"/>
      <c r="F22" s="13"/>
    </row>
    <row r="23" spans="2:6">
      <c r="B23" s="11" t="s">
        <v>26</v>
      </c>
      <c r="C23" s="22" t="s">
        <v>27</v>
      </c>
      <c r="D23" s="12">
        <v>1.5</v>
      </c>
      <c r="E23" s="12"/>
      <c r="F23" s="13"/>
    </row>
    <row r="24" spans="2:6">
      <c r="B24" s="11" t="s">
        <v>28</v>
      </c>
      <c r="C24" s="22" t="s">
        <v>29</v>
      </c>
      <c r="D24" s="12">
        <v>1</v>
      </c>
      <c r="E24" s="12"/>
      <c r="F24" s="13"/>
    </row>
    <row r="25" spans="2:6">
      <c r="B25" s="11" t="s">
        <v>30</v>
      </c>
      <c r="C25" s="23" t="s">
        <v>31</v>
      </c>
      <c r="D25" s="12"/>
      <c r="E25" s="12"/>
      <c r="F25" s="19">
        <v>112.4</v>
      </c>
    </row>
    <row r="26" spans="2:6">
      <c r="B26" s="10">
        <v>10</v>
      </c>
      <c r="C26" s="24" t="s">
        <v>32</v>
      </c>
      <c r="D26" s="12">
        <v>5.6</v>
      </c>
      <c r="E26" s="12"/>
      <c r="F26" s="13">
        <v>7.3</v>
      </c>
    </row>
    <row r="27" spans="2:6" ht="38.25">
      <c r="B27" s="11" t="s">
        <v>33</v>
      </c>
      <c r="C27" s="17" t="s">
        <v>34</v>
      </c>
      <c r="D27" s="18" t="s">
        <v>35</v>
      </c>
      <c r="E27" s="13"/>
      <c r="F27" s="19">
        <f>+F25*107.3%</f>
        <v>120.6052</v>
      </c>
    </row>
    <row r="28" spans="2:6">
      <c r="B28" s="10">
        <v>11</v>
      </c>
      <c r="C28" s="17" t="s">
        <v>36</v>
      </c>
      <c r="D28" s="12"/>
      <c r="E28" s="12"/>
      <c r="F28" s="13"/>
    </row>
    <row r="29" spans="2:6">
      <c r="B29" s="11" t="s">
        <v>37</v>
      </c>
      <c r="C29" s="10" t="s">
        <v>38</v>
      </c>
      <c r="D29" s="16"/>
      <c r="E29" s="12"/>
      <c r="F29" s="12">
        <v>2</v>
      </c>
    </row>
    <row r="30" spans="2:6">
      <c r="B30" s="11" t="s">
        <v>39</v>
      </c>
      <c r="C30" s="8" t="s">
        <v>40</v>
      </c>
      <c r="D30" s="16"/>
      <c r="E30" s="12"/>
      <c r="F30" s="35">
        <f>F31/12</f>
        <v>8202.5833333333339</v>
      </c>
    </row>
    <row r="31" spans="2:6">
      <c r="B31" s="11" t="s">
        <v>41</v>
      </c>
      <c r="C31" s="25" t="s">
        <v>42</v>
      </c>
      <c r="D31" s="16"/>
      <c r="E31" s="12"/>
      <c r="F31" s="35">
        <v>98431</v>
      </c>
    </row>
    <row r="32" spans="2:6" ht="24" customHeight="1">
      <c r="B32" s="30" t="s">
        <v>49</v>
      </c>
      <c r="C32" s="31" t="s">
        <v>78</v>
      </c>
      <c r="D32" s="32">
        <v>0.1</v>
      </c>
      <c r="E32" s="33"/>
      <c r="F32" s="5">
        <f>F30*10%</f>
        <v>820.25833333333344</v>
      </c>
    </row>
    <row r="33" spans="2:6" ht="25.5">
      <c r="B33" s="8" t="s">
        <v>43</v>
      </c>
      <c r="C33" s="17" t="s">
        <v>44</v>
      </c>
      <c r="D33" s="16"/>
      <c r="E33" s="12"/>
      <c r="F33" s="13"/>
    </row>
    <row r="34" spans="2:6" ht="64.5">
      <c r="B34" s="20" t="s">
        <v>45</v>
      </c>
      <c r="C34" s="24" t="s">
        <v>46</v>
      </c>
      <c r="D34" s="16">
        <v>0.25</v>
      </c>
      <c r="E34" s="12"/>
      <c r="F34" s="13"/>
    </row>
    <row r="35" spans="2:6" ht="24" customHeight="1">
      <c r="B35" s="20" t="s">
        <v>47</v>
      </c>
      <c r="C35" s="24" t="s">
        <v>48</v>
      </c>
      <c r="D35" s="12">
        <v>2574</v>
      </c>
      <c r="E35" s="12"/>
      <c r="F35" s="13"/>
    </row>
    <row r="36" spans="2:6">
      <c r="B36" s="8">
        <v>13</v>
      </c>
      <c r="C36" s="17" t="s">
        <v>79</v>
      </c>
      <c r="D36" s="12"/>
      <c r="E36" s="12"/>
      <c r="F36" s="19">
        <f>+F27</f>
        <v>120.6052</v>
      </c>
    </row>
    <row r="37" spans="2:6" ht="15" customHeight="1">
      <c r="B37" s="6"/>
      <c r="C37" s="7"/>
    </row>
    <row r="38" spans="2:6" ht="27.75" customHeight="1">
      <c r="B38" s="40" t="s">
        <v>51</v>
      </c>
      <c r="C38" s="40"/>
      <c r="D38" s="40"/>
      <c r="E38" s="40"/>
      <c r="F38" s="40"/>
    </row>
    <row r="39" spans="2:6" ht="30.75" customHeight="1">
      <c r="B39" s="38" t="s">
        <v>52</v>
      </c>
      <c r="C39" s="38"/>
      <c r="D39" s="38"/>
      <c r="E39" s="38"/>
      <c r="F39" s="38"/>
    </row>
    <row r="40" spans="2:6" ht="66.75" customHeight="1">
      <c r="B40" s="38" t="s">
        <v>53</v>
      </c>
      <c r="C40" s="38"/>
      <c r="D40" s="38"/>
      <c r="E40" s="38"/>
      <c r="F40" s="38"/>
    </row>
    <row r="41" spans="2:6" ht="26.25" customHeight="1">
      <c r="B41" s="38" t="s">
        <v>54</v>
      </c>
      <c r="C41" s="38"/>
      <c r="D41" s="38"/>
      <c r="E41" s="38"/>
      <c r="F41" s="38"/>
    </row>
    <row r="42" spans="2:6" ht="51.75" customHeight="1">
      <c r="B42" s="41" t="s">
        <v>84</v>
      </c>
      <c r="C42" s="41"/>
      <c r="D42" s="41"/>
      <c r="E42" s="41"/>
      <c r="F42" s="41"/>
    </row>
    <row r="43" spans="2:6" ht="39" customHeight="1">
      <c r="B43" s="48" t="s">
        <v>80</v>
      </c>
      <c r="C43" s="48"/>
      <c r="D43" s="48"/>
      <c r="E43" s="48"/>
      <c r="F43" s="48"/>
    </row>
    <row r="44" spans="2:6" ht="45" customHeight="1">
      <c r="B44" s="38" t="s">
        <v>55</v>
      </c>
      <c r="C44" s="38"/>
      <c r="D44" s="38"/>
      <c r="E44" s="38"/>
      <c r="F44" s="38"/>
    </row>
    <row r="45" spans="2:6" ht="33" customHeight="1">
      <c r="B45" s="38" t="s">
        <v>56</v>
      </c>
      <c r="C45" s="38"/>
      <c r="D45" s="38"/>
      <c r="E45" s="38"/>
      <c r="F45" s="38"/>
    </row>
    <row r="46" spans="2:6" ht="38.25" customHeight="1">
      <c r="B46" s="38" t="s">
        <v>71</v>
      </c>
      <c r="C46" s="38"/>
      <c r="D46" s="38"/>
      <c r="E46" s="38"/>
      <c r="F46" s="38"/>
    </row>
    <row r="47" spans="2:6">
      <c r="B47" s="37"/>
      <c r="C47" s="37"/>
      <c r="D47" s="37"/>
      <c r="E47" s="37"/>
      <c r="F47" s="37"/>
    </row>
    <row r="48" spans="2:6">
      <c r="B48" s="37" t="s">
        <v>58</v>
      </c>
      <c r="C48" s="37"/>
      <c r="D48" s="37" t="s">
        <v>59</v>
      </c>
      <c r="E48" s="37"/>
      <c r="F48" s="37"/>
    </row>
    <row r="49" spans="2:6">
      <c r="B49" s="37" t="s">
        <v>60</v>
      </c>
      <c r="C49" s="37"/>
      <c r="D49" s="37" t="s">
        <v>68</v>
      </c>
      <c r="E49" s="37"/>
      <c r="F49" s="37"/>
    </row>
    <row r="50" spans="2:6">
      <c r="B50" s="37" t="s">
        <v>61</v>
      </c>
      <c r="C50" s="37"/>
    </row>
    <row r="53" spans="2:6">
      <c r="B53" s="37" t="s">
        <v>62</v>
      </c>
      <c r="C53" s="37"/>
    </row>
    <row r="54" spans="2:6">
      <c r="B54" s="37" t="s">
        <v>63</v>
      </c>
      <c r="C54" s="37"/>
    </row>
    <row r="57" spans="2:6">
      <c r="B57" s="37" t="s">
        <v>64</v>
      </c>
      <c r="C57" s="37"/>
    </row>
    <row r="58" spans="2:6">
      <c r="B58" s="37" t="s">
        <v>65</v>
      </c>
      <c r="C58" s="37"/>
    </row>
  </sheetData>
  <mergeCells count="22">
    <mergeCell ref="D2:F2"/>
    <mergeCell ref="B3:F3"/>
    <mergeCell ref="B4:F4"/>
    <mergeCell ref="B38:F38"/>
    <mergeCell ref="B39:F39"/>
    <mergeCell ref="B40:F40"/>
    <mergeCell ref="B41:F41"/>
    <mergeCell ref="B42:F42"/>
    <mergeCell ref="B43:F43"/>
    <mergeCell ref="B44:F44"/>
    <mergeCell ref="B45:F45"/>
    <mergeCell ref="B46:F46"/>
    <mergeCell ref="B47:F47"/>
    <mergeCell ref="B48:C48"/>
    <mergeCell ref="D48:F48"/>
    <mergeCell ref="B57:C57"/>
    <mergeCell ref="B58:C58"/>
    <mergeCell ref="B49:C49"/>
    <mergeCell ref="D49:F49"/>
    <mergeCell ref="B50:C50"/>
    <mergeCell ref="B53:C53"/>
    <mergeCell ref="B54:C54"/>
  </mergeCells>
  <pageMargins left="0.69930555555555596" right="0.69930555555555596"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58"/>
  <sheetViews>
    <sheetView tabSelected="1" topLeftCell="A16" workbookViewId="0">
      <selection activeCell="I13" sqref="I13"/>
    </sheetView>
  </sheetViews>
  <sheetFormatPr defaultColWidth="8.85546875" defaultRowHeight="15.75"/>
  <cols>
    <col min="1" max="1" width="5.7109375" style="1" customWidth="1"/>
    <col min="2" max="2" width="3.28515625" style="1" customWidth="1"/>
    <col min="3" max="3" width="40.140625" style="2" customWidth="1"/>
    <col min="4" max="4" width="11.7109375" style="1" customWidth="1"/>
    <col min="5" max="5" width="11.5703125" style="1" customWidth="1"/>
    <col min="6" max="6" width="13.42578125" style="3" customWidth="1"/>
    <col min="7" max="16384" width="8.85546875" style="1"/>
  </cols>
  <sheetData>
    <row r="2" spans="2:9">
      <c r="D2" s="47" t="s">
        <v>82</v>
      </c>
      <c r="E2" s="47"/>
      <c r="F2" s="47"/>
    </row>
    <row r="3" spans="2:9" ht="18.75">
      <c r="B3" s="36" t="s">
        <v>0</v>
      </c>
      <c r="C3" s="36"/>
      <c r="D3" s="36"/>
      <c r="E3" s="36"/>
      <c r="F3" s="36"/>
    </row>
    <row r="4" spans="2:9" ht="31.15" customHeight="1">
      <c r="B4" s="42" t="s">
        <v>75</v>
      </c>
      <c r="C4" s="42"/>
      <c r="D4" s="42"/>
      <c r="E4" s="42"/>
      <c r="F4" s="42"/>
    </row>
    <row r="5" spans="2:9" ht="12" customHeight="1">
      <c r="B5" s="4"/>
      <c r="C5" s="4"/>
      <c r="D5" s="4"/>
      <c r="E5" s="4"/>
      <c r="F5" s="4"/>
    </row>
    <row r="6" spans="2:9" ht="46.15" customHeight="1">
      <c r="B6" s="8" t="s">
        <v>1</v>
      </c>
      <c r="C6" s="8" t="s">
        <v>2</v>
      </c>
      <c r="D6" s="8" t="s">
        <v>3</v>
      </c>
      <c r="E6" s="8" t="s">
        <v>4</v>
      </c>
      <c r="F6" s="9" t="s">
        <v>5</v>
      </c>
    </row>
    <row r="7" spans="2:9">
      <c r="B7" s="10">
        <v>0</v>
      </c>
      <c r="C7" s="8">
        <v>1</v>
      </c>
      <c r="D7" s="10">
        <v>2</v>
      </c>
      <c r="E7" s="10">
        <v>3</v>
      </c>
      <c r="F7" s="11">
        <v>4</v>
      </c>
    </row>
    <row r="8" spans="2:9" ht="20.25" customHeight="1">
      <c r="B8" s="10">
        <v>1</v>
      </c>
      <c r="C8" s="8" t="s">
        <v>6</v>
      </c>
      <c r="D8" s="13">
        <v>1.5</v>
      </c>
      <c r="E8" s="13">
        <f>9.4+16.2+9</f>
        <v>34.6</v>
      </c>
      <c r="F8" s="13">
        <f>Table352_46782[[#This Row],[Tariful de bază (lei/mp)]]*Table352_46782[[#This Row],[ Suprafaţa (mp) date intrare]]</f>
        <v>51.900000000000006</v>
      </c>
    </row>
    <row r="9" spans="2:9" ht="18.75" customHeight="1">
      <c r="B9" s="10">
        <v>2</v>
      </c>
      <c r="C9" s="17" t="s">
        <v>7</v>
      </c>
      <c r="D9" s="12"/>
      <c r="E9" s="12"/>
      <c r="F9" s="13"/>
    </row>
    <row r="10" spans="2:9" ht="26.25" customHeight="1">
      <c r="B10" s="11" t="s">
        <v>8</v>
      </c>
      <c r="C10" s="15" t="s">
        <v>9</v>
      </c>
      <c r="D10" s="16">
        <v>0.15</v>
      </c>
      <c r="E10" s="16"/>
      <c r="F10" s="13">
        <v>0</v>
      </c>
    </row>
    <row r="11" spans="2:9" ht="25.5">
      <c r="B11" s="11" t="s">
        <v>10</v>
      </c>
      <c r="C11" s="15" t="s">
        <v>11</v>
      </c>
      <c r="D11" s="16">
        <v>0.1</v>
      </c>
      <c r="E11" s="16"/>
      <c r="F11" s="13">
        <v>0</v>
      </c>
    </row>
    <row r="12" spans="2:9" ht="25.5">
      <c r="B12" s="11" t="s">
        <v>12</v>
      </c>
      <c r="C12" s="15" t="s">
        <v>13</v>
      </c>
      <c r="D12" s="16">
        <v>0.1</v>
      </c>
      <c r="E12" s="16"/>
      <c r="F12" s="13">
        <v>0</v>
      </c>
    </row>
    <row r="13" spans="2:9">
      <c r="B13" s="11" t="s">
        <v>14</v>
      </c>
      <c r="C13" s="17" t="s">
        <v>15</v>
      </c>
      <c r="D13" s="18"/>
      <c r="E13" s="16"/>
      <c r="F13" s="19">
        <f>(F8*(100-SUM(F10:F12))/100)</f>
        <v>51.900000000000006</v>
      </c>
      <c r="I13" s="3"/>
    </row>
    <row r="14" spans="2:9" ht="75.75" customHeight="1">
      <c r="B14" s="10">
        <v>3</v>
      </c>
      <c r="C14" s="20" t="s">
        <v>16</v>
      </c>
      <c r="D14" s="13">
        <v>0.7</v>
      </c>
      <c r="E14" s="13">
        <f>6.1+3.7+4.7+0.3+2.7</f>
        <v>17.5</v>
      </c>
      <c r="F14" s="19">
        <f>Table352_46782[[#This Row],[Tariful de bază (lei/mp)]]*Table352_46782[[#This Row],[ Suprafaţa (mp) date intrare]]</f>
        <v>12.25</v>
      </c>
      <c r="H14" s="3"/>
    </row>
    <row r="15" spans="2:9" ht="27.75" customHeight="1">
      <c r="B15" s="10">
        <v>4</v>
      </c>
      <c r="C15" s="8" t="s">
        <v>17</v>
      </c>
      <c r="D15" s="13">
        <v>0.4</v>
      </c>
      <c r="E15" s="12">
        <v>0</v>
      </c>
      <c r="F15" s="13">
        <f>Table352_46782[[#This Row],[Tariful de bază (lei/mp)]]*Table352_46782[[#This Row],[ Suprafaţa (mp) date intrare]]</f>
        <v>0</v>
      </c>
    </row>
    <row r="16" spans="2:9">
      <c r="B16" s="10">
        <v>5</v>
      </c>
      <c r="C16" s="8" t="s">
        <v>18</v>
      </c>
      <c r="D16" s="12">
        <v>2</v>
      </c>
      <c r="E16" s="12">
        <v>0</v>
      </c>
      <c r="F16" s="13">
        <f>Table352_46782[[#This Row],[Tariful de bază (lei/mp)]]*Table352_46782[[#This Row],[ Suprafaţa (mp) date intrare]]</f>
        <v>0</v>
      </c>
    </row>
    <row r="17" spans="2:9" ht="24" customHeight="1">
      <c r="B17" s="10">
        <v>6</v>
      </c>
      <c r="C17" s="15" t="s">
        <v>19</v>
      </c>
      <c r="D17" s="12">
        <v>5</v>
      </c>
      <c r="E17" s="12">
        <v>0</v>
      </c>
      <c r="F17" s="13">
        <f>Table352_46782[[#This Row],[Tariful de bază (lei/mp)]]*Table352_46782[[#This Row],[ Suprafaţa (mp) date intrare]]</f>
        <v>0</v>
      </c>
    </row>
    <row r="18" spans="2:9" ht="24" customHeight="1">
      <c r="B18" s="10">
        <v>7</v>
      </c>
      <c r="C18" s="15" t="s">
        <v>20</v>
      </c>
      <c r="D18" s="12">
        <v>0.1</v>
      </c>
      <c r="E18" s="12">
        <v>0</v>
      </c>
      <c r="F18" s="13">
        <f>Table352_46782[[#This Row],[Tariful de bază (lei/mp)]]*Table352_46782[[#This Row],[ Suprafaţa (mp) date intrare]]</f>
        <v>0</v>
      </c>
    </row>
    <row r="19" spans="2:9">
      <c r="B19" s="10">
        <v>8</v>
      </c>
      <c r="C19" s="17" t="s">
        <v>21</v>
      </c>
      <c r="D19" s="12"/>
      <c r="E19" s="12"/>
      <c r="F19" s="19">
        <f>+F13+F14</f>
        <v>64.150000000000006</v>
      </c>
    </row>
    <row r="20" spans="2:9">
      <c r="B20" s="10">
        <v>9</v>
      </c>
      <c r="C20" s="21" t="s">
        <v>22</v>
      </c>
      <c r="D20" s="12"/>
      <c r="E20" s="12"/>
      <c r="F20" s="13"/>
    </row>
    <row r="21" spans="2:9">
      <c r="B21" s="11" t="s">
        <v>23</v>
      </c>
      <c r="C21" s="22" t="s">
        <v>76</v>
      </c>
      <c r="D21" s="12">
        <v>2.5</v>
      </c>
      <c r="E21" s="12"/>
      <c r="F21" s="13">
        <v>2.5</v>
      </c>
    </row>
    <row r="22" spans="2:9">
      <c r="B22" s="11" t="s">
        <v>24</v>
      </c>
      <c r="C22" s="22" t="s">
        <v>25</v>
      </c>
      <c r="D22" s="12">
        <v>2</v>
      </c>
      <c r="E22" s="12"/>
      <c r="F22" s="13"/>
    </row>
    <row r="23" spans="2:9">
      <c r="B23" s="11" t="s">
        <v>26</v>
      </c>
      <c r="C23" s="22" t="s">
        <v>27</v>
      </c>
      <c r="D23" s="12">
        <v>1.5</v>
      </c>
      <c r="E23" s="12"/>
      <c r="F23" s="13"/>
    </row>
    <row r="24" spans="2:9">
      <c r="B24" s="11" t="s">
        <v>28</v>
      </c>
      <c r="C24" s="22" t="s">
        <v>29</v>
      </c>
      <c r="D24" s="12">
        <v>1</v>
      </c>
      <c r="E24" s="12"/>
      <c r="F24" s="13"/>
      <c r="I24" s="34"/>
    </row>
    <row r="25" spans="2:9">
      <c r="B25" s="11" t="s">
        <v>30</v>
      </c>
      <c r="C25" s="23" t="s">
        <v>31</v>
      </c>
      <c r="D25" s="12"/>
      <c r="E25" s="12"/>
      <c r="F25" s="19">
        <f>F19*F21</f>
        <v>160.375</v>
      </c>
    </row>
    <row r="26" spans="2:9">
      <c r="B26" s="10">
        <v>10</v>
      </c>
      <c r="C26" s="28" t="s">
        <v>32</v>
      </c>
      <c r="D26" s="12">
        <v>5.6</v>
      </c>
      <c r="E26" s="12"/>
      <c r="F26" s="13">
        <v>7.3</v>
      </c>
    </row>
    <row r="27" spans="2:9" ht="38.25">
      <c r="B27" s="11" t="s">
        <v>33</v>
      </c>
      <c r="C27" s="17" t="s">
        <v>34</v>
      </c>
      <c r="D27" s="18" t="s">
        <v>35</v>
      </c>
      <c r="E27" s="13"/>
      <c r="F27" s="19">
        <f>+F25*107.3%</f>
        <v>172.08237499999998</v>
      </c>
    </row>
    <row r="28" spans="2:9">
      <c r="B28" s="10">
        <v>11</v>
      </c>
      <c r="C28" s="17" t="s">
        <v>36</v>
      </c>
      <c r="D28" s="12"/>
      <c r="E28" s="12"/>
      <c r="F28" s="13"/>
    </row>
    <row r="29" spans="2:9">
      <c r="B29" s="11" t="s">
        <v>37</v>
      </c>
      <c r="C29" s="10" t="s">
        <v>38</v>
      </c>
      <c r="D29" s="16"/>
      <c r="E29" s="12"/>
      <c r="F29" s="12">
        <v>1</v>
      </c>
    </row>
    <row r="30" spans="2:9">
      <c r="B30" s="11" t="s">
        <v>39</v>
      </c>
      <c r="C30" s="8" t="s">
        <v>40</v>
      </c>
      <c r="D30" s="16"/>
      <c r="E30" s="12"/>
      <c r="F30" s="13">
        <f>F31/12</f>
        <v>3237.9166666666665</v>
      </c>
    </row>
    <row r="31" spans="2:9">
      <c r="B31" s="11" t="s">
        <v>41</v>
      </c>
      <c r="C31" s="25" t="s">
        <v>42</v>
      </c>
      <c r="D31" s="16"/>
      <c r="E31" s="12"/>
      <c r="F31" s="13">
        <v>38855</v>
      </c>
    </row>
    <row r="32" spans="2:9" ht="30" customHeight="1">
      <c r="B32" s="30" t="s">
        <v>49</v>
      </c>
      <c r="C32" s="31" t="s">
        <v>78</v>
      </c>
      <c r="D32" s="32">
        <v>0.1</v>
      </c>
      <c r="E32" s="33"/>
      <c r="F32" s="5">
        <f>F30*10/100</f>
        <v>323.79166666666663</v>
      </c>
    </row>
    <row r="33" spans="2:6" ht="25.5">
      <c r="B33" s="8" t="s">
        <v>43</v>
      </c>
      <c r="C33" s="17" t="s">
        <v>44</v>
      </c>
      <c r="D33" s="16"/>
      <c r="E33" s="12"/>
      <c r="F33" s="13"/>
    </row>
    <row r="34" spans="2:6" ht="64.5">
      <c r="B34" s="20" t="s">
        <v>45</v>
      </c>
      <c r="C34" s="24" t="s">
        <v>46</v>
      </c>
      <c r="D34" s="16">
        <v>0.25</v>
      </c>
      <c r="E34" s="12"/>
      <c r="F34" s="13"/>
    </row>
    <row r="35" spans="2:6" ht="24" customHeight="1">
      <c r="B35" s="20" t="s">
        <v>47</v>
      </c>
      <c r="C35" s="24" t="s">
        <v>48</v>
      </c>
      <c r="D35" s="12">
        <v>2574</v>
      </c>
      <c r="E35" s="12"/>
      <c r="F35" s="13"/>
    </row>
    <row r="36" spans="2:6" ht="25.5">
      <c r="B36" s="8">
        <v>13</v>
      </c>
      <c r="C36" s="17" t="s">
        <v>79</v>
      </c>
      <c r="D36" s="12"/>
      <c r="E36" s="12"/>
      <c r="F36" s="19">
        <f>+F27</f>
        <v>172.08237499999998</v>
      </c>
    </row>
    <row r="37" spans="2:6" ht="14.25" customHeight="1">
      <c r="B37" s="6"/>
      <c r="C37" s="7"/>
    </row>
    <row r="38" spans="2:6" ht="43.5" customHeight="1">
      <c r="B38" s="40" t="s">
        <v>51</v>
      </c>
      <c r="C38" s="40"/>
      <c r="D38" s="40"/>
      <c r="E38" s="40"/>
      <c r="F38" s="40"/>
    </row>
    <row r="39" spans="2:6" ht="27" customHeight="1">
      <c r="B39" s="38" t="s">
        <v>52</v>
      </c>
      <c r="C39" s="38"/>
      <c r="D39" s="38"/>
      <c r="E39" s="38"/>
      <c r="F39" s="38"/>
    </row>
    <row r="40" spans="2:6" ht="67.5" customHeight="1">
      <c r="B40" s="38" t="s">
        <v>53</v>
      </c>
      <c r="C40" s="38"/>
      <c r="D40" s="38"/>
      <c r="E40" s="38"/>
      <c r="F40" s="38"/>
    </row>
    <row r="41" spans="2:6" ht="31.5" customHeight="1">
      <c r="B41" s="38" t="s">
        <v>54</v>
      </c>
      <c r="C41" s="38"/>
      <c r="D41" s="38"/>
      <c r="E41" s="38"/>
      <c r="F41" s="38"/>
    </row>
    <row r="42" spans="2:6" ht="53.25" customHeight="1">
      <c r="B42" s="41" t="s">
        <v>84</v>
      </c>
      <c r="C42" s="41"/>
      <c r="D42" s="41"/>
      <c r="E42" s="41"/>
      <c r="F42" s="41"/>
    </row>
    <row r="43" spans="2:6" ht="55.5" customHeight="1">
      <c r="B43" s="48" t="s">
        <v>80</v>
      </c>
      <c r="C43" s="48"/>
      <c r="D43" s="48"/>
      <c r="E43" s="48"/>
      <c r="F43" s="48"/>
    </row>
    <row r="44" spans="2:6" ht="41.25" customHeight="1">
      <c r="B44" s="38" t="s">
        <v>55</v>
      </c>
      <c r="C44" s="38"/>
      <c r="D44" s="38"/>
      <c r="E44" s="38"/>
      <c r="F44" s="38"/>
    </row>
    <row r="45" spans="2:6" ht="33" customHeight="1">
      <c r="B45" s="38" t="s">
        <v>56</v>
      </c>
      <c r="C45" s="38"/>
      <c r="D45" s="38"/>
      <c r="E45" s="38"/>
      <c r="F45" s="38"/>
    </row>
    <row r="46" spans="2:6" ht="40.5" customHeight="1">
      <c r="B46" s="38" t="s">
        <v>57</v>
      </c>
      <c r="C46" s="38"/>
      <c r="D46" s="38"/>
      <c r="E46" s="38"/>
      <c r="F46" s="38"/>
    </row>
    <row r="47" spans="2:6">
      <c r="B47" s="37"/>
      <c r="C47" s="37"/>
      <c r="D47" s="37"/>
      <c r="E47" s="37"/>
      <c r="F47" s="37"/>
    </row>
    <row r="48" spans="2:6">
      <c r="B48" s="37" t="s">
        <v>58</v>
      </c>
      <c r="C48" s="37"/>
      <c r="D48" s="37" t="s">
        <v>59</v>
      </c>
      <c r="E48" s="37"/>
      <c r="F48" s="37"/>
    </row>
    <row r="49" spans="2:6">
      <c r="B49" s="37" t="s">
        <v>60</v>
      </c>
      <c r="C49" s="37"/>
      <c r="D49" s="37" t="s">
        <v>69</v>
      </c>
      <c r="E49" s="37"/>
      <c r="F49" s="37"/>
    </row>
    <row r="50" spans="2:6">
      <c r="B50" s="37" t="s">
        <v>61</v>
      </c>
      <c r="C50" s="37"/>
    </row>
    <row r="53" spans="2:6">
      <c r="B53" s="37" t="s">
        <v>62</v>
      </c>
      <c r="C53" s="37"/>
    </row>
    <row r="54" spans="2:6">
      <c r="B54" s="37" t="s">
        <v>63</v>
      </c>
      <c r="C54" s="37"/>
    </row>
    <row r="57" spans="2:6">
      <c r="B57" s="37" t="s">
        <v>64</v>
      </c>
      <c r="C57" s="37"/>
    </row>
    <row r="58" spans="2:6">
      <c r="B58" s="37" t="s">
        <v>65</v>
      </c>
      <c r="C58" s="37"/>
    </row>
  </sheetData>
  <mergeCells count="22">
    <mergeCell ref="D2:F2"/>
    <mergeCell ref="B3:F3"/>
    <mergeCell ref="B4:F4"/>
    <mergeCell ref="B38:F38"/>
    <mergeCell ref="B39:F39"/>
    <mergeCell ref="B40:F40"/>
    <mergeCell ref="B41:F41"/>
    <mergeCell ref="B42:F42"/>
    <mergeCell ref="B43:F43"/>
    <mergeCell ref="B44:F44"/>
    <mergeCell ref="B45:F45"/>
    <mergeCell ref="B46:F46"/>
    <mergeCell ref="B47:F47"/>
    <mergeCell ref="B48:C48"/>
    <mergeCell ref="D48:F48"/>
    <mergeCell ref="B57:C57"/>
    <mergeCell ref="B58:C58"/>
    <mergeCell ref="B49:C49"/>
    <mergeCell ref="D49:F49"/>
    <mergeCell ref="B50:C50"/>
    <mergeCell ref="B53:C53"/>
    <mergeCell ref="B54:C54"/>
  </mergeCells>
  <pageMargins left="0.69930555555555596" right="0.69930555555555596"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C c E A A B Q S w M E F A A C A A g A h q k 1 W H T r W 3 i k A A A A 9 g A A A B I A H A B D b 2 5 m a W c v U G F j a 2 F n Z S 5 4 b W w g o h g A K K A U A A A A A A A A A A A A A A A A A A A A A A A A A A A A h Y 8 x D s I g A E W v 0 r A X K B r T N J Q O r j Y a T Y w r o d g S W z B A p X d z 8 E h e w R q t u j n + 9 9 / w / / 1 6 o 8 X Q t d F F W q e M z k E C M Y i k F q Z S u s 5 B 7 4 9 x C g p G N 1 y c e C 2 j U d Y u G 1 y V g 8 b 7 c 4 Z Q C A G G G T S 2 R g T j B B 3 K 1 U 4 0 s u P g I 6 v / c q y 0 8 1 w L C R j d v 8 Y w A h M y h w u S Q k z R B G m p 9 F c g 4 9 5 n + w P p s m 9 9 b y W z J t 6 u K Z o i R e 8 P 7 A F Q S w M E F A A C A A g A h q k 1 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a p N V g t t t c m I Q E A A A M C A A A T A B w A R m 9 y b X V s Y X M v U 2 V j d G l v b j E u b S C i G A A o o B Q A A A A A A A A A A A A A A A A A A A A A A A A A A A B t U c 1 K w 0 A Q v g f y D k O 8 t B B S F P E i P W j w I E g R G v V Q e p i k U 7 t 2 d 6 f s z k o l 9 O S r + W B u E r y Y 7 m X h + 5 2 d 9 d S I Y g v L 4 b 6 8 T Z M 0 8 T t 0 t I E K a 0 1 X M A d N k i Y Q z 5 K D a y g i D 8 e G d F E G 5 8 j K G 7 t 9 z b y f T N v V A g 3 N s 8 G Z r U + r k q 1 E y T o f A i 6 y c o f 2 v Q v / O l A W k 3 p p U T m 0 f s v O l K y D s R 3 p J 0 N b 3 r Z Z p Q 7 Q s K m D F 1 U r n e U g U Q F C R z n l 0 G Z L c g o j + m j l 5 r r o 3 D 3 8 h O D P M 4 t g 0 E H N N j g 1 Z u + C M M z g R Z T G j 1 H Z w h V w 3 z t h F p / n g 4 G N s r B l V D T O e k X N c Z u z r m z M V i y o 4 X P Q j O l n R w K G N i r E c b Q S F / 6 m s c H U 5 H p R i V a U o B C g V i Y u G + X n + 5 / u N E 0 T Z c / + w e 0 v U E s B A i 0 A F A A C A A g A h q k 1 W H T r W 3 i k A A A A 9 g A A A B I A A A A A A A A A A A A A A A A A A A A A A E N v b m Z p Z y 9 Q Y W N r Y W d l L n h t b F B L A Q I t A B Q A A g A I A I a p N V g P y u m r p A A A A O k A A A A T A A A A A A A A A A A A A A A A A P A A A A B b Q 2 9 u d G V u d F 9 U e X B l c 1 0 u e G 1 s U E s B A i 0 A F A A C A A g A h q k 1 W C 2 2 1 y Y h A Q A A A w I A A B M A A A A A A A A A A A A A A A A A 4 Q E A A E Z v c m 1 1 b G F z L 1 N l Y 3 R p b 2 4 x L m 1 Q S w U G A A A A A A M A A w D C A A A A T w 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5 Q 0 A A A A A A A D D D 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1 R h Y m x l M 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2 I 4 Z m J i Z j d h L W Z k Z m E t N G J i N S 1 h Y T E 5 L T Y z M T E y N T N l Z W M 5 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Q 2 9 1 b n Q i I F Z h b H V l P S J s M T U i I C 8 + P E V u d H J 5 I F R 5 c G U 9 I k Z p b G x F c n J v c k N v Z G U i I F Z h b H V l P S J z V W 5 r b m 9 3 b i I g L z 4 8 R W 5 0 c n k g V H l w Z T 0 i R m l s b E V y c m 9 y Q 2 9 1 b n Q i I F Z h b H V l P S J s M C I g L z 4 8 R W 5 0 c n k g V H l w Z T 0 i R m l s b E x h c 3 R V c G R h d G V k I i B W Y W x 1 Z T 0 i Z D I w M j Q t M D E t M j F U M T M 6 M j E 6 M D I u O D g 1 N D c z M l o i I C 8 + P E V u d H J 5 I F R 5 c G U 9 I k Z p b G x D b 2 x 1 b W 5 U e X B l c y I g V m F s d W U 9 I n N C Z 0 1 E Q X d Z R E F 3 T U Z C U T 0 9 I i A v P j x F b n R y e S B U e X B l P S J G a W x s Q 2 9 s d W 1 u T m F t Z X M i I F Z h b H V l P S J z W y Z x d W 9 0 O 1 R p c C B j b 2 1 i d X N 0 a W J p b C Z x d W 9 0 O y w m c X V v d D t T Z X J p Y S Z x d W 9 0 O y w m c X V v d D t M Y S B z Z X J p Y S Z x d W 9 0 O y w m c X V v d D t O d W 1 h c i B i b 2 5 1 c m k m c X V v d D s s J n F 1 b 3 Q 7 Q X V 0 b y A v I F V 0 a W x h a i Z x d W 9 0 O y w m c X V v d D t O c i 4 g Q m 9 u d X J p I C 9 D b 2 5 z d W 0 g Z G l u I G Z v Y W l l J n F 1 b 3 Q 7 L C Z x d W 9 0 O 1 Z h b G 9 h c m U v I G J v b i Z x d W 9 0 O y w m c X V v d D t U b 3 R h b C B 2 Y W x v Y X J l J n F 1 b 3 Q 7 L C Z x d W 9 0 O 1 B y Z X Q g b W V k a X U g L y B s a X R y d S Z x d W 9 0 O y w m c X V v d D t D Y W 5 0 a X R h d G U g Y W x p b W V u d G F 0 x I M 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V G F i b G U y L 0 F 1 d G 9 S Z W 1 v d m V k Q 2 9 s d W 1 u c z E u e 1 R p c C B j b 2 1 i d X N 0 a W J p b C w w f S Z x d W 9 0 O y w m c X V v d D t T Z W N 0 a W 9 u M S 9 U Y W J s Z T I v Q X V 0 b 1 J l b W 9 2 Z W R D b 2 x 1 b W 5 z M S 5 7 U 2 V y a W E s M X 0 m c X V v d D s s J n F 1 b 3 Q 7 U 2 V j d G l v b j E v V G F i b G U y L 0 F 1 d G 9 S Z W 1 v d m V k Q 2 9 s d W 1 u c z E u e 0 x h I H N l c m l h L D J 9 J n F 1 b 3 Q 7 L C Z x d W 9 0 O 1 N l Y 3 R p b 2 4 x L 1 R h Y m x l M i 9 B d X R v U m V t b 3 Z l Z E N v b H V t b n M x L n t O d W 1 h c i B i b 2 5 1 c m k s M 3 0 m c X V v d D s s J n F 1 b 3 Q 7 U 2 V j d G l v b j E v V G F i b G U y L 0 F 1 d G 9 S Z W 1 v d m V k Q 2 9 s d W 1 u c z E u e 0 F 1 d G 8 g L y B V d G l s Y W o s N H 0 m c X V v d D s s J n F 1 b 3 Q 7 U 2 V j d G l v b j E v V G F i b G U y L 0 F 1 d G 9 S Z W 1 v d m V k Q 2 9 s d W 1 u c z E u e 0 5 y L i B C b 2 5 1 c m k g L 0 N v b n N 1 b S B k a W 4 g Z m 9 h a W U s N X 0 m c X V v d D s s J n F 1 b 3 Q 7 U 2 V j d G l v b j E v V G F i b G U y L 0 F 1 d G 9 S Z W 1 v d m V k Q 2 9 s d W 1 u c z E u e 1 Z h b G 9 h c m U v I G J v b i w 2 f S Z x d W 9 0 O y w m c X V v d D t T Z W N 0 a W 9 u M S 9 U Y W J s Z T I v Q X V 0 b 1 J l b W 9 2 Z W R D b 2 x 1 b W 5 z M S 5 7 V G 9 0 Y W w g d m F s b 2 F y Z S w 3 f S Z x d W 9 0 O y w m c X V v d D t T Z W N 0 a W 9 u M S 9 U Y W J s Z T I v Q X V 0 b 1 J l b W 9 2 Z W R D b 2 x 1 b W 5 z M S 5 7 U H J l d C B t Z W R p d S A v I G x p d H J 1 L D h 9 J n F 1 b 3 Q 7 L C Z x d W 9 0 O 1 N l Y 3 R p b 2 4 x L 1 R h Y m x l M i 9 B d X R v U m V t b 3 Z l Z E N v b H V t b n M x L n t D Y W 5 0 a X R h d G U g Y W x p b W V u d G F 0 x I M s O X 0 m c X V v d D t d L C Z x d W 9 0 O 0 N v b H V t b k N v d W 5 0 J n F 1 b 3 Q 7 O j E w L C Z x d W 9 0 O 0 t l e U N v b H V t b k 5 h b W V z J n F 1 b 3 Q 7 O l t d L C Z x d W 9 0 O 0 N v b H V t b k l k Z W 5 0 a X R p Z X M m c X V v d D s 6 W y Z x d W 9 0 O 1 N l Y 3 R p b 2 4 x L 1 R h Y m x l M i 9 B d X R v U m V t b 3 Z l Z E N v b H V t b n M x L n t U a X A g Y 2 9 t Y n V z d G l i a W w s M H 0 m c X V v d D s s J n F 1 b 3 Q 7 U 2 V j d G l v b j E v V G F i b G U y L 0 F 1 d G 9 S Z W 1 v d m V k Q 2 9 s d W 1 u c z E u e 1 N l c m l h L D F 9 J n F 1 b 3 Q 7 L C Z x d W 9 0 O 1 N l Y 3 R p b 2 4 x L 1 R h Y m x l M i 9 B d X R v U m V t b 3 Z l Z E N v b H V t b n M x L n t M Y S B z Z X J p Y S w y f S Z x d W 9 0 O y w m c X V v d D t T Z W N 0 a W 9 u M S 9 U Y W J s Z T I v Q X V 0 b 1 J l b W 9 2 Z W R D b 2 x 1 b W 5 z M S 5 7 T n V t Y X I g Y m 9 u d X J p L D N 9 J n F 1 b 3 Q 7 L C Z x d W 9 0 O 1 N l Y 3 R p b 2 4 x L 1 R h Y m x l M i 9 B d X R v U m V t b 3 Z l Z E N v b H V t b n M x L n t B d X R v I C 8 g V X R p b G F q L D R 9 J n F 1 b 3 Q 7 L C Z x d W 9 0 O 1 N l Y 3 R p b 2 4 x L 1 R h Y m x l M i 9 B d X R v U m V t b 3 Z l Z E N v b H V t b n M x L n t O c i 4 g Q m 9 u d X J p I C 9 D b 2 5 z d W 0 g Z G l u I G Z v Y W l l L D V 9 J n F 1 b 3 Q 7 L C Z x d W 9 0 O 1 N l Y 3 R p b 2 4 x L 1 R h Y m x l M i 9 B d X R v U m V t b 3 Z l Z E N v b H V t b n M x L n t W Y W x v Y X J l L y B i b 2 4 s N n 0 m c X V v d D s s J n F 1 b 3 Q 7 U 2 V j d G l v b j E v V G F i b G U y L 0 F 1 d G 9 S Z W 1 v d m V k Q 2 9 s d W 1 u c z E u e 1 R v d G F s I H Z h b G 9 h c m U s N 3 0 m c X V v d D s s J n F 1 b 3 Q 7 U 2 V j d G l v b j E v V G F i b G U y L 0 F 1 d G 9 S Z W 1 v d m V k Q 2 9 s d W 1 u c z E u e 1 B y Z X Q g b W V k a X U g L y B s a X R y d S w 4 f S Z x d W 9 0 O y w m c X V v d D t T Z W N 0 a W 9 u M S 9 U Y W J s Z T I v Q X V 0 b 1 J l b W 9 2 Z W R D b 2 x 1 b W 5 z M S 5 7 Q 2 F u d G l 0 Y X R l I G F s a W 1 l b n R h d M S D L D l 9 J n F 1 b 3 Q 7 X S w m c X V v d D t S Z W x h d G l v b n N o a X B J b m Z v J n F 1 b 3 Q 7 O l t d f S I g L z 4 8 L 1 N 0 Y W J s Z U V u d H J p Z X M + P C 9 J d G V t P j x J d G V t P j x J d G V t T G 9 j Y X R p b 2 4 + P E l 0 Z W 1 U e X B l P k Z v c m 1 1 b G E 8 L 0 l 0 Z W 1 U e X B l P j x J d G V t U G F 0 a D 5 T Z W N 0 a W 9 u M S 9 U Y W J s Z T I v U 2 9 1 c m N l P C 9 J d G V t U G F 0 a D 4 8 L 0 l 0 Z W 1 M b 2 N h d G l v b j 4 8 U 3 R h Y m x l R W 5 0 c m l l c y A v P j w v S X R l b T 4 8 S X R l b T 4 8 S X R l b U x v Y 2 F 0 a W 9 u P j x J d G V t V H l w Z T 5 G b 3 J t d W x h P C 9 J d G V t V H l w Z T 4 8 S X R l b V B h d G g + U 2 V j d G l v b j E v V G F i b G U y L 0 N o Y W 5 n Z W Q l M j B U e X B l P C 9 J d G V t U G F 0 a D 4 8 L 0 l 0 Z W 1 M b 2 N h d G l v b j 4 8 U 3 R h Y m x l R W 5 0 c m l l c y A v P j w v S X R l b T 4 8 L 0 l 0 Z W 1 z P j w v T G 9 j Y W x Q Y W N r Y W d l T W V 0 Y W R h d G F G a W x l P h Y A A A B Q S w U G A A A A A A A A A A A A A A A A A A A A A A A A J g E A A A E A A A D Q j J 3 f A R X R E Y x 6 A M B P w p f r A Q A A A A E M U A x r t 2 p L n 8 n q N 6 9 Q s m Y A A A A A A g A A A A A A E G Y A A A A B A A A g A A A A + g Q u U 4 t 5 l K e 0 h m j k 8 5 W w 2 S Q O 3 I 5 Z n t i Z w m 4 L d f x V d i M A A A A A D o A A A A A C A A A g A A A A a P j r 6 5 T L B N Y e 8 l 4 H K Z w k z 7 7 0 0 x d D x 5 o F V T W u G s r I Q 3 x Q A A A A E h P M B d y f m f H 0 j 5 d m N k Y a p y F g 7 M s t t a i 3 k b 7 Y A D e x 0 3 D a A 1 Q e H a x R H m 4 t Q U 0 R x Y I + M w J z C m O 8 Z F J + 6 L N v c W 3 B L K f R x S W T 0 8 h 9 1 E b j 0 o s L V w R A A A A A h + x o W L g u 1 N G g V Z N U q m X s V E e c u + 9 N 1 G m T L 1 W q d F h D A m 1 j Q 6 U a m K F J Q O Y g i A b 0 I z q m E F E 4 h J d y C P m G 4 r K x K n J G c g = = < / D a t a M a s h u p > 
</file>

<file path=customXml/itemProps1.xml><?xml version="1.0" encoding="utf-8"?>
<ds:datastoreItem xmlns:ds="http://schemas.openxmlformats.org/officeDocument/2006/customXml" ds:itemID="{C1A7C072-C585-49C4-BD59-D06FF0F511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Rogojina Ioana_BOXA</vt:lpstr>
      <vt:lpstr>Feteanu Petre Stelica</vt:lpstr>
      <vt:lpstr>Ciubar Petru</vt:lpstr>
      <vt:lpstr>Petiu Mihai</vt:lpstr>
      <vt:lpstr>Cîrceag Cristina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SIADPP-ML</dc:creator>
  <cp:lastModifiedBy>SIADPP-LM</cp:lastModifiedBy>
  <cp:lastPrinted>2026-02-23T07:25:44Z</cp:lastPrinted>
  <dcterms:created xsi:type="dcterms:W3CDTF">2006-09-16T00:00:00Z</dcterms:created>
  <dcterms:modified xsi:type="dcterms:W3CDTF">2026-02-23T09:14:43Z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1033-12.2.0.18607</vt:lpwstr>
  </property>
  <property fmtid="{D5CDD505-2E9C-101B-9397-08002B2CF9AE}" pid="3" name="ICV">
    <vt:lpwstr>E92773E040FB407D93341C38B0F25AE4_12</vt:lpwstr>
  </property>
</Properties>
</file>