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 INITIAL 2026\"/>
    </mc:Choice>
  </mc:AlternateContent>
  <xr:revisionPtr revIDLastSave="0" documentId="8_{6FF22961-68C2-4888-AC35-4B4FBF33FC5D}" xr6:coauthVersionLast="47" xr6:coauthVersionMax="47" xr10:uidLastSave="{00000000-0000-0000-0000-000000000000}"/>
  <bookViews>
    <workbookView xWindow="-120" yWindow="-120" windowWidth="29040" windowHeight="15840" firstSheet="3" activeTab="3" xr2:uid="{8D075A6D-9287-4DDF-A2A2-B4C1FDC39CB9}"/>
  </bookViews>
  <sheets>
    <sheet name="centralizat sept 1" sheetId="7" state="hidden" r:id="rId1"/>
    <sheet name="Sheet3" sheetId="18" state="hidden" r:id="rId2"/>
    <sheet name="Sheet4" sheetId="19" state="hidden" r:id="rId3"/>
    <sheet name="2026" sheetId="2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24" l="1"/>
  <c r="D16" i="24"/>
  <c r="P61" i="19"/>
  <c r="O61" i="19"/>
  <c r="N61" i="19"/>
  <c r="M61" i="19"/>
  <c r="L61" i="19"/>
  <c r="K61" i="19"/>
  <c r="J61" i="19"/>
  <c r="I61" i="19"/>
  <c r="AA59" i="19"/>
  <c r="Z59" i="19"/>
  <c r="Z38" i="19"/>
  <c r="X59" i="19"/>
  <c r="W59" i="19"/>
  <c r="Y59" i="19"/>
  <c r="U59" i="19"/>
  <c r="T59" i="19"/>
  <c r="V59" i="19"/>
  <c r="S59" i="19"/>
  <c r="R59" i="19"/>
  <c r="G59" i="19"/>
  <c r="Q59" i="19"/>
  <c r="F59" i="19"/>
  <c r="E59" i="19"/>
  <c r="D59" i="19"/>
  <c r="H59" i="19"/>
  <c r="T51" i="19"/>
  <c r="V51" i="19"/>
  <c r="W51" i="19"/>
  <c r="Y51" i="19"/>
  <c r="T50" i="19"/>
  <c r="V50" i="19"/>
  <c r="W50" i="19"/>
  <c r="Y50" i="19"/>
  <c r="T49" i="19"/>
  <c r="V49" i="19"/>
  <c r="W49" i="19"/>
  <c r="Y49" i="19"/>
  <c r="T48" i="19"/>
  <c r="V48" i="19"/>
  <c r="W48" i="19"/>
  <c r="Y48" i="19"/>
  <c r="Y47" i="19"/>
  <c r="V47" i="19"/>
  <c r="G47" i="19"/>
  <c r="Q47" i="19"/>
  <c r="Y46" i="19"/>
  <c r="V46" i="19"/>
  <c r="G46" i="19"/>
  <c r="Q46" i="19"/>
  <c r="Y45" i="19"/>
  <c r="V45" i="19"/>
  <c r="G45" i="19"/>
  <c r="Q45" i="19"/>
  <c r="Y44" i="19"/>
  <c r="V44" i="19"/>
  <c r="G44" i="19"/>
  <c r="Q44" i="19"/>
  <c r="Y43" i="19"/>
  <c r="V43" i="19"/>
  <c r="G43" i="19"/>
  <c r="Q43" i="19"/>
  <c r="Y42" i="19"/>
  <c r="V42" i="19"/>
  <c r="Q42" i="19"/>
  <c r="G42" i="19"/>
  <c r="T41" i="19"/>
  <c r="V41" i="19"/>
  <c r="W41" i="19"/>
  <c r="H41" i="19"/>
  <c r="G41" i="19"/>
  <c r="Q41" i="19"/>
  <c r="Y40" i="19"/>
  <c r="V40" i="19"/>
  <c r="H40" i="19"/>
  <c r="G40" i="19"/>
  <c r="Q40" i="19"/>
  <c r="AA39" i="19"/>
  <c r="AA38" i="19"/>
  <c r="Z39" i="19"/>
  <c r="X39" i="19"/>
  <c r="U39" i="19"/>
  <c r="U38" i="19"/>
  <c r="S39" i="19"/>
  <c r="S38" i="19"/>
  <c r="R39" i="19"/>
  <c r="R38" i="19"/>
  <c r="F39" i="19"/>
  <c r="F38" i="19"/>
  <c r="E39" i="19"/>
  <c r="E38" i="19"/>
  <c r="D39" i="19"/>
  <c r="D38" i="19"/>
  <c r="X38" i="19"/>
  <c r="X31" i="19"/>
  <c r="X36" i="19"/>
  <c r="W36" i="19"/>
  <c r="Y36" i="19"/>
  <c r="U36" i="19"/>
  <c r="T36" i="19"/>
  <c r="V36" i="19"/>
  <c r="S36" i="19"/>
  <c r="R36" i="19"/>
  <c r="G36" i="19"/>
  <c r="Q36" i="19"/>
  <c r="F36" i="19"/>
  <c r="E36" i="19"/>
  <c r="E31" i="19"/>
  <c r="D36" i="19"/>
  <c r="H36" i="19"/>
  <c r="Y33" i="19"/>
  <c r="V33" i="19"/>
  <c r="H33" i="19"/>
  <c r="G33" i="19"/>
  <c r="Q33" i="19"/>
  <c r="AA32" i="19"/>
  <c r="AA31" i="19"/>
  <c r="Z32" i="19"/>
  <c r="Z31" i="19"/>
  <c r="X32" i="19"/>
  <c r="W32" i="19"/>
  <c r="Y32" i="19"/>
  <c r="U32" i="19"/>
  <c r="U31" i="19"/>
  <c r="T32" i="19"/>
  <c r="V32" i="19"/>
  <c r="S32" i="19"/>
  <c r="R32" i="19"/>
  <c r="F32" i="19"/>
  <c r="F31" i="19"/>
  <c r="E32" i="19"/>
  <c r="D32" i="19"/>
  <c r="D31" i="19"/>
  <c r="H32" i="19"/>
  <c r="AA30" i="19"/>
  <c r="Z30" i="19"/>
  <c r="Z27" i="19"/>
  <c r="X30" i="19"/>
  <c r="W30" i="19"/>
  <c r="Y30" i="19"/>
  <c r="U30" i="19"/>
  <c r="T30" i="19"/>
  <c r="V30" i="19"/>
  <c r="S30" i="19"/>
  <c r="S27" i="19"/>
  <c r="R30" i="19"/>
  <c r="R27" i="19"/>
  <c r="G30" i="19"/>
  <c r="Q30" i="19"/>
  <c r="F30" i="19"/>
  <c r="F27" i="19"/>
  <c r="F24" i="19"/>
  <c r="F61" i="19"/>
  <c r="E30" i="19"/>
  <c r="E27" i="19"/>
  <c r="H27" i="19"/>
  <c r="D30" i="19"/>
  <c r="D27" i="19"/>
  <c r="D24" i="19"/>
  <c r="U28" i="19"/>
  <c r="V28" i="19"/>
  <c r="X28" i="19"/>
  <c r="Y28" i="19"/>
  <c r="AA28" i="19"/>
  <c r="W27" i="19"/>
  <c r="G27" i="19"/>
  <c r="G24" i="19"/>
  <c r="Q24" i="19"/>
  <c r="AA26" i="19"/>
  <c r="AA24" i="19"/>
  <c r="Z26" i="19"/>
  <c r="Z24" i="19"/>
  <c r="X26" i="19"/>
  <c r="W26" i="19"/>
  <c r="Y26" i="19"/>
  <c r="U26" i="19"/>
  <c r="T26" i="19"/>
  <c r="S26" i="19"/>
  <c r="S24" i="19"/>
  <c r="R26" i="19"/>
  <c r="R24" i="19"/>
  <c r="G26" i="19"/>
  <c r="Q26" i="19"/>
  <c r="F26" i="19"/>
  <c r="E26" i="19"/>
  <c r="D26" i="19"/>
  <c r="H26" i="19"/>
  <c r="Y25" i="19"/>
  <c r="V25" i="19"/>
  <c r="W24" i="19"/>
  <c r="T22" i="19"/>
  <c r="V22" i="19"/>
  <c r="W22" i="19"/>
  <c r="Y22" i="19"/>
  <c r="Z22" i="19"/>
  <c r="H22" i="19"/>
  <c r="G22" i="19"/>
  <c r="Q22" i="19"/>
  <c r="T20" i="19"/>
  <c r="V20" i="19"/>
  <c r="W20" i="19"/>
  <c r="Y20" i="19"/>
  <c r="Z20" i="19"/>
  <c r="H20" i="19"/>
  <c r="G20" i="19"/>
  <c r="Q20" i="19"/>
  <c r="T19" i="19"/>
  <c r="V19" i="19"/>
  <c r="W19" i="19"/>
  <c r="Y19" i="19"/>
  <c r="Z19" i="19"/>
  <c r="H19" i="19"/>
  <c r="G19" i="19"/>
  <c r="Q19" i="19"/>
  <c r="T18" i="19"/>
  <c r="V18" i="19"/>
  <c r="W18" i="19"/>
  <c r="Y18" i="19"/>
  <c r="Z18" i="19"/>
  <c r="H18" i="19"/>
  <c r="G18" i="19"/>
  <c r="Q18" i="19"/>
  <c r="T17" i="19"/>
  <c r="V17" i="19"/>
  <c r="W17" i="19"/>
  <c r="H17" i="19"/>
  <c r="G17" i="19"/>
  <c r="Q17" i="19"/>
  <c r="AB15" i="19"/>
  <c r="AA15" i="19"/>
  <c r="X15" i="19"/>
  <c r="U15" i="19"/>
  <c r="S15" i="19"/>
  <c r="S12" i="19"/>
  <c r="S9" i="19"/>
  <c r="R15" i="19"/>
  <c r="R12" i="19"/>
  <c r="R9" i="19"/>
  <c r="F15" i="19"/>
  <c r="F12" i="19"/>
  <c r="F9" i="19"/>
  <c r="D15" i="19"/>
  <c r="H15" i="19"/>
  <c r="T13" i="19"/>
  <c r="U13" i="19"/>
  <c r="E12" i="19"/>
  <c r="H12" i="19"/>
  <c r="D12" i="19"/>
  <c r="D9" i="19"/>
  <c r="T11" i="19"/>
  <c r="U11" i="19"/>
  <c r="Q11" i="19"/>
  <c r="E11" i="19"/>
  <c r="E9" i="19"/>
  <c r="D11" i="19"/>
  <c r="H11" i="19"/>
  <c r="T10" i="19"/>
  <c r="U10" i="19"/>
  <c r="Q76" i="18"/>
  <c r="P76" i="18"/>
  <c r="O76" i="18"/>
  <c r="N76" i="18"/>
  <c r="M76" i="18"/>
  <c r="L76" i="18"/>
  <c r="K76" i="18"/>
  <c r="J76" i="18"/>
  <c r="AB74" i="18"/>
  <c r="AA74" i="18"/>
  <c r="Y74" i="18"/>
  <c r="X74" i="18"/>
  <c r="Z74" i="18"/>
  <c r="V74" i="18"/>
  <c r="W74" i="18"/>
  <c r="U74" i="18"/>
  <c r="T74" i="18"/>
  <c r="S74" i="18"/>
  <c r="H74" i="18"/>
  <c r="R74" i="18"/>
  <c r="G74" i="18"/>
  <c r="G53" i="18"/>
  <c r="F74" i="18"/>
  <c r="I74" i="18"/>
  <c r="E74" i="18"/>
  <c r="U66" i="18"/>
  <c r="W66" i="18"/>
  <c r="X66" i="18"/>
  <c r="Z66" i="18"/>
  <c r="U65" i="18"/>
  <c r="W65" i="18"/>
  <c r="X65" i="18"/>
  <c r="Z65" i="18"/>
  <c r="Z64" i="18"/>
  <c r="U64" i="18"/>
  <c r="W64" i="18"/>
  <c r="X64" i="18"/>
  <c r="U63" i="18"/>
  <c r="W63" i="18"/>
  <c r="X63" i="18"/>
  <c r="Z62" i="18"/>
  <c r="W62" i="18"/>
  <c r="H62" i="18"/>
  <c r="R62" i="18"/>
  <c r="Z61" i="18"/>
  <c r="W61" i="18"/>
  <c r="H61" i="18"/>
  <c r="R61" i="18"/>
  <c r="Z60" i="18"/>
  <c r="W60" i="18"/>
  <c r="R60" i="18"/>
  <c r="H60" i="18"/>
  <c r="Z59" i="18"/>
  <c r="W59" i="18"/>
  <c r="H59" i="18"/>
  <c r="R59" i="18"/>
  <c r="Z58" i="18"/>
  <c r="W58" i="18"/>
  <c r="H58" i="18"/>
  <c r="R58" i="18"/>
  <c r="Z57" i="18"/>
  <c r="W57" i="18"/>
  <c r="H57" i="18"/>
  <c r="R57" i="18"/>
  <c r="U56" i="18"/>
  <c r="W56" i="18"/>
  <c r="X56" i="18"/>
  <c r="I56" i="18"/>
  <c r="H56" i="18"/>
  <c r="R56" i="18"/>
  <c r="Z55" i="18"/>
  <c r="W55" i="18"/>
  <c r="I55" i="18"/>
  <c r="H55" i="18"/>
  <c r="R55" i="18"/>
  <c r="AB54" i="18"/>
  <c r="AA54" i="18"/>
  <c r="AA53" i="18"/>
  <c r="Y54" i="18"/>
  <c r="V54" i="18"/>
  <c r="T54" i="18"/>
  <c r="T53" i="18"/>
  <c r="S54" i="18"/>
  <c r="S53" i="18"/>
  <c r="G54" i="18"/>
  <c r="F54" i="18"/>
  <c r="E54" i="18"/>
  <c r="E53" i="18"/>
  <c r="I54" i="18"/>
  <c r="AB53" i="18"/>
  <c r="V53" i="18"/>
  <c r="F53" i="18"/>
  <c r="Y51" i="18"/>
  <c r="X51" i="18"/>
  <c r="V51" i="18"/>
  <c r="U51" i="18"/>
  <c r="T51" i="18"/>
  <c r="S51" i="18"/>
  <c r="H51" i="18"/>
  <c r="R51" i="18"/>
  <c r="G51" i="18"/>
  <c r="F51" i="18"/>
  <c r="E51" i="18"/>
  <c r="I51" i="18"/>
  <c r="Z48" i="18"/>
  <c r="W48" i="18"/>
  <c r="I48" i="18"/>
  <c r="H48" i="18"/>
  <c r="H47" i="18"/>
  <c r="AB47" i="18"/>
  <c r="AA47" i="18"/>
  <c r="AA46" i="18"/>
  <c r="Y47" i="18"/>
  <c r="X47" i="18"/>
  <c r="Z47" i="18"/>
  <c r="V47" i="18"/>
  <c r="V46" i="18"/>
  <c r="U47" i="18"/>
  <c r="T47" i="18"/>
  <c r="S47" i="18"/>
  <c r="S46" i="18"/>
  <c r="G47" i="18"/>
  <c r="F47" i="18"/>
  <c r="I47" i="18"/>
  <c r="E47" i="18"/>
  <c r="E46" i="18"/>
  <c r="AB45" i="18"/>
  <c r="AA45" i="18"/>
  <c r="AA42" i="18"/>
  <c r="AA39" i="18"/>
  <c r="Y45" i="18"/>
  <c r="X45" i="18"/>
  <c r="V45" i="18"/>
  <c r="U45" i="18"/>
  <c r="W45" i="18"/>
  <c r="U42" i="18"/>
  <c r="T45" i="18"/>
  <c r="T42" i="18"/>
  <c r="S45" i="18"/>
  <c r="S42" i="18"/>
  <c r="H45" i="18"/>
  <c r="H42" i="18"/>
  <c r="R42" i="18"/>
  <c r="G45" i="18"/>
  <c r="G42" i="18"/>
  <c r="F45" i="18"/>
  <c r="F42" i="18"/>
  <c r="E45" i="18"/>
  <c r="E42" i="18"/>
  <c r="W43" i="18"/>
  <c r="Y43" i="18"/>
  <c r="V43" i="18"/>
  <c r="V42" i="18"/>
  <c r="AB41" i="18"/>
  <c r="AA41" i="18"/>
  <c r="Y41" i="18"/>
  <c r="X41" i="18"/>
  <c r="V41" i="18"/>
  <c r="U41" i="18"/>
  <c r="T41" i="18"/>
  <c r="S41" i="18"/>
  <c r="H41" i="18"/>
  <c r="R41" i="18"/>
  <c r="G41" i="18"/>
  <c r="F41" i="18"/>
  <c r="E41" i="18"/>
  <c r="I41" i="18"/>
  <c r="Z40" i="18"/>
  <c r="W40" i="18"/>
  <c r="F39" i="18"/>
  <c r="U37" i="18"/>
  <c r="W37" i="18"/>
  <c r="X37" i="18"/>
  <c r="Z37" i="18"/>
  <c r="AA37" i="18"/>
  <c r="I37" i="18"/>
  <c r="H37" i="18"/>
  <c r="R37" i="18"/>
  <c r="U35" i="18"/>
  <c r="W35" i="18"/>
  <c r="X35" i="18"/>
  <c r="Z35" i="18"/>
  <c r="AA35" i="18"/>
  <c r="I35" i="18"/>
  <c r="H35" i="18"/>
  <c r="R35" i="18"/>
  <c r="U34" i="18"/>
  <c r="W34" i="18"/>
  <c r="X34" i="18"/>
  <c r="Z34" i="18"/>
  <c r="AA34" i="18"/>
  <c r="I34" i="18"/>
  <c r="H34" i="18"/>
  <c r="R34" i="18"/>
  <c r="U33" i="18"/>
  <c r="W33" i="18"/>
  <c r="X33" i="18"/>
  <c r="Z33" i="18"/>
  <c r="AA33" i="18"/>
  <c r="I33" i="18"/>
  <c r="H33" i="18"/>
  <c r="H30" i="18"/>
  <c r="R33" i="18"/>
  <c r="U32" i="18"/>
  <c r="I32" i="18"/>
  <c r="H32" i="18"/>
  <c r="R32" i="18"/>
  <c r="AC30" i="18"/>
  <c r="AC27" i="18"/>
  <c r="AB30" i="18"/>
  <c r="Y30" i="18"/>
  <c r="V30" i="18"/>
  <c r="T30" i="18"/>
  <c r="T27" i="18"/>
  <c r="T24" i="18"/>
  <c r="S30" i="18"/>
  <c r="S27" i="18"/>
  <c r="S24" i="18"/>
  <c r="G30" i="18"/>
  <c r="E30" i="18"/>
  <c r="E27" i="18"/>
  <c r="I27" i="18"/>
  <c r="U28" i="18"/>
  <c r="G27" i="18"/>
  <c r="G24" i="18"/>
  <c r="F27" i="18"/>
  <c r="F24" i="18"/>
  <c r="U26" i="18"/>
  <c r="V26" i="18"/>
  <c r="R26" i="18"/>
  <c r="F26" i="18"/>
  <c r="E26" i="18"/>
  <c r="I26" i="18"/>
  <c r="U25" i="18"/>
  <c r="V25" i="18"/>
  <c r="W25" i="18"/>
  <c r="O136" i="7"/>
  <c r="O135" i="7"/>
  <c r="P73" i="7"/>
  <c r="P72" i="7"/>
  <c r="F69" i="7"/>
  <c r="P69" i="7"/>
  <c r="P74" i="7"/>
  <c r="O130" i="7"/>
  <c r="O119" i="7"/>
  <c r="O151" i="7"/>
  <c r="P5" i="7"/>
  <c r="P6" i="7"/>
  <c r="P22" i="7"/>
  <c r="P91" i="7"/>
  <c r="P92" i="7"/>
  <c r="P97" i="7"/>
  <c r="P98" i="7"/>
  <c r="P99" i="7"/>
  <c r="P128" i="7"/>
  <c r="P129" i="7"/>
  <c r="P132" i="7"/>
  <c r="P133" i="7"/>
  <c r="P134" i="7"/>
  <c r="E73" i="7"/>
  <c r="E72" i="7"/>
  <c r="E69" i="7"/>
  <c r="F118" i="7"/>
  <c r="P118" i="7"/>
  <c r="F117" i="7"/>
  <c r="P117" i="7"/>
  <c r="E96" i="7"/>
  <c r="C96" i="7"/>
  <c r="E41" i="7"/>
  <c r="C41" i="7"/>
  <c r="C40" i="7"/>
  <c r="C29" i="7"/>
  <c r="F52" i="7"/>
  <c r="P52" i="7"/>
  <c r="F51" i="7"/>
  <c r="P51" i="7"/>
  <c r="F50" i="7"/>
  <c r="P50" i="7"/>
  <c r="F49" i="7"/>
  <c r="P49" i="7"/>
  <c r="F48" i="7"/>
  <c r="P48" i="7"/>
  <c r="F47" i="7"/>
  <c r="P47" i="7"/>
  <c r="D69" i="7"/>
  <c r="D120" i="7"/>
  <c r="E120" i="7"/>
  <c r="D136" i="7"/>
  <c r="D135" i="7"/>
  <c r="E136" i="7"/>
  <c r="E135" i="7"/>
  <c r="E119" i="7"/>
  <c r="H136" i="7"/>
  <c r="I136" i="7"/>
  <c r="J136" i="7"/>
  <c r="K136" i="7"/>
  <c r="L136" i="7"/>
  <c r="M136" i="7"/>
  <c r="N136" i="7"/>
  <c r="F142" i="7"/>
  <c r="P142" i="7"/>
  <c r="F143" i="7"/>
  <c r="P143" i="7"/>
  <c r="F144" i="7"/>
  <c r="P144" i="7"/>
  <c r="F145" i="7"/>
  <c r="P145" i="7"/>
  <c r="F146" i="7"/>
  <c r="P146" i="7"/>
  <c r="F147" i="7"/>
  <c r="P147" i="7"/>
  <c r="F148" i="7"/>
  <c r="P148" i="7"/>
  <c r="F149" i="7"/>
  <c r="P149" i="7"/>
  <c r="F150" i="7"/>
  <c r="P150" i="7"/>
  <c r="F137" i="7"/>
  <c r="D130" i="7"/>
  <c r="E130" i="7"/>
  <c r="F131" i="7"/>
  <c r="P131" i="7"/>
  <c r="F130" i="7"/>
  <c r="F122" i="7"/>
  <c r="P122" i="7"/>
  <c r="F123" i="7"/>
  <c r="P123" i="7"/>
  <c r="F124" i="7"/>
  <c r="P124" i="7"/>
  <c r="F125" i="7"/>
  <c r="P125" i="7"/>
  <c r="F126" i="7"/>
  <c r="P126" i="7"/>
  <c r="F127" i="7"/>
  <c r="P127" i="7"/>
  <c r="F121" i="7"/>
  <c r="F120" i="7"/>
  <c r="F101" i="7"/>
  <c r="P101" i="7"/>
  <c r="F102" i="7"/>
  <c r="F103" i="7"/>
  <c r="P103" i="7"/>
  <c r="F104" i="7"/>
  <c r="P104" i="7"/>
  <c r="F105" i="7"/>
  <c r="P105" i="7"/>
  <c r="F106" i="7"/>
  <c r="P106" i="7"/>
  <c r="F107" i="7"/>
  <c r="P107" i="7"/>
  <c r="F108" i="7"/>
  <c r="P108" i="7"/>
  <c r="F109" i="7"/>
  <c r="P109" i="7"/>
  <c r="F110" i="7"/>
  <c r="P110" i="7"/>
  <c r="F111" i="7"/>
  <c r="P111" i="7"/>
  <c r="F112" i="7"/>
  <c r="P112" i="7"/>
  <c r="F113" i="7"/>
  <c r="P113" i="7"/>
  <c r="F114" i="7"/>
  <c r="P114" i="7"/>
  <c r="F115" i="7"/>
  <c r="P115" i="7"/>
  <c r="F116" i="7"/>
  <c r="P116" i="7"/>
  <c r="F100" i="7"/>
  <c r="P100" i="7"/>
  <c r="D94" i="7"/>
  <c r="E94" i="7"/>
  <c r="F95" i="7"/>
  <c r="F94" i="7"/>
  <c r="P95" i="7"/>
  <c r="H93" i="7"/>
  <c r="I93" i="7"/>
  <c r="J93" i="7"/>
  <c r="K93" i="7"/>
  <c r="K76" i="7"/>
  <c r="K151" i="7"/>
  <c r="L93" i="7"/>
  <c r="M93" i="7"/>
  <c r="N93" i="7"/>
  <c r="D87" i="7"/>
  <c r="E87" i="7"/>
  <c r="F89" i="7"/>
  <c r="P89" i="7"/>
  <c r="F90" i="7"/>
  <c r="P90" i="7"/>
  <c r="F88" i="7"/>
  <c r="P88" i="7"/>
  <c r="D77" i="7"/>
  <c r="E77" i="7"/>
  <c r="H77" i="7"/>
  <c r="H76" i="7"/>
  <c r="H151" i="7"/>
  <c r="I77" i="7"/>
  <c r="I76" i="7"/>
  <c r="I151" i="7"/>
  <c r="J77" i="7"/>
  <c r="J76" i="7"/>
  <c r="J151" i="7"/>
  <c r="K77" i="7"/>
  <c r="L77" i="7"/>
  <c r="L76" i="7"/>
  <c r="L151" i="7"/>
  <c r="N77" i="7"/>
  <c r="N76" i="7"/>
  <c r="N151" i="7"/>
  <c r="F79" i="7"/>
  <c r="P79" i="7"/>
  <c r="F80" i="7"/>
  <c r="P80" i="7"/>
  <c r="F81" i="7"/>
  <c r="P81" i="7"/>
  <c r="F82" i="7"/>
  <c r="P82" i="7"/>
  <c r="F83" i="7"/>
  <c r="P83" i="7"/>
  <c r="F84" i="7"/>
  <c r="P84" i="7"/>
  <c r="F85" i="7"/>
  <c r="P85" i="7"/>
  <c r="F86" i="7"/>
  <c r="P86" i="7"/>
  <c r="F78" i="7"/>
  <c r="P78" i="7"/>
  <c r="D67" i="7"/>
  <c r="D63" i="7"/>
  <c r="E67" i="7"/>
  <c r="E63" i="7"/>
  <c r="E55" i="7"/>
  <c r="F68" i="7"/>
  <c r="P68" i="7"/>
  <c r="D64" i="7"/>
  <c r="G64" i="7"/>
  <c r="E64" i="7"/>
  <c r="F66" i="7"/>
  <c r="P66" i="7"/>
  <c r="F65" i="7"/>
  <c r="P65" i="7"/>
  <c r="D60" i="7"/>
  <c r="E60" i="7"/>
  <c r="H60" i="7"/>
  <c r="I60" i="7"/>
  <c r="J60" i="7"/>
  <c r="K60" i="7"/>
  <c r="L60" i="7"/>
  <c r="M60" i="7"/>
  <c r="N60" i="7"/>
  <c r="F62" i="7"/>
  <c r="P62" i="7"/>
  <c r="F61" i="7"/>
  <c r="P61" i="7"/>
  <c r="D56" i="7"/>
  <c r="E56" i="7"/>
  <c r="F58" i="7"/>
  <c r="P58" i="7"/>
  <c r="F59" i="7"/>
  <c r="P59" i="7"/>
  <c r="F57" i="7"/>
  <c r="F56" i="7"/>
  <c r="P57" i="7"/>
  <c r="D53" i="7"/>
  <c r="E53" i="7"/>
  <c r="F54" i="7"/>
  <c r="D41" i="7"/>
  <c r="D40" i="7"/>
  <c r="P43" i="7"/>
  <c r="F44" i="7"/>
  <c r="F45" i="7"/>
  <c r="P45" i="7"/>
  <c r="F46" i="7"/>
  <c r="P46" i="7"/>
  <c r="P42" i="7"/>
  <c r="D36" i="7"/>
  <c r="E36" i="7"/>
  <c r="F38" i="7"/>
  <c r="P38" i="7"/>
  <c r="F39" i="7"/>
  <c r="F37" i="7"/>
  <c r="P37" i="7"/>
  <c r="D30" i="7"/>
  <c r="E30" i="7"/>
  <c r="F32" i="7"/>
  <c r="P32" i="7"/>
  <c r="F33" i="7"/>
  <c r="P33" i="7"/>
  <c r="F34" i="7"/>
  <c r="P34" i="7"/>
  <c r="F35" i="7"/>
  <c r="P35" i="7"/>
  <c r="F31" i="7"/>
  <c r="P31" i="7"/>
  <c r="D27" i="7"/>
  <c r="D26" i="7"/>
  <c r="D23" i="7"/>
  <c r="G23" i="7"/>
  <c r="E27" i="7"/>
  <c r="E26" i="7"/>
  <c r="E23" i="7"/>
  <c r="F28" i="7"/>
  <c r="P28" i="7"/>
  <c r="D24" i="7"/>
  <c r="E24" i="7"/>
  <c r="F25" i="7"/>
  <c r="P25" i="7"/>
  <c r="F10" i="7"/>
  <c r="P10" i="7"/>
  <c r="F11" i="7"/>
  <c r="P11" i="7"/>
  <c r="F12" i="7"/>
  <c r="P12" i="7"/>
  <c r="F13" i="7"/>
  <c r="P13" i="7"/>
  <c r="F14" i="7"/>
  <c r="P14" i="7"/>
  <c r="F15" i="7"/>
  <c r="P15" i="7"/>
  <c r="F16" i="7"/>
  <c r="P16" i="7"/>
  <c r="F17" i="7"/>
  <c r="P17" i="7"/>
  <c r="F18" i="7"/>
  <c r="P18" i="7"/>
  <c r="F19" i="7"/>
  <c r="P19" i="7"/>
  <c r="F20" i="7"/>
  <c r="P20" i="7"/>
  <c r="F21" i="7"/>
  <c r="P21" i="7"/>
  <c r="F9" i="7"/>
  <c r="P9" i="7"/>
  <c r="C136" i="7"/>
  <c r="D96" i="7"/>
  <c r="G96" i="7"/>
  <c r="G93" i="7"/>
  <c r="C94" i="7"/>
  <c r="C93" i="7"/>
  <c r="C67" i="7"/>
  <c r="C63" i="7"/>
  <c r="C64" i="7"/>
  <c r="C53" i="7"/>
  <c r="G53" i="7"/>
  <c r="C27" i="7"/>
  <c r="C26" i="7"/>
  <c r="C8" i="7"/>
  <c r="G8" i="7"/>
  <c r="E8" i="7"/>
  <c r="J175" i="7"/>
  <c r="K175" i="7"/>
  <c r="I175" i="7"/>
  <c r="L164" i="7"/>
  <c r="I163" i="7"/>
  <c r="M86" i="7"/>
  <c r="M83" i="7"/>
  <c r="M77" i="7"/>
  <c r="M76" i="7"/>
  <c r="M151" i="7"/>
  <c r="G6" i="7"/>
  <c r="G9" i="7"/>
  <c r="G10" i="7"/>
  <c r="G11" i="7"/>
  <c r="G12" i="7"/>
  <c r="G13" i="7"/>
  <c r="G14" i="7"/>
  <c r="G15" i="7"/>
  <c r="G16" i="7"/>
  <c r="G17" i="7"/>
  <c r="G25" i="7"/>
  <c r="G28" i="7"/>
  <c r="G31" i="7"/>
  <c r="G32" i="7"/>
  <c r="G33" i="7"/>
  <c r="G34" i="7"/>
  <c r="G35" i="7"/>
  <c r="G37" i="7"/>
  <c r="G38" i="7"/>
  <c r="G39" i="7"/>
  <c r="G42" i="7"/>
  <c r="G43" i="7"/>
  <c r="G44" i="7"/>
  <c r="G45" i="7"/>
  <c r="G46" i="7"/>
  <c r="G54" i="7"/>
  <c r="G57" i="7"/>
  <c r="G58" i="7"/>
  <c r="G59" i="7"/>
  <c r="G61" i="7"/>
  <c r="G62" i="7"/>
  <c r="G60" i="7"/>
  <c r="G65" i="7"/>
  <c r="G66" i="7"/>
  <c r="G68" i="7"/>
  <c r="G78" i="7"/>
  <c r="G79" i="7"/>
  <c r="G80" i="7"/>
  <c r="G81" i="7"/>
  <c r="G82" i="7"/>
  <c r="G83" i="7"/>
  <c r="G84" i="7"/>
  <c r="G85" i="7"/>
  <c r="G86" i="7"/>
  <c r="G88" i="7"/>
  <c r="G89" i="7"/>
  <c r="G90" i="7"/>
  <c r="G91" i="7"/>
  <c r="G92" i="7"/>
  <c r="G95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21" i="7"/>
  <c r="G122" i="7"/>
  <c r="G123" i="7"/>
  <c r="G124" i="7"/>
  <c r="G125" i="7"/>
  <c r="G126" i="7"/>
  <c r="G127" i="7"/>
  <c r="G129" i="7"/>
  <c r="G131" i="7"/>
  <c r="G132" i="7"/>
  <c r="G137" i="7"/>
  <c r="G142" i="7"/>
  <c r="G143" i="7"/>
  <c r="G144" i="7"/>
  <c r="G145" i="7"/>
  <c r="G136" i="7"/>
  <c r="G146" i="7"/>
  <c r="G147" i="7"/>
  <c r="G148" i="7"/>
  <c r="G149" i="7"/>
  <c r="G150" i="7"/>
  <c r="C56" i="7"/>
  <c r="C130" i="7"/>
  <c r="G130" i="7"/>
  <c r="D128" i="7"/>
  <c r="C128" i="7"/>
  <c r="G128" i="7"/>
  <c r="C120" i="7"/>
  <c r="C119" i="7"/>
  <c r="G119" i="7"/>
  <c r="G120" i="7"/>
  <c r="D98" i="7"/>
  <c r="D97" i="7"/>
  <c r="G97" i="7"/>
  <c r="C98" i="7"/>
  <c r="G98" i="7"/>
  <c r="C97" i="7"/>
  <c r="C87" i="7"/>
  <c r="G87" i="7"/>
  <c r="C77" i="7"/>
  <c r="C76" i="7"/>
  <c r="C60" i="7"/>
  <c r="C36" i="7"/>
  <c r="G36" i="7"/>
  <c r="C30" i="7"/>
  <c r="G30" i="7"/>
  <c r="C24" i="7"/>
  <c r="G24" i="7"/>
  <c r="D7" i="7"/>
  <c r="D4" i="7"/>
  <c r="D5" i="7"/>
  <c r="G5" i="7"/>
  <c r="C5" i="7"/>
  <c r="C135" i="7"/>
  <c r="G135" i="7"/>
  <c r="C7" i="7"/>
  <c r="G7" i="7"/>
  <c r="C23" i="7"/>
  <c r="E93" i="7"/>
  <c r="E7" i="7"/>
  <c r="E4" i="7"/>
  <c r="F87" i="7"/>
  <c r="P87" i="7"/>
  <c r="G94" i="7"/>
  <c r="F27" i="7"/>
  <c r="F26" i="7"/>
  <c r="P26" i="7"/>
  <c r="F64" i="7"/>
  <c r="P64" i="7"/>
  <c r="P39" i="7"/>
  <c r="F24" i="7"/>
  <c r="P24" i="7"/>
  <c r="P94" i="7"/>
  <c r="G41" i="7"/>
  <c r="U27" i="19"/>
  <c r="U24" i="19"/>
  <c r="G32" i="19"/>
  <c r="H39" i="19"/>
  <c r="T39" i="19"/>
  <c r="V39" i="19"/>
  <c r="Y17" i="19"/>
  <c r="Z17" i="19"/>
  <c r="Z15" i="19"/>
  <c r="X27" i="19"/>
  <c r="AA27" i="19"/>
  <c r="V10" i="19"/>
  <c r="V11" i="19"/>
  <c r="W11" i="19"/>
  <c r="V28" i="18"/>
  <c r="V27" i="18"/>
  <c r="I42" i="18"/>
  <c r="Z56" i="18"/>
  <c r="R47" i="18"/>
  <c r="W26" i="18"/>
  <c r="X26" i="18"/>
  <c r="I45" i="18"/>
  <c r="R48" i="18"/>
  <c r="Z51" i="18"/>
  <c r="W10" i="19"/>
  <c r="D119" i="7"/>
  <c r="V13" i="19"/>
  <c r="X24" i="19"/>
  <c r="Y24" i="19"/>
  <c r="G40" i="7"/>
  <c r="W28" i="18"/>
  <c r="Q32" i="19"/>
  <c r="H38" i="19"/>
  <c r="P27" i="7"/>
  <c r="F67" i="7"/>
  <c r="P67" i="7"/>
  <c r="H54" i="18"/>
  <c r="H53" i="18"/>
  <c r="H46" i="18"/>
  <c r="R46" i="18"/>
  <c r="F36" i="7"/>
  <c r="P36" i="7"/>
  <c r="F63" i="7"/>
  <c r="P63" i="7"/>
  <c r="P120" i="7"/>
  <c r="H27" i="18"/>
  <c r="R30" i="18"/>
  <c r="V39" i="18"/>
  <c r="W42" i="18"/>
  <c r="Y42" i="18"/>
  <c r="Y39" i="18"/>
  <c r="Z43" i="18"/>
  <c r="AB43" i="18"/>
  <c r="AB42" i="18"/>
  <c r="AB39" i="18"/>
  <c r="W39" i="19"/>
  <c r="Y41" i="19"/>
  <c r="Y11" i="19"/>
  <c r="D76" i="7"/>
  <c r="H31" i="19"/>
  <c r="P56" i="7"/>
  <c r="F55" i="7"/>
  <c r="P55" i="7"/>
  <c r="G63" i="7"/>
  <c r="C55" i="7"/>
  <c r="G55" i="7"/>
  <c r="F76" i="18"/>
  <c r="Z63" i="18"/>
  <c r="X54" i="18"/>
  <c r="G46" i="18"/>
  <c r="G39" i="19"/>
  <c r="X10" i="19"/>
  <c r="F77" i="7"/>
  <c r="C4" i="7"/>
  <c r="G67" i="7"/>
  <c r="Z41" i="18"/>
  <c r="Q27" i="19"/>
  <c r="V24" i="18"/>
  <c r="V76" i="18"/>
  <c r="D55" i="7"/>
  <c r="D151" i="7"/>
  <c r="E40" i="7"/>
  <c r="E29" i="7"/>
  <c r="U12" i="19"/>
  <c r="U9" i="19"/>
  <c r="U61" i="19"/>
  <c r="W13" i="19"/>
  <c r="V26" i="19"/>
  <c r="X11" i="19"/>
  <c r="E24" i="19"/>
  <c r="H24" i="19"/>
  <c r="Y26" i="18"/>
  <c r="F60" i="7"/>
  <c r="P60" i="7"/>
  <c r="P44" i="7"/>
  <c r="F41" i="7"/>
  <c r="E76" i="7"/>
  <c r="E151" i="7"/>
  <c r="E39" i="18"/>
  <c r="I39" i="18"/>
  <c r="T46" i="18"/>
  <c r="W51" i="18"/>
  <c r="I53" i="18"/>
  <c r="Y53" i="18"/>
  <c r="Y46" i="18"/>
  <c r="T27" i="19"/>
  <c r="V27" i="19"/>
  <c r="W15" i="19"/>
  <c r="Y15" i="19"/>
  <c r="G77" i="7"/>
  <c r="G76" i="7"/>
  <c r="G27" i="7"/>
  <c r="P102" i="7"/>
  <c r="F96" i="7"/>
  <c r="P130" i="7"/>
  <c r="W47" i="18"/>
  <c r="AB46" i="18"/>
  <c r="F46" i="18"/>
  <c r="Y27" i="19"/>
  <c r="X13" i="19"/>
  <c r="F136" i="7"/>
  <c r="P137" i="7"/>
  <c r="R54" i="18"/>
  <c r="R53" i="18"/>
  <c r="F30" i="7"/>
  <c r="G56" i="7"/>
  <c r="G26" i="7"/>
  <c r="S39" i="18"/>
  <c r="S76" i="18"/>
  <c r="G39" i="18"/>
  <c r="G76" i="18"/>
  <c r="U54" i="18"/>
  <c r="H9" i="19"/>
  <c r="H61" i="19"/>
  <c r="D61" i="19"/>
  <c r="F8" i="7"/>
  <c r="H39" i="18"/>
  <c r="R39" i="18"/>
  <c r="E24" i="18"/>
  <c r="F23" i="7"/>
  <c r="P23" i="7"/>
  <c r="I30" i="18"/>
  <c r="X28" i="18"/>
  <c r="T38" i="19"/>
  <c r="V38" i="19"/>
  <c r="D29" i="7"/>
  <c r="G29" i="7"/>
  <c r="T39" i="18"/>
  <c r="T76" i="18"/>
  <c r="I46" i="18"/>
  <c r="G15" i="19"/>
  <c r="H30" i="19"/>
  <c r="R31" i="19"/>
  <c r="X25" i="18"/>
  <c r="P121" i="7"/>
  <c r="D93" i="7"/>
  <c r="F53" i="7"/>
  <c r="P53" i="7"/>
  <c r="P54" i="7"/>
  <c r="W32" i="18"/>
  <c r="X32" i="18"/>
  <c r="U30" i="18"/>
  <c r="W41" i="18"/>
  <c r="U39" i="18"/>
  <c r="W39" i="18"/>
  <c r="R45" i="18"/>
  <c r="X42" i="18"/>
  <c r="Z42" i="18"/>
  <c r="Z45" i="18"/>
  <c r="R61" i="19"/>
  <c r="S31" i="19"/>
  <c r="S61" i="19"/>
  <c r="T15" i="19"/>
  <c r="C151" i="7"/>
  <c r="G4" i="7"/>
  <c r="G151" i="7"/>
  <c r="U53" i="18"/>
  <c r="W54" i="18"/>
  <c r="F93" i="7"/>
  <c r="P93" i="7"/>
  <c r="P96" i="7"/>
  <c r="Z10" i="19"/>
  <c r="Y10" i="19"/>
  <c r="E61" i="19"/>
  <c r="P77" i="7"/>
  <c r="T12" i="19"/>
  <c r="V15" i="19"/>
  <c r="Z32" i="18"/>
  <c r="AA32" i="18"/>
  <c r="AA30" i="18"/>
  <c r="X30" i="18"/>
  <c r="Z30" i="18"/>
  <c r="Q15" i="19"/>
  <c r="G12" i="19"/>
  <c r="I24" i="18"/>
  <c r="I76" i="18"/>
  <c r="E76" i="18"/>
  <c r="P136" i="7"/>
  <c r="F135" i="7"/>
  <c r="Z11" i="19"/>
  <c r="AA11" i="19"/>
  <c r="G38" i="19"/>
  <c r="Q39" i="19"/>
  <c r="Y25" i="18"/>
  <c r="Z25" i="18"/>
  <c r="X39" i="18"/>
  <c r="Z39" i="18"/>
  <c r="W30" i="18"/>
  <c r="U27" i="18"/>
  <c r="X12" i="19"/>
  <c r="X9" i="19"/>
  <c r="X61" i="19"/>
  <c r="Z13" i="19"/>
  <c r="Z12" i="19"/>
  <c r="T31" i="19"/>
  <c r="V31" i="19"/>
  <c r="W38" i="19"/>
  <c r="Y39" i="19"/>
  <c r="H24" i="18"/>
  <c r="R27" i="18"/>
  <c r="T24" i="19"/>
  <c r="V24" i="19"/>
  <c r="Y28" i="18"/>
  <c r="Z26" i="18"/>
  <c r="F7" i="7"/>
  <c r="P8" i="7"/>
  <c r="F29" i="7"/>
  <c r="P29" i="7"/>
  <c r="P30" i="7"/>
  <c r="F40" i="7"/>
  <c r="P40" i="7"/>
  <c r="P41" i="7"/>
  <c r="Y13" i="19"/>
  <c r="W12" i="19"/>
  <c r="X53" i="18"/>
  <c r="Z54" i="18"/>
  <c r="Y12" i="19"/>
  <c r="W9" i="19"/>
  <c r="G9" i="19"/>
  <c r="Q12" i="19"/>
  <c r="AA13" i="19"/>
  <c r="AA12" i="19"/>
  <c r="AA28" i="18"/>
  <c r="AA27" i="18"/>
  <c r="Y27" i="18"/>
  <c r="Y24" i="18"/>
  <c r="Y76" i="18"/>
  <c r="U46" i="18"/>
  <c r="W46" i="18"/>
  <c r="W53" i="18"/>
  <c r="W27" i="18"/>
  <c r="U24" i="18"/>
  <c r="Q38" i="19"/>
  <c r="G31" i="19"/>
  <c r="Q31" i="19"/>
  <c r="AA10" i="19"/>
  <c r="AA9" i="19"/>
  <c r="AA61" i="19"/>
  <c r="Z9" i="19"/>
  <c r="Z61" i="19"/>
  <c r="Z53" i="18"/>
  <c r="X46" i="18"/>
  <c r="Z46" i="18"/>
  <c r="AA25" i="18"/>
  <c r="R24" i="18"/>
  <c r="R76" i="18"/>
  <c r="H76" i="18"/>
  <c r="P135" i="7"/>
  <c r="F119" i="7"/>
  <c r="P119" i="7"/>
  <c r="Z28" i="18"/>
  <c r="T9" i="19"/>
  <c r="V12" i="19"/>
  <c r="P7" i="7"/>
  <c r="F4" i="7"/>
  <c r="Y38" i="19"/>
  <c r="W31" i="19"/>
  <c r="Y31" i="19"/>
  <c r="X27" i="18"/>
  <c r="F76" i="7"/>
  <c r="P76" i="7"/>
  <c r="AA26" i="18"/>
  <c r="AB26" i="18"/>
  <c r="AA24" i="18"/>
  <c r="AA76" i="18"/>
  <c r="U76" i="18"/>
  <c r="W24" i="18"/>
  <c r="W76" i="18"/>
  <c r="F151" i="7"/>
  <c r="P4" i="7"/>
  <c r="P151" i="7"/>
  <c r="Q9" i="19"/>
  <c r="Q61" i="19"/>
  <c r="G61" i="19"/>
  <c r="AB28" i="18"/>
  <c r="AB27" i="18"/>
  <c r="Z27" i="18"/>
  <c r="X24" i="18"/>
  <c r="T61" i="19"/>
  <c r="V9" i="19"/>
  <c r="V61" i="19"/>
  <c r="W61" i="19"/>
  <c r="Y9" i="19"/>
  <c r="Y61" i="19"/>
  <c r="AB25" i="18"/>
  <c r="AB24" i="18"/>
  <c r="AB76" i="18"/>
  <c r="X76" i="18"/>
  <c r="Z24" i="18"/>
  <c r="Z76" i="18"/>
</calcChain>
</file>

<file path=xl/sharedStrings.xml><?xml version="1.0" encoding="utf-8"?>
<sst xmlns="http://schemas.openxmlformats.org/spreadsheetml/2006/main" count="472" uniqueCount="287">
  <si>
    <t>CAPITOL</t>
  </si>
  <si>
    <t>DENUMIRE OBIECTIV INVESTITII</t>
  </si>
  <si>
    <t>Cap. 51</t>
  </si>
  <si>
    <t>B</t>
  </si>
  <si>
    <t>AUTORITATI  EXECUTIVE</t>
  </si>
  <si>
    <t>Lucrari noi</t>
  </si>
  <si>
    <t>C</t>
  </si>
  <si>
    <t>Alte cheltuieli</t>
  </si>
  <si>
    <t>Dotari</t>
  </si>
  <si>
    <t>Studii</t>
  </si>
  <si>
    <t>Cap. 65</t>
  </si>
  <si>
    <t>A</t>
  </si>
  <si>
    <t>INVATAMANT</t>
  </si>
  <si>
    <t>Lucrari in continuare</t>
  </si>
  <si>
    <t>Reabilitare imobil si construire Campus Grup Sc. Ind. Auto (incl. P.T.)</t>
  </si>
  <si>
    <t>Cap. 67</t>
  </si>
  <si>
    <t>CULTURA, RECREERE SI RELIGIE</t>
  </si>
  <si>
    <t>Cap. 70</t>
  </si>
  <si>
    <t>LOCUINTE , SERVICII SI DEZVOLTARE PUBLICA</t>
  </si>
  <si>
    <t>Cap. 84</t>
  </si>
  <si>
    <t>TRANSPORTURI</t>
  </si>
  <si>
    <t xml:space="preserve">                                         TOTAL GENERAL</t>
  </si>
  <si>
    <t>P.U.Z.-uri si P.U.D.-uri in municipiul Drobeta Turnu Severin</t>
  </si>
  <si>
    <t>Ridicari topografice in municipiul Drobeta Turnu Severin</t>
  </si>
  <si>
    <t>Cadastru si carte funciara in zone din municipiul Drobeta Turnu Severin</t>
  </si>
  <si>
    <t>Amenajare domeniu public in Municipiul Dr.Tr.Severin (incl. PT)</t>
  </si>
  <si>
    <t>Reabilitarea, modernizarea si extinderea sistemului de iluminat public</t>
  </si>
  <si>
    <t xml:space="preserve"> </t>
  </si>
  <si>
    <t>Registrul spatiilor verzi in Municipiul Drobeta Turnu Severin</t>
  </si>
  <si>
    <t>Retele apa- canal locuinte ANL - etapa II (inclusiv reactualizare PT)</t>
  </si>
  <si>
    <t>Extindere Punct termic locuinte ANL ( incl PT)</t>
  </si>
  <si>
    <t>Reabilitare scoala cu 16 Sali de clasa Colegiul Tehnic Dl. Tudor</t>
  </si>
  <si>
    <t>Calculatoare inclusiv licente</t>
  </si>
  <si>
    <t>Racord termic Bazinul de inot Scoala Generala nr.7</t>
  </si>
  <si>
    <t>PUZ zona centrala a Municipiului Drobeta Turnu Severin</t>
  </si>
  <si>
    <t xml:space="preserve"> Reabilitare B-dul Tudor Vladimirescu</t>
  </si>
  <si>
    <t xml:space="preserve"> Reabilitare B-dul Splai Mihai Viteazul</t>
  </si>
  <si>
    <t>Reamenajare bucatarie si sala de mese Gradinita nr. 1 -  Scoala Dimitrie Grecescu nr.1 (inclusiv PT)</t>
  </si>
  <si>
    <t>Automatizare Punct termic Palatul Cultural Theodor Costescu si Cetatea Severinului</t>
  </si>
  <si>
    <t>Consultanta in vederea intocmirii documentatiilor necesare obtinerii de finantari din fonduri europene nerambursabile si asigurarii cofinantarii din surse proprii sau atrase si  a serviciilor de proiectare si asistenta tehnica in vederea implementarii contractelor din fonduri nerambursabile</t>
  </si>
  <si>
    <t>Expertiza tehnica imobil Strada Traian nr 210</t>
  </si>
  <si>
    <t xml:space="preserve">Expertiza tehnica Reabilitare termica blocuri de locuinte etapa I si  II </t>
  </si>
  <si>
    <t xml:space="preserve">Expertiza tehnica Reabilitare termica blocuri de locuinte - etapa III </t>
  </si>
  <si>
    <t>Cap. 74</t>
  </si>
  <si>
    <t>PROTECTIA MEDIULUI</t>
  </si>
  <si>
    <t>Realizare Sens Giratoriu la intersectia strazilor B-dul Tudor Vladimirescu- B-dul Carol I ( inclusiv PT)</t>
  </si>
  <si>
    <t>PT Reabilitare B-dul Portile de Fier</t>
  </si>
  <si>
    <t>Reabilitare si modernizare bloc L2 zona Crihala ( inclusiv PT)</t>
  </si>
  <si>
    <t>PT Reabilitare parcari si alei in municipiul Drobeta Turnu Severin</t>
  </si>
  <si>
    <t>Transparentizarea si eficientizarea procesului de administrare ( e-administrare)</t>
  </si>
  <si>
    <t>Realizare sistem de semaforizare Splai Mihai Viteazu la iesirea de la Serviciul de Ambulanta ( inclusiv PT)</t>
  </si>
  <si>
    <t>Semnalizare sonora trecere pietoni pentru persoanele cu dizabilitati</t>
  </si>
  <si>
    <t>Amenajare teren sport Strand Municipal Schela ( inclusiv PT)</t>
  </si>
  <si>
    <t>Expertize tehnice si elaborare instrunctiuni de urmarire in timp a podurilor</t>
  </si>
  <si>
    <t>Extindere sistem detectare, avertizare si alertare incendiu Piata agroalimentara Crihala ( inclusiv PT)</t>
  </si>
  <si>
    <t>SF Patrimoniu natural- viitor produs turistic transfrontalier (Parcul Garii, Parcul Rozelor si Parcul Dragalina)</t>
  </si>
  <si>
    <t>Expertiza tehnica si DALI Reabilitare Colegiul National Traian si amenajare parc</t>
  </si>
  <si>
    <t>Reabilitare parcari si alei in municipiul Drobeta Turnu Severin</t>
  </si>
  <si>
    <t>Construire parcari si alei in municipiul Drobeta Turnu Severin</t>
  </si>
  <si>
    <t>Plan de mobilitate urbana durabila pentru programul operational regional 2014-2020</t>
  </si>
  <si>
    <t>DALI + PT Reabilitare parcari si alei zona bloc B1 ( str. Eroii de la Cerna), zona bloc U1- U7 ( intre aleea Privighetorilor si str.W Maracineanu), zona bloc N ( str Crinilor) , zona prelungire str. Titeica, zona  aleea Ionescu Sisesti intre str Kiseleff si str  Independentei , zona bloc V6-S14 , zona bloc 21-22 ( str. Iuliu Maniu ) , zona prelungire str. Kiseleff si zona Aleea Magnoliei intre strada Pacii  si Splaiul M. Viteazul</t>
  </si>
  <si>
    <t>Studii de trafic " Reabilitare si modernizare parte carosabila si trotuare  din municipiul Drobeta Turnu Severin sector 1, sector 2, sector 3, sector 4, sector 5 si retele strazi urbane"</t>
  </si>
  <si>
    <t>Expertiza tehnica si DALI Reabilitare Colegiul National Titeica</t>
  </si>
  <si>
    <t>PT  Modernizare trecere la nivel cu linia ferata colectoare Banovita de la Km CF 5 +104 la CF 5 +154- B-dul Tudor Vladimirescu</t>
  </si>
  <si>
    <t>Reabilitare si extindere Aleea CELROM in municipiul Drobeta Turnu Severin ( incl PT)</t>
  </si>
  <si>
    <t>Studiu de solutii privind posibilitatea de racordare la gaze naturale in municipiul Drobeta Turnu Severin</t>
  </si>
  <si>
    <t>Actualizare SF "Reabilitare drumuri Schela Cladovei si Dudasul Schelei"</t>
  </si>
  <si>
    <t>Realizare lucrari pentru indeplinire conditii securitate la incendiu Castel Apa ( Incl PT)</t>
  </si>
  <si>
    <t>Sistem calcul baze de date cadastru general</t>
  </si>
  <si>
    <t>Copiator A3 color cu DADF</t>
  </si>
  <si>
    <t>Licenta autocad 2016</t>
  </si>
  <si>
    <t>Telemetru Laser</t>
  </si>
  <si>
    <t>Laptop</t>
  </si>
  <si>
    <t>ALTE SERVICII PUBLICE GENERALE</t>
  </si>
  <si>
    <t>Fax</t>
  </si>
  <si>
    <t>Cap. 54</t>
  </si>
  <si>
    <t>Realizare sistem detectie si alarmare la incendiu ( incl PT)</t>
  </si>
  <si>
    <t>DALI Reabilitare baza sportiva Colegiul Tehnic Decebal ( sala sport si teren sport)</t>
  </si>
  <si>
    <t>Studiu elaborare instructiuni de urmarire curenta a comportarii in timp a constructiilor institutiilor de invatamant preuniversitar</t>
  </si>
  <si>
    <t>Reabilitare instalatie electrica Gradinita nr 29 ( incl PT)</t>
  </si>
  <si>
    <t>Racord apa-canal si energie termica pentru Extindere Gradinita nr  3 (incl PT)</t>
  </si>
  <si>
    <t xml:space="preserve">Racord  energie electrica pentru Extindere Gradinita nr  3 </t>
  </si>
  <si>
    <t>Generator electric (Sala Polivalenta)</t>
  </si>
  <si>
    <t>Instalatie detectare, semnalizare si avertizare incendiu Sala Polivalenta</t>
  </si>
  <si>
    <t>Sistem de recirculare si tratare a apei Strand Municipal Schela Cladovei ( Incl PT)</t>
  </si>
  <si>
    <t xml:space="preserve"> Reabilitare B-dul Portile de Fier</t>
  </si>
  <si>
    <t>Reabilitare termica blocuri de locuinte etapa III ( inclusiv PT)</t>
  </si>
  <si>
    <t xml:space="preserve"> Reabilitare parcari si alei zona bloc B1 ( str. Eroii de la Cerna), zona bloc U1- U7 ( intre aleea Privighetorilor si str.W Maracineanu), zona bloc N ( str Crinilor) , zona prelungire str. Titeica, zona  aleea Ionescu Sisesti intre str Kiseleff si str  Independentei , zona bloc V6-S14 , zona bloc 21-22 ( str. Iuliu Maniu ) , zona prelungire str. Kiseleff si zona Aleea Magnoliei intre strada Pacii  si Splaiul M. Viteazul</t>
  </si>
  <si>
    <t>Expertiza tehnica imobil Strada Aurelian nr 36</t>
  </si>
  <si>
    <t>Expertiza tehnica si DALI  Reabilitare si modernizare Bloc L2 - zona Crihala</t>
  </si>
  <si>
    <t>Expertiza tehnica, DALI si SF Reabilitare parcari si alei in municipiul Drobeta Turnu Severin</t>
  </si>
  <si>
    <t>DALI + Expertiza tehnica Amenajare cai de acces auto si pietonal in zone din municipiul Drobeta Turnu Severin</t>
  </si>
  <si>
    <t>SF Amenajare locuri de joaca in municipiul Drobeta Turnu Severin</t>
  </si>
  <si>
    <t>Amenajare cai de acces auto si pietonal in zone din municipiul Drobeta Turnu Severin</t>
  </si>
  <si>
    <t>LISTA CU OBIECTIVELE DE INVESTITII  IN ANUL 2016</t>
  </si>
  <si>
    <t>Propuneri buget local 2016</t>
  </si>
  <si>
    <t>Expertiza tehnica + DALI Reabilitare terenuri sport in institutiile de invatamant preuniversitar de stat</t>
  </si>
  <si>
    <t>Sistem supraveghere video</t>
  </si>
  <si>
    <t>DALI + Expertiza tehnica + Cadastru Reabilitare Calea Cernetiului</t>
  </si>
  <si>
    <t>DALI+ Expertiza tehnica  + Cadastru Reabilitare Strada Pades</t>
  </si>
  <si>
    <t>DALI + Expertiza tehnica +Cadastru   Reabilitare Strada Banovitei</t>
  </si>
  <si>
    <t xml:space="preserve">Sistem calcul cu procesor INTEL CORE </t>
  </si>
  <si>
    <t>Copiator Minolta</t>
  </si>
  <si>
    <t>Generator curent electric 220V-380V minim 5KW</t>
  </si>
  <si>
    <t>Separator de uleiuri si hidrocarburi</t>
  </si>
  <si>
    <t>Expertiza tehnica  B-dul Tudor Vladimirescu</t>
  </si>
  <si>
    <t>Expertiza tehnica  B-dul Mihai Viteazul</t>
  </si>
  <si>
    <t>Mobilare urbana si supralargire strada Crisan- zona Casa Tineretului</t>
  </si>
  <si>
    <t>realizari 16.08.2016</t>
  </si>
  <si>
    <t>General Project</t>
  </si>
  <si>
    <t>Eterra Map</t>
  </si>
  <si>
    <t>Automatizari Actionari Electrice</t>
  </si>
  <si>
    <t>Imsat D. Service</t>
  </si>
  <si>
    <t>Scand</t>
  </si>
  <si>
    <t>lei</t>
  </si>
  <si>
    <t>Alpha Construct Sistem</t>
  </si>
  <si>
    <t>Insp Regional in Constructii</t>
  </si>
  <si>
    <t>Telekom</t>
  </si>
  <si>
    <t>Reparatii capitale centrala termica Scoala Generala nr.5 (inclusiv PT)</t>
  </si>
  <si>
    <t>Total Solutions 007</t>
  </si>
  <si>
    <t>AB Instal</t>
  </si>
  <si>
    <t>Luxten Lighting Company</t>
  </si>
  <si>
    <t>Trustul de Constructii Drobeta</t>
  </si>
  <si>
    <t>Vigilent Security Tehnic</t>
  </si>
  <si>
    <t>Athena Building Comp</t>
  </si>
  <si>
    <t>plata Lic Dl Tudor</t>
  </si>
  <si>
    <t>plata Scoala 14</t>
  </si>
  <si>
    <t>Dif</t>
  </si>
  <si>
    <t>ISC</t>
  </si>
  <si>
    <t>contr.23053/2008</t>
  </si>
  <si>
    <t>15.153.020,18-VC</t>
  </si>
  <si>
    <t>3.895.930-AA</t>
  </si>
  <si>
    <t>9.196.314,28-RP</t>
  </si>
  <si>
    <t>24778/20155</t>
  </si>
  <si>
    <t>9800-VC</t>
  </si>
  <si>
    <t>9780/2016</t>
  </si>
  <si>
    <t>23963,28-PT</t>
  </si>
  <si>
    <t>301036,72-RP</t>
  </si>
  <si>
    <t>10863/2016</t>
  </si>
  <si>
    <t>13034/2015</t>
  </si>
  <si>
    <t>11497/2011</t>
  </si>
  <si>
    <t>27.592.754,75-VC</t>
  </si>
  <si>
    <t>27.113.953,78-RP</t>
  </si>
  <si>
    <t>660.215,60-VC</t>
  </si>
  <si>
    <t>3348/2016</t>
  </si>
  <si>
    <t>880.060,67-VC</t>
  </si>
  <si>
    <t>RP</t>
  </si>
  <si>
    <t>667/2016</t>
  </si>
  <si>
    <t>152.684,92-VC</t>
  </si>
  <si>
    <t>2848/2016</t>
  </si>
  <si>
    <t>2.737.417,07-VC</t>
  </si>
  <si>
    <t>21024/2015</t>
  </si>
  <si>
    <t>25162589,57-VC</t>
  </si>
  <si>
    <t>4224/2015</t>
  </si>
  <si>
    <t>13.288.113,84-VC</t>
  </si>
  <si>
    <t>21699/2014</t>
  </si>
  <si>
    <t>154.132-VC</t>
  </si>
  <si>
    <t>23638/2015</t>
  </si>
  <si>
    <t>15972/2015</t>
  </si>
  <si>
    <t>149.503,86-vc</t>
  </si>
  <si>
    <t>25070/2015</t>
  </si>
  <si>
    <t>58.280 -vc</t>
  </si>
  <si>
    <t>2849/2016</t>
  </si>
  <si>
    <t>38.100 -vc</t>
  </si>
  <si>
    <t>5704/2014</t>
  </si>
  <si>
    <t>vc</t>
  </si>
  <si>
    <t>45600-vc</t>
  </si>
  <si>
    <t>23258/2015</t>
  </si>
  <si>
    <t>148.180 vc</t>
  </si>
  <si>
    <t>6353/2016</t>
  </si>
  <si>
    <t>87.600 vc</t>
  </si>
  <si>
    <t>6359/2016</t>
  </si>
  <si>
    <t>185007,29-vc</t>
  </si>
  <si>
    <t>153.600-vc</t>
  </si>
  <si>
    <t>22010/2015</t>
  </si>
  <si>
    <t>40.548-vc</t>
  </si>
  <si>
    <t>25122/2015</t>
  </si>
  <si>
    <t>6.076-vc</t>
  </si>
  <si>
    <t>12714/2016</t>
  </si>
  <si>
    <t>10.000-vc</t>
  </si>
  <si>
    <t>12715/2016</t>
  </si>
  <si>
    <t>6.000-vc</t>
  </si>
  <si>
    <t>TRIM I+II+III</t>
  </si>
  <si>
    <t>Plati la zi</t>
  </si>
  <si>
    <t>Xerox multifunctional color Konica</t>
  </si>
  <si>
    <t>Influente</t>
  </si>
  <si>
    <t>Camera video</t>
  </si>
  <si>
    <t>Copiator Konica Minolta</t>
  </si>
  <si>
    <t>Server I 7 si licenta Windows 7</t>
  </si>
  <si>
    <t>Expertiza tehnica, audit energetic (incl. fisa de analiza termica si energetica), certificat energetic, DALI, Colegiul economic Theodor Costescu</t>
  </si>
  <si>
    <t>Expertiza tehnica, audit energetic (incl. fisa de analiza termica si energetica), certificat energetic, DALI, Gradinita nr. 3</t>
  </si>
  <si>
    <t>Expertiza tehnica, audit energetic (incl. fisa de analiza termica si energetica), certificat energetic, DALI, Gradinita nr. 20</t>
  </si>
  <si>
    <t>Expertiza tehnica, audit energetic (incl. fisa de analiza termica si energetica), certificat energetic, DALI, Gradinita nr. 19</t>
  </si>
  <si>
    <t>Expertiza tehnica, audit energetic (incl. fisa de analiza termica si energetica), certificat energetic, DALI, Gradinita nr. 29</t>
  </si>
  <si>
    <t>Expertiza tehnica, audit energetic (incl. fisa de analiza termica si energetica), certificat energetic, DALI, Gradinita nr. 2 bis</t>
  </si>
  <si>
    <t xml:space="preserve">Expertiza tehnica, audit energetic, DALI, blocuri de locuinte in municipiul Drobeta Turnu Severin </t>
  </si>
  <si>
    <t xml:space="preserve">SF Sistematizare pe verticala zona locuinte ANL, etapa 2 </t>
  </si>
  <si>
    <t>Cap. 68</t>
  </si>
  <si>
    <t>ASISTENTA SOCIALA</t>
  </si>
  <si>
    <t xml:space="preserve">SF Construire cresa zona Parcul Tineretului </t>
  </si>
  <si>
    <t>Rectificat sept. 2016</t>
  </si>
  <si>
    <t>Reabilitare B-dul Splai Mihai Viteazu - asternere mixtura asfaltica, strat inferior de legatura</t>
  </si>
  <si>
    <t>Reabilitare B-dul Tudor Vladimirescu - asternere mixtura asfaltica, strat inferior de legatura</t>
  </si>
  <si>
    <t>S.F. Construire Aleea Violetelor</t>
  </si>
  <si>
    <t>S.F. Construire Aleea Busuiocului</t>
  </si>
  <si>
    <t>S.F. Construire str. Romanitei</t>
  </si>
  <si>
    <t xml:space="preserve">              PRIMAR,                                          DIRECTIA ECONOMICA,                                   SEF SERVICIU INVESTITII,</t>
  </si>
  <si>
    <t xml:space="preserve">             Screciu Marius  Vasile                                    Bîzoi Ana Maria                                                                 Manafu Radu                  </t>
  </si>
  <si>
    <t>S.F. Construire str. Prelungire Carpati+str. Balcani</t>
  </si>
  <si>
    <t>Rectificat sept. 2016 (1)</t>
  </si>
  <si>
    <t xml:space="preserve">Rectificat decembrie 2016 </t>
  </si>
  <si>
    <t xml:space="preserve">Propuneri buget local 2017 </t>
  </si>
  <si>
    <t>Alte cheltuieli de investitii</t>
  </si>
  <si>
    <t>Scaun</t>
  </si>
  <si>
    <t>Birou</t>
  </si>
  <si>
    <t>Computer</t>
  </si>
  <si>
    <t>Photocopiator</t>
  </si>
  <si>
    <t>Licenta sistem de operare</t>
  </si>
  <si>
    <t>Licenta antivirus</t>
  </si>
  <si>
    <t>Licenta software- CAD</t>
  </si>
  <si>
    <t>Licenta software editare grafica</t>
  </si>
  <si>
    <t>Cizme cauciuc</t>
  </si>
  <si>
    <t>Cizme sold</t>
  </si>
  <si>
    <t>Pelerine ploaie</t>
  </si>
  <si>
    <t>Salopete</t>
  </si>
  <si>
    <t>Manusi protectie</t>
  </si>
  <si>
    <t>Trusa prim ajutor</t>
  </si>
  <si>
    <t>Stingator cu pulbere</t>
  </si>
  <si>
    <t>Stingator cu spuma</t>
  </si>
  <si>
    <t>Grup electrogen 220V/380V cu aparat sudura</t>
  </si>
  <si>
    <t>Grup electrogen 220V/380V</t>
  </si>
  <si>
    <t>Motopompa diesel</t>
  </si>
  <si>
    <t>Pickamer electric 2000W</t>
  </si>
  <si>
    <t>Rotopercutanta</t>
  </si>
  <si>
    <t>Circular unghiular</t>
  </si>
  <si>
    <t>Polizor unghiular 125 cu acumulator</t>
  </si>
  <si>
    <t>Polizor unghiular 250</t>
  </si>
  <si>
    <t>Compresor motorina</t>
  </si>
  <si>
    <t>Motofierastrau</t>
  </si>
  <si>
    <t>Tub oxigen</t>
  </si>
  <si>
    <t>Tub acetilena</t>
  </si>
  <si>
    <t>Trusa sudura oxi-acetilena</t>
  </si>
  <si>
    <t>Ceasuri de presiune</t>
  </si>
  <si>
    <t>Furtun gaz sudare</t>
  </si>
  <si>
    <t>Masca sudura cu cristale</t>
  </si>
  <si>
    <t>Trusa scule (chei, surubelnite, etc)</t>
  </si>
  <si>
    <t>Freza zapada</t>
  </si>
  <si>
    <t>Lama zapada buldoexcavator</t>
  </si>
  <si>
    <t>Brat telescopic</t>
  </si>
  <si>
    <t>Cupa de taluzare</t>
  </si>
  <si>
    <t>Cupa excavare</t>
  </si>
  <si>
    <t>Autoutilitara</t>
  </si>
  <si>
    <t>Autocamion</t>
  </si>
  <si>
    <t>Buldoexcavator</t>
  </si>
  <si>
    <t>Dulap</t>
  </si>
  <si>
    <t xml:space="preserve">Placa initiala </t>
  </si>
  <si>
    <t>Cap. 61</t>
  </si>
  <si>
    <t xml:space="preserve">PROTECTIE CIVILA SI PROTECTIE CONTRA INCENDIILOR </t>
  </si>
  <si>
    <t>Licenta editare documente</t>
  </si>
  <si>
    <t>Proiect Initiative comune in abordarea situatiilor de urgenta in zona transfrontaliera      (Romania-Bulgaria )</t>
  </si>
  <si>
    <t>Proiect Tehnic</t>
  </si>
  <si>
    <t>LISTA CU DOTARILE DIN FONDURI EUROPENE</t>
  </si>
  <si>
    <t>1 553 140</t>
  </si>
  <si>
    <t xml:space="preserve">1 553 140 </t>
  </si>
  <si>
    <t xml:space="preserve">                                                                                                                                           -lei - </t>
  </si>
  <si>
    <t xml:space="preserve">          </t>
  </si>
  <si>
    <t xml:space="preserve">         PRIMAR,                                    DIRECTIA ECONOMICA,                                  SEF SERVICIU INVESTITII,                      </t>
  </si>
  <si>
    <t xml:space="preserve">    Screciu Marius  Vasile                         Bîzoi Ana Maria                                                         Manafu Radu                                                               </t>
  </si>
  <si>
    <t>LISTA CU STUDII  DIN FONDURI EUROPENE</t>
  </si>
  <si>
    <t>31 015</t>
  </si>
  <si>
    <t xml:space="preserve">                                                                      Anexa 3.1</t>
  </si>
  <si>
    <t xml:space="preserve">                                                                      Anexa 3.2</t>
  </si>
  <si>
    <t xml:space="preserve">Municipiul Drobeta Turnu Severin </t>
  </si>
  <si>
    <t xml:space="preserve">           Anexa  5</t>
  </si>
  <si>
    <t>Transporturi</t>
  </si>
  <si>
    <t xml:space="preserve">                                                            PRIMAR,                                                             </t>
  </si>
  <si>
    <t>aferente contractelor de finanțare obținute prin P.N.I. Anghel Saligny</t>
  </si>
  <si>
    <t>DENUMIRE OBIECTIV INVESTIȚII</t>
  </si>
  <si>
    <t xml:space="preserve">Program buget de stat  2026                                                                                       </t>
  </si>
  <si>
    <t>Contract de finanțare prin P.N.I. Anghel Saligny</t>
  </si>
  <si>
    <t>Reabilitare, modernizare străzi în municipiul Drobeta Turnu Severin</t>
  </si>
  <si>
    <t>Total contract finanțat prin P.N.I. Anghel Saligny</t>
  </si>
  <si>
    <t xml:space="preserve">                                                                                         Screciu Marius  - Vasile                                                                                         </t>
  </si>
  <si>
    <t xml:space="preserve">LISTA CU OBIECTIVELE DE INVESTIȚII </t>
  </si>
  <si>
    <t xml:space="preserve"> DIRECȚIA ECONOMICĂ,                                       DIRECȚIA DEZVOLTARE LOCALĂ,</t>
  </si>
  <si>
    <t xml:space="preserve">                    Bîzoi Ana Maria                                                                           Vâlcu Romulus</t>
  </si>
  <si>
    <t xml:space="preserve">                DIRECTOR EXECUTIV,                                                       DIRECTOR EXECUTIV,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</si>
</sst>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9"/>
      <color theme="1" tint="4.9989318521683403E-2"/>
      <name val="Times New Roman"/>
      <family val="1"/>
    </font>
    <font>
      <sz val="9"/>
      <color theme="1" tint="4.9989318521683403E-2"/>
      <name val="Times New Roman"/>
      <family val="1"/>
    </font>
    <font>
      <b/>
      <sz val="9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color theme="1" tint="4.9989318521683403E-2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  <charset val="238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2" borderId="3" xfId="0" applyFont="1" applyFill="1" applyBorder="1" applyAlignment="1">
      <alignment vertical="top" wrapText="1"/>
    </xf>
    <xf numFmtId="0" fontId="1" fillId="2" borderId="0" xfId="0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/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wrapText="1"/>
    </xf>
    <xf numFmtId="4" fontId="2" fillId="0" borderId="0" xfId="0" applyNumberFormat="1" applyFont="1"/>
    <xf numFmtId="4" fontId="2" fillId="0" borderId="1" xfId="0" applyNumberFormat="1" applyFont="1" applyFill="1" applyBorder="1" applyAlignment="1">
      <alignment wrapText="1"/>
    </xf>
    <xf numFmtId="0" fontId="1" fillId="0" borderId="0" xfId="0" applyFont="1"/>
    <xf numFmtId="2" fontId="2" fillId="0" borderId="0" xfId="0" applyNumberFormat="1" applyFont="1" applyAlignment="1"/>
    <xf numFmtId="2" fontId="2" fillId="0" borderId="0" xfId="0" applyNumberFormat="1" applyFont="1"/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0" borderId="5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horizontal="right" vertical="top" wrapText="1"/>
    </xf>
    <xf numFmtId="4" fontId="4" fillId="2" borderId="1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4" fontId="1" fillId="2" borderId="1" xfId="0" applyNumberFormat="1" applyFont="1" applyFill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 wrapText="1"/>
    </xf>
    <xf numFmtId="4" fontId="1" fillId="2" borderId="6" xfId="0" applyNumberFormat="1" applyFont="1" applyFill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1" fillId="2" borderId="5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8" fillId="4" borderId="1" xfId="0" applyFont="1" applyFill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/>
    <xf numFmtId="0" fontId="9" fillId="0" borderId="1" xfId="0" applyFont="1" applyBorder="1"/>
    <xf numFmtId="0" fontId="8" fillId="0" borderId="5" xfId="0" applyFont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7" xfId="0" applyFont="1" applyBorder="1" applyAlignment="1">
      <alignment horizontal="left" wrapText="1"/>
    </xf>
    <xf numFmtId="0" fontId="10" fillId="0" borderId="8" xfId="0" applyFont="1" applyBorder="1" applyAlignment="1">
      <alignment horizontal="left" wrapText="1"/>
    </xf>
    <xf numFmtId="0" fontId="11" fillId="0" borderId="8" xfId="0" applyFont="1" applyBorder="1" applyAlignment="1">
      <alignment horizontal="left" wrapText="1"/>
    </xf>
    <xf numFmtId="4" fontId="10" fillId="0" borderId="7" xfId="0" applyNumberFormat="1" applyFont="1" applyBorder="1" applyAlignment="1">
      <alignment horizontal="right" wrapText="1"/>
    </xf>
    <xf numFmtId="4" fontId="10" fillId="0" borderId="8" xfId="0" applyNumberFormat="1" applyFont="1" applyBorder="1" applyAlignment="1">
      <alignment horizontal="right" wrapText="1"/>
    </xf>
    <xf numFmtId="0" fontId="10" fillId="0" borderId="8" xfId="0" applyFont="1" applyBorder="1" applyAlignment="1">
      <alignment horizontal="right" wrapText="1"/>
    </xf>
    <xf numFmtId="0" fontId="11" fillId="0" borderId="0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/>
    </xf>
    <xf numFmtId="0" fontId="8" fillId="0" borderId="13" xfId="0" applyFont="1" applyBorder="1" applyAlignment="1">
      <alignment horizontal="center"/>
    </xf>
    <xf numFmtId="3" fontId="8" fillId="0" borderId="14" xfId="0" applyNumberFormat="1" applyFont="1" applyBorder="1"/>
    <xf numFmtId="0" fontId="8" fillId="0" borderId="15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3" fontId="11" fillId="0" borderId="14" xfId="0" applyNumberFormat="1" applyFont="1" applyBorder="1"/>
    <xf numFmtId="0" fontId="9" fillId="0" borderId="17" xfId="0" applyFont="1" applyBorder="1" applyAlignment="1">
      <alignment horizontal="center"/>
    </xf>
    <xf numFmtId="0" fontId="8" fillId="3" borderId="17" xfId="0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4" fontId="10" fillId="0" borderId="9" xfId="0" applyNumberFormat="1" applyFont="1" applyBorder="1" applyAlignment="1">
      <alignment horizontal="right" wrapText="1"/>
    </xf>
    <xf numFmtId="0" fontId="8" fillId="0" borderId="0" xfId="0" applyFont="1" applyBorder="1"/>
    <xf numFmtId="0" fontId="8" fillId="0" borderId="2" xfId="0" applyFont="1" applyBorder="1"/>
    <xf numFmtId="0" fontId="9" fillId="0" borderId="18" xfId="0" applyFont="1" applyBorder="1"/>
    <xf numFmtId="0" fontId="10" fillId="0" borderId="19" xfId="0" applyFont="1" applyBorder="1" applyAlignment="1">
      <alignment horizontal="left" wrapText="1"/>
    </xf>
    <xf numFmtId="0" fontId="8" fillId="0" borderId="7" xfId="0" applyFont="1" applyBorder="1" applyAlignment="1"/>
    <xf numFmtId="0" fontId="11" fillId="0" borderId="5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3" fontId="13" fillId="0" borderId="7" xfId="0" applyNumberFormat="1" applyFont="1" applyBorder="1" applyAlignment="1">
      <alignment horizontal="right" wrapText="1"/>
    </xf>
    <xf numFmtId="3" fontId="8" fillId="4" borderId="14" xfId="0" applyNumberFormat="1" applyFont="1" applyFill="1" applyBorder="1" applyAlignment="1">
      <alignment horizontal="right"/>
    </xf>
    <xf numFmtId="3" fontId="8" fillId="0" borderId="14" xfId="0" applyNumberFormat="1" applyFont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4" fontId="10" fillId="0" borderId="14" xfId="0" applyNumberFormat="1" applyFont="1" applyBorder="1" applyAlignment="1">
      <alignment horizontal="right" wrapText="1"/>
    </xf>
    <xf numFmtId="0" fontId="10" fillId="0" borderId="14" xfId="0" applyFont="1" applyBorder="1" applyAlignment="1">
      <alignment horizontal="right" wrapText="1"/>
    </xf>
    <xf numFmtId="0" fontId="8" fillId="0" borderId="20" xfId="0" applyFont="1" applyBorder="1" applyAlignment="1"/>
    <xf numFmtId="0" fontId="8" fillId="0" borderId="21" xfId="0" applyFont="1" applyBorder="1" applyAlignment="1"/>
    <xf numFmtId="0" fontId="8" fillId="0" borderId="21" xfId="0" applyFont="1" applyBorder="1"/>
    <xf numFmtId="3" fontId="13" fillId="0" borderId="22" xfId="0" applyNumberFormat="1" applyFont="1" applyBorder="1" applyAlignment="1">
      <alignment horizontal="right" wrapText="1"/>
    </xf>
    <xf numFmtId="0" fontId="14" fillId="0" borderId="0" xfId="0" applyFont="1"/>
    <xf numFmtId="0" fontId="15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5" fillId="3" borderId="1" xfId="0" applyFont="1" applyFill="1" applyBorder="1" applyAlignment="1">
      <alignment horizontal="left" vertical="center" wrapText="1"/>
    </xf>
    <xf numFmtId="3" fontId="15" fillId="3" borderId="5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center"/>
    </xf>
    <xf numFmtId="3" fontId="16" fillId="3" borderId="1" xfId="0" applyNumberFormat="1" applyFont="1" applyFill="1" applyBorder="1" applyAlignment="1">
      <alignment horizontal="center"/>
    </xf>
    <xf numFmtId="3" fontId="17" fillId="5" borderId="1" xfId="0" applyNumberFormat="1" applyFont="1" applyFill="1" applyBorder="1" applyAlignment="1">
      <alignment horizontal="center" wrapText="1"/>
    </xf>
    <xf numFmtId="3" fontId="14" fillId="0" borderId="0" xfId="0" applyNumberFormat="1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justify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center" wrapText="1"/>
    </xf>
    <xf numFmtId="0" fontId="8" fillId="0" borderId="23" xfId="0" applyFont="1" applyBorder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/>
    </xf>
    <xf numFmtId="0" fontId="16" fillId="4" borderId="6" xfId="0" applyFont="1" applyFill="1" applyBorder="1" applyAlignment="1">
      <alignment horizontal="center" vertical="center"/>
    </xf>
    <xf numFmtId="0" fontId="16" fillId="4" borderId="2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5" xfId="0" applyFont="1" applyFill="1" applyBorder="1" applyAlignment="1">
      <alignment horizontal="left" vertical="center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76FF-A507-44EC-978A-3E966B7A7B46}">
  <dimension ref="A1:Q175"/>
  <sheetViews>
    <sheetView topLeftCell="A30" workbookViewId="0">
      <selection activeCell="B31" sqref="B31"/>
    </sheetView>
  </sheetViews>
  <sheetFormatPr defaultRowHeight="12" x14ac:dyDescent="0.2"/>
  <cols>
    <col min="1" max="1" width="11.5703125" style="2" customWidth="1"/>
    <col min="2" max="2" width="84.7109375" style="14" bestFit="1" customWidth="1"/>
    <col min="3" max="3" width="13.140625" style="15" bestFit="1" customWidth="1"/>
    <col min="4" max="4" width="10" style="9" bestFit="1" customWidth="1"/>
    <col min="5" max="5" width="10.5703125" style="9" bestFit="1" customWidth="1"/>
    <col min="6" max="6" width="12.140625" style="9" customWidth="1"/>
    <col min="7" max="7" width="12.140625" style="9" hidden="1" customWidth="1"/>
    <col min="8" max="8" width="15.28515625" style="9" hidden="1" customWidth="1"/>
    <col min="9" max="9" width="13.42578125" style="9" hidden="1" customWidth="1"/>
    <col min="10" max="10" width="6.28515625" style="9" hidden="1" customWidth="1"/>
    <col min="11" max="11" width="12.7109375" style="9" hidden="1" customWidth="1"/>
    <col min="12" max="12" width="0" style="9" hidden="1" customWidth="1"/>
    <col min="13" max="13" width="13.7109375" style="9" hidden="1" customWidth="1"/>
    <col min="14" max="14" width="4" style="9" hidden="1" customWidth="1"/>
    <col min="15" max="15" width="11.140625" style="9" customWidth="1"/>
    <col min="16" max="16" width="14.28515625" style="9" customWidth="1"/>
    <col min="17" max="16384" width="9.140625" style="9"/>
  </cols>
  <sheetData>
    <row r="1" spans="1:16" x14ac:dyDescent="0.2">
      <c r="A1" s="124" t="s">
        <v>94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</row>
    <row r="2" spans="1:16" x14ac:dyDescent="0.2">
      <c r="A2" s="1"/>
      <c r="B2" s="12"/>
      <c r="C2" s="13"/>
    </row>
    <row r="3" spans="1:16" ht="36" customHeight="1" x14ac:dyDescent="0.2">
      <c r="A3" s="39" t="s">
        <v>0</v>
      </c>
      <c r="B3" s="40" t="s">
        <v>1</v>
      </c>
      <c r="C3" s="16" t="s">
        <v>95</v>
      </c>
      <c r="D3" s="17" t="s">
        <v>108</v>
      </c>
      <c r="E3" s="17" t="s">
        <v>185</v>
      </c>
      <c r="F3" s="17" t="s">
        <v>95</v>
      </c>
      <c r="G3" s="17" t="s">
        <v>127</v>
      </c>
      <c r="O3" s="35" t="s">
        <v>185</v>
      </c>
      <c r="P3" s="17" t="s">
        <v>200</v>
      </c>
    </row>
    <row r="4" spans="1:16" ht="15" customHeight="1" x14ac:dyDescent="0.2">
      <c r="A4" s="3" t="s">
        <v>2</v>
      </c>
      <c r="B4" s="52" t="s">
        <v>4</v>
      </c>
      <c r="C4" s="18">
        <f>C7+C5</f>
        <v>122000</v>
      </c>
      <c r="D4" s="18">
        <f>D7+D5</f>
        <v>56947.1</v>
      </c>
      <c r="E4" s="18">
        <f>E7</f>
        <v>41000</v>
      </c>
      <c r="F4" s="47">
        <f>F7</f>
        <v>163000</v>
      </c>
      <c r="G4" s="47">
        <f>C4-D4</f>
        <v>65052.9</v>
      </c>
      <c r="H4" s="10"/>
      <c r="I4" s="10"/>
      <c r="J4" s="10"/>
      <c r="K4" s="10"/>
      <c r="L4" s="10"/>
      <c r="M4" s="10"/>
      <c r="N4" s="10"/>
      <c r="O4" s="37"/>
      <c r="P4" s="42">
        <f>F4+O4</f>
        <v>163000</v>
      </c>
    </row>
    <row r="5" spans="1:16" ht="15" hidden="1" customHeight="1" x14ac:dyDescent="0.2">
      <c r="A5" s="4" t="s">
        <v>3</v>
      </c>
      <c r="B5" s="52" t="s">
        <v>5</v>
      </c>
      <c r="C5" s="18">
        <f>C6</f>
        <v>0</v>
      </c>
      <c r="D5" s="18">
        <f>D6</f>
        <v>0</v>
      </c>
      <c r="E5" s="18"/>
      <c r="F5" s="47"/>
      <c r="G5" s="47">
        <f t="shared" ref="G5:G86" si="0">C5-D5</f>
        <v>0</v>
      </c>
      <c r="H5" s="10"/>
      <c r="I5" s="10"/>
      <c r="J5" s="10"/>
      <c r="K5" s="10"/>
      <c r="L5" s="10"/>
      <c r="M5" s="10"/>
      <c r="N5" s="10"/>
      <c r="O5" s="37"/>
      <c r="P5" s="42">
        <f t="shared" ref="P5:P68" si="1">F5+O5</f>
        <v>0</v>
      </c>
    </row>
    <row r="6" spans="1:16" ht="24.75" hidden="1" customHeight="1" x14ac:dyDescent="0.2">
      <c r="A6" s="5"/>
      <c r="B6" s="31"/>
      <c r="C6" s="19">
        <v>0</v>
      </c>
      <c r="D6" s="19">
        <v>0</v>
      </c>
      <c r="E6" s="19"/>
      <c r="F6" s="48"/>
      <c r="G6" s="47">
        <f t="shared" si="0"/>
        <v>0</v>
      </c>
      <c r="H6" s="10"/>
      <c r="I6" s="10"/>
      <c r="J6" s="10"/>
      <c r="K6" s="10"/>
      <c r="L6" s="10"/>
      <c r="M6" s="10"/>
      <c r="N6" s="10"/>
      <c r="O6" s="37"/>
      <c r="P6" s="42">
        <f t="shared" si="1"/>
        <v>0</v>
      </c>
    </row>
    <row r="7" spans="1:16" ht="15" customHeight="1" x14ac:dyDescent="0.2">
      <c r="A7" s="4" t="s">
        <v>6</v>
      </c>
      <c r="B7" s="52" t="s">
        <v>7</v>
      </c>
      <c r="C7" s="18">
        <f xml:space="preserve"> C8</f>
        <v>122000</v>
      </c>
      <c r="D7" s="18">
        <f xml:space="preserve"> D8</f>
        <v>56947.1</v>
      </c>
      <c r="E7" s="18">
        <f>E8</f>
        <v>41000</v>
      </c>
      <c r="F7" s="47">
        <f>F8</f>
        <v>163000</v>
      </c>
      <c r="G7" s="47">
        <f t="shared" si="0"/>
        <v>65052.9</v>
      </c>
      <c r="H7" s="10"/>
      <c r="I7" s="10"/>
      <c r="J7" s="10"/>
      <c r="K7" s="10"/>
      <c r="L7" s="10"/>
      <c r="M7" s="10"/>
      <c r="N7" s="10"/>
      <c r="O7" s="37"/>
      <c r="P7" s="42">
        <f t="shared" si="1"/>
        <v>163000</v>
      </c>
    </row>
    <row r="8" spans="1:16" ht="15" customHeight="1" x14ac:dyDescent="0.2">
      <c r="A8" s="5"/>
      <c r="B8" s="52" t="s">
        <v>8</v>
      </c>
      <c r="C8" s="18">
        <f>C9+C10+C11+C12+C13+C14+C15+C16+C17</f>
        <v>122000</v>
      </c>
      <c r="D8" s="18">
        <v>56947.1</v>
      </c>
      <c r="E8" s="18">
        <f>E9+E10+E11+E12+E13+E14+E15+E16+E17+E18+E19+E20+E21</f>
        <v>41000</v>
      </c>
      <c r="F8" s="47">
        <f>F9+F10+F11+F12+F13+F14+F15+F16+F17+F18+F19+F20+F21</f>
        <v>163000</v>
      </c>
      <c r="G8" s="47">
        <f t="shared" si="0"/>
        <v>65052.9</v>
      </c>
      <c r="H8" s="10" t="s">
        <v>113</v>
      </c>
      <c r="I8" s="10"/>
      <c r="J8" s="10"/>
      <c r="K8" s="10"/>
      <c r="L8" s="10"/>
      <c r="M8" s="10"/>
      <c r="N8" s="10"/>
      <c r="O8" s="37"/>
      <c r="P8" s="42">
        <f t="shared" si="1"/>
        <v>163000</v>
      </c>
    </row>
    <row r="9" spans="1:16" ht="15" customHeight="1" x14ac:dyDescent="0.2">
      <c r="A9" s="5"/>
      <c r="B9" s="31" t="s">
        <v>49</v>
      </c>
      <c r="C9" s="19">
        <v>5000</v>
      </c>
      <c r="D9" s="19">
        <v>0</v>
      </c>
      <c r="E9" s="19"/>
      <c r="F9" s="48">
        <f>C9+E9</f>
        <v>5000</v>
      </c>
      <c r="G9" s="48">
        <f t="shared" si="0"/>
        <v>5000</v>
      </c>
      <c r="H9" s="10"/>
      <c r="I9" s="10"/>
      <c r="J9" s="10"/>
      <c r="K9" s="10"/>
      <c r="L9" s="10"/>
      <c r="M9" s="10"/>
      <c r="N9" s="10"/>
      <c r="O9" s="37"/>
      <c r="P9" s="38">
        <f t="shared" si="1"/>
        <v>5000</v>
      </c>
    </row>
    <row r="10" spans="1:16" ht="15" customHeight="1" x14ac:dyDescent="0.2">
      <c r="A10" s="5"/>
      <c r="B10" s="31" t="s">
        <v>68</v>
      </c>
      <c r="C10" s="19">
        <v>23000</v>
      </c>
      <c r="D10" s="19">
        <v>22980</v>
      </c>
      <c r="E10" s="19"/>
      <c r="F10" s="48">
        <f t="shared" ref="F10:F21" si="2">C10+E10</f>
        <v>23000</v>
      </c>
      <c r="G10" s="48">
        <f t="shared" si="0"/>
        <v>20</v>
      </c>
      <c r="H10" s="10" t="s">
        <v>113</v>
      </c>
      <c r="I10" s="10"/>
      <c r="J10" s="10"/>
      <c r="K10" s="10"/>
      <c r="L10" s="10"/>
      <c r="M10" s="10"/>
      <c r="N10" s="10"/>
      <c r="O10" s="37"/>
      <c r="P10" s="38">
        <f t="shared" si="1"/>
        <v>23000</v>
      </c>
    </row>
    <row r="11" spans="1:16" ht="15" customHeight="1" x14ac:dyDescent="0.2">
      <c r="A11" s="5"/>
      <c r="B11" s="31" t="s">
        <v>32</v>
      </c>
      <c r="C11" s="19">
        <v>15000</v>
      </c>
      <c r="D11" s="19">
        <v>0</v>
      </c>
      <c r="E11" s="19"/>
      <c r="F11" s="48">
        <f t="shared" si="2"/>
        <v>15000</v>
      </c>
      <c r="G11" s="48">
        <f t="shared" si="0"/>
        <v>15000</v>
      </c>
      <c r="H11" s="10"/>
      <c r="I11" s="10"/>
      <c r="J11" s="10"/>
      <c r="K11" s="10"/>
      <c r="L11" s="10"/>
      <c r="M11" s="10"/>
      <c r="N11" s="10"/>
      <c r="O11" s="37"/>
      <c r="P11" s="38">
        <f t="shared" si="1"/>
        <v>15000</v>
      </c>
    </row>
    <row r="12" spans="1:16" ht="15" customHeight="1" x14ac:dyDescent="0.2">
      <c r="A12" s="5"/>
      <c r="B12" s="31" t="s">
        <v>69</v>
      </c>
      <c r="C12" s="19">
        <v>25000</v>
      </c>
      <c r="D12" s="19">
        <v>24969.599999999999</v>
      </c>
      <c r="E12" s="19"/>
      <c r="F12" s="48">
        <f t="shared" si="2"/>
        <v>25000</v>
      </c>
      <c r="G12" s="48">
        <f t="shared" si="0"/>
        <v>30.400000000001455</v>
      </c>
      <c r="H12" s="10" t="s">
        <v>113</v>
      </c>
      <c r="I12" s="10"/>
      <c r="J12" s="10"/>
      <c r="K12" s="10"/>
      <c r="L12" s="10"/>
      <c r="M12" s="10"/>
      <c r="N12" s="10"/>
      <c r="O12" s="37"/>
      <c r="P12" s="38">
        <f t="shared" si="1"/>
        <v>25000</v>
      </c>
    </row>
    <row r="13" spans="1:16" ht="15" customHeight="1" x14ac:dyDescent="0.2">
      <c r="A13" s="5"/>
      <c r="B13" s="31" t="s">
        <v>70</v>
      </c>
      <c r="C13" s="19">
        <v>9000</v>
      </c>
      <c r="D13" s="19">
        <v>8997.5</v>
      </c>
      <c r="E13" s="19"/>
      <c r="F13" s="48">
        <f t="shared" si="2"/>
        <v>9000</v>
      </c>
      <c r="G13" s="48">
        <f t="shared" si="0"/>
        <v>2.5</v>
      </c>
      <c r="H13" s="10" t="s">
        <v>113</v>
      </c>
      <c r="I13" s="10"/>
      <c r="J13" s="10"/>
      <c r="K13" s="10"/>
      <c r="L13" s="10"/>
      <c r="M13" s="10"/>
      <c r="N13" s="10"/>
      <c r="O13" s="37"/>
      <c r="P13" s="38">
        <f t="shared" si="1"/>
        <v>9000</v>
      </c>
    </row>
    <row r="14" spans="1:16" ht="15" customHeight="1" x14ac:dyDescent="0.2">
      <c r="A14" s="5"/>
      <c r="B14" s="31" t="s">
        <v>72</v>
      </c>
      <c r="C14" s="19">
        <v>3000</v>
      </c>
      <c r="D14" s="19">
        <v>0</v>
      </c>
      <c r="E14" s="19"/>
      <c r="F14" s="48">
        <f t="shared" si="2"/>
        <v>3000</v>
      </c>
      <c r="G14" s="48">
        <f t="shared" si="0"/>
        <v>3000</v>
      </c>
      <c r="H14" s="10"/>
      <c r="I14" s="10"/>
      <c r="J14" s="10"/>
      <c r="K14" s="10"/>
      <c r="L14" s="10"/>
      <c r="M14" s="10"/>
      <c r="N14" s="10"/>
      <c r="O14" s="37"/>
      <c r="P14" s="38">
        <f t="shared" si="1"/>
        <v>3000</v>
      </c>
    </row>
    <row r="15" spans="1:16" ht="15" customHeight="1" x14ac:dyDescent="0.2">
      <c r="A15" s="5"/>
      <c r="B15" s="31" t="s">
        <v>71</v>
      </c>
      <c r="C15" s="19">
        <v>7000</v>
      </c>
      <c r="D15" s="19">
        <v>0</v>
      </c>
      <c r="E15" s="19"/>
      <c r="F15" s="48">
        <f t="shared" si="2"/>
        <v>7000</v>
      </c>
      <c r="G15" s="48">
        <f t="shared" si="0"/>
        <v>7000</v>
      </c>
      <c r="H15" s="10"/>
      <c r="I15" s="10"/>
      <c r="J15" s="10"/>
      <c r="K15" s="10"/>
      <c r="L15" s="10"/>
      <c r="M15" s="10"/>
      <c r="N15" s="10"/>
      <c r="O15" s="37"/>
      <c r="P15" s="38">
        <f t="shared" si="1"/>
        <v>7000</v>
      </c>
    </row>
    <row r="16" spans="1:16" ht="15" customHeight="1" x14ac:dyDescent="0.2">
      <c r="A16" s="5"/>
      <c r="B16" s="31" t="s">
        <v>101</v>
      </c>
      <c r="C16" s="19">
        <v>30000</v>
      </c>
      <c r="D16" s="19">
        <v>0</v>
      </c>
      <c r="E16" s="19"/>
      <c r="F16" s="48">
        <f t="shared" si="2"/>
        <v>30000</v>
      </c>
      <c r="G16" s="48">
        <f t="shared" si="0"/>
        <v>30000</v>
      </c>
      <c r="H16" s="10"/>
      <c r="I16" s="10"/>
      <c r="J16" s="10"/>
      <c r="K16" s="10"/>
      <c r="L16" s="10"/>
      <c r="M16" s="10"/>
      <c r="N16" s="10"/>
      <c r="O16" s="37"/>
      <c r="P16" s="38">
        <f t="shared" si="1"/>
        <v>30000</v>
      </c>
    </row>
    <row r="17" spans="1:16" ht="15" customHeight="1" x14ac:dyDescent="0.2">
      <c r="A17" s="5"/>
      <c r="B17" s="31" t="s">
        <v>102</v>
      </c>
      <c r="C17" s="19">
        <v>5000</v>
      </c>
      <c r="D17" s="19">
        <v>0</v>
      </c>
      <c r="E17" s="19"/>
      <c r="F17" s="48">
        <f t="shared" si="2"/>
        <v>5000</v>
      </c>
      <c r="G17" s="48">
        <f t="shared" si="0"/>
        <v>5000</v>
      </c>
      <c r="H17" s="10"/>
      <c r="I17" s="10"/>
      <c r="J17" s="10"/>
      <c r="K17" s="10"/>
      <c r="L17" s="10"/>
      <c r="M17" s="10"/>
      <c r="N17" s="10"/>
      <c r="O17" s="37"/>
      <c r="P17" s="38">
        <f t="shared" si="1"/>
        <v>5000</v>
      </c>
    </row>
    <row r="18" spans="1:16" ht="15" customHeight="1" x14ac:dyDescent="0.2">
      <c r="A18" s="5"/>
      <c r="B18" s="31" t="s">
        <v>184</v>
      </c>
      <c r="C18" s="19"/>
      <c r="D18" s="19"/>
      <c r="E18" s="19">
        <v>16000</v>
      </c>
      <c r="F18" s="48">
        <f t="shared" si="2"/>
        <v>16000</v>
      </c>
      <c r="G18" s="48"/>
      <c r="H18" s="10"/>
      <c r="I18" s="10"/>
      <c r="J18" s="10"/>
      <c r="K18" s="10"/>
      <c r="L18" s="10"/>
      <c r="M18" s="10"/>
      <c r="N18" s="10"/>
      <c r="O18" s="37"/>
      <c r="P18" s="38">
        <f t="shared" si="1"/>
        <v>16000</v>
      </c>
    </row>
    <row r="19" spans="1:16" ht="15" customHeight="1" x14ac:dyDescent="0.2">
      <c r="A19" s="5"/>
      <c r="B19" s="31" t="s">
        <v>186</v>
      </c>
      <c r="C19" s="19"/>
      <c r="D19" s="19"/>
      <c r="E19" s="19">
        <v>11000</v>
      </c>
      <c r="F19" s="48">
        <f t="shared" si="2"/>
        <v>11000</v>
      </c>
      <c r="G19" s="48"/>
      <c r="H19" s="10"/>
      <c r="I19" s="10"/>
      <c r="J19" s="10"/>
      <c r="K19" s="10"/>
      <c r="L19" s="10"/>
      <c r="M19" s="10"/>
      <c r="N19" s="10"/>
      <c r="O19" s="37"/>
      <c r="P19" s="38">
        <f t="shared" si="1"/>
        <v>11000</v>
      </c>
    </row>
    <row r="20" spans="1:16" ht="15" customHeight="1" x14ac:dyDescent="0.2">
      <c r="A20" s="5"/>
      <c r="B20" s="31" t="s">
        <v>187</v>
      </c>
      <c r="C20" s="19"/>
      <c r="D20" s="19"/>
      <c r="E20" s="19">
        <v>9800</v>
      </c>
      <c r="F20" s="48">
        <f t="shared" si="2"/>
        <v>9800</v>
      </c>
      <c r="G20" s="48"/>
      <c r="H20" s="10"/>
      <c r="I20" s="10"/>
      <c r="J20" s="10"/>
      <c r="K20" s="10"/>
      <c r="L20" s="10"/>
      <c r="M20" s="10"/>
      <c r="N20" s="10"/>
      <c r="O20" s="37"/>
      <c r="P20" s="38">
        <f t="shared" si="1"/>
        <v>9800</v>
      </c>
    </row>
    <row r="21" spans="1:16" ht="15" customHeight="1" x14ac:dyDescent="0.2">
      <c r="A21" s="5"/>
      <c r="B21" s="31" t="s">
        <v>188</v>
      </c>
      <c r="C21" s="19"/>
      <c r="D21" s="19"/>
      <c r="E21" s="19">
        <v>4200</v>
      </c>
      <c r="F21" s="48">
        <f t="shared" si="2"/>
        <v>4200</v>
      </c>
      <c r="G21" s="48"/>
      <c r="H21" s="10"/>
      <c r="I21" s="10"/>
      <c r="J21" s="10"/>
      <c r="K21" s="10"/>
      <c r="L21" s="10"/>
      <c r="M21" s="10"/>
      <c r="N21" s="10"/>
      <c r="O21" s="37"/>
      <c r="P21" s="38">
        <f t="shared" si="1"/>
        <v>4200</v>
      </c>
    </row>
    <row r="22" spans="1:16" ht="15" hidden="1" customHeight="1" x14ac:dyDescent="0.2">
      <c r="A22" s="6"/>
      <c r="B22" s="31"/>
      <c r="C22" s="19"/>
      <c r="D22" s="19"/>
      <c r="E22" s="19"/>
      <c r="F22" s="48"/>
      <c r="G22" s="48"/>
      <c r="H22" s="10"/>
      <c r="I22" s="10"/>
      <c r="J22" s="10"/>
      <c r="K22" s="10"/>
      <c r="L22" s="10"/>
      <c r="M22" s="10"/>
      <c r="N22" s="10"/>
      <c r="O22" s="37"/>
      <c r="P22" s="38">
        <f t="shared" si="1"/>
        <v>0</v>
      </c>
    </row>
    <row r="23" spans="1:16" ht="15" customHeight="1" x14ac:dyDescent="0.2">
      <c r="A23" s="3" t="s">
        <v>75</v>
      </c>
      <c r="B23" s="52" t="s">
        <v>73</v>
      </c>
      <c r="C23" s="18">
        <f>C26+C24</f>
        <v>34000</v>
      </c>
      <c r="D23" s="18">
        <f>D26+D24</f>
        <v>29954.46</v>
      </c>
      <c r="E23" s="18">
        <f>E26+E24</f>
        <v>0</v>
      </c>
      <c r="F23" s="47">
        <f>F26+F24</f>
        <v>34000</v>
      </c>
      <c r="G23" s="47">
        <f t="shared" si="0"/>
        <v>4045.5400000000009</v>
      </c>
      <c r="H23" s="10"/>
      <c r="I23" s="10"/>
      <c r="J23" s="10"/>
      <c r="K23" s="10"/>
      <c r="L23" s="10"/>
      <c r="M23" s="10"/>
      <c r="N23" s="10"/>
      <c r="O23" s="37"/>
      <c r="P23" s="42">
        <f t="shared" si="1"/>
        <v>34000</v>
      </c>
    </row>
    <row r="24" spans="1:16" ht="15" customHeight="1" x14ac:dyDescent="0.2">
      <c r="A24" s="4" t="s">
        <v>3</v>
      </c>
      <c r="B24" s="52" t="s">
        <v>5</v>
      </c>
      <c r="C24" s="18">
        <f>C25</f>
        <v>30000</v>
      </c>
      <c r="D24" s="18">
        <f>D25</f>
        <v>29954.46</v>
      </c>
      <c r="E24" s="18">
        <f>E25</f>
        <v>0</v>
      </c>
      <c r="F24" s="47">
        <f>F25</f>
        <v>30000</v>
      </c>
      <c r="G24" s="47">
        <f t="shared" si="0"/>
        <v>45.540000000000873</v>
      </c>
      <c r="H24" s="10"/>
      <c r="I24" s="10"/>
      <c r="J24" s="10"/>
      <c r="K24" s="10"/>
      <c r="L24" s="10"/>
      <c r="M24" s="10"/>
      <c r="N24" s="10"/>
      <c r="O24" s="37"/>
      <c r="P24" s="42">
        <f t="shared" si="1"/>
        <v>30000</v>
      </c>
    </row>
    <row r="25" spans="1:16" ht="15" customHeight="1" x14ac:dyDescent="0.2">
      <c r="A25" s="5"/>
      <c r="B25" s="31" t="s">
        <v>76</v>
      </c>
      <c r="C25" s="19">
        <v>30000</v>
      </c>
      <c r="D25" s="19">
        <v>29954.46</v>
      </c>
      <c r="E25" s="19"/>
      <c r="F25" s="48">
        <f>C25+E25</f>
        <v>30000</v>
      </c>
      <c r="G25" s="48">
        <f t="shared" si="0"/>
        <v>45.540000000000873</v>
      </c>
      <c r="H25" s="34" t="s">
        <v>112</v>
      </c>
      <c r="I25" s="10"/>
      <c r="J25" s="10" t="s">
        <v>27</v>
      </c>
      <c r="K25" s="10"/>
      <c r="L25" s="10"/>
      <c r="M25" s="10"/>
      <c r="N25" s="10"/>
      <c r="O25" s="37"/>
      <c r="P25" s="38">
        <f t="shared" si="1"/>
        <v>30000</v>
      </c>
    </row>
    <row r="26" spans="1:16" ht="15" customHeight="1" x14ac:dyDescent="0.2">
      <c r="A26" s="4" t="s">
        <v>6</v>
      </c>
      <c r="B26" s="52" t="s">
        <v>7</v>
      </c>
      <c r="C26" s="18">
        <f xml:space="preserve"> C27</f>
        <v>4000</v>
      </c>
      <c r="D26" s="18">
        <f xml:space="preserve"> D27</f>
        <v>0</v>
      </c>
      <c r="E26" s="18">
        <f xml:space="preserve"> E27</f>
        <v>0</v>
      </c>
      <c r="F26" s="47">
        <f xml:space="preserve"> F27</f>
        <v>4000</v>
      </c>
      <c r="G26" s="47">
        <f t="shared" si="0"/>
        <v>4000</v>
      </c>
      <c r="H26" s="10"/>
      <c r="I26" s="10"/>
      <c r="J26" s="10"/>
      <c r="K26" s="10"/>
      <c r="L26" s="10"/>
      <c r="M26" s="10"/>
      <c r="N26" s="10"/>
      <c r="O26" s="37"/>
      <c r="P26" s="42">
        <f t="shared" si="1"/>
        <v>4000</v>
      </c>
    </row>
    <row r="27" spans="1:16" ht="15" customHeight="1" x14ac:dyDescent="0.2">
      <c r="A27" s="5"/>
      <c r="B27" s="52" t="s">
        <v>8</v>
      </c>
      <c r="C27" s="18">
        <f>C28</f>
        <v>4000</v>
      </c>
      <c r="D27" s="18">
        <f>D28</f>
        <v>0</v>
      </c>
      <c r="E27" s="18">
        <f>E28</f>
        <v>0</v>
      </c>
      <c r="F27" s="47">
        <f>F28</f>
        <v>4000</v>
      </c>
      <c r="G27" s="47">
        <f t="shared" si="0"/>
        <v>4000</v>
      </c>
      <c r="H27" s="10"/>
      <c r="I27" s="10"/>
      <c r="J27" s="10"/>
      <c r="K27" s="10"/>
      <c r="L27" s="10"/>
      <c r="M27" s="10"/>
      <c r="N27" s="10"/>
      <c r="O27" s="37"/>
      <c r="P27" s="42">
        <f t="shared" si="1"/>
        <v>4000</v>
      </c>
    </row>
    <row r="28" spans="1:16" ht="15" customHeight="1" x14ac:dyDescent="0.2">
      <c r="A28" s="5"/>
      <c r="B28" s="31" t="s">
        <v>74</v>
      </c>
      <c r="C28" s="19">
        <v>4000</v>
      </c>
      <c r="D28" s="19"/>
      <c r="E28" s="19"/>
      <c r="F28" s="48">
        <f>C28+E28</f>
        <v>4000</v>
      </c>
      <c r="G28" s="48">
        <f t="shared" si="0"/>
        <v>4000</v>
      </c>
      <c r="H28" s="10"/>
      <c r="I28" s="10"/>
      <c r="J28" s="10"/>
      <c r="K28" s="10"/>
      <c r="L28" s="10"/>
      <c r="M28" s="10"/>
      <c r="N28" s="10"/>
      <c r="O28" s="37"/>
      <c r="P28" s="38">
        <f t="shared" si="1"/>
        <v>4000</v>
      </c>
    </row>
    <row r="29" spans="1:16" ht="15" customHeight="1" x14ac:dyDescent="0.2">
      <c r="A29" s="3" t="s">
        <v>10</v>
      </c>
      <c r="B29" s="52" t="s">
        <v>12</v>
      </c>
      <c r="C29" s="18">
        <f>C30+C36+C40</f>
        <v>967000</v>
      </c>
      <c r="D29" s="18">
        <f>D30+D36+D40</f>
        <v>233154.51</v>
      </c>
      <c r="E29" s="18">
        <f>E30+E36+E40</f>
        <v>114400</v>
      </c>
      <c r="F29" s="47">
        <f>F30+F36+F40</f>
        <v>1081400</v>
      </c>
      <c r="G29" s="47">
        <f t="shared" si="0"/>
        <v>733845.49</v>
      </c>
      <c r="H29" s="10"/>
      <c r="I29" s="10"/>
      <c r="J29" s="10"/>
      <c r="K29" s="10"/>
      <c r="L29" s="10"/>
      <c r="M29" s="10"/>
      <c r="N29" s="10"/>
      <c r="O29" s="37"/>
      <c r="P29" s="42">
        <f t="shared" si="1"/>
        <v>1081400</v>
      </c>
    </row>
    <row r="30" spans="1:16" ht="15" customHeight="1" x14ac:dyDescent="0.2">
      <c r="A30" s="4" t="s">
        <v>11</v>
      </c>
      <c r="B30" s="52" t="s">
        <v>13</v>
      </c>
      <c r="C30" s="18">
        <f>SUM(C31:C35)</f>
        <v>640000</v>
      </c>
      <c r="D30" s="18">
        <f>SUM(D31:D35)</f>
        <v>62733.45</v>
      </c>
      <c r="E30" s="18">
        <f>SUM(E31:E35)</f>
        <v>0</v>
      </c>
      <c r="F30" s="47">
        <f>SUM(F31:F35)</f>
        <v>640000</v>
      </c>
      <c r="G30" s="47">
        <f t="shared" si="0"/>
        <v>577266.55000000005</v>
      </c>
      <c r="H30" s="10"/>
      <c r="I30" s="10"/>
      <c r="J30" s="10"/>
      <c r="K30" s="10"/>
      <c r="L30" s="10"/>
      <c r="M30" s="10"/>
      <c r="N30" s="10"/>
      <c r="O30" s="37"/>
      <c r="P30" s="42">
        <f t="shared" si="1"/>
        <v>640000</v>
      </c>
    </row>
    <row r="31" spans="1:16" ht="15" customHeight="1" x14ac:dyDescent="0.2">
      <c r="A31" s="5"/>
      <c r="B31" s="31" t="s">
        <v>14</v>
      </c>
      <c r="C31" s="19">
        <v>196000</v>
      </c>
      <c r="D31" s="19">
        <v>0</v>
      </c>
      <c r="E31" s="19"/>
      <c r="F31" s="48">
        <f>C31+E31</f>
        <v>196000</v>
      </c>
      <c r="G31" s="48">
        <f t="shared" si="0"/>
        <v>196000</v>
      </c>
      <c r="H31" s="10" t="s">
        <v>129</v>
      </c>
      <c r="I31" s="43" t="s">
        <v>130</v>
      </c>
      <c r="J31" s="10"/>
      <c r="K31" s="10" t="s">
        <v>131</v>
      </c>
      <c r="L31" s="10"/>
      <c r="M31" s="10" t="s">
        <v>132</v>
      </c>
      <c r="N31" s="10"/>
      <c r="O31" s="37"/>
      <c r="P31" s="38">
        <f t="shared" si="1"/>
        <v>196000</v>
      </c>
    </row>
    <row r="32" spans="1:16" ht="15" customHeight="1" x14ac:dyDescent="0.2">
      <c r="A32" s="5"/>
      <c r="B32" s="31" t="s">
        <v>31</v>
      </c>
      <c r="C32" s="22">
        <v>64000</v>
      </c>
      <c r="D32" s="22">
        <v>53633.45</v>
      </c>
      <c r="E32" s="22"/>
      <c r="F32" s="48">
        <f>C32+E32</f>
        <v>64000</v>
      </c>
      <c r="G32" s="48">
        <f t="shared" si="0"/>
        <v>10366.550000000003</v>
      </c>
      <c r="H32" s="34" t="s">
        <v>125</v>
      </c>
      <c r="I32" s="10"/>
      <c r="J32" s="10"/>
      <c r="K32" s="10"/>
      <c r="L32" s="10"/>
      <c r="M32" s="10"/>
      <c r="N32" s="10"/>
      <c r="O32" s="37"/>
      <c r="P32" s="38">
        <f t="shared" si="1"/>
        <v>64000</v>
      </c>
    </row>
    <row r="33" spans="1:16" ht="15" customHeight="1" x14ac:dyDescent="0.2">
      <c r="A33" s="5"/>
      <c r="B33" s="31" t="s">
        <v>33</v>
      </c>
      <c r="C33" s="19">
        <v>130000</v>
      </c>
      <c r="D33" s="19">
        <v>0</v>
      </c>
      <c r="E33" s="19"/>
      <c r="F33" s="48">
        <f>C33+E33</f>
        <v>130000</v>
      </c>
      <c r="G33" s="48">
        <f t="shared" si="0"/>
        <v>130000</v>
      </c>
      <c r="H33" s="10"/>
      <c r="I33" s="10"/>
      <c r="J33" s="10"/>
      <c r="K33" s="10"/>
      <c r="L33" s="10"/>
      <c r="M33" s="10"/>
      <c r="N33" s="10"/>
      <c r="O33" s="37"/>
      <c r="P33" s="38">
        <f t="shared" si="1"/>
        <v>130000</v>
      </c>
    </row>
    <row r="34" spans="1:16" ht="15" customHeight="1" x14ac:dyDescent="0.2">
      <c r="A34" s="5"/>
      <c r="B34" s="31" t="s">
        <v>118</v>
      </c>
      <c r="C34" s="19">
        <v>230000</v>
      </c>
      <c r="D34" s="19">
        <v>9100</v>
      </c>
      <c r="E34" s="19"/>
      <c r="F34" s="48">
        <f>C34+E34</f>
        <v>230000</v>
      </c>
      <c r="G34" s="48">
        <f t="shared" si="0"/>
        <v>220900</v>
      </c>
      <c r="H34" s="34" t="s">
        <v>119</v>
      </c>
      <c r="I34" s="10" t="s">
        <v>133</v>
      </c>
      <c r="J34" s="10"/>
      <c r="K34" s="10" t="s">
        <v>134</v>
      </c>
      <c r="L34" s="10"/>
      <c r="M34" s="10" t="s">
        <v>134</v>
      </c>
      <c r="N34" s="10"/>
      <c r="O34" s="37"/>
      <c r="P34" s="38">
        <f t="shared" si="1"/>
        <v>230000</v>
      </c>
    </row>
    <row r="35" spans="1:16" ht="15" customHeight="1" x14ac:dyDescent="0.2">
      <c r="A35" s="5"/>
      <c r="B35" s="31" t="s">
        <v>37</v>
      </c>
      <c r="C35" s="19">
        <v>20000</v>
      </c>
      <c r="D35" s="19">
        <v>0</v>
      </c>
      <c r="E35" s="19"/>
      <c r="F35" s="48">
        <f>C35+E35</f>
        <v>20000</v>
      </c>
      <c r="G35" s="48">
        <f t="shared" si="0"/>
        <v>20000</v>
      </c>
      <c r="H35" s="10"/>
      <c r="I35" s="10"/>
      <c r="J35" s="10"/>
      <c r="K35" s="10"/>
      <c r="L35" s="10"/>
      <c r="M35" s="10"/>
      <c r="N35" s="10"/>
      <c r="O35" s="37"/>
      <c r="P35" s="38">
        <f t="shared" si="1"/>
        <v>20000</v>
      </c>
    </row>
    <row r="36" spans="1:16" ht="15" customHeight="1" x14ac:dyDescent="0.2">
      <c r="A36" s="4" t="s">
        <v>3</v>
      </c>
      <c r="B36" s="52" t="s">
        <v>5</v>
      </c>
      <c r="C36" s="18">
        <f>SUM(C37:C39)</f>
        <v>120000</v>
      </c>
      <c r="D36" s="18">
        <f>SUM(D37:D39)</f>
        <v>464</v>
      </c>
      <c r="E36" s="18">
        <f>SUM(E37:E39)</f>
        <v>0</v>
      </c>
      <c r="F36" s="47">
        <f>SUM(F37:F39)</f>
        <v>120000</v>
      </c>
      <c r="G36" s="47">
        <f t="shared" si="0"/>
        <v>119536</v>
      </c>
      <c r="H36" s="10"/>
      <c r="I36" s="10"/>
      <c r="J36" s="10"/>
      <c r="K36" s="10"/>
      <c r="L36" s="10"/>
      <c r="M36" s="10"/>
      <c r="N36" s="10"/>
      <c r="O36" s="37"/>
      <c r="P36" s="42">
        <f t="shared" si="1"/>
        <v>120000</v>
      </c>
    </row>
    <row r="37" spans="1:16" ht="15" customHeight="1" x14ac:dyDescent="0.2">
      <c r="A37" s="5"/>
      <c r="B37" s="31" t="s">
        <v>79</v>
      </c>
      <c r="C37" s="19">
        <v>50000</v>
      </c>
      <c r="D37" s="19">
        <v>0</v>
      </c>
      <c r="E37" s="19"/>
      <c r="F37" s="48">
        <f>C37+E37</f>
        <v>50000</v>
      </c>
      <c r="G37" s="48">
        <f t="shared" si="0"/>
        <v>50000</v>
      </c>
      <c r="H37" s="10"/>
      <c r="I37" s="10"/>
      <c r="J37" s="10"/>
      <c r="K37" s="10"/>
      <c r="L37" s="10"/>
      <c r="M37" s="10"/>
      <c r="N37" s="10"/>
      <c r="O37" s="37"/>
      <c r="P37" s="38">
        <f t="shared" si="1"/>
        <v>50000</v>
      </c>
    </row>
    <row r="38" spans="1:16" ht="15" customHeight="1" x14ac:dyDescent="0.2">
      <c r="A38" s="5"/>
      <c r="B38" s="31" t="s">
        <v>80</v>
      </c>
      <c r="C38" s="19">
        <v>50000</v>
      </c>
      <c r="D38" s="19">
        <v>350</v>
      </c>
      <c r="E38" s="19"/>
      <c r="F38" s="48">
        <f>C38+E38</f>
        <v>50000</v>
      </c>
      <c r="G38" s="48">
        <f t="shared" si="0"/>
        <v>49650</v>
      </c>
      <c r="H38" s="10"/>
      <c r="I38" s="10"/>
      <c r="J38" s="10"/>
      <c r="K38" s="10"/>
      <c r="L38" s="10"/>
      <c r="M38" s="10"/>
      <c r="N38" s="10"/>
      <c r="O38" s="37"/>
      <c r="P38" s="38">
        <f t="shared" si="1"/>
        <v>50000</v>
      </c>
    </row>
    <row r="39" spans="1:16" ht="15" customHeight="1" x14ac:dyDescent="0.2">
      <c r="A39" s="6"/>
      <c r="B39" s="31" t="s">
        <v>81</v>
      </c>
      <c r="C39" s="19">
        <v>20000</v>
      </c>
      <c r="D39" s="19">
        <v>114</v>
      </c>
      <c r="E39" s="19"/>
      <c r="F39" s="48">
        <f>C39+E39</f>
        <v>20000</v>
      </c>
      <c r="G39" s="48">
        <f t="shared" si="0"/>
        <v>19886</v>
      </c>
      <c r="H39" s="10"/>
      <c r="I39" s="10"/>
      <c r="J39" s="10"/>
      <c r="K39" s="10"/>
      <c r="L39" s="10"/>
      <c r="M39" s="10"/>
      <c r="N39" s="10"/>
      <c r="O39" s="37"/>
      <c r="P39" s="38">
        <f t="shared" si="1"/>
        <v>20000</v>
      </c>
    </row>
    <row r="40" spans="1:16" ht="15" customHeight="1" x14ac:dyDescent="0.2">
      <c r="A40" s="5" t="s">
        <v>6</v>
      </c>
      <c r="B40" s="52" t="s">
        <v>7</v>
      </c>
      <c r="C40" s="18">
        <f>C41+C53</f>
        <v>207000</v>
      </c>
      <c r="D40" s="18">
        <f>D41+D53</f>
        <v>169957.06</v>
      </c>
      <c r="E40" s="18">
        <f>E41+E53</f>
        <v>114400</v>
      </c>
      <c r="F40" s="47">
        <f>F41+F53</f>
        <v>321400</v>
      </c>
      <c r="G40" s="47">
        <f t="shared" si="0"/>
        <v>37042.94</v>
      </c>
      <c r="H40" s="10"/>
      <c r="I40" s="10"/>
      <c r="J40" s="10"/>
      <c r="K40" s="10"/>
      <c r="L40" s="10"/>
      <c r="M40" s="10"/>
      <c r="N40" s="10"/>
      <c r="O40" s="37"/>
      <c r="P40" s="42">
        <f t="shared" si="1"/>
        <v>321400</v>
      </c>
    </row>
    <row r="41" spans="1:16" s="23" customFormat="1" ht="15" customHeight="1" x14ac:dyDescent="0.2">
      <c r="A41" s="7"/>
      <c r="B41" s="53" t="s">
        <v>9</v>
      </c>
      <c r="C41" s="18">
        <f>C42+C43+C44+C45+C46+C47+C48+C49+C50+C51+C52</f>
        <v>198000</v>
      </c>
      <c r="D41" s="18">
        <f>D42+D43+D44+D45+D46</f>
        <v>161015.85999999999</v>
      </c>
      <c r="E41" s="18">
        <f>E42+E43+E44+E45+E46+E47+E48+E49+E50+E51+E52</f>
        <v>114400</v>
      </c>
      <c r="F41" s="47">
        <f>F42+F43+F44+F45+F46+F47+F48+F49+F50+F51+F52</f>
        <v>312400</v>
      </c>
      <c r="G41" s="47">
        <f t="shared" si="0"/>
        <v>36984.140000000014</v>
      </c>
      <c r="H41" s="44"/>
      <c r="I41" s="44"/>
      <c r="J41" s="44"/>
      <c r="K41" s="44"/>
      <c r="L41" s="44"/>
      <c r="M41" s="44"/>
      <c r="N41" s="44"/>
      <c r="O41" s="45"/>
      <c r="P41" s="42">
        <f t="shared" si="1"/>
        <v>312400</v>
      </c>
    </row>
    <row r="42" spans="1:16" ht="15" customHeight="1" x14ac:dyDescent="0.2">
      <c r="A42" s="7"/>
      <c r="B42" s="31" t="s">
        <v>56</v>
      </c>
      <c r="C42" s="19">
        <v>73000</v>
      </c>
      <c r="D42" s="19">
        <v>72503.86</v>
      </c>
      <c r="E42" s="19">
        <v>-5600</v>
      </c>
      <c r="F42" s="48">
        <v>73000</v>
      </c>
      <c r="G42" s="48">
        <f t="shared" si="0"/>
        <v>496.13999999999942</v>
      </c>
      <c r="H42" s="10"/>
      <c r="I42" s="10" t="s">
        <v>158</v>
      </c>
      <c r="J42" s="10"/>
      <c r="K42" s="10" t="s">
        <v>159</v>
      </c>
      <c r="L42" s="10"/>
      <c r="M42" s="10"/>
      <c r="N42" s="10"/>
      <c r="O42" s="37"/>
      <c r="P42" s="38">
        <f t="shared" si="1"/>
        <v>73000</v>
      </c>
    </row>
    <row r="43" spans="1:16" ht="15" customHeight="1" x14ac:dyDescent="0.2">
      <c r="A43" s="7"/>
      <c r="B43" s="31" t="s">
        <v>62</v>
      </c>
      <c r="C43" s="19">
        <v>62000</v>
      </c>
      <c r="D43" s="19">
        <v>56400</v>
      </c>
      <c r="E43" s="19"/>
      <c r="F43" s="48">
        <v>56400</v>
      </c>
      <c r="G43" s="48">
        <f t="shared" si="0"/>
        <v>5600</v>
      </c>
      <c r="H43" s="10"/>
      <c r="I43" s="10" t="s">
        <v>160</v>
      </c>
      <c r="J43" s="10"/>
      <c r="K43" s="10" t="s">
        <v>161</v>
      </c>
      <c r="L43" s="10"/>
      <c r="M43" s="10"/>
      <c r="N43" s="10"/>
      <c r="O43" s="37"/>
      <c r="P43" s="38">
        <f t="shared" si="1"/>
        <v>56400</v>
      </c>
    </row>
    <row r="44" spans="1:16" ht="15" customHeight="1" x14ac:dyDescent="0.2">
      <c r="A44" s="7"/>
      <c r="B44" s="31" t="s">
        <v>77</v>
      </c>
      <c r="C44" s="19">
        <v>33000</v>
      </c>
      <c r="D44" s="19">
        <v>32112</v>
      </c>
      <c r="E44" s="19"/>
      <c r="F44" s="48">
        <f t="shared" ref="F44:F52" si="3">C44+E44</f>
        <v>33000</v>
      </c>
      <c r="G44" s="48">
        <f t="shared" si="0"/>
        <v>888</v>
      </c>
      <c r="H44" s="10"/>
      <c r="I44" s="10" t="s">
        <v>162</v>
      </c>
      <c r="J44" s="10"/>
      <c r="K44" s="10" t="s">
        <v>163</v>
      </c>
      <c r="L44" s="10"/>
      <c r="M44" s="10"/>
      <c r="N44" s="10"/>
      <c r="O44" s="37"/>
      <c r="P44" s="38">
        <f t="shared" si="1"/>
        <v>33000</v>
      </c>
    </row>
    <row r="45" spans="1:16" ht="29.25" customHeight="1" x14ac:dyDescent="0.2">
      <c r="A45" s="7"/>
      <c r="B45" s="31" t="s">
        <v>78</v>
      </c>
      <c r="C45" s="19">
        <v>20000</v>
      </c>
      <c r="D45" s="19">
        <v>0</v>
      </c>
      <c r="E45" s="19"/>
      <c r="F45" s="48">
        <f t="shared" si="3"/>
        <v>20000</v>
      </c>
      <c r="G45" s="48">
        <f t="shared" si="0"/>
        <v>20000</v>
      </c>
      <c r="H45" s="10"/>
      <c r="I45" s="10"/>
      <c r="J45" s="10"/>
      <c r="K45" s="10"/>
      <c r="L45" s="10"/>
      <c r="M45" s="10"/>
      <c r="N45" s="10"/>
      <c r="O45" s="37"/>
      <c r="P45" s="38">
        <f t="shared" si="1"/>
        <v>20000</v>
      </c>
    </row>
    <row r="46" spans="1:16" ht="15" customHeight="1" x14ac:dyDescent="0.2">
      <c r="A46" s="7"/>
      <c r="B46" s="31" t="s">
        <v>96</v>
      </c>
      <c r="C46" s="19">
        <v>10000</v>
      </c>
      <c r="D46" s="19">
        <v>0</v>
      </c>
      <c r="E46" s="19"/>
      <c r="F46" s="48">
        <f t="shared" si="3"/>
        <v>10000</v>
      </c>
      <c r="G46" s="48">
        <f t="shared" si="0"/>
        <v>10000</v>
      </c>
      <c r="H46" s="10"/>
      <c r="I46" s="10"/>
      <c r="J46" s="10"/>
      <c r="K46" s="10"/>
      <c r="L46" s="10"/>
      <c r="M46" s="10"/>
      <c r="N46" s="10"/>
      <c r="O46" s="37"/>
      <c r="P46" s="38">
        <f t="shared" si="1"/>
        <v>10000</v>
      </c>
    </row>
    <row r="47" spans="1:16" ht="24" x14ac:dyDescent="0.2">
      <c r="A47" s="7"/>
      <c r="B47" s="54" t="s">
        <v>189</v>
      </c>
      <c r="C47" s="19"/>
      <c r="D47" s="19"/>
      <c r="E47" s="33">
        <v>20000</v>
      </c>
      <c r="F47" s="48">
        <f t="shared" si="3"/>
        <v>20000</v>
      </c>
      <c r="G47" s="48"/>
      <c r="H47" s="10"/>
      <c r="I47" s="10"/>
      <c r="J47" s="10"/>
      <c r="K47" s="10"/>
      <c r="L47" s="10"/>
      <c r="M47" s="10"/>
      <c r="N47" s="10"/>
      <c r="O47" s="37"/>
      <c r="P47" s="38">
        <f t="shared" si="1"/>
        <v>20000</v>
      </c>
    </row>
    <row r="48" spans="1:16" ht="15" customHeight="1" x14ac:dyDescent="0.2">
      <c r="A48" s="7"/>
      <c r="B48" s="54" t="s">
        <v>190</v>
      </c>
      <c r="C48" s="19"/>
      <c r="D48" s="19"/>
      <c r="E48" s="33">
        <v>20000</v>
      </c>
      <c r="F48" s="48">
        <f t="shared" si="3"/>
        <v>20000</v>
      </c>
      <c r="G48" s="48"/>
      <c r="H48" s="10"/>
      <c r="I48" s="10"/>
      <c r="J48" s="10"/>
      <c r="K48" s="10"/>
      <c r="L48" s="10"/>
      <c r="M48" s="10"/>
      <c r="N48" s="10"/>
      <c r="O48" s="37"/>
      <c r="P48" s="38">
        <f t="shared" si="1"/>
        <v>20000</v>
      </c>
    </row>
    <row r="49" spans="1:16" ht="15" customHeight="1" x14ac:dyDescent="0.2">
      <c r="A49" s="7"/>
      <c r="B49" s="54" t="s">
        <v>191</v>
      </c>
      <c r="C49" s="19"/>
      <c r="D49" s="19"/>
      <c r="E49" s="33">
        <v>20000</v>
      </c>
      <c r="F49" s="48">
        <f t="shared" si="3"/>
        <v>20000</v>
      </c>
      <c r="G49" s="48"/>
      <c r="H49" s="10"/>
      <c r="I49" s="10"/>
      <c r="J49" s="10"/>
      <c r="K49" s="10"/>
      <c r="L49" s="10"/>
      <c r="M49" s="10"/>
      <c r="N49" s="10"/>
      <c r="O49" s="37"/>
      <c r="P49" s="38">
        <f t="shared" si="1"/>
        <v>20000</v>
      </c>
    </row>
    <row r="50" spans="1:16" ht="15" customHeight="1" x14ac:dyDescent="0.2">
      <c r="A50" s="7"/>
      <c r="B50" s="54" t="s">
        <v>192</v>
      </c>
      <c r="C50" s="19"/>
      <c r="D50" s="19"/>
      <c r="E50" s="33">
        <v>20000</v>
      </c>
      <c r="F50" s="48">
        <f t="shared" si="3"/>
        <v>20000</v>
      </c>
      <c r="G50" s="48"/>
      <c r="H50" s="10"/>
      <c r="I50" s="10"/>
      <c r="J50" s="10"/>
      <c r="K50" s="10"/>
      <c r="L50" s="10"/>
      <c r="M50" s="10"/>
      <c r="N50" s="10"/>
      <c r="O50" s="37"/>
      <c r="P50" s="38">
        <f t="shared" si="1"/>
        <v>20000</v>
      </c>
    </row>
    <row r="51" spans="1:16" ht="15" customHeight="1" x14ac:dyDescent="0.2">
      <c r="A51" s="7"/>
      <c r="B51" s="54" t="s">
        <v>193</v>
      </c>
      <c r="C51" s="19"/>
      <c r="D51" s="19"/>
      <c r="E51" s="33">
        <v>20000</v>
      </c>
      <c r="F51" s="48">
        <f t="shared" si="3"/>
        <v>20000</v>
      </c>
      <c r="G51" s="48"/>
      <c r="H51" s="10"/>
      <c r="I51" s="10"/>
      <c r="J51" s="10"/>
      <c r="K51" s="10"/>
      <c r="L51" s="10"/>
      <c r="M51" s="10"/>
      <c r="N51" s="10"/>
      <c r="O51" s="37"/>
      <c r="P51" s="38">
        <f t="shared" si="1"/>
        <v>20000</v>
      </c>
    </row>
    <row r="52" spans="1:16" ht="27" customHeight="1" x14ac:dyDescent="0.2">
      <c r="A52" s="7"/>
      <c r="B52" s="54" t="s">
        <v>194</v>
      </c>
      <c r="C52" s="19"/>
      <c r="D52" s="19"/>
      <c r="E52" s="33">
        <v>20000</v>
      </c>
      <c r="F52" s="48">
        <f t="shared" si="3"/>
        <v>20000</v>
      </c>
      <c r="G52" s="48"/>
      <c r="H52" s="10"/>
      <c r="I52" s="10"/>
      <c r="J52" s="10"/>
      <c r="K52" s="10"/>
      <c r="L52" s="10"/>
      <c r="M52" s="10"/>
      <c r="N52" s="10"/>
      <c r="O52" s="37"/>
      <c r="P52" s="38">
        <f t="shared" si="1"/>
        <v>20000</v>
      </c>
    </row>
    <row r="53" spans="1:16" s="23" customFormat="1" ht="15" customHeight="1" x14ac:dyDescent="0.2">
      <c r="A53" s="7"/>
      <c r="B53" s="52" t="s">
        <v>8</v>
      </c>
      <c r="C53" s="18">
        <f>C54</f>
        <v>9000</v>
      </c>
      <c r="D53" s="18">
        <f>D54</f>
        <v>8941.2000000000007</v>
      </c>
      <c r="E53" s="18">
        <f>E54</f>
        <v>0</v>
      </c>
      <c r="F53" s="47">
        <f>F54</f>
        <v>9000</v>
      </c>
      <c r="G53" s="47">
        <f t="shared" si="0"/>
        <v>58.799999999999272</v>
      </c>
      <c r="H53" s="44"/>
      <c r="I53" s="44"/>
      <c r="J53" s="44"/>
      <c r="K53" s="44"/>
      <c r="L53" s="44"/>
      <c r="M53" s="44"/>
      <c r="N53" s="44"/>
      <c r="O53" s="45"/>
      <c r="P53" s="42">
        <f t="shared" si="1"/>
        <v>9000</v>
      </c>
    </row>
    <row r="54" spans="1:16" ht="15" customHeight="1" x14ac:dyDescent="0.2">
      <c r="A54" s="7"/>
      <c r="B54" s="31" t="s">
        <v>97</v>
      </c>
      <c r="C54" s="19">
        <v>9000</v>
      </c>
      <c r="D54" s="19">
        <v>8941.2000000000007</v>
      </c>
      <c r="E54" s="19"/>
      <c r="F54" s="48">
        <f>C54+E54</f>
        <v>9000</v>
      </c>
      <c r="G54" s="48">
        <f t="shared" si="0"/>
        <v>58.799999999999272</v>
      </c>
      <c r="H54" s="34" t="s">
        <v>126</v>
      </c>
      <c r="I54" s="10"/>
      <c r="J54" s="10"/>
      <c r="K54" s="10"/>
      <c r="L54" s="10"/>
      <c r="M54" s="10"/>
      <c r="N54" s="10"/>
      <c r="O54" s="37"/>
      <c r="P54" s="38">
        <f t="shared" si="1"/>
        <v>9000</v>
      </c>
    </row>
    <row r="55" spans="1:16" ht="15" customHeight="1" x14ac:dyDescent="0.2">
      <c r="A55" s="3" t="s">
        <v>15</v>
      </c>
      <c r="B55" s="52" t="s">
        <v>16</v>
      </c>
      <c r="C55" s="18">
        <f>C56+C63+C60</f>
        <v>757000</v>
      </c>
      <c r="D55" s="18">
        <f>D56+D63+D60</f>
        <v>162589.59999999998</v>
      </c>
      <c r="E55" s="18">
        <f>E56+E63+E60</f>
        <v>0</v>
      </c>
      <c r="F55" s="47">
        <f>F56+F63+F60</f>
        <v>757000</v>
      </c>
      <c r="G55" s="47">
        <f t="shared" si="0"/>
        <v>594410.4</v>
      </c>
      <c r="H55" s="10"/>
      <c r="I55" s="10"/>
      <c r="J55" s="10"/>
      <c r="K55" s="10"/>
      <c r="L55" s="10"/>
      <c r="M55" s="10"/>
      <c r="N55" s="10"/>
      <c r="O55" s="37"/>
      <c r="P55" s="42">
        <f t="shared" si="1"/>
        <v>757000</v>
      </c>
    </row>
    <row r="56" spans="1:16" ht="15" customHeight="1" x14ac:dyDescent="0.2">
      <c r="A56" s="4" t="s">
        <v>11</v>
      </c>
      <c r="B56" s="52" t="s">
        <v>13</v>
      </c>
      <c r="C56" s="18">
        <f>SUM(C57:C59)</f>
        <v>400000</v>
      </c>
      <c r="D56" s="18">
        <f>SUM(D57:D59)</f>
        <v>58034.119999999995</v>
      </c>
      <c r="E56" s="18">
        <f>SUM(E57:E59)</f>
        <v>0</v>
      </c>
      <c r="F56" s="47">
        <f>SUM(F57:F59)</f>
        <v>400000</v>
      </c>
      <c r="G56" s="47">
        <f t="shared" si="0"/>
        <v>341965.88</v>
      </c>
      <c r="H56" s="10"/>
      <c r="I56" s="10"/>
      <c r="J56" s="10"/>
      <c r="K56" s="10"/>
      <c r="L56" s="10"/>
      <c r="M56" s="10"/>
      <c r="N56" s="10"/>
      <c r="O56" s="37"/>
      <c r="P56" s="42">
        <f t="shared" si="1"/>
        <v>400000</v>
      </c>
    </row>
    <row r="57" spans="1:16" ht="15" customHeight="1" x14ac:dyDescent="0.2">
      <c r="A57" s="11"/>
      <c r="B57" s="31" t="s">
        <v>38</v>
      </c>
      <c r="C57" s="19">
        <v>35000</v>
      </c>
      <c r="D57" s="19">
        <v>34070.839999999997</v>
      </c>
      <c r="E57" s="19"/>
      <c r="F57" s="48">
        <f>C57+E57</f>
        <v>35000</v>
      </c>
      <c r="G57" s="48">
        <f t="shared" si="0"/>
        <v>929.16000000000349</v>
      </c>
      <c r="H57" s="34" t="s">
        <v>111</v>
      </c>
      <c r="I57" s="10"/>
      <c r="J57" s="10"/>
      <c r="K57" s="10"/>
      <c r="L57" s="10"/>
      <c r="M57" s="10"/>
      <c r="N57" s="10"/>
      <c r="O57" s="37"/>
      <c r="P57" s="38">
        <f t="shared" si="1"/>
        <v>35000</v>
      </c>
    </row>
    <row r="58" spans="1:16" ht="15" customHeight="1" x14ac:dyDescent="0.2">
      <c r="A58" s="7"/>
      <c r="B58" s="31" t="s">
        <v>52</v>
      </c>
      <c r="C58" s="19">
        <v>40000</v>
      </c>
      <c r="D58" s="19">
        <v>0</v>
      </c>
      <c r="E58" s="19"/>
      <c r="F58" s="48">
        <f>C58+E58</f>
        <v>40000</v>
      </c>
      <c r="G58" s="48">
        <f t="shared" si="0"/>
        <v>40000</v>
      </c>
      <c r="H58" s="10"/>
      <c r="I58" s="10"/>
      <c r="J58" s="10"/>
      <c r="K58" s="10"/>
      <c r="L58" s="10"/>
      <c r="M58" s="10"/>
      <c r="N58" s="10"/>
      <c r="O58" s="37"/>
      <c r="P58" s="38">
        <f t="shared" si="1"/>
        <v>40000</v>
      </c>
    </row>
    <row r="59" spans="1:16" ht="15" customHeight="1" x14ac:dyDescent="0.2">
      <c r="A59" s="7"/>
      <c r="B59" s="31" t="s">
        <v>67</v>
      </c>
      <c r="C59" s="19">
        <v>325000</v>
      </c>
      <c r="D59" s="19">
        <v>23963.279999999999</v>
      </c>
      <c r="E59" s="19"/>
      <c r="F59" s="48">
        <f>C59+E59</f>
        <v>325000</v>
      </c>
      <c r="G59" s="48">
        <f t="shared" si="0"/>
        <v>301036.71999999997</v>
      </c>
      <c r="H59" s="34" t="s">
        <v>109</v>
      </c>
      <c r="I59" s="10" t="s">
        <v>135</v>
      </c>
      <c r="J59" s="10"/>
      <c r="K59" s="10" t="s">
        <v>136</v>
      </c>
      <c r="L59" s="10"/>
      <c r="M59" s="43" t="s">
        <v>137</v>
      </c>
      <c r="N59" s="10"/>
      <c r="O59" s="37"/>
      <c r="P59" s="38">
        <f t="shared" si="1"/>
        <v>325000</v>
      </c>
    </row>
    <row r="60" spans="1:16" ht="15.75" customHeight="1" x14ac:dyDescent="0.2">
      <c r="A60" s="4" t="s">
        <v>3</v>
      </c>
      <c r="B60" s="52" t="s">
        <v>5</v>
      </c>
      <c r="C60" s="18">
        <f>SUM(C61:C62)</f>
        <v>130000</v>
      </c>
      <c r="D60" s="18">
        <f t="shared" ref="D60:N60" si="4">SUM(D61:D62)</f>
        <v>0</v>
      </c>
      <c r="E60" s="18">
        <f t="shared" si="4"/>
        <v>0</v>
      </c>
      <c r="F60" s="47">
        <f t="shared" si="4"/>
        <v>130000</v>
      </c>
      <c r="G60" s="47">
        <f t="shared" si="4"/>
        <v>130000</v>
      </c>
      <c r="H60" s="47">
        <f t="shared" si="4"/>
        <v>0</v>
      </c>
      <c r="I60" s="47">
        <f t="shared" si="4"/>
        <v>0</v>
      </c>
      <c r="J60" s="47">
        <f t="shared" si="4"/>
        <v>0</v>
      </c>
      <c r="K60" s="47">
        <f t="shared" si="4"/>
        <v>0</v>
      </c>
      <c r="L60" s="47">
        <f t="shared" si="4"/>
        <v>0</v>
      </c>
      <c r="M60" s="47">
        <f t="shared" si="4"/>
        <v>0</v>
      </c>
      <c r="N60" s="49">
        <f t="shared" si="4"/>
        <v>0</v>
      </c>
      <c r="O60" s="37"/>
      <c r="P60" s="42">
        <f t="shared" si="1"/>
        <v>130000</v>
      </c>
    </row>
    <row r="61" spans="1:16" ht="15" customHeight="1" x14ac:dyDescent="0.2">
      <c r="A61" s="11"/>
      <c r="B61" s="31" t="s">
        <v>83</v>
      </c>
      <c r="C61" s="19">
        <v>80000</v>
      </c>
      <c r="D61" s="19">
        <v>0</v>
      </c>
      <c r="E61" s="19"/>
      <c r="F61" s="48">
        <f>C61+E61</f>
        <v>80000</v>
      </c>
      <c r="G61" s="48">
        <f t="shared" si="0"/>
        <v>80000</v>
      </c>
      <c r="H61" s="10"/>
      <c r="I61" s="10"/>
      <c r="J61" s="10"/>
      <c r="K61" s="10"/>
      <c r="L61" s="10"/>
      <c r="M61" s="10"/>
      <c r="N61" s="10"/>
      <c r="O61" s="37"/>
      <c r="P61" s="38">
        <f t="shared" si="1"/>
        <v>80000</v>
      </c>
    </row>
    <row r="62" spans="1:16" ht="15" customHeight="1" x14ac:dyDescent="0.2">
      <c r="A62" s="28"/>
      <c r="B62" s="31" t="s">
        <v>84</v>
      </c>
      <c r="C62" s="19">
        <v>50000</v>
      </c>
      <c r="D62" s="19">
        <v>0</v>
      </c>
      <c r="E62" s="19"/>
      <c r="F62" s="48">
        <f>C62+E62</f>
        <v>50000</v>
      </c>
      <c r="G62" s="48">
        <f t="shared" si="0"/>
        <v>50000</v>
      </c>
      <c r="H62" s="10"/>
      <c r="I62" s="10" t="s">
        <v>138</v>
      </c>
      <c r="J62" s="10"/>
      <c r="K62" s="10" t="s">
        <v>166</v>
      </c>
      <c r="L62" s="10"/>
      <c r="M62" s="10"/>
      <c r="N62" s="10"/>
      <c r="O62" s="37"/>
      <c r="P62" s="38">
        <f t="shared" si="1"/>
        <v>50000</v>
      </c>
    </row>
    <row r="63" spans="1:16" ht="15" customHeight="1" x14ac:dyDescent="0.2">
      <c r="A63" s="5" t="s">
        <v>6</v>
      </c>
      <c r="B63" s="52" t="s">
        <v>7</v>
      </c>
      <c r="C63" s="18">
        <f>C67+C64</f>
        <v>227000</v>
      </c>
      <c r="D63" s="18">
        <f>D67+D64</f>
        <v>104555.48</v>
      </c>
      <c r="E63" s="18">
        <f>E67+E64</f>
        <v>0</v>
      </c>
      <c r="F63" s="47">
        <f>F67+F64</f>
        <v>227000</v>
      </c>
      <c r="G63" s="47">
        <f t="shared" si="0"/>
        <v>122444.52</v>
      </c>
      <c r="H63" s="10"/>
      <c r="I63" s="10"/>
      <c r="J63" s="10"/>
      <c r="K63" s="10"/>
      <c r="L63" s="10"/>
      <c r="M63" s="10"/>
      <c r="N63" s="10"/>
      <c r="O63" s="37"/>
      <c r="P63" s="42">
        <f t="shared" si="1"/>
        <v>227000</v>
      </c>
    </row>
    <row r="64" spans="1:16" s="23" customFormat="1" ht="15" customHeight="1" x14ac:dyDescent="0.2">
      <c r="A64" s="7"/>
      <c r="B64" s="52" t="s">
        <v>9</v>
      </c>
      <c r="C64" s="18">
        <f>C65+C66</f>
        <v>197000</v>
      </c>
      <c r="D64" s="18">
        <f>D65+D66</f>
        <v>104555.48</v>
      </c>
      <c r="E64" s="18">
        <f>E65+E66</f>
        <v>0</v>
      </c>
      <c r="F64" s="47">
        <f>F65+F66</f>
        <v>197000</v>
      </c>
      <c r="G64" s="47">
        <f t="shared" si="0"/>
        <v>92444.52</v>
      </c>
      <c r="H64" s="44" t="s">
        <v>110</v>
      </c>
      <c r="I64" s="44"/>
      <c r="J64" s="44"/>
      <c r="K64" s="44"/>
      <c r="L64" s="44"/>
      <c r="M64" s="44"/>
      <c r="N64" s="44"/>
      <c r="O64" s="45"/>
      <c r="P64" s="42">
        <f t="shared" si="1"/>
        <v>197000</v>
      </c>
    </row>
    <row r="65" spans="1:16" ht="15" customHeight="1" x14ac:dyDescent="0.2">
      <c r="A65" s="7"/>
      <c r="B65" s="31" t="s">
        <v>28</v>
      </c>
      <c r="C65" s="19">
        <v>117000</v>
      </c>
      <c r="D65" s="19">
        <v>104555.48</v>
      </c>
      <c r="E65" s="19"/>
      <c r="F65" s="48">
        <f>C65+E65</f>
        <v>117000</v>
      </c>
      <c r="G65" s="48">
        <f t="shared" si="0"/>
        <v>12444.520000000004</v>
      </c>
      <c r="H65" s="10" t="s">
        <v>110</v>
      </c>
      <c r="I65" s="10" t="s">
        <v>164</v>
      </c>
      <c r="J65" s="10"/>
      <c r="K65" s="46">
        <v>426374</v>
      </c>
      <c r="L65" s="10" t="s">
        <v>165</v>
      </c>
      <c r="M65" s="10"/>
      <c r="N65" s="10"/>
      <c r="O65" s="37"/>
      <c r="P65" s="38">
        <f t="shared" si="1"/>
        <v>117000</v>
      </c>
    </row>
    <row r="66" spans="1:16" ht="15" customHeight="1" x14ac:dyDescent="0.2">
      <c r="A66" s="7"/>
      <c r="B66" s="31" t="s">
        <v>55</v>
      </c>
      <c r="C66" s="19">
        <v>80000</v>
      </c>
      <c r="D66" s="19">
        <v>0</v>
      </c>
      <c r="E66" s="19"/>
      <c r="F66" s="48">
        <f>C66+E66</f>
        <v>80000</v>
      </c>
      <c r="G66" s="48">
        <f t="shared" si="0"/>
        <v>80000</v>
      </c>
      <c r="H66" s="10"/>
      <c r="I66" s="10"/>
      <c r="J66" s="10"/>
      <c r="K66" s="10"/>
      <c r="L66" s="10"/>
      <c r="M66" s="10"/>
      <c r="N66" s="10"/>
      <c r="O66" s="37"/>
      <c r="P66" s="38">
        <f t="shared" si="1"/>
        <v>80000</v>
      </c>
    </row>
    <row r="67" spans="1:16" s="23" customFormat="1" ht="15" customHeight="1" x14ac:dyDescent="0.2">
      <c r="A67" s="7"/>
      <c r="B67" s="52" t="s">
        <v>8</v>
      </c>
      <c r="C67" s="18">
        <f>C68</f>
        <v>30000</v>
      </c>
      <c r="D67" s="18">
        <f>D68</f>
        <v>0</v>
      </c>
      <c r="E67" s="18">
        <f>E68</f>
        <v>0</v>
      </c>
      <c r="F67" s="47">
        <f>F68</f>
        <v>30000</v>
      </c>
      <c r="G67" s="47">
        <f t="shared" si="0"/>
        <v>30000</v>
      </c>
      <c r="H67" s="44"/>
      <c r="I67" s="44"/>
      <c r="J67" s="44"/>
      <c r="K67" s="44"/>
      <c r="L67" s="44"/>
      <c r="M67" s="44"/>
      <c r="N67" s="44"/>
      <c r="O67" s="45"/>
      <c r="P67" s="42">
        <f t="shared" si="1"/>
        <v>30000</v>
      </c>
    </row>
    <row r="68" spans="1:16" ht="15" customHeight="1" x14ac:dyDescent="0.2">
      <c r="A68" s="7"/>
      <c r="B68" s="31" t="s">
        <v>82</v>
      </c>
      <c r="C68" s="19">
        <v>30000</v>
      </c>
      <c r="D68" s="18">
        <v>0</v>
      </c>
      <c r="E68" s="18"/>
      <c r="F68" s="48">
        <f>C68+E68</f>
        <v>30000</v>
      </c>
      <c r="G68" s="48">
        <f t="shared" si="0"/>
        <v>30000</v>
      </c>
      <c r="H68" s="10"/>
      <c r="I68" s="10"/>
      <c r="J68" s="10"/>
      <c r="K68" s="10"/>
      <c r="L68" s="10"/>
      <c r="M68" s="10"/>
      <c r="N68" s="10"/>
      <c r="O68" s="37"/>
      <c r="P68" s="38">
        <f t="shared" si="1"/>
        <v>30000</v>
      </c>
    </row>
    <row r="69" spans="1:16" ht="15" customHeight="1" x14ac:dyDescent="0.2">
      <c r="A69" s="29" t="s">
        <v>197</v>
      </c>
      <c r="B69" s="52" t="s">
        <v>198</v>
      </c>
      <c r="C69" s="18"/>
      <c r="D69" s="19">
        <f>D70+D71+D72</f>
        <v>0</v>
      </c>
      <c r="E69" s="32">
        <f>E70+E71+E72</f>
        <v>20000</v>
      </c>
      <c r="F69" s="47">
        <f>F70+F71+F72</f>
        <v>20000</v>
      </c>
      <c r="G69" s="48"/>
      <c r="H69" s="10"/>
      <c r="I69" s="10"/>
      <c r="J69" s="10"/>
      <c r="K69" s="10"/>
      <c r="L69" s="10"/>
      <c r="M69" s="10"/>
      <c r="N69" s="10"/>
      <c r="O69" s="37"/>
      <c r="P69" s="42">
        <f t="shared" ref="P69:P132" si="5">F69+O69</f>
        <v>20000</v>
      </c>
    </row>
    <row r="70" spans="1:16" ht="15" customHeight="1" x14ac:dyDescent="0.2">
      <c r="A70" s="3" t="s">
        <v>11</v>
      </c>
      <c r="B70" s="52" t="s">
        <v>13</v>
      </c>
      <c r="C70" s="19"/>
      <c r="D70" s="18"/>
      <c r="E70" s="18"/>
      <c r="F70" s="47"/>
      <c r="G70" s="48"/>
      <c r="H70" s="10"/>
      <c r="I70" s="10"/>
      <c r="J70" s="10"/>
      <c r="K70" s="10"/>
      <c r="L70" s="10"/>
      <c r="M70" s="10"/>
      <c r="N70" s="10"/>
      <c r="O70" s="37"/>
      <c r="P70" s="38"/>
    </row>
    <row r="71" spans="1:16" ht="15" customHeight="1" x14ac:dyDescent="0.2">
      <c r="A71" s="3" t="s">
        <v>3</v>
      </c>
      <c r="B71" s="52" t="s">
        <v>5</v>
      </c>
      <c r="C71" s="19"/>
      <c r="D71" s="18"/>
      <c r="E71" s="18"/>
      <c r="F71" s="47"/>
      <c r="G71" s="48"/>
      <c r="H71" s="10"/>
      <c r="I71" s="10"/>
      <c r="J71" s="10"/>
      <c r="K71" s="10"/>
      <c r="L71" s="10"/>
      <c r="M71" s="10"/>
      <c r="N71" s="10"/>
      <c r="O71" s="37"/>
      <c r="P71" s="38"/>
    </row>
    <row r="72" spans="1:16" ht="15" customHeight="1" x14ac:dyDescent="0.2">
      <c r="A72" s="3" t="s">
        <v>6</v>
      </c>
      <c r="B72" s="52" t="s">
        <v>7</v>
      </c>
      <c r="C72" s="18"/>
      <c r="D72" s="18"/>
      <c r="E72" s="18">
        <f>E73+E75</f>
        <v>20000</v>
      </c>
      <c r="F72" s="47">
        <v>20000</v>
      </c>
      <c r="G72" s="48"/>
      <c r="H72" s="10"/>
      <c r="I72" s="10"/>
      <c r="J72" s="10"/>
      <c r="K72" s="10"/>
      <c r="L72" s="10"/>
      <c r="M72" s="10"/>
      <c r="N72" s="10"/>
      <c r="O72" s="37"/>
      <c r="P72" s="42">
        <f>F72+O72</f>
        <v>20000</v>
      </c>
    </row>
    <row r="73" spans="1:16" ht="15" customHeight="1" x14ac:dyDescent="0.2">
      <c r="A73" s="7"/>
      <c r="B73" s="52" t="s">
        <v>9</v>
      </c>
      <c r="C73" s="19"/>
      <c r="D73" s="18"/>
      <c r="E73" s="18">
        <f>E74</f>
        <v>20000</v>
      </c>
      <c r="F73" s="47">
        <v>20000</v>
      </c>
      <c r="G73" s="48"/>
      <c r="H73" s="10"/>
      <c r="I73" s="10"/>
      <c r="J73" s="10"/>
      <c r="K73" s="10"/>
      <c r="L73" s="10"/>
      <c r="M73" s="10"/>
      <c r="N73" s="10"/>
      <c r="O73" s="37"/>
      <c r="P73" s="42">
        <f>F73+O73</f>
        <v>20000</v>
      </c>
    </row>
    <row r="74" spans="1:16" ht="15" customHeight="1" x14ac:dyDescent="0.2">
      <c r="A74" s="7"/>
      <c r="B74" s="51" t="s">
        <v>199</v>
      </c>
      <c r="C74" s="19"/>
      <c r="D74" s="18"/>
      <c r="E74" s="19">
        <v>20000</v>
      </c>
      <c r="F74" s="48">
        <v>20000</v>
      </c>
      <c r="G74" s="48"/>
      <c r="H74" s="10"/>
      <c r="I74" s="10"/>
      <c r="J74" s="10"/>
      <c r="K74" s="10"/>
      <c r="L74" s="10"/>
      <c r="M74" s="10"/>
      <c r="N74" s="10"/>
      <c r="O74" s="37"/>
      <c r="P74" s="38">
        <f>F74+O74</f>
        <v>20000</v>
      </c>
    </row>
    <row r="75" spans="1:16" ht="15" customHeight="1" x14ac:dyDescent="0.2">
      <c r="A75" s="7"/>
      <c r="B75" s="52" t="s">
        <v>8</v>
      </c>
      <c r="C75" s="19"/>
      <c r="D75" s="18"/>
      <c r="E75" s="18"/>
      <c r="F75" s="47"/>
      <c r="G75" s="48"/>
      <c r="H75" s="10"/>
      <c r="I75" s="10"/>
      <c r="J75" s="10"/>
      <c r="K75" s="10"/>
      <c r="L75" s="10"/>
      <c r="M75" s="10"/>
      <c r="N75" s="10"/>
      <c r="O75" s="37"/>
      <c r="P75" s="38"/>
    </row>
    <row r="76" spans="1:16" ht="15" customHeight="1" x14ac:dyDescent="0.2">
      <c r="A76" s="3" t="s">
        <v>17</v>
      </c>
      <c r="B76" s="52" t="s">
        <v>18</v>
      </c>
      <c r="C76" s="18">
        <f>C77+C93+C87</f>
        <v>7819000</v>
      </c>
      <c r="D76" s="18">
        <f t="shared" ref="D76:N76" si="6">D77+D93+D87</f>
        <v>3103440.47</v>
      </c>
      <c r="E76" s="18">
        <f t="shared" si="6"/>
        <v>605000</v>
      </c>
      <c r="F76" s="47">
        <f t="shared" si="6"/>
        <v>8424000</v>
      </c>
      <c r="G76" s="47">
        <f t="shared" si="6"/>
        <v>4715559.53</v>
      </c>
      <c r="H76" s="47">
        <f t="shared" si="6"/>
        <v>0</v>
      </c>
      <c r="I76" s="47">
        <f t="shared" si="6"/>
        <v>0</v>
      </c>
      <c r="J76" s="47">
        <f t="shared" si="6"/>
        <v>0</v>
      </c>
      <c r="K76" s="47">
        <f t="shared" si="6"/>
        <v>0</v>
      </c>
      <c r="L76" s="47">
        <f t="shared" si="6"/>
        <v>0</v>
      </c>
      <c r="M76" s="47">
        <f t="shared" si="6"/>
        <v>3573761.0599999996</v>
      </c>
      <c r="N76" s="49">
        <f t="shared" si="6"/>
        <v>0</v>
      </c>
      <c r="O76" s="37"/>
      <c r="P76" s="42">
        <f t="shared" si="5"/>
        <v>8424000</v>
      </c>
    </row>
    <row r="77" spans="1:16" ht="15" customHeight="1" x14ac:dyDescent="0.2">
      <c r="A77" s="4" t="s">
        <v>11</v>
      </c>
      <c r="B77" s="52" t="s">
        <v>13</v>
      </c>
      <c r="C77" s="18">
        <f>SUM(C78:C86)</f>
        <v>6487000</v>
      </c>
      <c r="D77" s="18">
        <f t="shared" ref="D77:N77" si="7">SUM(D78:D86)</f>
        <v>2779248.47</v>
      </c>
      <c r="E77" s="18">
        <f t="shared" si="7"/>
        <v>345000</v>
      </c>
      <c r="F77" s="47">
        <f t="shared" si="7"/>
        <v>6832000</v>
      </c>
      <c r="G77" s="47">
        <f t="shared" si="7"/>
        <v>3707751.5300000003</v>
      </c>
      <c r="H77" s="47">
        <f t="shared" si="7"/>
        <v>0</v>
      </c>
      <c r="I77" s="47">
        <f t="shared" si="7"/>
        <v>0</v>
      </c>
      <c r="J77" s="47">
        <f t="shared" si="7"/>
        <v>0</v>
      </c>
      <c r="K77" s="47">
        <f t="shared" si="7"/>
        <v>0</v>
      </c>
      <c r="L77" s="47">
        <f t="shared" si="7"/>
        <v>0</v>
      </c>
      <c r="M77" s="47">
        <f t="shared" si="7"/>
        <v>3573761.0599999996</v>
      </c>
      <c r="N77" s="49">
        <f t="shared" si="7"/>
        <v>0</v>
      </c>
      <c r="O77" s="37"/>
      <c r="P77" s="42">
        <f t="shared" si="5"/>
        <v>6832000</v>
      </c>
    </row>
    <row r="78" spans="1:16" ht="15" customHeight="1" x14ac:dyDescent="0.2">
      <c r="A78" s="5"/>
      <c r="B78" s="31" t="s">
        <v>25</v>
      </c>
      <c r="C78" s="19">
        <v>128000</v>
      </c>
      <c r="D78" s="19">
        <v>51107.16</v>
      </c>
      <c r="E78" s="19"/>
      <c r="F78" s="48">
        <f>C78+E78</f>
        <v>128000</v>
      </c>
      <c r="G78" s="48">
        <f t="shared" si="0"/>
        <v>76892.84</v>
      </c>
      <c r="H78" s="10"/>
      <c r="I78" s="10"/>
      <c r="J78" s="10"/>
      <c r="K78" s="10"/>
      <c r="L78" s="10"/>
      <c r="M78" s="10"/>
      <c r="N78" s="10"/>
      <c r="O78" s="37"/>
      <c r="P78" s="38">
        <f t="shared" si="5"/>
        <v>128000</v>
      </c>
    </row>
    <row r="79" spans="1:16" ht="15" customHeight="1" x14ac:dyDescent="0.2">
      <c r="A79" s="7"/>
      <c r="B79" s="31" t="s">
        <v>26</v>
      </c>
      <c r="C79" s="19">
        <v>3000000</v>
      </c>
      <c r="D79" s="19">
        <v>2015993.87</v>
      </c>
      <c r="E79" s="19">
        <v>600000</v>
      </c>
      <c r="F79" s="48">
        <f t="shared" ref="F79:F86" si="8">C79+E79</f>
        <v>3600000</v>
      </c>
      <c r="G79" s="48">
        <f t="shared" si="0"/>
        <v>984006.12999999989</v>
      </c>
      <c r="H79" s="34" t="s">
        <v>121</v>
      </c>
      <c r="I79" s="10" t="s">
        <v>140</v>
      </c>
      <c r="J79" s="10"/>
      <c r="K79" s="10" t="s">
        <v>141</v>
      </c>
      <c r="L79" s="10"/>
      <c r="M79" s="10" t="s">
        <v>142</v>
      </c>
      <c r="N79" s="10"/>
      <c r="O79" s="37"/>
      <c r="P79" s="38">
        <f t="shared" si="5"/>
        <v>3600000</v>
      </c>
    </row>
    <row r="80" spans="1:16" ht="15" customHeight="1" x14ac:dyDescent="0.2">
      <c r="A80" s="7"/>
      <c r="B80" s="31" t="s">
        <v>29</v>
      </c>
      <c r="C80" s="19">
        <v>326000</v>
      </c>
      <c r="D80" s="19">
        <v>239887.16</v>
      </c>
      <c r="E80" s="19"/>
      <c r="F80" s="48">
        <f t="shared" si="8"/>
        <v>326000</v>
      </c>
      <c r="G80" s="48">
        <f t="shared" si="0"/>
        <v>86112.84</v>
      </c>
      <c r="H80" s="10" t="s">
        <v>120</v>
      </c>
      <c r="I80" s="10" t="s">
        <v>139</v>
      </c>
      <c r="J80" s="10"/>
      <c r="K80" s="10" t="s">
        <v>143</v>
      </c>
      <c r="L80" s="10"/>
      <c r="M80" s="10"/>
      <c r="N80" s="10"/>
      <c r="O80" s="37"/>
      <c r="P80" s="38">
        <f t="shared" si="5"/>
        <v>326000</v>
      </c>
    </row>
    <row r="81" spans="1:16" ht="15" customHeight="1" x14ac:dyDescent="0.2">
      <c r="A81" s="7"/>
      <c r="B81" s="30" t="s">
        <v>86</v>
      </c>
      <c r="C81" s="19">
        <v>70000</v>
      </c>
      <c r="D81" s="19">
        <v>0</v>
      </c>
      <c r="E81" s="19"/>
      <c r="F81" s="48">
        <f t="shared" si="8"/>
        <v>70000</v>
      </c>
      <c r="G81" s="48">
        <f t="shared" si="0"/>
        <v>70000</v>
      </c>
      <c r="H81" s="10"/>
      <c r="I81" s="10"/>
      <c r="J81" s="10"/>
      <c r="K81" s="10"/>
      <c r="L81" s="10"/>
      <c r="M81" s="10"/>
      <c r="N81" s="10"/>
      <c r="O81" s="37"/>
      <c r="P81" s="38">
        <f t="shared" si="5"/>
        <v>70000</v>
      </c>
    </row>
    <row r="82" spans="1:16" ht="15" customHeight="1" x14ac:dyDescent="0.2">
      <c r="A82" s="7"/>
      <c r="B82" s="31" t="s">
        <v>47</v>
      </c>
      <c r="C82" s="19">
        <v>30000</v>
      </c>
      <c r="D82" s="19">
        <v>0</v>
      </c>
      <c r="E82" s="19">
        <v>-25000</v>
      </c>
      <c r="F82" s="48">
        <f t="shared" si="8"/>
        <v>5000</v>
      </c>
      <c r="G82" s="48">
        <f t="shared" si="0"/>
        <v>30000</v>
      </c>
      <c r="H82" s="10"/>
      <c r="I82" s="10"/>
      <c r="J82" s="10"/>
      <c r="K82" s="10"/>
      <c r="L82" s="10"/>
      <c r="M82" s="10"/>
      <c r="N82" s="10"/>
      <c r="O82" s="37"/>
      <c r="P82" s="38">
        <f t="shared" si="5"/>
        <v>5000</v>
      </c>
    </row>
    <row r="83" spans="1:16" ht="15" customHeight="1" x14ac:dyDescent="0.2">
      <c r="A83" s="7"/>
      <c r="B83" s="31" t="s">
        <v>30</v>
      </c>
      <c r="C83" s="19">
        <v>800000</v>
      </c>
      <c r="D83" s="19">
        <v>1152.99</v>
      </c>
      <c r="E83" s="19"/>
      <c r="F83" s="48">
        <f t="shared" si="8"/>
        <v>800000</v>
      </c>
      <c r="G83" s="48">
        <f t="shared" si="0"/>
        <v>798847.01</v>
      </c>
      <c r="H83" s="10"/>
      <c r="I83" s="10" t="s">
        <v>144</v>
      </c>
      <c r="J83" s="10"/>
      <c r="K83" s="10" t="s">
        <v>145</v>
      </c>
      <c r="L83" s="10"/>
      <c r="M83" s="10">
        <f>80060.67+796075.34</f>
        <v>876136.01</v>
      </c>
      <c r="N83" s="10" t="s">
        <v>146</v>
      </c>
      <c r="O83" s="37"/>
      <c r="P83" s="38">
        <f t="shared" si="5"/>
        <v>800000</v>
      </c>
    </row>
    <row r="84" spans="1:16" ht="15" customHeight="1" x14ac:dyDescent="0.2">
      <c r="A84" s="7"/>
      <c r="B84" s="31" t="s">
        <v>57</v>
      </c>
      <c r="C84" s="19">
        <v>800000</v>
      </c>
      <c r="D84" s="19">
        <v>3924.66</v>
      </c>
      <c r="E84" s="19">
        <v>-230000</v>
      </c>
      <c r="F84" s="48">
        <f t="shared" si="8"/>
        <v>570000</v>
      </c>
      <c r="G84" s="48">
        <f t="shared" si="0"/>
        <v>796075.34</v>
      </c>
      <c r="H84" s="10"/>
      <c r="I84" s="10"/>
      <c r="J84" s="10"/>
      <c r="K84" s="10"/>
      <c r="L84" s="10"/>
      <c r="M84" s="10"/>
      <c r="N84" s="10"/>
      <c r="O84" s="37"/>
      <c r="P84" s="38">
        <f t="shared" si="5"/>
        <v>570000</v>
      </c>
    </row>
    <row r="85" spans="1:16" ht="15" customHeight="1" x14ac:dyDescent="0.2">
      <c r="A85" s="7"/>
      <c r="B85" s="31" t="s">
        <v>58</v>
      </c>
      <c r="C85" s="19">
        <v>1230000</v>
      </c>
      <c r="D85" s="19">
        <v>389470.63</v>
      </c>
      <c r="E85" s="19"/>
      <c r="F85" s="48">
        <f t="shared" si="8"/>
        <v>1230000</v>
      </c>
      <c r="G85" s="48">
        <f t="shared" si="0"/>
        <v>840529.37</v>
      </c>
      <c r="H85" s="34" t="s">
        <v>122</v>
      </c>
      <c r="I85" s="10" t="s">
        <v>149</v>
      </c>
      <c r="J85" s="10"/>
      <c r="K85" s="10" t="s">
        <v>150</v>
      </c>
      <c r="L85" s="10"/>
      <c r="M85" s="43">
        <v>2622652.13</v>
      </c>
      <c r="N85" s="10" t="s">
        <v>146</v>
      </c>
      <c r="O85" s="37"/>
      <c r="P85" s="38">
        <f t="shared" si="5"/>
        <v>1230000</v>
      </c>
    </row>
    <row r="86" spans="1:16" ht="15" customHeight="1" x14ac:dyDescent="0.2">
      <c r="A86" s="8"/>
      <c r="B86" s="31" t="s">
        <v>54</v>
      </c>
      <c r="C86" s="19">
        <v>103000</v>
      </c>
      <c r="D86" s="19">
        <v>77712</v>
      </c>
      <c r="E86" s="19"/>
      <c r="F86" s="48">
        <f t="shared" si="8"/>
        <v>103000</v>
      </c>
      <c r="G86" s="48">
        <f t="shared" si="0"/>
        <v>25288</v>
      </c>
      <c r="H86" s="34" t="s">
        <v>123</v>
      </c>
      <c r="I86" s="10" t="s">
        <v>147</v>
      </c>
      <c r="J86" s="10"/>
      <c r="K86" s="10" t="s">
        <v>148</v>
      </c>
      <c r="L86" s="10"/>
      <c r="M86" s="10">
        <f>152684.92-77712</f>
        <v>74972.920000000013</v>
      </c>
      <c r="N86" s="10" t="s">
        <v>146</v>
      </c>
      <c r="O86" s="37"/>
      <c r="P86" s="38">
        <f t="shared" si="5"/>
        <v>103000</v>
      </c>
    </row>
    <row r="87" spans="1:16" ht="18" customHeight="1" x14ac:dyDescent="0.2">
      <c r="A87" s="4" t="s">
        <v>3</v>
      </c>
      <c r="B87" s="52" t="s">
        <v>5</v>
      </c>
      <c r="C87" s="18">
        <f>SUM(C88:C92)</f>
        <v>420000</v>
      </c>
      <c r="D87" s="18">
        <f>SUM(D88:D92)</f>
        <v>0</v>
      </c>
      <c r="E87" s="18">
        <f>SUM(E88:E92)</f>
        <v>0</v>
      </c>
      <c r="F87" s="47">
        <f>SUM(F88:F92)</f>
        <v>420000</v>
      </c>
      <c r="G87" s="47">
        <f t="shared" ref="G87:G150" si="9">C87-D87</f>
        <v>420000</v>
      </c>
      <c r="H87" s="10"/>
      <c r="I87" s="10"/>
      <c r="J87" s="10"/>
      <c r="K87" s="10"/>
      <c r="L87" s="10"/>
      <c r="M87" s="10"/>
      <c r="N87" s="10"/>
      <c r="O87" s="37"/>
      <c r="P87" s="42">
        <f t="shared" si="5"/>
        <v>420000</v>
      </c>
    </row>
    <row r="88" spans="1:16" ht="51" customHeight="1" x14ac:dyDescent="0.2">
      <c r="A88" s="11"/>
      <c r="B88" s="31" t="s">
        <v>87</v>
      </c>
      <c r="C88" s="19">
        <v>200000</v>
      </c>
      <c r="D88" s="19">
        <v>0</v>
      </c>
      <c r="E88" s="19"/>
      <c r="F88" s="48">
        <f>C88+E88</f>
        <v>200000</v>
      </c>
      <c r="G88" s="48">
        <f t="shared" si="9"/>
        <v>200000</v>
      </c>
      <c r="H88" s="10"/>
      <c r="I88" s="10"/>
      <c r="J88" s="10"/>
      <c r="K88" s="10"/>
      <c r="L88" s="10"/>
      <c r="M88" s="10"/>
      <c r="N88" s="10"/>
      <c r="O88" s="37"/>
      <c r="P88" s="38">
        <f t="shared" si="5"/>
        <v>200000</v>
      </c>
    </row>
    <row r="89" spans="1:16" ht="15" customHeight="1" x14ac:dyDescent="0.2">
      <c r="A89" s="11"/>
      <c r="B89" s="31" t="s">
        <v>93</v>
      </c>
      <c r="C89" s="19">
        <v>15000</v>
      </c>
      <c r="D89" s="19">
        <v>0</v>
      </c>
      <c r="E89" s="19"/>
      <c r="F89" s="48">
        <f>C89+E89</f>
        <v>15000</v>
      </c>
      <c r="G89" s="48">
        <f t="shared" si="9"/>
        <v>15000</v>
      </c>
      <c r="H89" s="10"/>
      <c r="I89" s="10"/>
      <c r="J89" s="10"/>
      <c r="K89" s="10"/>
      <c r="L89" s="10"/>
      <c r="M89" s="10"/>
      <c r="N89" s="10"/>
      <c r="O89" s="37"/>
      <c r="P89" s="38">
        <f t="shared" si="5"/>
        <v>15000</v>
      </c>
    </row>
    <row r="90" spans="1:16" ht="15" customHeight="1" x14ac:dyDescent="0.2">
      <c r="A90" s="28"/>
      <c r="B90" s="31" t="s">
        <v>104</v>
      </c>
      <c r="C90" s="19">
        <v>205000</v>
      </c>
      <c r="D90" s="19">
        <v>0</v>
      </c>
      <c r="E90" s="19"/>
      <c r="F90" s="48">
        <f>C90+E90</f>
        <v>205000</v>
      </c>
      <c r="G90" s="48">
        <f t="shared" si="9"/>
        <v>205000</v>
      </c>
      <c r="H90" s="10"/>
      <c r="I90" s="10"/>
      <c r="J90" s="10"/>
      <c r="K90" s="10"/>
      <c r="L90" s="10"/>
      <c r="M90" s="10"/>
      <c r="N90" s="10"/>
      <c r="O90" s="37"/>
      <c r="P90" s="38">
        <f t="shared" si="5"/>
        <v>205000</v>
      </c>
    </row>
    <row r="91" spans="1:16" ht="19.5" hidden="1" customHeight="1" x14ac:dyDescent="0.2">
      <c r="A91" s="11"/>
      <c r="B91" s="31"/>
      <c r="C91" s="19"/>
      <c r="D91" s="19"/>
      <c r="E91" s="19"/>
      <c r="F91" s="48"/>
      <c r="G91" s="47">
        <f t="shared" si="9"/>
        <v>0</v>
      </c>
      <c r="H91" s="10"/>
      <c r="I91" s="10"/>
      <c r="J91" s="10"/>
      <c r="K91" s="10"/>
      <c r="L91" s="10"/>
      <c r="M91" s="10"/>
      <c r="N91" s="10"/>
      <c r="O91" s="37"/>
      <c r="P91" s="38">
        <f t="shared" si="5"/>
        <v>0</v>
      </c>
    </row>
    <row r="92" spans="1:16" ht="19.5" hidden="1" customHeight="1" x14ac:dyDescent="0.2">
      <c r="A92" s="11"/>
      <c r="B92" s="31"/>
      <c r="C92" s="19"/>
      <c r="D92" s="19"/>
      <c r="E92" s="19"/>
      <c r="F92" s="48"/>
      <c r="G92" s="47">
        <f t="shared" si="9"/>
        <v>0</v>
      </c>
      <c r="H92" s="10"/>
      <c r="I92" s="10"/>
      <c r="J92" s="10"/>
      <c r="K92" s="10"/>
      <c r="L92" s="10"/>
      <c r="M92" s="10"/>
      <c r="N92" s="10"/>
      <c r="O92" s="37"/>
      <c r="P92" s="38">
        <f t="shared" si="5"/>
        <v>0</v>
      </c>
    </row>
    <row r="93" spans="1:16" ht="15" customHeight="1" x14ac:dyDescent="0.2">
      <c r="A93" s="125" t="s">
        <v>6</v>
      </c>
      <c r="B93" s="52" t="s">
        <v>7</v>
      </c>
      <c r="C93" s="18">
        <f>C96+C94</f>
        <v>912000</v>
      </c>
      <c r="D93" s="18">
        <f t="shared" ref="D93:N93" si="10">D96+D94</f>
        <v>324192</v>
      </c>
      <c r="E93" s="18">
        <f t="shared" si="10"/>
        <v>260000</v>
      </c>
      <c r="F93" s="47">
        <f t="shared" si="10"/>
        <v>1172000</v>
      </c>
      <c r="G93" s="47">
        <f t="shared" si="10"/>
        <v>587808</v>
      </c>
      <c r="H93" s="47">
        <f t="shared" si="10"/>
        <v>0</v>
      </c>
      <c r="I93" s="47">
        <f t="shared" si="10"/>
        <v>0</v>
      </c>
      <c r="J93" s="47">
        <f t="shared" si="10"/>
        <v>0</v>
      </c>
      <c r="K93" s="47">
        <f t="shared" si="10"/>
        <v>0</v>
      </c>
      <c r="L93" s="47">
        <f t="shared" si="10"/>
        <v>0</v>
      </c>
      <c r="M93" s="47">
        <f t="shared" si="10"/>
        <v>0</v>
      </c>
      <c r="N93" s="49">
        <f t="shared" si="10"/>
        <v>0</v>
      </c>
      <c r="O93" s="37"/>
      <c r="P93" s="42">
        <f t="shared" si="5"/>
        <v>1172000</v>
      </c>
    </row>
    <row r="94" spans="1:16" s="23" customFormat="1" ht="15" customHeight="1" x14ac:dyDescent="0.2">
      <c r="A94" s="126"/>
      <c r="B94" s="52" t="s">
        <v>8</v>
      </c>
      <c r="C94" s="18">
        <f>C95</f>
        <v>7000</v>
      </c>
      <c r="D94" s="18">
        <f>D95</f>
        <v>6996</v>
      </c>
      <c r="E94" s="18">
        <f>E95</f>
        <v>0</v>
      </c>
      <c r="F94" s="47">
        <f>F95</f>
        <v>7000</v>
      </c>
      <c r="G94" s="47">
        <f t="shared" si="9"/>
        <v>4</v>
      </c>
      <c r="H94" s="44"/>
      <c r="I94" s="44"/>
      <c r="J94" s="44"/>
      <c r="K94" s="44"/>
      <c r="L94" s="44"/>
      <c r="M94" s="44"/>
      <c r="N94" s="44"/>
      <c r="O94" s="45"/>
      <c r="P94" s="42">
        <f t="shared" si="5"/>
        <v>7000</v>
      </c>
    </row>
    <row r="95" spans="1:16" ht="15" customHeight="1" x14ac:dyDescent="0.2">
      <c r="A95" s="126"/>
      <c r="B95" s="31" t="s">
        <v>103</v>
      </c>
      <c r="C95" s="19">
        <v>7000</v>
      </c>
      <c r="D95" s="19">
        <v>6996</v>
      </c>
      <c r="E95" s="19"/>
      <c r="F95" s="48">
        <f>C95+E95</f>
        <v>7000</v>
      </c>
      <c r="G95" s="48">
        <f t="shared" si="9"/>
        <v>4</v>
      </c>
      <c r="H95" s="34" t="s">
        <v>124</v>
      </c>
      <c r="I95" s="10"/>
      <c r="J95" s="10"/>
      <c r="K95" s="10"/>
      <c r="L95" s="10"/>
      <c r="M95" s="10"/>
      <c r="N95" s="10"/>
      <c r="O95" s="37"/>
      <c r="P95" s="38">
        <f t="shared" si="5"/>
        <v>7000</v>
      </c>
    </row>
    <row r="96" spans="1:16" s="23" customFormat="1" ht="15" customHeight="1" x14ac:dyDescent="0.2">
      <c r="A96" s="127"/>
      <c r="B96" s="52" t="s">
        <v>9</v>
      </c>
      <c r="C96" s="18">
        <f>C100+C101+C102+C103+C104+C105+C106+C107+C108+C109+C110+C111+C112+C113+C114+C115+C116+C117+C118</f>
        <v>905000</v>
      </c>
      <c r="D96" s="18">
        <f>D100+D101+D102+D103+D104+D105+D106+D107+D108+D109+D110+D111+D112+D113+D114+D115+D116</f>
        <v>317196</v>
      </c>
      <c r="E96" s="18">
        <f>E100+E101+E102+E103+E104+E105+E106+E107+E108+E109+E110+E111+E112+E113+E114+E115+E116+E117+E118</f>
        <v>260000</v>
      </c>
      <c r="F96" s="47">
        <f>F100+F101+F102+F103+F104+F105+F106+F107+F108+F109+F110+F111+F112+F113+F114+F115+F116+F117+F118</f>
        <v>1165000</v>
      </c>
      <c r="G96" s="47">
        <f t="shared" si="9"/>
        <v>587804</v>
      </c>
      <c r="H96" s="44"/>
      <c r="I96" s="44"/>
      <c r="J96" s="44"/>
      <c r="K96" s="44"/>
      <c r="L96" s="44"/>
      <c r="M96" s="44"/>
      <c r="N96" s="44"/>
      <c r="O96" s="45"/>
      <c r="P96" s="42">
        <f t="shared" si="5"/>
        <v>1165000</v>
      </c>
    </row>
    <row r="97" spans="1:16" ht="15" hidden="1" customHeight="1" x14ac:dyDescent="0.2">
      <c r="A97" s="3" t="s">
        <v>43</v>
      </c>
      <c r="B97" s="52" t="s">
        <v>44</v>
      </c>
      <c r="C97" s="18">
        <f>C98</f>
        <v>0</v>
      </c>
      <c r="D97" s="18">
        <f>D98</f>
        <v>0</v>
      </c>
      <c r="E97" s="18"/>
      <c r="F97" s="47"/>
      <c r="G97" s="47">
        <f t="shared" si="9"/>
        <v>0</v>
      </c>
      <c r="H97" s="10"/>
      <c r="I97" s="10"/>
      <c r="J97" s="10"/>
      <c r="K97" s="10"/>
      <c r="L97" s="10"/>
      <c r="M97" s="10"/>
      <c r="N97" s="10"/>
      <c r="O97" s="37"/>
      <c r="P97" s="38">
        <f t="shared" si="5"/>
        <v>0</v>
      </c>
    </row>
    <row r="98" spans="1:16" ht="15" hidden="1" customHeight="1" x14ac:dyDescent="0.2">
      <c r="A98" s="3" t="s">
        <v>11</v>
      </c>
      <c r="B98" s="52" t="s">
        <v>13</v>
      </c>
      <c r="C98" s="18">
        <f>C99</f>
        <v>0</v>
      </c>
      <c r="D98" s="18">
        <f>D99</f>
        <v>0</v>
      </c>
      <c r="E98" s="18"/>
      <c r="F98" s="47"/>
      <c r="G98" s="47">
        <f t="shared" si="9"/>
        <v>0</v>
      </c>
      <c r="H98" s="10"/>
      <c r="I98" s="10"/>
      <c r="J98" s="10"/>
      <c r="K98" s="10"/>
      <c r="L98" s="10"/>
      <c r="M98" s="10"/>
      <c r="N98" s="10"/>
      <c r="O98" s="37"/>
      <c r="P98" s="38">
        <f t="shared" si="5"/>
        <v>0</v>
      </c>
    </row>
    <row r="99" spans="1:16" ht="40.5" hidden="1" customHeight="1" x14ac:dyDescent="0.2">
      <c r="A99" s="4"/>
      <c r="B99" s="31"/>
      <c r="C99" s="19"/>
      <c r="D99" s="19"/>
      <c r="E99" s="19"/>
      <c r="F99" s="48"/>
      <c r="G99" s="47">
        <f t="shared" si="9"/>
        <v>0</v>
      </c>
      <c r="H99" s="10"/>
      <c r="I99" s="10"/>
      <c r="J99" s="10"/>
      <c r="K99" s="10"/>
      <c r="L99" s="10"/>
      <c r="M99" s="10"/>
      <c r="N99" s="10"/>
      <c r="O99" s="37"/>
      <c r="P99" s="38">
        <f t="shared" si="5"/>
        <v>0</v>
      </c>
    </row>
    <row r="100" spans="1:16" ht="15" customHeight="1" x14ac:dyDescent="0.2">
      <c r="A100" s="5"/>
      <c r="B100" s="31" t="s">
        <v>22</v>
      </c>
      <c r="C100" s="19">
        <v>30000</v>
      </c>
      <c r="D100" s="19">
        <v>16894</v>
      </c>
      <c r="E100" s="19"/>
      <c r="F100" s="48">
        <f>C100+E100</f>
        <v>30000</v>
      </c>
      <c r="G100" s="48">
        <f t="shared" si="9"/>
        <v>13106</v>
      </c>
      <c r="H100" s="10"/>
      <c r="I100" s="10"/>
      <c r="J100" s="10"/>
      <c r="K100" s="10"/>
      <c r="L100" s="10"/>
      <c r="M100" s="10"/>
      <c r="N100" s="10"/>
      <c r="O100" s="37"/>
      <c r="P100" s="38">
        <f t="shared" si="5"/>
        <v>30000</v>
      </c>
    </row>
    <row r="101" spans="1:16" ht="15" customHeight="1" x14ac:dyDescent="0.2">
      <c r="A101" s="5"/>
      <c r="B101" s="31" t="s">
        <v>23</v>
      </c>
      <c r="C101" s="19">
        <v>150000</v>
      </c>
      <c r="D101" s="19">
        <v>149760</v>
      </c>
      <c r="E101" s="19">
        <v>35000</v>
      </c>
      <c r="F101" s="48">
        <f t="shared" ref="F101:F117" si="11">C101+E101</f>
        <v>185000</v>
      </c>
      <c r="G101" s="48">
        <f t="shared" si="9"/>
        <v>240</v>
      </c>
      <c r="H101" s="10"/>
      <c r="I101" s="10"/>
      <c r="J101" s="10"/>
      <c r="K101" s="10"/>
      <c r="L101" s="10"/>
      <c r="M101" s="10"/>
      <c r="N101" s="10"/>
      <c r="O101" s="37"/>
      <c r="P101" s="38">
        <f t="shared" si="5"/>
        <v>185000</v>
      </c>
    </row>
    <row r="102" spans="1:16" ht="15" customHeight="1" x14ac:dyDescent="0.2">
      <c r="A102" s="5"/>
      <c r="B102" s="31" t="s">
        <v>24</v>
      </c>
      <c r="C102" s="19">
        <v>150000</v>
      </c>
      <c r="D102" s="19">
        <v>150000</v>
      </c>
      <c r="E102" s="19">
        <v>80000</v>
      </c>
      <c r="F102" s="48">
        <f t="shared" si="11"/>
        <v>230000</v>
      </c>
      <c r="G102" s="48">
        <f t="shared" si="9"/>
        <v>0</v>
      </c>
      <c r="H102" s="10"/>
      <c r="I102" s="10"/>
      <c r="J102" s="10"/>
      <c r="K102" s="10"/>
      <c r="L102" s="10"/>
      <c r="M102" s="10"/>
      <c r="N102" s="10"/>
      <c r="O102" s="37"/>
      <c r="P102" s="38">
        <f t="shared" si="5"/>
        <v>230000</v>
      </c>
    </row>
    <row r="103" spans="1:16" ht="15" customHeight="1" x14ac:dyDescent="0.2">
      <c r="A103" s="5"/>
      <c r="B103" s="31" t="s">
        <v>59</v>
      </c>
      <c r="C103" s="19">
        <v>150000</v>
      </c>
      <c r="D103" s="19">
        <v>542</v>
      </c>
      <c r="E103" s="19"/>
      <c r="F103" s="48">
        <f t="shared" si="11"/>
        <v>150000</v>
      </c>
      <c r="G103" s="48">
        <f t="shared" si="9"/>
        <v>149458</v>
      </c>
      <c r="H103" s="10"/>
      <c r="I103" s="10" t="s">
        <v>167</v>
      </c>
      <c r="J103" s="10"/>
      <c r="K103" s="10" t="s">
        <v>168</v>
      </c>
      <c r="L103" s="10"/>
      <c r="M103" s="10"/>
      <c r="N103" s="10"/>
      <c r="O103" s="37"/>
      <c r="P103" s="38">
        <f t="shared" si="5"/>
        <v>150000</v>
      </c>
    </row>
    <row r="104" spans="1:16" ht="15" customHeight="1" x14ac:dyDescent="0.2">
      <c r="A104" s="5"/>
      <c r="B104" s="31" t="s">
        <v>34</v>
      </c>
      <c r="C104" s="19">
        <v>30000</v>
      </c>
      <c r="D104" s="19">
        <v>0</v>
      </c>
      <c r="E104" s="19"/>
      <c r="F104" s="48">
        <f t="shared" si="11"/>
        <v>30000</v>
      </c>
      <c r="G104" s="48">
        <f t="shared" si="9"/>
        <v>30000</v>
      </c>
      <c r="H104" s="10"/>
      <c r="I104" s="10"/>
      <c r="J104" s="10"/>
      <c r="K104" s="10"/>
      <c r="L104" s="10"/>
      <c r="M104" s="10"/>
      <c r="N104" s="10"/>
      <c r="O104" s="37"/>
      <c r="P104" s="38">
        <f t="shared" si="5"/>
        <v>30000</v>
      </c>
    </row>
    <row r="105" spans="1:16" ht="45.75" customHeight="1" x14ac:dyDescent="0.2">
      <c r="A105" s="5"/>
      <c r="B105" s="31" t="s">
        <v>39</v>
      </c>
      <c r="C105" s="36">
        <v>30000</v>
      </c>
      <c r="D105" s="36">
        <v>0</v>
      </c>
      <c r="E105" s="36"/>
      <c r="F105" s="48">
        <f t="shared" si="11"/>
        <v>30000</v>
      </c>
      <c r="G105" s="48">
        <f t="shared" si="9"/>
        <v>30000</v>
      </c>
      <c r="H105" s="10"/>
      <c r="I105" s="10"/>
      <c r="J105" s="10"/>
      <c r="K105" s="10"/>
      <c r="L105" s="10"/>
      <c r="M105" s="10"/>
      <c r="N105" s="10"/>
      <c r="O105" s="37"/>
      <c r="P105" s="38">
        <f t="shared" si="5"/>
        <v>30000</v>
      </c>
    </row>
    <row r="106" spans="1:16" ht="15" customHeight="1" x14ac:dyDescent="0.2">
      <c r="A106" s="5"/>
      <c r="B106" s="30" t="s">
        <v>40</v>
      </c>
      <c r="C106" s="19">
        <v>10000</v>
      </c>
      <c r="D106" s="19">
        <v>0</v>
      </c>
      <c r="E106" s="19"/>
      <c r="F106" s="48">
        <f t="shared" si="11"/>
        <v>10000</v>
      </c>
      <c r="G106" s="48">
        <f t="shared" si="9"/>
        <v>10000</v>
      </c>
      <c r="H106" s="10"/>
      <c r="I106" s="10"/>
      <c r="J106" s="10"/>
      <c r="K106" s="10"/>
      <c r="L106" s="10"/>
      <c r="M106" s="10"/>
      <c r="N106" s="10"/>
      <c r="O106" s="37"/>
      <c r="P106" s="38">
        <f t="shared" si="5"/>
        <v>10000</v>
      </c>
    </row>
    <row r="107" spans="1:16" ht="15" customHeight="1" x14ac:dyDescent="0.2">
      <c r="A107" s="5"/>
      <c r="B107" s="30" t="s">
        <v>88</v>
      </c>
      <c r="C107" s="19">
        <v>5000</v>
      </c>
      <c r="D107" s="19">
        <v>0</v>
      </c>
      <c r="E107" s="19"/>
      <c r="F107" s="48">
        <f t="shared" si="11"/>
        <v>5000</v>
      </c>
      <c r="G107" s="48">
        <f t="shared" si="9"/>
        <v>5000</v>
      </c>
      <c r="H107" s="10"/>
      <c r="I107" s="10"/>
      <c r="J107" s="10"/>
      <c r="K107" s="10"/>
      <c r="L107" s="10"/>
      <c r="M107" s="10"/>
      <c r="N107" s="10"/>
      <c r="O107" s="37"/>
      <c r="P107" s="38">
        <f t="shared" si="5"/>
        <v>5000</v>
      </c>
    </row>
    <row r="108" spans="1:16" ht="15" customHeight="1" x14ac:dyDescent="0.2">
      <c r="A108" s="5"/>
      <c r="B108" s="31" t="s">
        <v>41</v>
      </c>
      <c r="C108" s="19">
        <v>20000</v>
      </c>
      <c r="D108" s="19">
        <v>0</v>
      </c>
      <c r="E108" s="19"/>
      <c r="F108" s="48">
        <f t="shared" si="11"/>
        <v>20000</v>
      </c>
      <c r="G108" s="48">
        <f t="shared" si="9"/>
        <v>20000</v>
      </c>
      <c r="H108" s="10"/>
      <c r="I108" s="10"/>
      <c r="J108" s="10"/>
      <c r="K108" s="10"/>
      <c r="L108" s="10"/>
      <c r="M108" s="10"/>
      <c r="N108" s="10"/>
      <c r="O108" s="37"/>
      <c r="P108" s="38">
        <f t="shared" si="5"/>
        <v>20000</v>
      </c>
    </row>
    <row r="109" spans="1:16" ht="15" customHeight="1" x14ac:dyDescent="0.2">
      <c r="A109" s="5"/>
      <c r="B109" s="31" t="s">
        <v>42</v>
      </c>
      <c r="C109" s="19">
        <v>80000</v>
      </c>
      <c r="D109" s="19">
        <v>0</v>
      </c>
      <c r="E109" s="19"/>
      <c r="F109" s="48">
        <f t="shared" si="11"/>
        <v>80000</v>
      </c>
      <c r="G109" s="48">
        <f t="shared" si="9"/>
        <v>80000</v>
      </c>
      <c r="H109" s="10"/>
      <c r="I109" s="10"/>
      <c r="J109" s="10"/>
      <c r="K109" s="10"/>
      <c r="L109" s="10"/>
      <c r="M109" s="10"/>
      <c r="N109" s="10"/>
      <c r="O109" s="37"/>
      <c r="P109" s="38">
        <f t="shared" si="5"/>
        <v>80000</v>
      </c>
    </row>
    <row r="110" spans="1:16" ht="15" customHeight="1" x14ac:dyDescent="0.2">
      <c r="A110" s="5"/>
      <c r="B110" s="31" t="s">
        <v>89</v>
      </c>
      <c r="C110" s="19">
        <v>30000</v>
      </c>
      <c r="D110" s="19">
        <v>0</v>
      </c>
      <c r="E110" s="19"/>
      <c r="F110" s="48">
        <f t="shared" si="11"/>
        <v>30000</v>
      </c>
      <c r="G110" s="48">
        <f t="shared" si="9"/>
        <v>30000</v>
      </c>
      <c r="H110" s="10"/>
      <c r="I110" s="10"/>
      <c r="J110" s="10"/>
      <c r="K110" s="10"/>
      <c r="L110" s="10"/>
      <c r="M110" s="10"/>
      <c r="N110" s="10"/>
      <c r="O110" s="37"/>
      <c r="P110" s="38">
        <f t="shared" si="5"/>
        <v>30000</v>
      </c>
    </row>
    <row r="111" spans="1:16" ht="15" customHeight="1" x14ac:dyDescent="0.2">
      <c r="A111" s="5"/>
      <c r="B111" s="31" t="s">
        <v>90</v>
      </c>
      <c r="C111" s="19">
        <v>30000</v>
      </c>
      <c r="D111" s="19">
        <v>0</v>
      </c>
      <c r="E111" s="19">
        <v>-30000</v>
      </c>
      <c r="F111" s="48">
        <f t="shared" si="11"/>
        <v>0</v>
      </c>
      <c r="G111" s="48">
        <f t="shared" si="9"/>
        <v>30000</v>
      </c>
      <c r="H111" s="10"/>
      <c r="I111" s="10"/>
      <c r="J111" s="10"/>
      <c r="K111" s="10"/>
      <c r="L111" s="10"/>
      <c r="M111" s="10"/>
      <c r="N111" s="10"/>
      <c r="O111" s="37"/>
      <c r="P111" s="38">
        <f t="shared" si="5"/>
        <v>0</v>
      </c>
    </row>
    <row r="112" spans="1:16" ht="15" customHeight="1" x14ac:dyDescent="0.2">
      <c r="A112" s="5"/>
      <c r="B112" s="31" t="s">
        <v>48</v>
      </c>
      <c r="C112" s="19">
        <v>52000</v>
      </c>
      <c r="D112" s="19">
        <v>0</v>
      </c>
      <c r="E112" s="19">
        <v>-52000</v>
      </c>
      <c r="F112" s="48">
        <f t="shared" si="11"/>
        <v>0</v>
      </c>
      <c r="G112" s="48">
        <f t="shared" si="9"/>
        <v>52000</v>
      </c>
      <c r="H112" s="10"/>
      <c r="I112" s="10"/>
      <c r="J112" s="10"/>
      <c r="K112" s="10"/>
      <c r="L112" s="10"/>
      <c r="M112" s="10"/>
      <c r="N112" s="10"/>
      <c r="O112" s="37"/>
      <c r="P112" s="38">
        <f t="shared" si="5"/>
        <v>0</v>
      </c>
    </row>
    <row r="113" spans="1:16" ht="50.25" customHeight="1" x14ac:dyDescent="0.2">
      <c r="A113" s="5"/>
      <c r="B113" s="31" t="s">
        <v>60</v>
      </c>
      <c r="C113" s="19">
        <v>88000</v>
      </c>
      <c r="D113" s="19">
        <v>0</v>
      </c>
      <c r="E113" s="19"/>
      <c r="F113" s="48">
        <f t="shared" si="11"/>
        <v>88000</v>
      </c>
      <c r="G113" s="48">
        <f t="shared" si="9"/>
        <v>88000</v>
      </c>
      <c r="H113" s="10"/>
      <c r="I113" s="10" t="s">
        <v>169</v>
      </c>
      <c r="J113" s="10"/>
      <c r="K113" s="10" t="s">
        <v>170</v>
      </c>
      <c r="L113" s="10"/>
      <c r="M113" s="10"/>
      <c r="N113" s="10"/>
      <c r="O113" s="37"/>
      <c r="P113" s="38">
        <f t="shared" si="5"/>
        <v>88000</v>
      </c>
    </row>
    <row r="114" spans="1:16" ht="15" customHeight="1" x14ac:dyDescent="0.2">
      <c r="A114" s="5"/>
      <c r="B114" s="31" t="s">
        <v>91</v>
      </c>
      <c r="C114" s="19">
        <v>20000</v>
      </c>
      <c r="D114" s="19">
        <v>0</v>
      </c>
      <c r="E114" s="19"/>
      <c r="F114" s="48">
        <f t="shared" si="11"/>
        <v>20000</v>
      </c>
      <c r="G114" s="48">
        <f t="shared" si="9"/>
        <v>20000</v>
      </c>
      <c r="H114" s="10"/>
      <c r="I114" s="10"/>
      <c r="J114" s="10"/>
      <c r="K114" s="10"/>
      <c r="L114" s="10"/>
      <c r="M114" s="10"/>
      <c r="N114" s="10"/>
      <c r="O114" s="37"/>
      <c r="P114" s="38">
        <f t="shared" si="5"/>
        <v>20000</v>
      </c>
    </row>
    <row r="115" spans="1:16" ht="15" customHeight="1" x14ac:dyDescent="0.2">
      <c r="A115" s="5"/>
      <c r="B115" s="31" t="s">
        <v>92</v>
      </c>
      <c r="C115" s="19">
        <v>10000</v>
      </c>
      <c r="D115" s="19">
        <v>0</v>
      </c>
      <c r="E115" s="19"/>
      <c r="F115" s="48">
        <f t="shared" si="11"/>
        <v>10000</v>
      </c>
      <c r="G115" s="48">
        <f t="shared" si="9"/>
        <v>10000</v>
      </c>
      <c r="H115" s="10"/>
      <c r="I115" s="10"/>
      <c r="J115" s="10"/>
      <c r="K115" s="10"/>
      <c r="L115" s="10"/>
      <c r="M115" s="10"/>
      <c r="N115" s="10"/>
      <c r="O115" s="37"/>
      <c r="P115" s="38">
        <f t="shared" si="5"/>
        <v>10000</v>
      </c>
    </row>
    <row r="116" spans="1:16" ht="15" customHeight="1" x14ac:dyDescent="0.2">
      <c r="A116" s="5"/>
      <c r="B116" s="30" t="s">
        <v>65</v>
      </c>
      <c r="C116" s="19">
        <v>20000</v>
      </c>
      <c r="D116" s="19">
        <v>0</v>
      </c>
      <c r="E116" s="19"/>
      <c r="F116" s="48">
        <f t="shared" si="11"/>
        <v>20000</v>
      </c>
      <c r="G116" s="48">
        <f t="shared" si="9"/>
        <v>20000</v>
      </c>
      <c r="H116" s="10"/>
      <c r="I116" s="10"/>
      <c r="J116" s="10"/>
      <c r="K116" s="10"/>
      <c r="L116" s="10"/>
      <c r="M116" s="10"/>
      <c r="N116" s="10"/>
      <c r="O116" s="37"/>
      <c r="P116" s="38">
        <f t="shared" si="5"/>
        <v>20000</v>
      </c>
    </row>
    <row r="117" spans="1:16" ht="15" customHeight="1" x14ac:dyDescent="0.2">
      <c r="A117" s="5"/>
      <c r="B117" s="30" t="s">
        <v>195</v>
      </c>
      <c r="C117" s="19"/>
      <c r="D117" s="19"/>
      <c r="E117" s="33">
        <v>200000</v>
      </c>
      <c r="F117" s="48">
        <f t="shared" si="11"/>
        <v>200000</v>
      </c>
      <c r="G117" s="48"/>
      <c r="H117" s="10"/>
      <c r="I117" s="10"/>
      <c r="J117" s="10"/>
      <c r="K117" s="10"/>
      <c r="L117" s="10"/>
      <c r="M117" s="10"/>
      <c r="N117" s="10"/>
      <c r="O117" s="37"/>
      <c r="P117" s="38">
        <f t="shared" si="5"/>
        <v>200000</v>
      </c>
    </row>
    <row r="118" spans="1:16" ht="15" customHeight="1" x14ac:dyDescent="0.2">
      <c r="A118" s="6"/>
      <c r="B118" s="51" t="s">
        <v>196</v>
      </c>
      <c r="C118" s="19"/>
      <c r="D118" s="19"/>
      <c r="E118" s="33">
        <v>27000</v>
      </c>
      <c r="F118" s="48">
        <f>C118+E118</f>
        <v>27000</v>
      </c>
      <c r="G118" s="48"/>
      <c r="H118" s="10"/>
      <c r="I118" s="10"/>
      <c r="J118" s="10"/>
      <c r="K118" s="10"/>
      <c r="L118" s="10"/>
      <c r="M118" s="10"/>
      <c r="N118" s="10"/>
      <c r="O118" s="37"/>
      <c r="P118" s="38">
        <f t="shared" si="5"/>
        <v>27000</v>
      </c>
    </row>
    <row r="119" spans="1:16" ht="15" customHeight="1" x14ac:dyDescent="0.2">
      <c r="A119" s="5" t="s">
        <v>19</v>
      </c>
      <c r="B119" s="52" t="s">
        <v>20</v>
      </c>
      <c r="C119" s="18">
        <f>C120+C135+C130</f>
        <v>3079000</v>
      </c>
      <c r="D119" s="18">
        <f>D120+D135+D130</f>
        <v>305328.01</v>
      </c>
      <c r="E119" s="18">
        <f>E120+E135+E130</f>
        <v>-1316000</v>
      </c>
      <c r="F119" s="47">
        <f>F120+F135+F130</f>
        <v>1763000</v>
      </c>
      <c r="G119" s="47">
        <f t="shared" si="9"/>
        <v>2773671.99</v>
      </c>
      <c r="H119" s="10"/>
      <c r="I119" s="10"/>
      <c r="J119" s="10"/>
      <c r="K119" s="10"/>
      <c r="L119" s="10"/>
      <c r="M119" s="10"/>
      <c r="N119" s="10"/>
      <c r="O119" s="45">
        <f>O120+O130+O135</f>
        <v>0</v>
      </c>
      <c r="P119" s="42">
        <f t="shared" si="5"/>
        <v>1763000</v>
      </c>
    </row>
    <row r="120" spans="1:16" ht="15" customHeight="1" x14ac:dyDescent="0.2">
      <c r="A120" s="4" t="s">
        <v>11</v>
      </c>
      <c r="B120" s="52" t="s">
        <v>13</v>
      </c>
      <c r="C120" s="18">
        <f>SUM(C121:C127)</f>
        <v>2724000</v>
      </c>
      <c r="D120" s="18">
        <f>SUM(D121:D127)</f>
        <v>189991.34</v>
      </c>
      <c r="E120" s="18">
        <f>SUM(E121:E127)</f>
        <v>-1279000</v>
      </c>
      <c r="F120" s="47">
        <f>SUM(F121:F127)</f>
        <v>1445000</v>
      </c>
      <c r="G120" s="47">
        <f t="shared" si="9"/>
        <v>2534008.66</v>
      </c>
      <c r="H120" s="10"/>
      <c r="I120" s="10"/>
      <c r="J120" s="10"/>
      <c r="K120" s="10"/>
      <c r="L120" s="10"/>
      <c r="M120" s="10"/>
      <c r="N120" s="10"/>
      <c r="O120" s="37"/>
      <c r="P120" s="42">
        <f t="shared" si="5"/>
        <v>1445000</v>
      </c>
    </row>
    <row r="121" spans="1:16" ht="15" customHeight="1" x14ac:dyDescent="0.2">
      <c r="A121" s="11"/>
      <c r="B121" s="31" t="s">
        <v>35</v>
      </c>
      <c r="C121" s="19">
        <v>1100000</v>
      </c>
      <c r="D121" s="19">
        <v>0</v>
      </c>
      <c r="E121" s="19">
        <v>-600000</v>
      </c>
      <c r="F121" s="48">
        <f>C121+E121</f>
        <v>500000</v>
      </c>
      <c r="G121" s="48">
        <f t="shared" si="9"/>
        <v>1100000</v>
      </c>
      <c r="H121" s="10"/>
      <c r="I121" s="10" t="s">
        <v>151</v>
      </c>
      <c r="J121" s="10"/>
      <c r="K121" s="43" t="s">
        <v>152</v>
      </c>
      <c r="L121" s="10"/>
      <c r="M121" s="43">
        <v>25162589.57</v>
      </c>
      <c r="N121" s="10"/>
      <c r="O121" s="37"/>
      <c r="P121" s="38">
        <f t="shared" si="5"/>
        <v>500000</v>
      </c>
    </row>
    <row r="122" spans="1:16" ht="15" customHeight="1" x14ac:dyDescent="0.2">
      <c r="A122" s="11"/>
      <c r="B122" s="31" t="s">
        <v>36</v>
      </c>
      <c r="C122" s="19">
        <v>1100000</v>
      </c>
      <c r="D122" s="19">
        <v>35726.81</v>
      </c>
      <c r="E122" s="19">
        <v>-600000</v>
      </c>
      <c r="F122" s="48">
        <f t="shared" ref="F122:F127" si="12">C122+E122</f>
        <v>500000</v>
      </c>
      <c r="G122" s="48">
        <f t="shared" si="9"/>
        <v>1064273.19</v>
      </c>
      <c r="H122" s="34" t="s">
        <v>128</v>
      </c>
      <c r="I122" s="10" t="s">
        <v>153</v>
      </c>
      <c r="J122" s="10"/>
      <c r="K122" s="10" t="s">
        <v>154</v>
      </c>
      <c r="L122" s="10"/>
      <c r="M122" s="43">
        <v>13288113.84</v>
      </c>
      <c r="N122" s="10"/>
      <c r="O122" s="37"/>
      <c r="P122" s="38">
        <f t="shared" si="5"/>
        <v>500000</v>
      </c>
    </row>
    <row r="123" spans="1:16" ht="15" customHeight="1" x14ac:dyDescent="0.2">
      <c r="A123" s="11"/>
      <c r="B123" s="31" t="s">
        <v>85</v>
      </c>
      <c r="C123" s="19">
        <v>100000</v>
      </c>
      <c r="D123" s="19">
        <v>664.6</v>
      </c>
      <c r="E123" s="19"/>
      <c r="F123" s="48">
        <f t="shared" si="12"/>
        <v>100000</v>
      </c>
      <c r="G123" s="48">
        <f t="shared" si="9"/>
        <v>99335.4</v>
      </c>
      <c r="H123" s="10"/>
      <c r="I123" s="10"/>
      <c r="J123" s="10"/>
      <c r="K123" s="10"/>
      <c r="L123" s="10"/>
      <c r="M123" s="10"/>
      <c r="N123" s="10"/>
      <c r="O123" s="37"/>
      <c r="P123" s="38">
        <f t="shared" si="5"/>
        <v>100000</v>
      </c>
    </row>
    <row r="124" spans="1:16" ht="15" customHeight="1" x14ac:dyDescent="0.2">
      <c r="A124" s="11"/>
      <c r="B124" s="31" t="s">
        <v>51</v>
      </c>
      <c r="C124" s="19">
        <v>75000</v>
      </c>
      <c r="D124" s="19">
        <v>74924.89</v>
      </c>
      <c r="E124" s="19"/>
      <c r="F124" s="48">
        <f t="shared" si="12"/>
        <v>75000</v>
      </c>
      <c r="G124" s="48">
        <f t="shared" si="9"/>
        <v>75.110000000000582</v>
      </c>
      <c r="H124" s="34" t="s">
        <v>111</v>
      </c>
      <c r="I124" s="10" t="s">
        <v>155</v>
      </c>
      <c r="J124" s="10"/>
      <c r="K124" s="46" t="s">
        <v>156</v>
      </c>
      <c r="L124" s="10"/>
      <c r="M124" s="46">
        <v>154132</v>
      </c>
      <c r="N124" s="10"/>
      <c r="O124" s="37"/>
      <c r="P124" s="38">
        <f t="shared" si="5"/>
        <v>75000</v>
      </c>
    </row>
    <row r="125" spans="1:16" ht="15" customHeight="1" x14ac:dyDescent="0.2">
      <c r="A125" s="11"/>
      <c r="B125" s="31" t="s">
        <v>50</v>
      </c>
      <c r="C125" s="19">
        <v>80000</v>
      </c>
      <c r="D125" s="19">
        <v>48.96</v>
      </c>
      <c r="E125" s="19">
        <v>-79000</v>
      </c>
      <c r="F125" s="48">
        <f t="shared" si="12"/>
        <v>1000</v>
      </c>
      <c r="G125" s="48">
        <f t="shared" si="9"/>
        <v>79951.039999999994</v>
      </c>
      <c r="H125" s="10" t="s">
        <v>117</v>
      </c>
      <c r="I125" s="10"/>
      <c r="J125" s="10"/>
      <c r="K125" s="10"/>
      <c r="L125" s="10"/>
      <c r="M125" s="10"/>
      <c r="N125" s="10"/>
      <c r="O125" s="37"/>
      <c r="P125" s="38">
        <f t="shared" si="5"/>
        <v>1000</v>
      </c>
    </row>
    <row r="126" spans="1:16" ht="15" customHeight="1" x14ac:dyDescent="0.2">
      <c r="A126" s="11"/>
      <c r="B126" s="31" t="s">
        <v>64</v>
      </c>
      <c r="C126" s="19">
        <v>190000</v>
      </c>
      <c r="D126" s="19">
        <v>0</v>
      </c>
      <c r="E126" s="19"/>
      <c r="F126" s="48">
        <f t="shared" si="12"/>
        <v>190000</v>
      </c>
      <c r="G126" s="48">
        <f t="shared" si="9"/>
        <v>190000</v>
      </c>
      <c r="H126" s="10"/>
      <c r="I126" s="10" t="s">
        <v>157</v>
      </c>
      <c r="J126" s="10"/>
      <c r="K126" s="43" t="s">
        <v>172</v>
      </c>
      <c r="L126" s="10"/>
      <c r="M126" s="43">
        <v>185007.29</v>
      </c>
      <c r="N126" s="10"/>
      <c r="O126" s="37"/>
      <c r="P126" s="38">
        <f t="shared" si="5"/>
        <v>190000</v>
      </c>
    </row>
    <row r="127" spans="1:16" ht="15" customHeight="1" x14ac:dyDescent="0.2">
      <c r="A127" s="28"/>
      <c r="B127" s="31" t="s">
        <v>45</v>
      </c>
      <c r="C127" s="19">
        <v>79000</v>
      </c>
      <c r="D127" s="19">
        <v>78626.080000000002</v>
      </c>
      <c r="E127" s="19"/>
      <c r="F127" s="48">
        <f t="shared" si="12"/>
        <v>79000</v>
      </c>
      <c r="G127" s="48">
        <f t="shared" si="9"/>
        <v>373.91999999999825</v>
      </c>
      <c r="H127" s="34" t="s">
        <v>115</v>
      </c>
      <c r="I127" s="10"/>
      <c r="J127" s="10"/>
      <c r="K127" s="10"/>
      <c r="L127" s="10"/>
      <c r="M127" s="10"/>
      <c r="N127" s="10"/>
      <c r="O127" s="37"/>
      <c r="P127" s="38">
        <f t="shared" si="5"/>
        <v>79000</v>
      </c>
    </row>
    <row r="128" spans="1:16" ht="15.75" hidden="1" customHeight="1" x14ac:dyDescent="0.2">
      <c r="A128" s="4" t="s">
        <v>3</v>
      </c>
      <c r="B128" s="52" t="s">
        <v>5</v>
      </c>
      <c r="C128" s="18">
        <f>C132+C129</f>
        <v>0</v>
      </c>
      <c r="D128" s="18">
        <f>D132+D129</f>
        <v>0</v>
      </c>
      <c r="E128" s="18"/>
      <c r="F128" s="47"/>
      <c r="G128" s="47">
        <f t="shared" si="9"/>
        <v>0</v>
      </c>
      <c r="H128" s="10"/>
      <c r="I128" s="10"/>
      <c r="J128" s="10"/>
      <c r="K128" s="10"/>
      <c r="L128" s="10"/>
      <c r="M128" s="10"/>
      <c r="N128" s="10"/>
      <c r="O128" s="37"/>
      <c r="P128" s="38">
        <f t="shared" si="5"/>
        <v>0</v>
      </c>
    </row>
    <row r="129" spans="1:17" ht="27" hidden="1" customHeight="1" x14ac:dyDescent="0.2">
      <c r="A129" s="11"/>
      <c r="B129" s="31"/>
      <c r="C129" s="19"/>
      <c r="D129" s="19"/>
      <c r="E129" s="19"/>
      <c r="F129" s="48"/>
      <c r="G129" s="47">
        <f t="shared" si="9"/>
        <v>0</v>
      </c>
      <c r="H129" s="10"/>
      <c r="I129" s="10"/>
      <c r="J129" s="10"/>
      <c r="K129" s="10"/>
      <c r="L129" s="10"/>
      <c r="M129" s="10"/>
      <c r="N129" s="10"/>
      <c r="O129" s="37"/>
      <c r="P129" s="38">
        <f t="shared" si="5"/>
        <v>0</v>
      </c>
    </row>
    <row r="130" spans="1:17" ht="15" customHeight="1" x14ac:dyDescent="0.2">
      <c r="A130" s="5" t="s">
        <v>3</v>
      </c>
      <c r="B130" s="52" t="s">
        <v>5</v>
      </c>
      <c r="C130" s="18">
        <f>C131</f>
        <v>78000</v>
      </c>
      <c r="D130" s="18">
        <f>D131</f>
        <v>54020.67</v>
      </c>
      <c r="E130" s="18">
        <f>E131</f>
        <v>-23000</v>
      </c>
      <c r="F130" s="47">
        <f>F131</f>
        <v>55000</v>
      </c>
      <c r="G130" s="47">
        <f t="shared" si="9"/>
        <v>23979.33</v>
      </c>
      <c r="H130" s="10"/>
      <c r="I130" s="10"/>
      <c r="J130" s="10"/>
      <c r="K130" s="10"/>
      <c r="L130" s="10"/>
      <c r="M130" s="10"/>
      <c r="N130" s="10"/>
      <c r="O130" s="45">
        <f>O133+O134</f>
        <v>30000</v>
      </c>
      <c r="P130" s="42">
        <f t="shared" si="5"/>
        <v>85000</v>
      </c>
    </row>
    <row r="131" spans="1:17" ht="15" customHeight="1" x14ac:dyDescent="0.2">
      <c r="A131" s="129"/>
      <c r="B131" s="31" t="s">
        <v>107</v>
      </c>
      <c r="C131" s="19">
        <v>78000</v>
      </c>
      <c r="D131" s="19">
        <v>54020.67</v>
      </c>
      <c r="E131" s="19">
        <v>-23000</v>
      </c>
      <c r="F131" s="48">
        <f>C131+E131</f>
        <v>55000</v>
      </c>
      <c r="G131" s="48">
        <f t="shared" si="9"/>
        <v>23979.33</v>
      </c>
      <c r="H131" s="34" t="s">
        <v>116</v>
      </c>
      <c r="I131" s="10"/>
      <c r="J131" s="10"/>
      <c r="K131" s="10"/>
      <c r="L131" s="10"/>
      <c r="M131" s="10"/>
      <c r="N131" s="10"/>
      <c r="O131" s="37"/>
      <c r="P131" s="38">
        <f t="shared" si="5"/>
        <v>55000</v>
      </c>
    </row>
    <row r="132" spans="1:17" ht="27" hidden="1" customHeight="1" x14ac:dyDescent="0.2">
      <c r="A132" s="129"/>
      <c r="B132" s="31"/>
      <c r="C132" s="19"/>
      <c r="D132" s="19"/>
      <c r="E132" s="19"/>
      <c r="F132" s="48"/>
      <c r="G132" s="47">
        <f t="shared" si="9"/>
        <v>0</v>
      </c>
      <c r="H132" s="10"/>
      <c r="I132" s="10"/>
      <c r="J132" s="10"/>
      <c r="K132" s="10"/>
      <c r="L132" s="10"/>
      <c r="M132" s="10"/>
      <c r="N132" s="10"/>
      <c r="O132" s="37"/>
      <c r="P132" s="38">
        <f t="shared" si="5"/>
        <v>0</v>
      </c>
    </row>
    <row r="133" spans="1:17" ht="15" customHeight="1" x14ac:dyDescent="0.2">
      <c r="A133" s="129"/>
      <c r="B133" s="55" t="s">
        <v>201</v>
      </c>
      <c r="C133" s="19"/>
      <c r="D133" s="19"/>
      <c r="E133" s="19"/>
      <c r="F133" s="48"/>
      <c r="G133" s="47"/>
      <c r="H133" s="10"/>
      <c r="I133" s="10"/>
      <c r="J133" s="10"/>
      <c r="K133" s="10"/>
      <c r="L133" s="10"/>
      <c r="M133" s="10"/>
      <c r="N133" s="10"/>
      <c r="O133" s="37">
        <v>15000</v>
      </c>
      <c r="P133" s="38">
        <f t="shared" ref="P133:P150" si="13">F133+O133</f>
        <v>15000</v>
      </c>
    </row>
    <row r="134" spans="1:17" ht="15" customHeight="1" x14ac:dyDescent="0.2">
      <c r="A134" s="130"/>
      <c r="B134" s="55" t="s">
        <v>202</v>
      </c>
      <c r="C134" s="19"/>
      <c r="D134" s="19"/>
      <c r="E134" s="19"/>
      <c r="F134" s="48"/>
      <c r="G134" s="47"/>
      <c r="H134" s="10"/>
      <c r="I134" s="10"/>
      <c r="J134" s="10"/>
      <c r="K134" s="10"/>
      <c r="L134" s="10"/>
      <c r="M134" s="10"/>
      <c r="N134" s="10"/>
      <c r="O134" s="37">
        <v>15000</v>
      </c>
      <c r="P134" s="38">
        <f t="shared" si="13"/>
        <v>15000</v>
      </c>
    </row>
    <row r="135" spans="1:17" ht="15" customHeight="1" x14ac:dyDescent="0.2">
      <c r="A135" s="5" t="s">
        <v>6</v>
      </c>
      <c r="B135" s="56" t="s">
        <v>7</v>
      </c>
      <c r="C135" s="18">
        <f>C136</f>
        <v>277000</v>
      </c>
      <c r="D135" s="18">
        <f>D136</f>
        <v>61316</v>
      </c>
      <c r="E135" s="18">
        <f>E136</f>
        <v>-14000</v>
      </c>
      <c r="F135" s="47">
        <f>F136</f>
        <v>263000</v>
      </c>
      <c r="G135" s="47">
        <f t="shared" si="9"/>
        <v>215684</v>
      </c>
      <c r="H135" s="10"/>
      <c r="I135" s="10"/>
      <c r="J135" s="10"/>
      <c r="K135" s="10"/>
      <c r="L135" s="10"/>
      <c r="M135" s="10"/>
      <c r="N135" s="10"/>
      <c r="O135" s="45">
        <f>O136</f>
        <v>-30000</v>
      </c>
      <c r="P135" s="42">
        <f t="shared" si="13"/>
        <v>233000</v>
      </c>
    </row>
    <row r="136" spans="1:17" ht="15" customHeight="1" x14ac:dyDescent="0.2">
      <c r="A136" s="5"/>
      <c r="B136" s="56" t="s">
        <v>9</v>
      </c>
      <c r="C136" s="18">
        <f>C137+C142+C143+C144+C145+C146+C147+C148+C149+C150</f>
        <v>277000</v>
      </c>
      <c r="D136" s="18">
        <f t="shared" ref="D136:N136" si="14">D137+D142+D143+D144+D145+D146+D147+D148+D149+D150</f>
        <v>61316</v>
      </c>
      <c r="E136" s="18">
        <f t="shared" si="14"/>
        <v>-14000</v>
      </c>
      <c r="F136" s="47">
        <f t="shared" si="14"/>
        <v>263000</v>
      </c>
      <c r="G136" s="47">
        <f t="shared" si="14"/>
        <v>215684</v>
      </c>
      <c r="H136" s="47">
        <f t="shared" si="14"/>
        <v>0</v>
      </c>
      <c r="I136" s="47" t="e">
        <f t="shared" si="14"/>
        <v>#VALUE!</v>
      </c>
      <c r="J136" s="47">
        <f t="shared" si="14"/>
        <v>0</v>
      </c>
      <c r="K136" s="47" t="e">
        <f t="shared" si="14"/>
        <v>#VALUE!</v>
      </c>
      <c r="L136" s="47">
        <f t="shared" si="14"/>
        <v>0</v>
      </c>
      <c r="M136" s="47">
        <f t="shared" si="14"/>
        <v>0</v>
      </c>
      <c r="N136" s="49">
        <f t="shared" si="14"/>
        <v>0</v>
      </c>
      <c r="O136" s="45">
        <f>O137+O138+O139+O140+O141</f>
        <v>-30000</v>
      </c>
      <c r="P136" s="42">
        <f t="shared" si="13"/>
        <v>233000</v>
      </c>
    </row>
    <row r="137" spans="1:17" ht="15" customHeight="1" x14ac:dyDescent="0.2">
      <c r="A137" s="5"/>
      <c r="B137" s="55" t="s">
        <v>46</v>
      </c>
      <c r="C137" s="19">
        <v>154000</v>
      </c>
      <c r="D137" s="19">
        <v>0</v>
      </c>
      <c r="E137" s="19"/>
      <c r="F137" s="48">
        <f>C137+E137</f>
        <v>154000</v>
      </c>
      <c r="G137" s="48">
        <f t="shared" si="9"/>
        <v>154000</v>
      </c>
      <c r="H137" s="10"/>
      <c r="I137" s="10" t="s">
        <v>171</v>
      </c>
      <c r="J137" s="10"/>
      <c r="K137" s="10" t="s">
        <v>173</v>
      </c>
      <c r="L137" s="10"/>
      <c r="M137" s="10"/>
      <c r="N137" s="10"/>
      <c r="O137" s="37">
        <v>-90000</v>
      </c>
      <c r="P137" s="38">
        <f t="shared" si="13"/>
        <v>64000</v>
      </c>
      <c r="Q137" s="21"/>
    </row>
    <row r="138" spans="1:17" ht="15" customHeight="1" x14ac:dyDescent="0.2">
      <c r="A138" s="41"/>
      <c r="B138" s="55" t="s">
        <v>203</v>
      </c>
      <c r="C138" s="19"/>
      <c r="D138" s="19"/>
      <c r="E138" s="19"/>
      <c r="F138" s="48"/>
      <c r="G138" s="48"/>
      <c r="H138" s="10"/>
      <c r="I138" s="10"/>
      <c r="J138" s="10"/>
      <c r="K138" s="10"/>
      <c r="L138" s="10"/>
      <c r="M138" s="10"/>
      <c r="N138" s="10"/>
      <c r="O138" s="37">
        <v>15000</v>
      </c>
      <c r="P138" s="38">
        <v>15000</v>
      </c>
    </row>
    <row r="139" spans="1:17" ht="15" customHeight="1" x14ac:dyDescent="0.2">
      <c r="A139" s="41"/>
      <c r="B139" s="55" t="s">
        <v>204</v>
      </c>
      <c r="C139" s="19"/>
      <c r="D139" s="19"/>
      <c r="E139" s="19"/>
      <c r="F139" s="48"/>
      <c r="G139" s="48"/>
      <c r="H139" s="10"/>
      <c r="I139" s="10"/>
      <c r="J139" s="10"/>
      <c r="K139" s="10"/>
      <c r="L139" s="10"/>
      <c r="M139" s="10"/>
      <c r="N139" s="10"/>
      <c r="O139" s="37">
        <v>15000</v>
      </c>
      <c r="P139" s="38">
        <v>15000</v>
      </c>
    </row>
    <row r="140" spans="1:17" ht="15" customHeight="1" x14ac:dyDescent="0.2">
      <c r="A140" s="41"/>
      <c r="B140" s="55" t="s">
        <v>208</v>
      </c>
      <c r="C140" s="19"/>
      <c r="D140" s="19"/>
      <c r="E140" s="19"/>
      <c r="F140" s="48"/>
      <c r="G140" s="48"/>
      <c r="H140" s="10"/>
      <c r="I140" s="10"/>
      <c r="J140" s="10"/>
      <c r="K140" s="10"/>
      <c r="L140" s="10"/>
      <c r="M140" s="10"/>
      <c r="N140" s="10"/>
      <c r="O140" s="37">
        <v>15000</v>
      </c>
      <c r="P140" s="38">
        <v>15000</v>
      </c>
    </row>
    <row r="141" spans="1:17" ht="15" customHeight="1" x14ac:dyDescent="0.2">
      <c r="A141" s="41"/>
      <c r="B141" s="55" t="s">
        <v>205</v>
      </c>
      <c r="C141" s="19"/>
      <c r="D141" s="19"/>
      <c r="E141" s="19"/>
      <c r="F141" s="48"/>
      <c r="G141" s="48"/>
      <c r="H141" s="10"/>
      <c r="I141" s="10"/>
      <c r="J141" s="10"/>
      <c r="K141" s="10"/>
      <c r="L141" s="10"/>
      <c r="M141" s="10"/>
      <c r="N141" s="10"/>
      <c r="O141" s="37">
        <v>15000</v>
      </c>
      <c r="P141" s="38">
        <v>15000</v>
      </c>
    </row>
    <row r="142" spans="1:17" ht="15" customHeight="1" x14ac:dyDescent="0.2">
      <c r="A142" s="5"/>
      <c r="B142" s="30" t="s">
        <v>53</v>
      </c>
      <c r="C142" s="19">
        <v>10000</v>
      </c>
      <c r="D142" s="19">
        <v>0</v>
      </c>
      <c r="E142" s="19"/>
      <c r="F142" s="48">
        <f t="shared" ref="F142:F150" si="15">C142+E142</f>
        <v>10000</v>
      </c>
      <c r="G142" s="48">
        <f t="shared" si="9"/>
        <v>10000</v>
      </c>
      <c r="H142" s="10"/>
      <c r="I142" s="10"/>
      <c r="J142" s="10"/>
      <c r="K142" s="10"/>
      <c r="L142" s="10"/>
      <c r="M142" s="10"/>
      <c r="N142" s="10"/>
      <c r="O142" s="37"/>
      <c r="P142" s="38">
        <f t="shared" si="13"/>
        <v>10000</v>
      </c>
    </row>
    <row r="143" spans="1:17" ht="30.75" customHeight="1" x14ac:dyDescent="0.2">
      <c r="A143" s="5"/>
      <c r="B143" s="31" t="s">
        <v>61</v>
      </c>
      <c r="C143" s="19">
        <v>41000</v>
      </c>
      <c r="D143" s="19">
        <v>39240</v>
      </c>
      <c r="E143" s="19"/>
      <c r="F143" s="48">
        <f t="shared" si="15"/>
        <v>41000</v>
      </c>
      <c r="G143" s="48">
        <f t="shared" si="9"/>
        <v>1760</v>
      </c>
      <c r="H143" s="10"/>
      <c r="I143" s="10" t="s">
        <v>174</v>
      </c>
      <c r="J143" s="10"/>
      <c r="K143" s="10" t="s">
        <v>175</v>
      </c>
      <c r="L143" s="10"/>
      <c r="M143" s="10"/>
      <c r="N143" s="10"/>
      <c r="O143" s="37"/>
      <c r="P143" s="38">
        <f t="shared" si="13"/>
        <v>41000</v>
      </c>
    </row>
    <row r="144" spans="1:17" ht="29.25" customHeight="1" x14ac:dyDescent="0.2">
      <c r="A144" s="5"/>
      <c r="B144" s="31" t="s">
        <v>63</v>
      </c>
      <c r="C144" s="19">
        <v>10000</v>
      </c>
      <c r="D144" s="19">
        <v>0</v>
      </c>
      <c r="E144" s="19"/>
      <c r="F144" s="48">
        <f t="shared" si="15"/>
        <v>10000</v>
      </c>
      <c r="G144" s="48">
        <f t="shared" si="9"/>
        <v>10000</v>
      </c>
      <c r="H144" s="10"/>
      <c r="I144" s="10"/>
      <c r="J144" s="10"/>
      <c r="K144" s="10"/>
      <c r="L144" s="10"/>
      <c r="M144" s="10"/>
      <c r="N144" s="10"/>
      <c r="O144" s="37"/>
      <c r="P144" s="38">
        <f t="shared" si="13"/>
        <v>10000</v>
      </c>
    </row>
    <row r="145" spans="1:16" ht="15" customHeight="1" x14ac:dyDescent="0.2">
      <c r="A145" s="5"/>
      <c r="B145" s="31" t="s">
        <v>66</v>
      </c>
      <c r="C145" s="19">
        <v>8000</v>
      </c>
      <c r="D145" s="19">
        <v>6076</v>
      </c>
      <c r="E145" s="19"/>
      <c r="F145" s="48">
        <f t="shared" si="15"/>
        <v>8000</v>
      </c>
      <c r="G145" s="48">
        <f t="shared" si="9"/>
        <v>1924</v>
      </c>
      <c r="H145" s="10"/>
      <c r="I145" s="10" t="s">
        <v>176</v>
      </c>
      <c r="J145" s="10"/>
      <c r="K145" s="10" t="s">
        <v>177</v>
      </c>
      <c r="L145" s="10"/>
      <c r="M145" s="10"/>
      <c r="N145" s="10"/>
      <c r="O145" s="37"/>
      <c r="P145" s="38">
        <f t="shared" si="13"/>
        <v>8000</v>
      </c>
    </row>
    <row r="146" spans="1:16" ht="15" customHeight="1" x14ac:dyDescent="0.2">
      <c r="A146" s="5"/>
      <c r="B146" s="31" t="s">
        <v>98</v>
      </c>
      <c r="C146" s="19">
        <v>8000</v>
      </c>
      <c r="D146" s="19">
        <v>0</v>
      </c>
      <c r="E146" s="19"/>
      <c r="F146" s="48">
        <f t="shared" si="15"/>
        <v>8000</v>
      </c>
      <c r="G146" s="48">
        <f t="shared" si="9"/>
        <v>8000</v>
      </c>
      <c r="H146" s="10"/>
      <c r="I146" s="10"/>
      <c r="J146" s="10"/>
      <c r="K146" s="10"/>
      <c r="L146" s="10"/>
      <c r="M146" s="10"/>
      <c r="N146" s="10"/>
      <c r="O146" s="37"/>
      <c r="P146" s="38">
        <f t="shared" si="13"/>
        <v>8000</v>
      </c>
    </row>
    <row r="147" spans="1:16" ht="15" customHeight="1" x14ac:dyDescent="0.2">
      <c r="A147" s="5"/>
      <c r="B147" s="31" t="s">
        <v>99</v>
      </c>
      <c r="C147" s="19">
        <v>8000</v>
      </c>
      <c r="D147" s="19">
        <v>0</v>
      </c>
      <c r="E147" s="19"/>
      <c r="F147" s="48">
        <f t="shared" si="15"/>
        <v>8000</v>
      </c>
      <c r="G147" s="48">
        <f t="shared" si="9"/>
        <v>8000</v>
      </c>
      <c r="H147" s="10"/>
      <c r="I147" s="10"/>
      <c r="J147" s="10"/>
      <c r="K147" s="10"/>
      <c r="L147" s="10"/>
      <c r="M147" s="10"/>
      <c r="N147" s="10"/>
      <c r="O147" s="37"/>
      <c r="P147" s="38">
        <f t="shared" si="13"/>
        <v>8000</v>
      </c>
    </row>
    <row r="148" spans="1:16" ht="15" customHeight="1" x14ac:dyDescent="0.2">
      <c r="A148" s="5"/>
      <c r="B148" s="31" t="s">
        <v>100</v>
      </c>
      <c r="C148" s="19">
        <v>8000</v>
      </c>
      <c r="D148" s="19">
        <v>0</v>
      </c>
      <c r="E148" s="19"/>
      <c r="F148" s="48">
        <f t="shared" si="15"/>
        <v>8000</v>
      </c>
      <c r="G148" s="48">
        <f t="shared" si="9"/>
        <v>8000</v>
      </c>
      <c r="H148" s="10"/>
      <c r="I148" s="10"/>
      <c r="J148" s="10"/>
      <c r="K148" s="10"/>
      <c r="L148" s="10"/>
      <c r="M148" s="10"/>
      <c r="N148" s="10"/>
      <c r="O148" s="37"/>
      <c r="P148" s="38">
        <f t="shared" si="13"/>
        <v>8000</v>
      </c>
    </row>
    <row r="149" spans="1:16" ht="15" customHeight="1" x14ac:dyDescent="0.2">
      <c r="A149" s="5"/>
      <c r="B149" s="31" t="s">
        <v>105</v>
      </c>
      <c r="C149" s="19">
        <v>15000</v>
      </c>
      <c r="D149" s="19">
        <v>10000</v>
      </c>
      <c r="E149" s="19">
        <v>-5000</v>
      </c>
      <c r="F149" s="48">
        <f t="shared" si="15"/>
        <v>10000</v>
      </c>
      <c r="G149" s="48">
        <f t="shared" si="9"/>
        <v>5000</v>
      </c>
      <c r="H149" s="10"/>
      <c r="I149" s="10" t="s">
        <v>178</v>
      </c>
      <c r="J149" s="10"/>
      <c r="K149" s="10" t="s">
        <v>179</v>
      </c>
      <c r="L149" s="10"/>
      <c r="M149" s="10"/>
      <c r="N149" s="10"/>
      <c r="O149" s="37"/>
      <c r="P149" s="38">
        <f t="shared" si="13"/>
        <v>10000</v>
      </c>
    </row>
    <row r="150" spans="1:16" ht="15" customHeight="1" x14ac:dyDescent="0.2">
      <c r="A150" s="6"/>
      <c r="B150" s="31" t="s">
        <v>106</v>
      </c>
      <c r="C150" s="19">
        <v>15000</v>
      </c>
      <c r="D150" s="19">
        <v>6000</v>
      </c>
      <c r="E150" s="19">
        <v>-9000</v>
      </c>
      <c r="F150" s="48">
        <f t="shared" si="15"/>
        <v>6000</v>
      </c>
      <c r="G150" s="48">
        <f t="shared" si="9"/>
        <v>9000</v>
      </c>
      <c r="H150" s="10"/>
      <c r="I150" s="10" t="s">
        <v>180</v>
      </c>
      <c r="J150" s="10"/>
      <c r="K150" s="10" t="s">
        <v>181</v>
      </c>
      <c r="L150" s="10"/>
      <c r="M150" s="10"/>
      <c r="N150" s="10"/>
      <c r="O150" s="37"/>
      <c r="P150" s="38">
        <f t="shared" si="13"/>
        <v>6000</v>
      </c>
    </row>
    <row r="151" spans="1:16" ht="15" customHeight="1" x14ac:dyDescent="0.2">
      <c r="A151" s="128" t="s">
        <v>21</v>
      </c>
      <c r="B151" s="128"/>
      <c r="C151" s="18">
        <f>C4+C55+C76+C119+C29+C97+C23+C69</f>
        <v>12778000</v>
      </c>
      <c r="D151" s="18">
        <f>D4+D55+D76+D119+D29+D97+D23</f>
        <v>3891414.1500000004</v>
      </c>
      <c r="E151" s="18">
        <f>E4+E55+E76+E119+E29+E97+E23+E69</f>
        <v>-535600</v>
      </c>
      <c r="F151" s="47">
        <f>F4+F55+F76+F119+F29+F97+F23+F69</f>
        <v>12242400</v>
      </c>
      <c r="G151" s="47">
        <f t="shared" ref="G151:O151" si="16">G4+G55+G76+G119+G29+G97+G23+G69</f>
        <v>8886585.8499999996</v>
      </c>
      <c r="H151" s="47">
        <f t="shared" si="16"/>
        <v>0</v>
      </c>
      <c r="I151" s="47">
        <f t="shared" si="16"/>
        <v>0</v>
      </c>
      <c r="J151" s="47">
        <f t="shared" si="16"/>
        <v>0</v>
      </c>
      <c r="K151" s="47">
        <f t="shared" si="16"/>
        <v>0</v>
      </c>
      <c r="L151" s="47">
        <f t="shared" si="16"/>
        <v>0</v>
      </c>
      <c r="M151" s="47">
        <f t="shared" si="16"/>
        <v>3573761.0599999996</v>
      </c>
      <c r="N151" s="47">
        <f t="shared" si="16"/>
        <v>0</v>
      </c>
      <c r="O151" s="47">
        <f t="shared" si="16"/>
        <v>0</v>
      </c>
      <c r="P151" s="50">
        <f>P4+P23+P29+P55+P69+P76+P119</f>
        <v>12242400</v>
      </c>
    </row>
    <row r="152" spans="1:16" x14ac:dyDescent="0.2">
      <c r="A152" s="2" t="s">
        <v>27</v>
      </c>
      <c r="P152" s="21"/>
    </row>
    <row r="153" spans="1:16" ht="17.25" customHeight="1" x14ac:dyDescent="0.2">
      <c r="A153" s="2" t="s">
        <v>27</v>
      </c>
      <c r="C153" s="24"/>
      <c r="P153" s="21"/>
    </row>
    <row r="154" spans="1:16" ht="17.25" customHeight="1" x14ac:dyDescent="0.2">
      <c r="A154" s="9"/>
      <c r="B154" s="20"/>
      <c r="C154" s="25"/>
      <c r="O154" s="21"/>
    </row>
    <row r="155" spans="1:16" ht="15.75" customHeight="1" x14ac:dyDescent="0.2">
      <c r="A155" s="123" t="s">
        <v>206</v>
      </c>
      <c r="B155" s="123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</row>
    <row r="156" spans="1:16" ht="15.75" customHeight="1" x14ac:dyDescent="0.2">
      <c r="A156" s="123" t="s">
        <v>207</v>
      </c>
      <c r="B156" s="123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</row>
    <row r="157" spans="1:16" x14ac:dyDescent="0.2">
      <c r="P157" s="21"/>
    </row>
    <row r="159" spans="1:16" x14ac:dyDescent="0.2">
      <c r="P159" s="21"/>
    </row>
    <row r="163" spans="8:12" x14ac:dyDescent="0.2">
      <c r="I163" s="9">
        <f>3070-2462</f>
        <v>608</v>
      </c>
    </row>
    <row r="164" spans="8:12" x14ac:dyDescent="0.2">
      <c r="L164" s="9">
        <f>2012000-240000</f>
        <v>1772000</v>
      </c>
    </row>
    <row r="168" spans="8:12" x14ac:dyDescent="0.2">
      <c r="I168" s="26" t="s">
        <v>182</v>
      </c>
      <c r="K168" s="27" t="s">
        <v>183</v>
      </c>
    </row>
    <row r="169" spans="8:12" x14ac:dyDescent="0.2">
      <c r="H169" s="9">
        <v>51.02</v>
      </c>
      <c r="I169" s="21">
        <v>122000</v>
      </c>
      <c r="K169" s="21">
        <v>56741</v>
      </c>
    </row>
    <row r="170" spans="8:12" x14ac:dyDescent="0.2">
      <c r="H170" s="9">
        <v>65.02</v>
      </c>
      <c r="I170" s="21">
        <v>894000</v>
      </c>
      <c r="K170" s="21">
        <v>233155</v>
      </c>
    </row>
    <row r="171" spans="8:12" x14ac:dyDescent="0.2">
      <c r="H171" s="9">
        <v>67.02</v>
      </c>
      <c r="I171" s="21">
        <v>757000</v>
      </c>
      <c r="K171" s="21">
        <v>162590</v>
      </c>
    </row>
    <row r="172" spans="8:12" x14ac:dyDescent="0.2">
      <c r="H172" s="9">
        <v>70.02</v>
      </c>
      <c r="I172" s="21">
        <v>6518370</v>
      </c>
      <c r="K172" s="21">
        <v>3103440</v>
      </c>
    </row>
    <row r="173" spans="8:12" x14ac:dyDescent="0.2">
      <c r="H173" s="9">
        <v>84.02</v>
      </c>
      <c r="I173" s="21">
        <v>2349000</v>
      </c>
      <c r="K173" s="21">
        <v>305328</v>
      </c>
    </row>
    <row r="175" spans="8:12" x14ac:dyDescent="0.2">
      <c r="I175" s="21">
        <f>I169+I170+I171+I172+I173</f>
        <v>10640370</v>
      </c>
      <c r="J175" s="21">
        <f>J169+J170+J171+J172+J173</f>
        <v>0</v>
      </c>
      <c r="K175" s="21">
        <f>K169+K170+K171+K172+K173</f>
        <v>3861254</v>
      </c>
    </row>
  </sheetData>
  <mergeCells count="6">
    <mergeCell ref="A155:P155"/>
    <mergeCell ref="A156:P156"/>
    <mergeCell ref="A1:P1"/>
    <mergeCell ref="A93:A96"/>
    <mergeCell ref="A151:B151"/>
    <mergeCell ref="A131:A134"/>
  </mergeCells>
  <pageMargins left="0.70866141732283472" right="0.48" top="0.46" bottom="0.4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8A7EE-CE93-4AFB-838D-20E998F1EB40}">
  <sheetPr>
    <pageSetUpPr fitToPage="1"/>
  </sheetPr>
  <dimension ref="C9:AD80"/>
  <sheetViews>
    <sheetView workbookViewId="0">
      <selection activeCell="AC80" sqref="A1:AD80"/>
    </sheetView>
  </sheetViews>
  <sheetFormatPr defaultRowHeight="15" x14ac:dyDescent="0.25"/>
  <cols>
    <col min="3" max="3" width="10.28515625" customWidth="1"/>
    <col min="4" max="4" width="42.28515625" customWidth="1"/>
    <col min="5" max="27" width="0" hidden="1" customWidth="1"/>
    <col min="28" max="28" width="9.140625" hidden="1" customWidth="1"/>
    <col min="29" max="29" width="54.85546875" customWidth="1"/>
  </cols>
  <sheetData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3:30" hidden="1" x14ac:dyDescent="0.25"/>
    <row r="18" spans="3:30" x14ac:dyDescent="0.25"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 t="s">
        <v>270</v>
      </c>
    </row>
    <row r="19" spans="3:30" x14ac:dyDescent="0.25">
      <c r="C19" s="131" t="s">
        <v>261</v>
      </c>
      <c r="D19" s="131"/>
      <c r="E19" s="131"/>
      <c r="F19" s="131"/>
      <c r="G19" s="131"/>
      <c r="H19" s="131"/>
      <c r="I19" s="131"/>
      <c r="J19" s="131"/>
      <c r="K19" s="131"/>
      <c r="L19" s="131"/>
      <c r="M19" s="131"/>
      <c r="N19" s="131"/>
      <c r="O19" s="131"/>
      <c r="P19" s="131"/>
      <c r="Q19" s="131"/>
      <c r="R19" s="131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</row>
    <row r="20" spans="3:30" ht="15" customHeight="1" x14ac:dyDescent="0.25">
      <c r="C20" s="135" t="s">
        <v>259</v>
      </c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</row>
    <row r="21" spans="3:30" x14ac:dyDescent="0.25">
      <c r="C21" s="95"/>
      <c r="D21" s="134" t="s">
        <v>265</v>
      </c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</row>
    <row r="22" spans="3:30" ht="15.75" thickBot="1" x14ac:dyDescent="0.3">
      <c r="C22" s="134" t="s">
        <v>264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34"/>
      <c r="AB22" s="134"/>
      <c r="AC22" s="134"/>
    </row>
    <row r="23" spans="3:30" ht="38.25" x14ac:dyDescent="0.25">
      <c r="C23" s="73" t="s">
        <v>0</v>
      </c>
      <c r="D23" s="74" t="s">
        <v>1</v>
      </c>
      <c r="E23" s="74" t="s">
        <v>95</v>
      </c>
      <c r="F23" s="74" t="s">
        <v>108</v>
      </c>
      <c r="G23" s="74" t="s">
        <v>185</v>
      </c>
      <c r="H23" s="74" t="s">
        <v>95</v>
      </c>
      <c r="I23" s="74" t="s">
        <v>127</v>
      </c>
      <c r="J23" s="74"/>
      <c r="K23" s="74"/>
      <c r="L23" s="74"/>
      <c r="M23" s="74"/>
      <c r="N23" s="74"/>
      <c r="O23" s="74"/>
      <c r="P23" s="74"/>
      <c r="Q23" s="74" t="s">
        <v>185</v>
      </c>
      <c r="R23" s="74" t="s">
        <v>209</v>
      </c>
      <c r="S23" s="74" t="s">
        <v>95</v>
      </c>
      <c r="T23" s="74" t="s">
        <v>185</v>
      </c>
      <c r="U23" s="74" t="s">
        <v>95</v>
      </c>
      <c r="V23" s="74" t="s">
        <v>185</v>
      </c>
      <c r="W23" s="74" t="s">
        <v>210</v>
      </c>
      <c r="X23" s="74" t="s">
        <v>95</v>
      </c>
      <c r="Y23" s="74" t="s">
        <v>185</v>
      </c>
      <c r="Z23" s="74" t="s">
        <v>210</v>
      </c>
      <c r="AA23" s="74" t="s">
        <v>95</v>
      </c>
      <c r="AB23" s="74" t="s">
        <v>185</v>
      </c>
      <c r="AC23" s="75" t="s">
        <v>211</v>
      </c>
    </row>
    <row r="24" spans="3:30" ht="28.5" x14ac:dyDescent="0.25">
      <c r="C24" s="76" t="s">
        <v>256</v>
      </c>
      <c r="D24" s="57" t="s">
        <v>257</v>
      </c>
      <c r="E24" s="58" t="e">
        <f>E27+E26</f>
        <v>#REF!</v>
      </c>
      <c r="F24" s="58" t="e">
        <f>F27+F26</f>
        <v>#REF!</v>
      </c>
      <c r="G24" s="58" t="e">
        <f>G27</f>
        <v>#REF!</v>
      </c>
      <c r="H24" s="58" t="e">
        <f>H27</f>
        <v>#REF!</v>
      </c>
      <c r="I24" s="58" t="e">
        <f>E24-F24</f>
        <v>#REF!</v>
      </c>
      <c r="J24" s="58"/>
      <c r="K24" s="58"/>
      <c r="L24" s="58"/>
      <c r="M24" s="58"/>
      <c r="N24" s="58"/>
      <c r="O24" s="58"/>
      <c r="P24" s="58"/>
      <c r="Q24" s="58"/>
      <c r="R24" s="58" t="e">
        <f>H24+Q24</f>
        <v>#REF!</v>
      </c>
      <c r="S24" s="58" t="e">
        <f>S25+S26+S27</f>
        <v>#REF!</v>
      </c>
      <c r="T24" s="58" t="e">
        <f>T25+T26+T27</f>
        <v>#REF!</v>
      </c>
      <c r="U24" s="58">
        <f>U25+U26+U27</f>
        <v>30000</v>
      </c>
      <c r="V24" s="58">
        <f>V25+V26+V27</f>
        <v>0</v>
      </c>
      <c r="W24" s="58">
        <f>U24+V24</f>
        <v>30000</v>
      </c>
      <c r="X24" s="58">
        <f>X25+X26+X27</f>
        <v>30000</v>
      </c>
      <c r="Y24" s="58">
        <f>Y25+Y26+Y27</f>
        <v>0</v>
      </c>
      <c r="Z24" s="58">
        <f>X24+Y24</f>
        <v>30000</v>
      </c>
      <c r="AA24" s="58">
        <f>AA25+AA26+AA27</f>
        <v>30000</v>
      </c>
      <c r="AB24" s="58">
        <f>AB25+AB26+AB27</f>
        <v>0</v>
      </c>
      <c r="AC24" s="97" t="s">
        <v>263</v>
      </c>
    </row>
    <row r="25" spans="3:30" hidden="1" x14ac:dyDescent="0.25">
      <c r="C25" s="77" t="s">
        <v>11</v>
      </c>
      <c r="D25" s="59" t="s">
        <v>13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>
        <f>S25+T25</f>
        <v>0</v>
      </c>
      <c r="V25" s="60">
        <f>T25+U25</f>
        <v>0</v>
      </c>
      <c r="W25" s="60">
        <f>U25+V25</f>
        <v>0</v>
      </c>
      <c r="X25" s="60">
        <f>V25+W25</f>
        <v>0</v>
      </c>
      <c r="Y25" s="60">
        <f>W25+X25</f>
        <v>0</v>
      </c>
      <c r="Z25" s="60">
        <f>X25+Y25</f>
        <v>0</v>
      </c>
      <c r="AA25" s="60">
        <f>Y25+Z25</f>
        <v>0</v>
      </c>
      <c r="AB25" s="60">
        <f>Z25+AA25</f>
        <v>0</v>
      </c>
      <c r="AC25" s="78">
        <v>0</v>
      </c>
    </row>
    <row r="26" spans="3:30" hidden="1" x14ac:dyDescent="0.25">
      <c r="C26" s="77" t="s">
        <v>3</v>
      </c>
      <c r="D26" s="59" t="s">
        <v>5</v>
      </c>
      <c r="E26" s="60" t="e">
        <f>#REF!</f>
        <v>#REF!</v>
      </c>
      <c r="F26" s="60" t="e">
        <f>#REF!</f>
        <v>#REF!</v>
      </c>
      <c r="G26" s="60"/>
      <c r="H26" s="60"/>
      <c r="I26" s="60" t="e">
        <f>E26-F26</f>
        <v>#REF!</v>
      </c>
      <c r="J26" s="60"/>
      <c r="K26" s="60"/>
      <c r="L26" s="60"/>
      <c r="M26" s="60"/>
      <c r="N26" s="60"/>
      <c r="O26" s="60"/>
      <c r="P26" s="60"/>
      <c r="Q26" s="60"/>
      <c r="R26" s="60">
        <f>H26+Q26</f>
        <v>0</v>
      </c>
      <c r="S26" s="60"/>
      <c r="T26" s="60"/>
      <c r="U26" s="60">
        <f>S26+T26</f>
        <v>0</v>
      </c>
      <c r="V26" s="60">
        <f>T26+U26</f>
        <v>0</v>
      </c>
      <c r="W26" s="60">
        <f>U26+V26</f>
        <v>0</v>
      </c>
      <c r="X26" s="60">
        <f>V26+W26</f>
        <v>0</v>
      </c>
      <c r="Y26" s="60">
        <f>W26+X26</f>
        <v>0</v>
      </c>
      <c r="Z26" s="60">
        <f>X26+Y26</f>
        <v>0</v>
      </c>
      <c r="AA26" s="60">
        <f>Y26+Z26</f>
        <v>0</v>
      </c>
      <c r="AB26" s="60">
        <f>Z26+AA26</f>
        <v>0</v>
      </c>
      <c r="AC26" s="78">
        <v>0</v>
      </c>
    </row>
    <row r="27" spans="3:30" hidden="1" x14ac:dyDescent="0.25">
      <c r="C27" s="77" t="s">
        <v>6</v>
      </c>
      <c r="D27" s="59" t="s">
        <v>212</v>
      </c>
      <c r="E27" s="60" t="e">
        <f xml:space="preserve"> E30</f>
        <v>#REF!</v>
      </c>
      <c r="F27" s="60">
        <f xml:space="preserve"> F30</f>
        <v>56947.1</v>
      </c>
      <c r="G27" s="60" t="e">
        <f>G30</f>
        <v>#REF!</v>
      </c>
      <c r="H27" s="60" t="e">
        <f>H30</f>
        <v>#REF!</v>
      </c>
      <c r="I27" s="60" t="e">
        <f>E27-F27</f>
        <v>#REF!</v>
      </c>
      <c r="J27" s="60"/>
      <c r="K27" s="60"/>
      <c r="L27" s="60"/>
      <c r="M27" s="60"/>
      <c r="N27" s="60"/>
      <c r="O27" s="60"/>
      <c r="P27" s="60"/>
      <c r="Q27" s="60"/>
      <c r="R27" s="60" t="e">
        <f>H27+Q27</f>
        <v>#REF!</v>
      </c>
      <c r="S27" s="60" t="e">
        <f>S28+S30</f>
        <v>#REF!</v>
      </c>
      <c r="T27" s="60" t="e">
        <f>T28+T30</f>
        <v>#REF!</v>
      </c>
      <c r="U27" s="60">
        <f>U28+U30</f>
        <v>30000</v>
      </c>
      <c r="V27" s="60">
        <f>V28+V30</f>
        <v>0</v>
      </c>
      <c r="W27" s="60">
        <f>U27+V27</f>
        <v>30000</v>
      </c>
      <c r="X27" s="60">
        <f>X28+X30</f>
        <v>30000</v>
      </c>
      <c r="Y27" s="60">
        <f>Y28+Y30</f>
        <v>0</v>
      </c>
      <c r="Z27" s="60">
        <f>X27+Y27</f>
        <v>30000</v>
      </c>
      <c r="AA27" s="60">
        <f>AA28+AA30</f>
        <v>30000</v>
      </c>
      <c r="AB27" s="60">
        <f>AB28+AB30</f>
        <v>0</v>
      </c>
      <c r="AC27" s="78">
        <f>AC28+AC30</f>
        <v>1584155.2899999998</v>
      </c>
    </row>
    <row r="28" spans="3:30" hidden="1" x14ac:dyDescent="0.25">
      <c r="C28" s="77"/>
      <c r="D28" s="59" t="s">
        <v>9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>
        <f>S28+T28</f>
        <v>0</v>
      </c>
      <c r="V28" s="60">
        <f>T28+U28</f>
        <v>0</v>
      </c>
      <c r="W28" s="60">
        <f>U28+V28</f>
        <v>0</v>
      </c>
      <c r="X28" s="60">
        <f>V28+W28</f>
        <v>0</v>
      </c>
      <c r="Y28" s="60">
        <f>W28+X28</f>
        <v>0</v>
      </c>
      <c r="Z28" s="60">
        <f>X28+Y28</f>
        <v>0</v>
      </c>
      <c r="AA28" s="60">
        <f>Y28+Z28</f>
        <v>0</v>
      </c>
      <c r="AB28" s="60">
        <f>Z28+AA28</f>
        <v>0</v>
      </c>
      <c r="AC28" s="78">
        <v>31015</v>
      </c>
    </row>
    <row r="29" spans="3:30" hidden="1" x14ac:dyDescent="0.25">
      <c r="C29" s="77"/>
      <c r="D29" s="99" t="s">
        <v>260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82">
        <v>31015</v>
      </c>
    </row>
    <row r="30" spans="3:30" x14ac:dyDescent="0.25">
      <c r="C30" s="77" t="s">
        <v>6</v>
      </c>
      <c r="D30" s="59" t="s">
        <v>8</v>
      </c>
      <c r="E30" s="60" t="e">
        <f>E32+#REF!+E33+#REF!+#REF!+E34+E35+#REF!+#REF!</f>
        <v>#REF!</v>
      </c>
      <c r="F30" s="60">
        <v>56947.1</v>
      </c>
      <c r="G30" s="60" t="e">
        <f>G32+#REF!+G33+#REF!+#REF!+G34+G35+#REF!+#REF!+#REF!+#REF!+#REF!+#REF!</f>
        <v>#REF!</v>
      </c>
      <c r="H30" s="60" t="e">
        <f>H32+#REF!+H33+#REF!+#REF!+H34+H35+#REF!+#REF!+#REF!+#REF!+#REF!+#REF!</f>
        <v>#REF!</v>
      </c>
      <c r="I30" s="60" t="e">
        <f>E30-F30</f>
        <v>#REF!</v>
      </c>
      <c r="J30" s="60" t="s">
        <v>113</v>
      </c>
      <c r="K30" s="60"/>
      <c r="L30" s="60"/>
      <c r="M30" s="60"/>
      <c r="N30" s="60"/>
      <c r="O30" s="60"/>
      <c r="P30" s="60"/>
      <c r="Q30" s="60"/>
      <c r="R30" s="60" t="e">
        <f>H30+Q30</f>
        <v>#REF!</v>
      </c>
      <c r="S30" s="60" t="e">
        <f>S32+#REF!+S33+#REF!+#REF!+S34+S35+#REF!+#REF!+#REF!+#REF!+#REF!+#REF!</f>
        <v>#REF!</v>
      </c>
      <c r="T30" s="60" t="e">
        <f>T32+#REF!+T33+#REF!+#REF!+T34+T35+#REF!+#REF!+#REF!+#REF!+#REF!+#REF!</f>
        <v>#REF!</v>
      </c>
      <c r="U30" s="60">
        <f>SUM(U32:U35)</f>
        <v>30000</v>
      </c>
      <c r="V30" s="60">
        <f>SUM(V32:V35)</f>
        <v>0</v>
      </c>
      <c r="W30" s="60">
        <f t="shared" ref="W30:W43" si="0">U30+V30</f>
        <v>30000</v>
      </c>
      <c r="X30" s="60">
        <f>SUM(X32:X35)</f>
        <v>30000</v>
      </c>
      <c r="Y30" s="60">
        <f>SUM(Y32:Y35)</f>
        <v>0</v>
      </c>
      <c r="Z30" s="60">
        <f t="shared" ref="Z30:Z43" si="1">X30+Y30</f>
        <v>30000</v>
      </c>
      <c r="AA30" s="60">
        <f>SUM(AA32:AA35)</f>
        <v>30000</v>
      </c>
      <c r="AB30" s="60">
        <f>SUM(AB32:AB35)</f>
        <v>0</v>
      </c>
      <c r="AC30" s="78">
        <f>SUM(AC31:AC75)</f>
        <v>1553140.2899999998</v>
      </c>
    </row>
    <row r="31" spans="3:30" x14ac:dyDescent="0.25">
      <c r="C31" s="77"/>
      <c r="D31" s="99" t="s">
        <v>255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82">
        <v>2032</v>
      </c>
    </row>
    <row r="32" spans="3:30" x14ac:dyDescent="0.25">
      <c r="C32" s="87"/>
      <c r="D32" s="100" t="s">
        <v>213</v>
      </c>
      <c r="E32" s="61">
        <v>5000</v>
      </c>
      <c r="F32" s="61">
        <v>0</v>
      </c>
      <c r="G32" s="61"/>
      <c r="H32" s="61">
        <f>E32+G32</f>
        <v>5000</v>
      </c>
      <c r="I32" s="61">
        <f>E32-F32</f>
        <v>5000</v>
      </c>
      <c r="J32" s="61"/>
      <c r="K32" s="61"/>
      <c r="L32" s="61"/>
      <c r="M32" s="61"/>
      <c r="N32" s="61"/>
      <c r="O32" s="61"/>
      <c r="P32" s="61"/>
      <c r="Q32" s="61"/>
      <c r="R32" s="61">
        <f>H32+Q32</f>
        <v>5000</v>
      </c>
      <c r="S32" s="61">
        <v>5000</v>
      </c>
      <c r="T32" s="61"/>
      <c r="U32" s="61">
        <f>S32+T32</f>
        <v>5000</v>
      </c>
      <c r="V32" s="61"/>
      <c r="W32" s="61">
        <f t="shared" si="0"/>
        <v>5000</v>
      </c>
      <c r="X32" s="61">
        <f>V32+W32</f>
        <v>5000</v>
      </c>
      <c r="Y32" s="61"/>
      <c r="Z32" s="61">
        <f t="shared" si="1"/>
        <v>5000</v>
      </c>
      <c r="AA32" s="61">
        <f>Y32+Z32</f>
        <v>5000</v>
      </c>
      <c r="AB32" s="61"/>
      <c r="AC32" s="102">
        <v>1659.12</v>
      </c>
    </row>
    <row r="33" spans="3:29" x14ac:dyDescent="0.25">
      <c r="C33" s="87"/>
      <c r="D33" s="100" t="s">
        <v>254</v>
      </c>
      <c r="E33" s="61">
        <v>15000</v>
      </c>
      <c r="F33" s="61">
        <v>0</v>
      </c>
      <c r="G33" s="61"/>
      <c r="H33" s="61">
        <f>E33+G33</f>
        <v>15000</v>
      </c>
      <c r="I33" s="61">
        <f>E33-F33</f>
        <v>15000</v>
      </c>
      <c r="J33" s="61"/>
      <c r="K33" s="61"/>
      <c r="L33" s="61"/>
      <c r="M33" s="61"/>
      <c r="N33" s="61"/>
      <c r="O33" s="61"/>
      <c r="P33" s="61"/>
      <c r="Q33" s="61"/>
      <c r="R33" s="61">
        <f>H33+Q33</f>
        <v>15000</v>
      </c>
      <c r="S33" s="61">
        <v>15000</v>
      </c>
      <c r="T33" s="61"/>
      <c r="U33" s="61">
        <f>S33+T33</f>
        <v>15000</v>
      </c>
      <c r="V33" s="61"/>
      <c r="W33" s="61">
        <f t="shared" si="0"/>
        <v>15000</v>
      </c>
      <c r="X33" s="61">
        <f>V33+W33</f>
        <v>15000</v>
      </c>
      <c r="Y33" s="61"/>
      <c r="Z33" s="61">
        <f t="shared" si="1"/>
        <v>15000</v>
      </c>
      <c r="AA33" s="61">
        <f>Y33+Z33</f>
        <v>15000</v>
      </c>
      <c r="AB33" s="61"/>
      <c r="AC33" s="102">
        <v>2488.6799999999998</v>
      </c>
    </row>
    <row r="34" spans="3:29" x14ac:dyDescent="0.25">
      <c r="C34" s="87"/>
      <c r="D34" s="100" t="s">
        <v>214</v>
      </c>
      <c r="E34" s="61">
        <v>3000</v>
      </c>
      <c r="F34" s="61">
        <v>0</v>
      </c>
      <c r="G34" s="61"/>
      <c r="H34" s="61">
        <f>E34+G34</f>
        <v>3000</v>
      </c>
      <c r="I34" s="61">
        <f>E34-F34</f>
        <v>3000</v>
      </c>
      <c r="J34" s="61"/>
      <c r="K34" s="61"/>
      <c r="L34" s="61"/>
      <c r="M34" s="61"/>
      <c r="N34" s="61"/>
      <c r="O34" s="61"/>
      <c r="P34" s="61"/>
      <c r="Q34" s="61"/>
      <c r="R34" s="61">
        <f>H34+Q34</f>
        <v>3000</v>
      </c>
      <c r="S34" s="61">
        <v>3000</v>
      </c>
      <c r="T34" s="61"/>
      <c r="U34" s="61">
        <f>S34+T34</f>
        <v>3000</v>
      </c>
      <c r="V34" s="61"/>
      <c r="W34" s="61">
        <f t="shared" si="0"/>
        <v>3000</v>
      </c>
      <c r="X34" s="61">
        <f>V34+W34</f>
        <v>3000</v>
      </c>
      <c r="Y34" s="61"/>
      <c r="Z34" s="61">
        <f t="shared" si="1"/>
        <v>3000</v>
      </c>
      <c r="AA34" s="61">
        <f>Y34+Z34</f>
        <v>3000</v>
      </c>
      <c r="AB34" s="61"/>
      <c r="AC34" s="102">
        <v>1692.17</v>
      </c>
    </row>
    <row r="35" spans="3:29" x14ac:dyDescent="0.25">
      <c r="C35" s="87"/>
      <c r="D35" s="100" t="s">
        <v>215</v>
      </c>
      <c r="E35" s="61">
        <v>7000</v>
      </c>
      <c r="F35" s="61">
        <v>0</v>
      </c>
      <c r="G35" s="61"/>
      <c r="H35" s="61">
        <f>E35+G35</f>
        <v>7000</v>
      </c>
      <c r="I35" s="61">
        <f>E35-F35</f>
        <v>7000</v>
      </c>
      <c r="J35" s="61"/>
      <c r="K35" s="61"/>
      <c r="L35" s="61"/>
      <c r="M35" s="61"/>
      <c r="N35" s="61"/>
      <c r="O35" s="61"/>
      <c r="P35" s="61"/>
      <c r="Q35" s="61"/>
      <c r="R35" s="61">
        <f>H35+Q35</f>
        <v>7000</v>
      </c>
      <c r="S35" s="61">
        <v>7000</v>
      </c>
      <c r="T35" s="61"/>
      <c r="U35" s="61">
        <f>S35+T35</f>
        <v>7000</v>
      </c>
      <c r="V35" s="61"/>
      <c r="W35" s="61">
        <f t="shared" si="0"/>
        <v>7000</v>
      </c>
      <c r="X35" s="61">
        <f>V35+W35</f>
        <v>7000</v>
      </c>
      <c r="Y35" s="61"/>
      <c r="Z35" s="61">
        <f t="shared" si="1"/>
        <v>7000</v>
      </c>
      <c r="AA35" s="61">
        <f>Y35+Z35</f>
        <v>7000</v>
      </c>
      <c r="AB35" s="61"/>
      <c r="AC35" s="102">
        <v>12386.4</v>
      </c>
    </row>
    <row r="36" spans="3:29" x14ac:dyDescent="0.25">
      <c r="C36" s="87"/>
      <c r="D36" s="100" t="s">
        <v>72</v>
      </c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102">
        <v>5530.4</v>
      </c>
    </row>
    <row r="37" spans="3:29" x14ac:dyDescent="0.25">
      <c r="C37" s="87"/>
      <c r="D37" s="100" t="s">
        <v>216</v>
      </c>
      <c r="E37" s="61">
        <v>4000</v>
      </c>
      <c r="F37" s="61"/>
      <c r="G37" s="61"/>
      <c r="H37" s="61">
        <f>E37+G37</f>
        <v>4000</v>
      </c>
      <c r="I37" s="61">
        <f>E37-F37</f>
        <v>4000</v>
      </c>
      <c r="J37" s="61"/>
      <c r="K37" s="61"/>
      <c r="L37" s="61"/>
      <c r="M37" s="61"/>
      <c r="N37" s="61"/>
      <c r="O37" s="61"/>
      <c r="P37" s="61"/>
      <c r="Q37" s="61"/>
      <c r="R37" s="61">
        <f>H37+Q37</f>
        <v>4000</v>
      </c>
      <c r="S37" s="61">
        <v>4000</v>
      </c>
      <c r="T37" s="61"/>
      <c r="U37" s="61">
        <f>S37+T37</f>
        <v>4000</v>
      </c>
      <c r="V37" s="61"/>
      <c r="W37" s="61">
        <f>U37+V37</f>
        <v>4000</v>
      </c>
      <c r="X37" s="61">
        <f>V37+W37</f>
        <v>4000</v>
      </c>
      <c r="Y37" s="61"/>
      <c r="Z37" s="61">
        <f>X37+Y37</f>
        <v>4000</v>
      </c>
      <c r="AA37" s="61">
        <f>Y37+Z37</f>
        <v>4000</v>
      </c>
      <c r="AB37" s="61"/>
      <c r="AC37" s="102">
        <v>31523.279999999999</v>
      </c>
    </row>
    <row r="38" spans="3:29" x14ac:dyDescent="0.25">
      <c r="C38" s="87"/>
      <c r="D38" s="100" t="s">
        <v>258</v>
      </c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102">
        <v>4424.32</v>
      </c>
    </row>
    <row r="39" spans="3:29" x14ac:dyDescent="0.25">
      <c r="C39" s="85"/>
      <c r="D39" s="100" t="s">
        <v>217</v>
      </c>
      <c r="E39" s="58" t="e">
        <f>E42+E41</f>
        <v>#REF!</v>
      </c>
      <c r="F39" s="58" t="e">
        <f>F42+F41</f>
        <v>#REF!</v>
      </c>
      <c r="G39" s="58" t="e">
        <f>G42+G41</f>
        <v>#REF!</v>
      </c>
      <c r="H39" s="58" t="e">
        <f>H42+H41</f>
        <v>#REF!</v>
      </c>
      <c r="I39" s="58" t="e">
        <f>E39-F39</f>
        <v>#REF!</v>
      </c>
      <c r="J39" s="58"/>
      <c r="K39" s="58"/>
      <c r="L39" s="58"/>
      <c r="M39" s="58"/>
      <c r="N39" s="58"/>
      <c r="O39" s="58"/>
      <c r="P39" s="58"/>
      <c r="Q39" s="58"/>
      <c r="R39" s="58" t="e">
        <f>H39+Q39</f>
        <v>#REF!</v>
      </c>
      <c r="S39" s="58" t="e">
        <f>S40+S41+S42</f>
        <v>#REF!</v>
      </c>
      <c r="T39" s="58" t="e">
        <f>T40+T41+T42</f>
        <v>#REF!</v>
      </c>
      <c r="U39" s="58" t="e">
        <f>U40+U41+U42</f>
        <v>#REF!</v>
      </c>
      <c r="V39" s="58" t="e">
        <f>V40+V41+V42</f>
        <v>#REF!</v>
      </c>
      <c r="W39" s="58" t="e">
        <f t="shared" si="0"/>
        <v>#REF!</v>
      </c>
      <c r="X39" s="58" t="e">
        <f>X40+X41+X42</f>
        <v>#REF!</v>
      </c>
      <c r="Y39" s="58" t="e">
        <f>Y40+Y41+Y42</f>
        <v>#REF!</v>
      </c>
      <c r="Z39" s="58" t="e">
        <f t="shared" si="1"/>
        <v>#REF!</v>
      </c>
      <c r="AA39" s="58" t="e">
        <f>AA40+AA41+AA42</f>
        <v>#REF!</v>
      </c>
      <c r="AB39" s="58" t="e">
        <f>AB40+AB41+AB42</f>
        <v>#REF!</v>
      </c>
      <c r="AC39" s="102">
        <v>2820.5</v>
      </c>
    </row>
    <row r="40" spans="3:29" x14ac:dyDescent="0.25">
      <c r="C40" s="77"/>
      <c r="D40" s="100" t="s">
        <v>218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>
        <v>0</v>
      </c>
      <c r="V40" s="60">
        <v>0</v>
      </c>
      <c r="W40" s="60">
        <f t="shared" si="0"/>
        <v>0</v>
      </c>
      <c r="X40" s="60">
        <v>0</v>
      </c>
      <c r="Y40" s="60">
        <v>0</v>
      </c>
      <c r="Z40" s="60">
        <f t="shared" si="1"/>
        <v>0</v>
      </c>
      <c r="AA40" s="60">
        <v>0</v>
      </c>
      <c r="AB40" s="60">
        <v>0</v>
      </c>
      <c r="AC40" s="103">
        <v>553.04</v>
      </c>
    </row>
    <row r="41" spans="3:29" x14ac:dyDescent="0.25">
      <c r="C41" s="77"/>
      <c r="D41" s="100" t="s">
        <v>219</v>
      </c>
      <c r="E41" s="60" t="e">
        <f>#REF!</f>
        <v>#REF!</v>
      </c>
      <c r="F41" s="60" t="e">
        <f>#REF!</f>
        <v>#REF!</v>
      </c>
      <c r="G41" s="60" t="e">
        <f>#REF!</f>
        <v>#REF!</v>
      </c>
      <c r="H41" s="60" t="e">
        <f>#REF!</f>
        <v>#REF!</v>
      </c>
      <c r="I41" s="60" t="e">
        <f>E41-F41</f>
        <v>#REF!</v>
      </c>
      <c r="J41" s="60"/>
      <c r="K41" s="60"/>
      <c r="L41" s="60"/>
      <c r="M41" s="60"/>
      <c r="N41" s="60"/>
      <c r="O41" s="60"/>
      <c r="P41" s="60"/>
      <c r="Q41" s="60"/>
      <c r="R41" s="60" t="e">
        <f>H41+Q41</f>
        <v>#REF!</v>
      </c>
      <c r="S41" s="60" t="e">
        <f>#REF!</f>
        <v>#REF!</v>
      </c>
      <c r="T41" s="60" t="e">
        <f>#REF!</f>
        <v>#REF!</v>
      </c>
      <c r="U41" s="60" t="e">
        <f>#REF!</f>
        <v>#REF!</v>
      </c>
      <c r="V41" s="60" t="e">
        <f>#REF!</f>
        <v>#REF!</v>
      </c>
      <c r="W41" s="60" t="e">
        <f t="shared" si="0"/>
        <v>#REF!</v>
      </c>
      <c r="X41" s="60" t="e">
        <f>#REF!</f>
        <v>#REF!</v>
      </c>
      <c r="Y41" s="60" t="e">
        <f>#REF!</f>
        <v>#REF!</v>
      </c>
      <c r="Z41" s="60" t="e">
        <f t="shared" si="1"/>
        <v>#REF!</v>
      </c>
      <c r="AA41" s="60" t="e">
        <f>#REF!</f>
        <v>#REF!</v>
      </c>
      <c r="AB41" s="60" t="e">
        <f>#REF!</f>
        <v>#REF!</v>
      </c>
      <c r="AC41" s="102">
        <v>6636.48</v>
      </c>
    </row>
    <row r="42" spans="3:29" x14ac:dyDescent="0.25">
      <c r="C42" s="77"/>
      <c r="D42" s="100" t="s">
        <v>220</v>
      </c>
      <c r="E42" s="60" t="e">
        <f xml:space="preserve"> E45</f>
        <v>#REF!</v>
      </c>
      <c r="F42" s="60" t="e">
        <f xml:space="preserve"> F45</f>
        <v>#REF!</v>
      </c>
      <c r="G42" s="60" t="e">
        <f xml:space="preserve"> G45</f>
        <v>#REF!</v>
      </c>
      <c r="H42" s="60" t="e">
        <f xml:space="preserve"> H45</f>
        <v>#REF!</v>
      </c>
      <c r="I42" s="60" t="e">
        <f>E42-F42</f>
        <v>#REF!</v>
      </c>
      <c r="J42" s="60"/>
      <c r="K42" s="60"/>
      <c r="L42" s="60"/>
      <c r="M42" s="60"/>
      <c r="N42" s="60"/>
      <c r="O42" s="60"/>
      <c r="P42" s="60"/>
      <c r="Q42" s="60"/>
      <c r="R42" s="60" t="e">
        <f>H42+Q42</f>
        <v>#REF!</v>
      </c>
      <c r="S42" s="60" t="e">
        <f>S43+S45</f>
        <v>#REF!</v>
      </c>
      <c r="T42" s="60" t="e">
        <f>T43+T45</f>
        <v>#REF!</v>
      </c>
      <c r="U42" s="60" t="e">
        <f>U43+U45</f>
        <v>#REF!</v>
      </c>
      <c r="V42" s="60" t="e">
        <f>V43+V45</f>
        <v>#REF!</v>
      </c>
      <c r="W42" s="60" t="e">
        <f t="shared" si="0"/>
        <v>#REF!</v>
      </c>
      <c r="X42" s="60" t="e">
        <f>X43+X45</f>
        <v>#REF!</v>
      </c>
      <c r="Y42" s="60" t="e">
        <f>Y43+Y45</f>
        <v>#REF!</v>
      </c>
      <c r="Z42" s="60" t="e">
        <f t="shared" si="1"/>
        <v>#REF!</v>
      </c>
      <c r="AA42" s="60" t="e">
        <f>AA43+AA45</f>
        <v>#REF!</v>
      </c>
      <c r="AB42" s="60" t="e">
        <f>AB43+AB45</f>
        <v>#REF!</v>
      </c>
      <c r="AC42" s="102">
        <v>2488.6799999999998</v>
      </c>
    </row>
    <row r="43" spans="3:29" x14ac:dyDescent="0.25">
      <c r="C43" s="77"/>
      <c r="D43" s="101" t="s">
        <v>221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>
        <v>0</v>
      </c>
      <c r="V43" s="60">
        <f>T43+U43</f>
        <v>0</v>
      </c>
      <c r="W43" s="60">
        <f t="shared" si="0"/>
        <v>0</v>
      </c>
      <c r="X43" s="60">
        <v>0</v>
      </c>
      <c r="Y43" s="60">
        <f>W43+X43</f>
        <v>0</v>
      </c>
      <c r="Z43" s="60">
        <f t="shared" si="1"/>
        <v>0</v>
      </c>
      <c r="AA43" s="60">
        <v>0</v>
      </c>
      <c r="AB43" s="60">
        <f>Z43+AA43</f>
        <v>0</v>
      </c>
      <c r="AC43" s="102">
        <v>1860.94</v>
      </c>
    </row>
    <row r="44" spans="3:29" x14ac:dyDescent="0.25">
      <c r="C44" s="87"/>
      <c r="D44" s="101" t="s">
        <v>222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102">
        <v>1960.17</v>
      </c>
    </row>
    <row r="45" spans="3:29" x14ac:dyDescent="0.25">
      <c r="C45" s="87"/>
      <c r="D45" s="101" t="s">
        <v>223</v>
      </c>
      <c r="E45" s="60" t="e">
        <f>#REF!</f>
        <v>#REF!</v>
      </c>
      <c r="F45" s="60" t="e">
        <f>#REF!</f>
        <v>#REF!</v>
      </c>
      <c r="G45" s="60" t="e">
        <f>#REF!</f>
        <v>#REF!</v>
      </c>
      <c r="H45" s="60" t="e">
        <f>#REF!</f>
        <v>#REF!</v>
      </c>
      <c r="I45" s="60" t="e">
        <f>E45-F45</f>
        <v>#REF!</v>
      </c>
      <c r="J45" s="60"/>
      <c r="K45" s="60"/>
      <c r="L45" s="60"/>
      <c r="M45" s="60"/>
      <c r="N45" s="60"/>
      <c r="O45" s="60"/>
      <c r="P45" s="60"/>
      <c r="Q45" s="60"/>
      <c r="R45" s="60" t="e">
        <f>H45+Q45</f>
        <v>#REF!</v>
      </c>
      <c r="S45" s="60" t="e">
        <f>#REF!</f>
        <v>#REF!</v>
      </c>
      <c r="T45" s="60" t="e">
        <f>#REF!</f>
        <v>#REF!</v>
      </c>
      <c r="U45" s="60" t="e">
        <f>#REF!</f>
        <v>#REF!</v>
      </c>
      <c r="V45" s="60" t="e">
        <f>#REF!</f>
        <v>#REF!</v>
      </c>
      <c r="W45" s="60" t="e">
        <f>U45+V45</f>
        <v>#REF!</v>
      </c>
      <c r="X45" s="60" t="e">
        <f>#REF!</f>
        <v>#REF!</v>
      </c>
      <c r="Y45" s="60" t="e">
        <f>#REF!</f>
        <v>#REF!</v>
      </c>
      <c r="Z45" s="60" t="e">
        <f>X45+Y45</f>
        <v>#REF!</v>
      </c>
      <c r="AA45" s="60" t="e">
        <f>#REF!</f>
        <v>#REF!</v>
      </c>
      <c r="AB45" s="60" t="e">
        <f>#REF!</f>
        <v>#REF!</v>
      </c>
      <c r="AC45" s="102">
        <v>1241</v>
      </c>
    </row>
    <row r="46" spans="3:29" x14ac:dyDescent="0.25">
      <c r="C46" s="85"/>
      <c r="D46" s="101" t="s">
        <v>224</v>
      </c>
      <c r="E46" s="58" t="e">
        <f>E47+E51+E53</f>
        <v>#REF!</v>
      </c>
      <c r="F46" s="58" t="e">
        <f>F47+F51+F53</f>
        <v>#REF!</v>
      </c>
      <c r="G46" s="58" t="e">
        <f>G47+G51+G53</f>
        <v>#REF!</v>
      </c>
      <c r="H46" s="58" t="e">
        <f>H47+H51+H53</f>
        <v>#REF!</v>
      </c>
      <c r="I46" s="58" t="e">
        <f>E46-F46</f>
        <v>#REF!</v>
      </c>
      <c r="J46" s="58"/>
      <c r="K46" s="58"/>
      <c r="L46" s="58"/>
      <c r="M46" s="58"/>
      <c r="N46" s="58"/>
      <c r="O46" s="58"/>
      <c r="P46" s="58"/>
      <c r="Q46" s="58"/>
      <c r="R46" s="58" t="e">
        <f>H46+Q46</f>
        <v>#REF!</v>
      </c>
      <c r="S46" s="58" t="e">
        <f>S47+S51+S53</f>
        <v>#REF!</v>
      </c>
      <c r="T46" s="58" t="e">
        <f>T47+T51+T53</f>
        <v>#REF!</v>
      </c>
      <c r="U46" s="58" t="e">
        <f>U47+U51+U53</f>
        <v>#REF!</v>
      </c>
      <c r="V46" s="58" t="e">
        <f>V47+V51+V53</f>
        <v>#REF!</v>
      </c>
      <c r="W46" s="58" t="e">
        <f>U46+V46</f>
        <v>#REF!</v>
      </c>
      <c r="X46" s="58" t="e">
        <f>X47+X51+X53</f>
        <v>#REF!</v>
      </c>
      <c r="Y46" s="58" t="e">
        <f>Y47+Y51+Y53</f>
        <v>#REF!</v>
      </c>
      <c r="Z46" s="58" t="e">
        <f>X46+Y46</f>
        <v>#REF!</v>
      </c>
      <c r="AA46" s="58" t="e">
        <f>AA47+AA51+AA53</f>
        <v>#REF!</v>
      </c>
      <c r="AB46" s="58" t="e">
        <f>AB47+AB51+AB53</f>
        <v>#REF!</v>
      </c>
      <c r="AC46" s="102">
        <v>1860.94</v>
      </c>
    </row>
    <row r="47" spans="3:29" x14ac:dyDescent="0.25">
      <c r="C47" s="77"/>
      <c r="D47" s="101" t="s">
        <v>225</v>
      </c>
      <c r="E47" s="60">
        <f>SUM(E48:E48)</f>
        <v>230000</v>
      </c>
      <c r="F47" s="60">
        <f>SUM(F48:F48)</f>
        <v>9100</v>
      </c>
      <c r="G47" s="60">
        <f>SUM(G48:G48)</f>
        <v>0</v>
      </c>
      <c r="H47" s="60">
        <f>SUM(H48:H48)</f>
        <v>230000</v>
      </c>
      <c r="I47" s="60">
        <f>E47-F47</f>
        <v>220900</v>
      </c>
      <c r="J47" s="60"/>
      <c r="K47" s="60"/>
      <c r="L47" s="60"/>
      <c r="M47" s="60"/>
      <c r="N47" s="60"/>
      <c r="O47" s="60"/>
      <c r="P47" s="60"/>
      <c r="Q47" s="60"/>
      <c r="R47" s="60">
        <f>H47+Q47</f>
        <v>230000</v>
      </c>
      <c r="S47" s="60" t="e">
        <f>#REF!+#REF!+#REF!+S48+#REF!</f>
        <v>#REF!</v>
      </c>
      <c r="T47" s="60" t="e">
        <f>#REF!+#REF!+#REF!+T48+#REF!</f>
        <v>#REF!</v>
      </c>
      <c r="U47" s="60">
        <f>SUM(U48:U48)</f>
        <v>240000</v>
      </c>
      <c r="V47" s="60">
        <f>SUM(V48:V48)</f>
        <v>0</v>
      </c>
      <c r="W47" s="60">
        <f>U47+V47</f>
        <v>240000</v>
      </c>
      <c r="X47" s="60">
        <f>SUM(X48:X48)</f>
        <v>240000</v>
      </c>
      <c r="Y47" s="60">
        <f>SUM(Y48:Y48)</f>
        <v>0</v>
      </c>
      <c r="Z47" s="60">
        <f>X47+Y47</f>
        <v>240000</v>
      </c>
      <c r="AA47" s="60">
        <f>SUM(AA48:AA48)</f>
        <v>240000</v>
      </c>
      <c r="AB47" s="60">
        <f>SUM(AB48:AB48)</f>
        <v>0</v>
      </c>
      <c r="AC47" s="103">
        <v>464.96</v>
      </c>
    </row>
    <row r="48" spans="3:29" x14ac:dyDescent="0.25">
      <c r="C48" s="87"/>
      <c r="D48" s="101" t="s">
        <v>226</v>
      </c>
      <c r="E48" s="61">
        <v>230000</v>
      </c>
      <c r="F48" s="61">
        <v>9100</v>
      </c>
      <c r="G48" s="61"/>
      <c r="H48" s="61">
        <f>E48+G48</f>
        <v>230000</v>
      </c>
      <c r="I48" s="61">
        <f>E48-F48</f>
        <v>220900</v>
      </c>
      <c r="J48" s="61" t="s">
        <v>119</v>
      </c>
      <c r="K48" s="61" t="s">
        <v>133</v>
      </c>
      <c r="L48" s="61"/>
      <c r="M48" s="61" t="s">
        <v>134</v>
      </c>
      <c r="N48" s="61"/>
      <c r="O48" s="61" t="s">
        <v>134</v>
      </c>
      <c r="P48" s="61"/>
      <c r="Q48" s="61"/>
      <c r="R48" s="61">
        <f>H48+Q48</f>
        <v>230000</v>
      </c>
      <c r="S48" s="61">
        <v>230000</v>
      </c>
      <c r="T48" s="61"/>
      <c r="U48" s="61">
        <v>240000</v>
      </c>
      <c r="V48" s="61"/>
      <c r="W48" s="61">
        <f>U48+V48</f>
        <v>240000</v>
      </c>
      <c r="X48" s="61">
        <v>240000</v>
      </c>
      <c r="Y48" s="61"/>
      <c r="Z48" s="61">
        <f>X48+Y48</f>
        <v>240000</v>
      </c>
      <c r="AA48" s="61">
        <v>240000</v>
      </c>
      <c r="AB48" s="61"/>
      <c r="AC48" s="103">
        <v>372.23</v>
      </c>
    </row>
    <row r="49" spans="3:29" x14ac:dyDescent="0.25">
      <c r="C49" s="87"/>
      <c r="D49" s="101" t="s">
        <v>227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103">
        <v>620.61</v>
      </c>
    </row>
    <row r="50" spans="3:29" x14ac:dyDescent="0.25">
      <c r="C50" s="87"/>
      <c r="D50" s="101" t="s">
        <v>228</v>
      </c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103">
        <v>496.18</v>
      </c>
    </row>
    <row r="51" spans="3:29" x14ac:dyDescent="0.25">
      <c r="C51" s="77"/>
      <c r="D51" s="101" t="s">
        <v>229</v>
      </c>
      <c r="E51" s="60" t="e">
        <f>SUM(#REF!)</f>
        <v>#REF!</v>
      </c>
      <c r="F51" s="60" t="e">
        <f>SUM(#REF!)</f>
        <v>#REF!</v>
      </c>
      <c r="G51" s="60" t="e">
        <f>SUM(#REF!)</f>
        <v>#REF!</v>
      </c>
      <c r="H51" s="60" t="e">
        <f>SUM(#REF!)</f>
        <v>#REF!</v>
      </c>
      <c r="I51" s="60" t="e">
        <f>E51-F51</f>
        <v>#REF!</v>
      </c>
      <c r="J51" s="60"/>
      <c r="K51" s="60"/>
      <c r="L51" s="60"/>
      <c r="M51" s="60"/>
      <c r="N51" s="60"/>
      <c r="O51" s="60"/>
      <c r="P51" s="60"/>
      <c r="Q51" s="60"/>
      <c r="R51" s="60" t="e">
        <f>H51+Q51</f>
        <v>#REF!</v>
      </c>
      <c r="S51" s="60" t="e">
        <f>#REF!+#REF!+#REF!</f>
        <v>#REF!</v>
      </c>
      <c r="T51" s="60" t="e">
        <f>#REF!+#REF!+#REF!</f>
        <v>#REF!</v>
      </c>
      <c r="U51" s="60" t="e">
        <f>SUM(#REF!)</f>
        <v>#REF!</v>
      </c>
      <c r="V51" s="60" t="e">
        <f>SUM(#REF!)</f>
        <v>#REF!</v>
      </c>
      <c r="W51" s="60" t="e">
        <f>U51+V51</f>
        <v>#REF!</v>
      </c>
      <c r="X51" s="60" t="e">
        <f>SUM(#REF!)</f>
        <v>#REF!</v>
      </c>
      <c r="Y51" s="60" t="e">
        <f>SUM(#REF!)</f>
        <v>#REF!</v>
      </c>
      <c r="Z51" s="60" t="e">
        <f>X51+Y51</f>
        <v>#REF!</v>
      </c>
      <c r="AA51" s="60">
        <v>2000</v>
      </c>
      <c r="AB51" s="60"/>
      <c r="AC51" s="102">
        <v>8570.43</v>
      </c>
    </row>
    <row r="52" spans="3:29" x14ac:dyDescent="0.25">
      <c r="C52" s="87"/>
      <c r="D52" s="101" t="s">
        <v>230</v>
      </c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102">
        <v>3178.64</v>
      </c>
    </row>
    <row r="53" spans="3:29" x14ac:dyDescent="0.25">
      <c r="C53" s="77"/>
      <c r="D53" s="101" t="s">
        <v>231</v>
      </c>
      <c r="E53" s="60" t="e">
        <f>E54+E74</f>
        <v>#REF!</v>
      </c>
      <c r="F53" s="60" t="e">
        <f>F54+F74</f>
        <v>#REF!</v>
      </c>
      <c r="G53" s="60" t="e">
        <f>G54+G74</f>
        <v>#REF!</v>
      </c>
      <c r="H53" s="60" t="e">
        <f>H54+H74</f>
        <v>#REF!</v>
      </c>
      <c r="I53" s="60" t="e">
        <f>E53-F53</f>
        <v>#REF!</v>
      </c>
      <c r="J53" s="60"/>
      <c r="K53" s="60"/>
      <c r="L53" s="60"/>
      <c r="M53" s="60"/>
      <c r="N53" s="60"/>
      <c r="O53" s="60"/>
      <c r="P53" s="60"/>
      <c r="Q53" s="60"/>
      <c r="R53" s="60" t="e">
        <f t="shared" ref="R53:R62" si="2">H53+Q53</f>
        <v>#REF!</v>
      </c>
      <c r="S53" s="60" t="e">
        <f>S54+S74</f>
        <v>#REF!</v>
      </c>
      <c r="T53" s="60" t="e">
        <f>T54+T74</f>
        <v>#REF!</v>
      </c>
      <c r="U53" s="60" t="e">
        <f>U54+U74</f>
        <v>#REF!</v>
      </c>
      <c r="V53" s="60" t="e">
        <f>V54+V74</f>
        <v>#REF!</v>
      </c>
      <c r="W53" s="60" t="e">
        <f t="shared" ref="W53:W66" si="3">U53+V53</f>
        <v>#REF!</v>
      </c>
      <c r="X53" s="60" t="e">
        <f>X54+X74</f>
        <v>#REF!</v>
      </c>
      <c r="Y53" s="60" t="e">
        <f>Y54+Y74</f>
        <v>#REF!</v>
      </c>
      <c r="Z53" s="60" t="e">
        <f t="shared" ref="Z53:Z66" si="4">X53+Y53</f>
        <v>#REF!</v>
      </c>
      <c r="AA53" s="60" t="e">
        <f>AA54+AA74</f>
        <v>#REF!</v>
      </c>
      <c r="AB53" s="60" t="e">
        <f>AB54+AB74</f>
        <v>#REF!</v>
      </c>
      <c r="AC53" s="102">
        <v>24009.96</v>
      </c>
    </row>
    <row r="54" spans="3:29" x14ac:dyDescent="0.25">
      <c r="C54" s="77"/>
      <c r="D54" s="101" t="s">
        <v>232</v>
      </c>
      <c r="E54" s="60" t="e">
        <f>#REF!+#REF!+#REF!+E55+E56+E57+E58+E59+E60+E61+E62</f>
        <v>#REF!</v>
      </c>
      <c r="F54" s="60" t="e">
        <f>#REF!+#REF!+#REF!+F55+F56</f>
        <v>#REF!</v>
      </c>
      <c r="G54" s="60" t="e">
        <f>#REF!+#REF!+#REF!+G55+G56+G57+G58+G59+G60+G61+G62</f>
        <v>#REF!</v>
      </c>
      <c r="H54" s="60" t="e">
        <f>#REF!+#REF!+#REF!+H55+H56+H57+H58+H59+H60+H61+H62</f>
        <v>#REF!</v>
      </c>
      <c r="I54" s="60" t="e">
        <f>E54-F54</f>
        <v>#REF!</v>
      </c>
      <c r="J54" s="60"/>
      <c r="K54" s="60"/>
      <c r="L54" s="60"/>
      <c r="M54" s="60"/>
      <c r="N54" s="60"/>
      <c r="O54" s="60"/>
      <c r="P54" s="60"/>
      <c r="Q54" s="60"/>
      <c r="R54" s="60" t="e">
        <f t="shared" si="2"/>
        <v>#REF!</v>
      </c>
      <c r="S54" s="60" t="e">
        <f>#REF!+#REF!+#REF!+S55+S56+S57+S58+S59+S60+S61+S62+S63+S64+S65+S66</f>
        <v>#REF!</v>
      </c>
      <c r="T54" s="60" t="e">
        <f>#REF!+#REF!+#REF!+T55+T56+T57+T58+T59+T60+T61+T62+T63+T64+T65+T66+#REF!</f>
        <v>#REF!</v>
      </c>
      <c r="U54" s="60">
        <f>SUM(U55:U70)</f>
        <v>272500</v>
      </c>
      <c r="V54" s="60">
        <f>SUM(V55:V70)</f>
        <v>0</v>
      </c>
      <c r="W54" s="60">
        <f t="shared" si="3"/>
        <v>272500</v>
      </c>
      <c r="X54" s="60">
        <f>SUM(X55:X70)</f>
        <v>272500</v>
      </c>
      <c r="Y54" s="60">
        <f>SUM(Y55:Y70)</f>
        <v>-58600</v>
      </c>
      <c r="Z54" s="60">
        <f t="shared" si="4"/>
        <v>213900</v>
      </c>
      <c r="AA54" s="60">
        <f>SUM(AA55:AA70)</f>
        <v>213900</v>
      </c>
      <c r="AB54" s="60">
        <f>SUM(AB55:AB70)</f>
        <v>0</v>
      </c>
      <c r="AC54" s="102">
        <v>17943.740000000002</v>
      </c>
    </row>
    <row r="55" spans="3:29" x14ac:dyDescent="0.25">
      <c r="C55" s="87"/>
      <c r="D55" s="101" t="s">
        <v>233</v>
      </c>
      <c r="E55" s="61">
        <v>20000</v>
      </c>
      <c r="F55" s="61">
        <v>0</v>
      </c>
      <c r="G55" s="61"/>
      <c r="H55" s="61">
        <f t="shared" ref="H55:H62" si="5">E55+G55</f>
        <v>20000</v>
      </c>
      <c r="I55" s="61">
        <f>E55-F55</f>
        <v>20000</v>
      </c>
      <c r="J55" s="61"/>
      <c r="K55" s="61"/>
      <c r="L55" s="61"/>
      <c r="M55" s="61"/>
      <c r="N55" s="61"/>
      <c r="O55" s="61"/>
      <c r="P55" s="61"/>
      <c r="Q55" s="61"/>
      <c r="R55" s="61">
        <f t="shared" si="2"/>
        <v>20000</v>
      </c>
      <c r="S55" s="61">
        <v>20000</v>
      </c>
      <c r="T55" s="61"/>
      <c r="U55" s="61">
        <v>5000</v>
      </c>
      <c r="V55" s="61"/>
      <c r="W55" s="61">
        <f t="shared" si="3"/>
        <v>5000</v>
      </c>
      <c r="X55" s="61">
        <v>5000</v>
      </c>
      <c r="Y55" s="61">
        <v>-4900</v>
      </c>
      <c r="Z55" s="61">
        <f t="shared" si="4"/>
        <v>100</v>
      </c>
      <c r="AA55" s="61">
        <v>100</v>
      </c>
      <c r="AB55" s="61"/>
      <c r="AC55" s="102">
        <v>2481.2800000000002</v>
      </c>
    </row>
    <row r="56" spans="3:29" x14ac:dyDescent="0.25">
      <c r="C56" s="87"/>
      <c r="D56" s="101" t="s">
        <v>234</v>
      </c>
      <c r="E56" s="61">
        <v>10000</v>
      </c>
      <c r="F56" s="61">
        <v>0</v>
      </c>
      <c r="G56" s="61"/>
      <c r="H56" s="61">
        <f t="shared" si="5"/>
        <v>10000</v>
      </c>
      <c r="I56" s="61">
        <f>E56-F56</f>
        <v>10000</v>
      </c>
      <c r="J56" s="61"/>
      <c r="K56" s="61"/>
      <c r="L56" s="61"/>
      <c r="M56" s="61"/>
      <c r="N56" s="61"/>
      <c r="O56" s="61"/>
      <c r="P56" s="61"/>
      <c r="Q56" s="61"/>
      <c r="R56" s="61">
        <f t="shared" si="2"/>
        <v>10000</v>
      </c>
      <c r="S56" s="61">
        <v>10000</v>
      </c>
      <c r="T56" s="61"/>
      <c r="U56" s="61">
        <f>S56+T56</f>
        <v>10000</v>
      </c>
      <c r="V56" s="61"/>
      <c r="W56" s="61">
        <f t="shared" si="3"/>
        <v>10000</v>
      </c>
      <c r="X56" s="61">
        <f>V56+W56</f>
        <v>10000</v>
      </c>
      <c r="Y56" s="61">
        <v>-9900</v>
      </c>
      <c r="Z56" s="61">
        <f t="shared" si="4"/>
        <v>100</v>
      </c>
      <c r="AA56" s="61">
        <v>100</v>
      </c>
      <c r="AB56" s="61"/>
      <c r="AC56" s="102">
        <v>2771.44</v>
      </c>
    </row>
    <row r="57" spans="3:29" x14ac:dyDescent="0.25">
      <c r="C57" s="87"/>
      <c r="D57" s="101" t="s">
        <v>235</v>
      </c>
      <c r="E57" s="61"/>
      <c r="F57" s="61"/>
      <c r="G57" s="61">
        <v>20000</v>
      </c>
      <c r="H57" s="61">
        <f t="shared" si="5"/>
        <v>20000</v>
      </c>
      <c r="I57" s="61"/>
      <c r="J57" s="61"/>
      <c r="K57" s="61"/>
      <c r="L57" s="61"/>
      <c r="M57" s="61"/>
      <c r="N57" s="61"/>
      <c r="O57" s="61"/>
      <c r="P57" s="61"/>
      <c r="Q57" s="61"/>
      <c r="R57" s="61">
        <f t="shared" si="2"/>
        <v>20000</v>
      </c>
      <c r="S57" s="61">
        <v>20000</v>
      </c>
      <c r="T57" s="61"/>
      <c r="U57" s="61">
        <v>51000</v>
      </c>
      <c r="V57" s="61"/>
      <c r="W57" s="61">
        <f t="shared" si="3"/>
        <v>51000</v>
      </c>
      <c r="X57" s="61">
        <v>51000</v>
      </c>
      <c r="Y57" s="61">
        <v>-27000</v>
      </c>
      <c r="Z57" s="61">
        <f t="shared" si="4"/>
        <v>24000</v>
      </c>
      <c r="AA57" s="61">
        <v>24000</v>
      </c>
      <c r="AB57" s="61"/>
      <c r="AC57" s="102">
        <v>5072.63</v>
      </c>
    </row>
    <row r="58" spans="3:29" x14ac:dyDescent="0.25">
      <c r="C58" s="87"/>
      <c r="D58" s="101" t="s">
        <v>236</v>
      </c>
      <c r="E58" s="61"/>
      <c r="F58" s="61"/>
      <c r="G58" s="61">
        <v>20000</v>
      </c>
      <c r="H58" s="61">
        <f t="shared" si="5"/>
        <v>20000</v>
      </c>
      <c r="I58" s="61"/>
      <c r="J58" s="61"/>
      <c r="K58" s="61"/>
      <c r="L58" s="61"/>
      <c r="M58" s="61"/>
      <c r="N58" s="61"/>
      <c r="O58" s="61"/>
      <c r="P58" s="61"/>
      <c r="Q58" s="61"/>
      <c r="R58" s="61">
        <f t="shared" si="2"/>
        <v>20000</v>
      </c>
      <c r="S58" s="61">
        <v>20000</v>
      </c>
      <c r="T58" s="61"/>
      <c r="U58" s="61">
        <v>48000</v>
      </c>
      <c r="V58" s="61"/>
      <c r="W58" s="61">
        <f t="shared" si="3"/>
        <v>48000</v>
      </c>
      <c r="X58" s="61">
        <v>48000</v>
      </c>
      <c r="Y58" s="61">
        <v>-24000</v>
      </c>
      <c r="Z58" s="61">
        <f t="shared" si="4"/>
        <v>24000</v>
      </c>
      <c r="AA58" s="61">
        <v>24000</v>
      </c>
      <c r="AB58" s="61"/>
      <c r="AC58" s="102">
        <v>2257.21</v>
      </c>
    </row>
    <row r="59" spans="3:29" x14ac:dyDescent="0.25">
      <c r="C59" s="87"/>
      <c r="D59" s="101" t="s">
        <v>237</v>
      </c>
      <c r="E59" s="61"/>
      <c r="F59" s="61"/>
      <c r="G59" s="61">
        <v>20000</v>
      </c>
      <c r="H59" s="61">
        <f t="shared" si="5"/>
        <v>20000</v>
      </c>
      <c r="I59" s="61"/>
      <c r="J59" s="61"/>
      <c r="K59" s="61"/>
      <c r="L59" s="61"/>
      <c r="M59" s="61"/>
      <c r="N59" s="61"/>
      <c r="O59" s="61"/>
      <c r="P59" s="61"/>
      <c r="Q59" s="61"/>
      <c r="R59" s="61">
        <f t="shared" si="2"/>
        <v>20000</v>
      </c>
      <c r="S59" s="61">
        <v>20000</v>
      </c>
      <c r="T59" s="61"/>
      <c r="U59" s="61">
        <v>10500</v>
      </c>
      <c r="V59" s="61"/>
      <c r="W59" s="61">
        <f t="shared" si="3"/>
        <v>10500</v>
      </c>
      <c r="X59" s="61">
        <v>10500</v>
      </c>
      <c r="Y59" s="61">
        <v>1000</v>
      </c>
      <c r="Z59" s="61">
        <f t="shared" si="4"/>
        <v>11500</v>
      </c>
      <c r="AA59" s="61">
        <v>11500</v>
      </c>
      <c r="AB59" s="61"/>
      <c r="AC59" s="102">
        <v>2481.2800000000002</v>
      </c>
    </row>
    <row r="60" spans="3:29" x14ac:dyDescent="0.25">
      <c r="C60" s="87"/>
      <c r="D60" s="101" t="s">
        <v>238</v>
      </c>
      <c r="E60" s="61"/>
      <c r="F60" s="61"/>
      <c r="G60" s="61">
        <v>20000</v>
      </c>
      <c r="H60" s="61">
        <f t="shared" si="5"/>
        <v>20000</v>
      </c>
      <c r="I60" s="61"/>
      <c r="J60" s="61"/>
      <c r="K60" s="61"/>
      <c r="L60" s="61"/>
      <c r="M60" s="61"/>
      <c r="N60" s="61"/>
      <c r="O60" s="61"/>
      <c r="P60" s="61"/>
      <c r="Q60" s="61"/>
      <c r="R60" s="61">
        <f t="shared" si="2"/>
        <v>20000</v>
      </c>
      <c r="S60" s="61">
        <v>20000</v>
      </c>
      <c r="T60" s="61"/>
      <c r="U60" s="61">
        <v>47000</v>
      </c>
      <c r="V60" s="61"/>
      <c r="W60" s="61">
        <f t="shared" si="3"/>
        <v>47000</v>
      </c>
      <c r="X60" s="61">
        <v>47000</v>
      </c>
      <c r="Y60" s="61">
        <v>-23000</v>
      </c>
      <c r="Z60" s="61">
        <f t="shared" si="4"/>
        <v>24000</v>
      </c>
      <c r="AA60" s="61">
        <v>24000</v>
      </c>
      <c r="AB60" s="61"/>
      <c r="AC60" s="102">
        <v>9676.9500000000007</v>
      </c>
    </row>
    <row r="61" spans="3:29" x14ac:dyDescent="0.25">
      <c r="C61" s="77"/>
      <c r="D61" s="101" t="s">
        <v>239</v>
      </c>
      <c r="E61" s="61"/>
      <c r="F61" s="61"/>
      <c r="G61" s="61">
        <v>20000</v>
      </c>
      <c r="H61" s="61">
        <f t="shared" si="5"/>
        <v>20000</v>
      </c>
      <c r="I61" s="61"/>
      <c r="J61" s="61"/>
      <c r="K61" s="61"/>
      <c r="L61" s="61"/>
      <c r="M61" s="61"/>
      <c r="N61" s="61"/>
      <c r="O61" s="61"/>
      <c r="P61" s="61"/>
      <c r="Q61" s="61"/>
      <c r="R61" s="61">
        <f t="shared" si="2"/>
        <v>20000</v>
      </c>
      <c r="S61" s="61">
        <v>20000</v>
      </c>
      <c r="T61" s="61"/>
      <c r="U61" s="61">
        <v>10500</v>
      </c>
      <c r="V61" s="61"/>
      <c r="W61" s="61">
        <f t="shared" si="3"/>
        <v>10500</v>
      </c>
      <c r="X61" s="61">
        <v>10500</v>
      </c>
      <c r="Y61" s="61">
        <v>1000</v>
      </c>
      <c r="Z61" s="61">
        <f t="shared" si="4"/>
        <v>11500</v>
      </c>
      <c r="AA61" s="61">
        <v>11500</v>
      </c>
      <c r="AB61" s="61"/>
      <c r="AC61" s="102">
        <v>3721.96</v>
      </c>
    </row>
    <row r="62" spans="3:29" x14ac:dyDescent="0.25">
      <c r="C62" s="87"/>
      <c r="D62" s="101" t="s">
        <v>240</v>
      </c>
      <c r="E62" s="61"/>
      <c r="F62" s="61"/>
      <c r="G62" s="61">
        <v>20000</v>
      </c>
      <c r="H62" s="61">
        <f t="shared" si="5"/>
        <v>20000</v>
      </c>
      <c r="I62" s="61"/>
      <c r="J62" s="61"/>
      <c r="K62" s="61"/>
      <c r="L62" s="61"/>
      <c r="M62" s="61"/>
      <c r="N62" s="61"/>
      <c r="O62" s="61"/>
      <c r="P62" s="61"/>
      <c r="Q62" s="61"/>
      <c r="R62" s="61">
        <f t="shared" si="2"/>
        <v>20000</v>
      </c>
      <c r="S62" s="61">
        <v>20000</v>
      </c>
      <c r="T62" s="61"/>
      <c r="U62" s="61">
        <v>10500</v>
      </c>
      <c r="V62" s="61"/>
      <c r="W62" s="61">
        <f t="shared" si="3"/>
        <v>10500</v>
      </c>
      <c r="X62" s="61">
        <v>10500</v>
      </c>
      <c r="Y62" s="61">
        <v>1000</v>
      </c>
      <c r="Z62" s="61">
        <f t="shared" si="4"/>
        <v>11500</v>
      </c>
      <c r="AA62" s="61">
        <v>11500</v>
      </c>
      <c r="AB62" s="61"/>
      <c r="AC62" s="102">
        <v>6203.24</v>
      </c>
    </row>
    <row r="63" spans="3:29" x14ac:dyDescent="0.25">
      <c r="C63" s="87"/>
      <c r="D63" s="101" t="s">
        <v>241</v>
      </c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>
        <v>20000</v>
      </c>
      <c r="U63" s="61">
        <f>S63+T63</f>
        <v>20000</v>
      </c>
      <c r="V63" s="61"/>
      <c r="W63" s="61">
        <f t="shared" si="3"/>
        <v>20000</v>
      </c>
      <c r="X63" s="61">
        <f>V63+W63</f>
        <v>20000</v>
      </c>
      <c r="Y63" s="61">
        <v>6800</v>
      </c>
      <c r="Z63" s="61">
        <f t="shared" si="4"/>
        <v>26800</v>
      </c>
      <c r="AA63" s="61">
        <v>26800</v>
      </c>
      <c r="AB63" s="61"/>
      <c r="AC63" s="102">
        <v>2377.1799999999998</v>
      </c>
    </row>
    <row r="64" spans="3:29" x14ac:dyDescent="0.25">
      <c r="C64" s="87"/>
      <c r="D64" s="101" t="s">
        <v>242</v>
      </c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>
        <v>20000</v>
      </c>
      <c r="U64" s="61">
        <f>S64+T64</f>
        <v>20000</v>
      </c>
      <c r="V64" s="61"/>
      <c r="W64" s="61">
        <f t="shared" si="3"/>
        <v>20000</v>
      </c>
      <c r="X64" s="61">
        <f>V64+W64</f>
        <v>20000</v>
      </c>
      <c r="Y64" s="61">
        <v>6800</v>
      </c>
      <c r="Z64" s="61">
        <f t="shared" si="4"/>
        <v>26800</v>
      </c>
      <c r="AA64" s="61">
        <v>26800</v>
      </c>
      <c r="AB64" s="61"/>
      <c r="AC64" s="102">
        <v>3669.69</v>
      </c>
    </row>
    <row r="65" spans="3:29" x14ac:dyDescent="0.25">
      <c r="C65" s="87"/>
      <c r="D65" s="101" t="s">
        <v>243</v>
      </c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>
        <v>20000</v>
      </c>
      <c r="U65" s="61">
        <f>S65+T65</f>
        <v>20000</v>
      </c>
      <c r="V65" s="61"/>
      <c r="W65" s="61">
        <f t="shared" si="3"/>
        <v>20000</v>
      </c>
      <c r="X65" s="61">
        <f>V65+W65</f>
        <v>20000</v>
      </c>
      <c r="Y65" s="61">
        <v>6800</v>
      </c>
      <c r="Z65" s="61">
        <f t="shared" si="4"/>
        <v>26800</v>
      </c>
      <c r="AA65" s="61">
        <v>26800</v>
      </c>
      <c r="AB65" s="61"/>
      <c r="AC65" s="103">
        <v>695.76</v>
      </c>
    </row>
    <row r="66" spans="3:29" x14ac:dyDescent="0.25">
      <c r="C66" s="87"/>
      <c r="D66" s="101" t="s">
        <v>244</v>
      </c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>
        <v>20000</v>
      </c>
      <c r="U66" s="61">
        <f>S66+T66</f>
        <v>20000</v>
      </c>
      <c r="V66" s="61"/>
      <c r="W66" s="61">
        <f t="shared" si="3"/>
        <v>20000</v>
      </c>
      <c r="X66" s="61">
        <f>V66+W66</f>
        <v>20000</v>
      </c>
      <c r="Y66" s="61">
        <v>6800</v>
      </c>
      <c r="Z66" s="61">
        <f t="shared" si="4"/>
        <v>26800</v>
      </c>
      <c r="AA66" s="61">
        <v>26800</v>
      </c>
      <c r="AB66" s="61"/>
      <c r="AC66" s="103">
        <v>996.72</v>
      </c>
    </row>
    <row r="67" spans="3:29" x14ac:dyDescent="0.25">
      <c r="C67" s="87"/>
      <c r="D67" s="101" t="s">
        <v>245</v>
      </c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102">
        <v>3246.66</v>
      </c>
    </row>
    <row r="68" spans="3:29" x14ac:dyDescent="0.25">
      <c r="C68" s="87"/>
      <c r="D68" s="101" t="s">
        <v>246</v>
      </c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102">
        <v>32349.67</v>
      </c>
    </row>
    <row r="69" spans="3:29" x14ac:dyDescent="0.25">
      <c r="C69" s="87"/>
      <c r="D69" s="101" t="s">
        <v>247</v>
      </c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102">
        <v>21463.08</v>
      </c>
    </row>
    <row r="70" spans="3:29" x14ac:dyDescent="0.25">
      <c r="C70" s="87"/>
      <c r="D70" s="101" t="s">
        <v>248</v>
      </c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102">
        <v>10545.45</v>
      </c>
    </row>
    <row r="71" spans="3:29" x14ac:dyDescent="0.25">
      <c r="C71" s="87"/>
      <c r="D71" s="101" t="s">
        <v>249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/>
      <c r="AC71" s="102">
        <v>4962.55</v>
      </c>
    </row>
    <row r="72" spans="3:29" x14ac:dyDescent="0.25">
      <c r="C72" s="87"/>
      <c r="D72" s="101" t="s">
        <v>250</v>
      </c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102">
        <v>4716.67</v>
      </c>
    </row>
    <row r="73" spans="3:29" x14ac:dyDescent="0.25">
      <c r="C73" s="87"/>
      <c r="D73" s="100" t="s">
        <v>251</v>
      </c>
      <c r="E73" s="61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102">
        <v>288740.31</v>
      </c>
    </row>
    <row r="74" spans="3:29" x14ac:dyDescent="0.25">
      <c r="C74" s="87"/>
      <c r="D74" s="100" t="s">
        <v>252</v>
      </c>
      <c r="E74" s="60" t="e">
        <f>#REF!</f>
        <v>#REF!</v>
      </c>
      <c r="F74" s="60" t="e">
        <f>#REF!</f>
        <v>#REF!</v>
      </c>
      <c r="G74" s="60" t="e">
        <f>#REF!</f>
        <v>#REF!</v>
      </c>
      <c r="H74" s="60" t="e">
        <f>#REF!</f>
        <v>#REF!</v>
      </c>
      <c r="I74" s="60" t="e">
        <f>E74-F74</f>
        <v>#REF!</v>
      </c>
      <c r="J74" s="60"/>
      <c r="K74" s="60"/>
      <c r="L74" s="60"/>
      <c r="M74" s="60"/>
      <c r="N74" s="60"/>
      <c r="O74" s="60"/>
      <c r="P74" s="60"/>
      <c r="Q74" s="60"/>
      <c r="R74" s="60" t="e">
        <f>H74+Q74</f>
        <v>#REF!</v>
      </c>
      <c r="S74" s="60" t="e">
        <f>#REF!</f>
        <v>#REF!</v>
      </c>
      <c r="T74" s="60" t="e">
        <f>#REF!</f>
        <v>#REF!</v>
      </c>
      <c r="U74" s="60" t="e">
        <f>#REF!</f>
        <v>#REF!</v>
      </c>
      <c r="V74" s="60" t="e">
        <f>#REF!</f>
        <v>#REF!</v>
      </c>
      <c r="W74" s="60" t="e">
        <f>U74+V74</f>
        <v>#REF!</v>
      </c>
      <c r="X74" s="60" t="e">
        <f>#REF!</f>
        <v>#REF!</v>
      </c>
      <c r="Y74" s="60" t="e">
        <f>#REF!</f>
        <v>#REF!</v>
      </c>
      <c r="Z74" s="60" t="e">
        <f>X74+Y74</f>
        <v>#REF!</v>
      </c>
      <c r="AA74" s="60" t="e">
        <f>#REF!</f>
        <v>#REF!</v>
      </c>
      <c r="AB74" s="60" t="e">
        <f>#REF!</f>
        <v>#REF!</v>
      </c>
      <c r="AC74" s="102">
        <v>697735.78</v>
      </c>
    </row>
    <row r="75" spans="3:29" x14ac:dyDescent="0.25">
      <c r="C75" s="87"/>
      <c r="D75" s="100" t="s">
        <v>253</v>
      </c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102">
        <v>310159.90999999997</v>
      </c>
    </row>
    <row r="76" spans="3:29" ht="15.75" thickBot="1" x14ac:dyDescent="0.3">
      <c r="C76" s="104" t="s">
        <v>21</v>
      </c>
      <c r="D76" s="105"/>
      <c r="E76" s="106" t="e">
        <f>E24+#REF!+#REF!+#REF!+E46+#REF!+E39+#REF!</f>
        <v>#REF!</v>
      </c>
      <c r="F76" s="106" t="e">
        <f>F24+#REF!+#REF!+#REF!+F46+#REF!+F39</f>
        <v>#REF!</v>
      </c>
      <c r="G76" s="106" t="e">
        <f>G24+#REF!+#REF!+#REF!+G46+#REF!+G39+#REF!</f>
        <v>#REF!</v>
      </c>
      <c r="H76" s="106" t="e">
        <f>H24+#REF!+#REF!+#REF!+H46+#REF!+H39+#REF!</f>
        <v>#REF!</v>
      </c>
      <c r="I76" s="106" t="e">
        <f>I24+#REF!+#REF!+#REF!+I46+#REF!+I39+#REF!</f>
        <v>#REF!</v>
      </c>
      <c r="J76" s="106" t="e">
        <f>J24+#REF!+#REF!+#REF!+J46+#REF!+J39+#REF!</f>
        <v>#REF!</v>
      </c>
      <c r="K76" s="106" t="e">
        <f>K24+#REF!+#REF!+#REF!+K46+#REF!+K39+#REF!</f>
        <v>#REF!</v>
      </c>
      <c r="L76" s="106" t="e">
        <f>L24+#REF!+#REF!+#REF!+L46+#REF!+L39+#REF!</f>
        <v>#REF!</v>
      </c>
      <c r="M76" s="106" t="e">
        <f>M24+#REF!+#REF!+#REF!+M46+#REF!+M39+#REF!</f>
        <v>#REF!</v>
      </c>
      <c r="N76" s="106" t="e">
        <f>N24+#REF!+#REF!+#REF!+N46+#REF!+N39+#REF!</f>
        <v>#REF!</v>
      </c>
      <c r="O76" s="106" t="e">
        <f>O24+#REF!+#REF!+#REF!+O46+#REF!+O39+#REF!</f>
        <v>#REF!</v>
      </c>
      <c r="P76" s="106" t="e">
        <f>P24+#REF!+#REF!+#REF!+P46+#REF!+P39+#REF!</f>
        <v>#REF!</v>
      </c>
      <c r="Q76" s="106" t="e">
        <f>Q24+#REF!+#REF!+#REF!+Q46+#REF!+Q39+#REF!</f>
        <v>#REF!</v>
      </c>
      <c r="R76" s="106" t="e">
        <f>R24+R39+R46+#REF!+#REF!+#REF!+#REF!</f>
        <v>#REF!</v>
      </c>
      <c r="S76" s="106" t="e">
        <f>S24+S39+S46+#REF!+#REF!+#REF!+#REF!</f>
        <v>#REF!</v>
      </c>
      <c r="T76" s="106" t="e">
        <f>T24+T39+T46+#REF!+#REF!+#REF!+#REF!</f>
        <v>#REF!</v>
      </c>
      <c r="U76" s="106" t="e">
        <f>U24+U39+U46+#REF!+#REF!+#REF!+#REF!</f>
        <v>#REF!</v>
      </c>
      <c r="V76" s="106" t="e">
        <f>V24+V39+V46+#REF!+#REF!+#REF!+#REF!</f>
        <v>#REF!</v>
      </c>
      <c r="W76" s="106" t="e">
        <f>W24+W39+W46+#REF!+#REF!+#REF!+#REF!</f>
        <v>#REF!</v>
      </c>
      <c r="X76" s="106" t="e">
        <f>X24+X39+X46+#REF!+#REF!+#REF!+#REF!</f>
        <v>#REF!</v>
      </c>
      <c r="Y76" s="106" t="e">
        <f>Y24+Y39+Y46+#REF!+#REF!+#REF!+#REF!</f>
        <v>#REF!</v>
      </c>
      <c r="Z76" s="106" t="e">
        <f>Z24+Z39+Z46+#REF!+#REF!+#REF!+#REF!</f>
        <v>#REF!</v>
      </c>
      <c r="AA76" s="106" t="e">
        <f>AA24+AA39+AA46+#REF!+#REF!+#REF!+#REF!</f>
        <v>#REF!</v>
      </c>
      <c r="AB76" s="106" t="e">
        <f>AB24+AB39+AB46+#REF!+#REF!+#REF!+#REF!</f>
        <v>#REF!</v>
      </c>
      <c r="AC76" s="107" t="s">
        <v>262</v>
      </c>
    </row>
    <row r="77" spans="3:29" x14ac:dyDescent="0.25">
      <c r="C77" s="63" t="s">
        <v>27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64"/>
      <c r="X77" s="64"/>
      <c r="Y77" s="64"/>
      <c r="Z77" s="64"/>
      <c r="AA77" s="64"/>
      <c r="AB77" s="64"/>
      <c r="AC77" s="64"/>
    </row>
    <row r="78" spans="3:29" x14ac:dyDescent="0.25">
      <c r="C78" s="132" t="s">
        <v>266</v>
      </c>
      <c r="D78" s="132"/>
      <c r="E78" s="132"/>
      <c r="F78" s="132"/>
      <c r="G78" s="132"/>
      <c r="H78" s="132"/>
      <c r="I78" s="132"/>
      <c r="J78" s="132"/>
      <c r="K78" s="132"/>
      <c r="L78" s="132"/>
      <c r="M78" s="132"/>
      <c r="N78" s="132"/>
      <c r="O78" s="132"/>
      <c r="P78" s="132"/>
      <c r="Q78" s="132"/>
      <c r="R78" s="132"/>
      <c r="S78" s="132"/>
      <c r="T78" s="132"/>
      <c r="U78" s="132"/>
      <c r="V78" s="132"/>
      <c r="W78" s="132"/>
      <c r="X78" s="132"/>
      <c r="Y78" s="132"/>
      <c r="Z78" s="132"/>
      <c r="AA78" s="132"/>
      <c r="AB78" s="132"/>
      <c r="AC78" s="132"/>
    </row>
    <row r="79" spans="3:29" x14ac:dyDescent="0.25">
      <c r="C79" s="133" t="s">
        <v>267</v>
      </c>
      <c r="D79" s="133"/>
      <c r="E79" s="133"/>
      <c r="F79" s="133"/>
      <c r="G79" s="133"/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3"/>
      <c r="X79" s="133"/>
      <c r="Y79" s="133"/>
      <c r="Z79" s="133"/>
      <c r="AA79" s="133"/>
      <c r="AB79" s="133"/>
      <c r="AC79" s="133"/>
    </row>
    <row r="80" spans="3:29" x14ac:dyDescent="0.25">
      <c r="C80" s="63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</row>
  </sheetData>
  <mergeCells count="6">
    <mergeCell ref="C19:AC19"/>
    <mergeCell ref="C78:AC78"/>
    <mergeCell ref="C79:AC79"/>
    <mergeCell ref="C22:AC22"/>
    <mergeCell ref="D21:AD21"/>
    <mergeCell ref="C20:AC20"/>
  </mergeCells>
  <pageMargins left="0.70866141732283472" right="0.70866141732283472" top="0.74803149606299213" bottom="0.74803149606299213" header="0.31496062992125984" footer="0.31496062992125984"/>
  <pageSetup paperSize="9" scale="6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34837-5293-41B9-A752-85F09CD8ACE3}">
  <sheetPr>
    <pageSetUpPr fitToPage="1"/>
  </sheetPr>
  <dimension ref="B3:AC65"/>
  <sheetViews>
    <sheetView workbookViewId="0">
      <selection activeCell="AB66" sqref="B1:AC66"/>
    </sheetView>
  </sheetViews>
  <sheetFormatPr defaultRowHeight="15" x14ac:dyDescent="0.25"/>
  <cols>
    <col min="2" max="2" width="13.28515625" customWidth="1"/>
    <col min="3" max="3" width="60.28515625" customWidth="1"/>
    <col min="4" max="27" width="13.28515625" hidden="1" customWidth="1"/>
    <col min="28" max="28" width="49.5703125" customWidth="1"/>
  </cols>
  <sheetData>
    <row r="3" spans="2:29" x14ac:dyDescent="0.25">
      <c r="B3" s="63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 t="s">
        <v>271</v>
      </c>
    </row>
    <row r="4" spans="2:29" x14ac:dyDescent="0.25">
      <c r="B4" s="131" t="s">
        <v>268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  <c r="S4" s="131"/>
      <c r="T4" s="131"/>
      <c r="U4" s="131"/>
      <c r="V4" s="131"/>
      <c r="W4" s="131"/>
      <c r="X4" s="131"/>
      <c r="Y4" s="131"/>
      <c r="Z4" s="131"/>
      <c r="AA4" s="131"/>
      <c r="AB4" s="131"/>
    </row>
    <row r="5" spans="2:29" x14ac:dyDescent="0.25">
      <c r="B5" s="135" t="s">
        <v>259</v>
      </c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</row>
    <row r="6" spans="2:29" x14ac:dyDescent="0.25">
      <c r="B6" s="95"/>
      <c r="C6" s="134" t="s">
        <v>265</v>
      </c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</row>
    <row r="7" spans="2:29" ht="15.75" thickBot="1" x14ac:dyDescent="0.3">
      <c r="B7" s="136" t="s">
        <v>264</v>
      </c>
      <c r="C7" s="136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  <c r="X7" s="136"/>
      <c r="Y7" s="136"/>
      <c r="Z7" s="136"/>
      <c r="AA7" s="136"/>
      <c r="AB7" s="136"/>
    </row>
    <row r="8" spans="2:29" ht="38.25" x14ac:dyDescent="0.25">
      <c r="B8" s="73" t="s">
        <v>0</v>
      </c>
      <c r="C8" s="74" t="s">
        <v>1</v>
      </c>
      <c r="D8" s="74" t="s">
        <v>95</v>
      </c>
      <c r="E8" s="74" t="s">
        <v>108</v>
      </c>
      <c r="F8" s="74" t="s">
        <v>185</v>
      </c>
      <c r="G8" s="74" t="s">
        <v>95</v>
      </c>
      <c r="H8" s="74" t="s">
        <v>127</v>
      </c>
      <c r="I8" s="74"/>
      <c r="J8" s="74"/>
      <c r="K8" s="74"/>
      <c r="L8" s="74"/>
      <c r="M8" s="74"/>
      <c r="N8" s="74"/>
      <c r="O8" s="74"/>
      <c r="P8" s="74" t="s">
        <v>185</v>
      </c>
      <c r="Q8" s="74" t="s">
        <v>209</v>
      </c>
      <c r="R8" s="74" t="s">
        <v>95</v>
      </c>
      <c r="S8" s="74" t="s">
        <v>185</v>
      </c>
      <c r="T8" s="74" t="s">
        <v>95</v>
      </c>
      <c r="U8" s="74" t="s">
        <v>185</v>
      </c>
      <c r="V8" s="74" t="s">
        <v>210</v>
      </c>
      <c r="W8" s="74" t="s">
        <v>95</v>
      </c>
      <c r="X8" s="74" t="s">
        <v>185</v>
      </c>
      <c r="Y8" s="74" t="s">
        <v>210</v>
      </c>
      <c r="Z8" s="74" t="s">
        <v>95</v>
      </c>
      <c r="AA8" s="74" t="s">
        <v>185</v>
      </c>
      <c r="AB8" s="75" t="s">
        <v>211</v>
      </c>
    </row>
    <row r="9" spans="2:29" ht="28.5" x14ac:dyDescent="0.25">
      <c r="B9" s="76" t="s">
        <v>256</v>
      </c>
      <c r="C9" s="57" t="s">
        <v>257</v>
      </c>
      <c r="D9" s="58" t="e">
        <f>D12+D11</f>
        <v>#REF!</v>
      </c>
      <c r="E9" s="58" t="e">
        <f>E12+E11</f>
        <v>#REF!</v>
      </c>
      <c r="F9" s="58" t="e">
        <f>F12</f>
        <v>#REF!</v>
      </c>
      <c r="G9" s="58" t="e">
        <f>G12</f>
        <v>#REF!</v>
      </c>
      <c r="H9" s="58" t="e">
        <f>D9-E9</f>
        <v>#REF!</v>
      </c>
      <c r="I9" s="58"/>
      <c r="J9" s="58"/>
      <c r="K9" s="58"/>
      <c r="L9" s="58"/>
      <c r="M9" s="58"/>
      <c r="N9" s="58"/>
      <c r="O9" s="58"/>
      <c r="P9" s="58"/>
      <c r="Q9" s="58" t="e">
        <f>G9+P9</f>
        <v>#REF!</v>
      </c>
      <c r="R9" s="58" t="e">
        <f>R10+R11+R12</f>
        <v>#REF!</v>
      </c>
      <c r="S9" s="58" t="e">
        <f>S10+S11+S12</f>
        <v>#REF!</v>
      </c>
      <c r="T9" s="58">
        <f>T10+T11+T12</f>
        <v>30000</v>
      </c>
      <c r="U9" s="58">
        <f>U10+U11+U12</f>
        <v>0</v>
      </c>
      <c r="V9" s="58">
        <f>T9+U9</f>
        <v>30000</v>
      </c>
      <c r="W9" s="58">
        <f>W10+W11+W12</f>
        <v>30000</v>
      </c>
      <c r="X9" s="58">
        <f>X10+X11+X12</f>
        <v>0</v>
      </c>
      <c r="Y9" s="58">
        <f>W9+X9</f>
        <v>30000</v>
      </c>
      <c r="Z9" s="58">
        <f>Z10+Z11+Z12</f>
        <v>30000</v>
      </c>
      <c r="AA9" s="58">
        <f>AA10+AA11+AA12</f>
        <v>0</v>
      </c>
      <c r="AB9" s="97" t="s">
        <v>269</v>
      </c>
    </row>
    <row r="10" spans="2:29" hidden="1" x14ac:dyDescent="0.25">
      <c r="B10" s="77" t="s">
        <v>11</v>
      </c>
      <c r="C10" s="59" t="s">
        <v>13</v>
      </c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>
        <f>R10+S10</f>
        <v>0</v>
      </c>
      <c r="U10" s="60">
        <f>S10+T10</f>
        <v>0</v>
      </c>
      <c r="V10" s="60">
        <f>T10+U10</f>
        <v>0</v>
      </c>
      <c r="W10" s="60">
        <f>U10+V10</f>
        <v>0</v>
      </c>
      <c r="X10" s="60">
        <f>V10+W10</f>
        <v>0</v>
      </c>
      <c r="Y10" s="60">
        <f>W10+X10</f>
        <v>0</v>
      </c>
      <c r="Z10" s="60">
        <f>X10+Y10</f>
        <v>0</v>
      </c>
      <c r="AA10" s="60">
        <f>Y10+Z10</f>
        <v>0</v>
      </c>
      <c r="AB10" s="78">
        <v>0</v>
      </c>
    </row>
    <row r="11" spans="2:29" hidden="1" x14ac:dyDescent="0.25">
      <c r="B11" s="79" t="s">
        <v>3</v>
      </c>
      <c r="C11" s="59" t="s">
        <v>5</v>
      </c>
      <c r="D11" s="60" t="e">
        <f>#REF!</f>
        <v>#REF!</v>
      </c>
      <c r="E11" s="60" t="e">
        <f>#REF!</f>
        <v>#REF!</v>
      </c>
      <c r="F11" s="60"/>
      <c r="G11" s="60"/>
      <c r="H11" s="60" t="e">
        <f>D11-E11</f>
        <v>#REF!</v>
      </c>
      <c r="I11" s="60"/>
      <c r="J11" s="60"/>
      <c r="K11" s="60"/>
      <c r="L11" s="60"/>
      <c r="M11" s="60"/>
      <c r="N11" s="60"/>
      <c r="O11" s="60"/>
      <c r="P11" s="60"/>
      <c r="Q11" s="60">
        <f>G11+P11</f>
        <v>0</v>
      </c>
      <c r="R11" s="60"/>
      <c r="S11" s="60"/>
      <c r="T11" s="60">
        <f>R11+S11</f>
        <v>0</v>
      </c>
      <c r="U11" s="60">
        <f>S11+T11</f>
        <v>0</v>
      </c>
      <c r="V11" s="60">
        <f>T11+U11</f>
        <v>0</v>
      </c>
      <c r="W11" s="60">
        <f>U11+V11</f>
        <v>0</v>
      </c>
      <c r="X11" s="60">
        <f>V11+W11</f>
        <v>0</v>
      </c>
      <c r="Y11" s="60">
        <f>W11+X11</f>
        <v>0</v>
      </c>
      <c r="Z11" s="60">
        <f>X11+Y11</f>
        <v>0</v>
      </c>
      <c r="AA11" s="60">
        <f>Y11+Z11</f>
        <v>0</v>
      </c>
      <c r="AB11" s="78">
        <v>0</v>
      </c>
    </row>
    <row r="12" spans="2:29" x14ac:dyDescent="0.25">
      <c r="B12" s="80" t="s">
        <v>6</v>
      </c>
      <c r="C12" s="59" t="s">
        <v>212</v>
      </c>
      <c r="D12" s="60" t="e">
        <f xml:space="preserve"> D15</f>
        <v>#REF!</v>
      </c>
      <c r="E12" s="60">
        <f xml:space="preserve"> E15</f>
        <v>56947.1</v>
      </c>
      <c r="F12" s="60" t="e">
        <f>F15</f>
        <v>#REF!</v>
      </c>
      <c r="G12" s="60" t="e">
        <f>G15</f>
        <v>#REF!</v>
      </c>
      <c r="H12" s="60" t="e">
        <f>D12-E12</f>
        <v>#REF!</v>
      </c>
      <c r="I12" s="60"/>
      <c r="J12" s="60"/>
      <c r="K12" s="60"/>
      <c r="L12" s="60"/>
      <c r="M12" s="60"/>
      <c r="N12" s="60"/>
      <c r="O12" s="60"/>
      <c r="P12" s="60"/>
      <c r="Q12" s="60" t="e">
        <f>G12+P12</f>
        <v>#REF!</v>
      </c>
      <c r="R12" s="60" t="e">
        <f>R13+R15</f>
        <v>#REF!</v>
      </c>
      <c r="S12" s="60" t="e">
        <f>S13+S15</f>
        <v>#REF!</v>
      </c>
      <c r="T12" s="60">
        <f>T13+T15</f>
        <v>30000</v>
      </c>
      <c r="U12" s="60">
        <f>U13+U15</f>
        <v>0</v>
      </c>
      <c r="V12" s="60">
        <f>T12+U12</f>
        <v>30000</v>
      </c>
      <c r="W12" s="60">
        <f>W13+W15</f>
        <v>30000</v>
      </c>
      <c r="X12" s="60">
        <f>X13+X15</f>
        <v>0</v>
      </c>
      <c r="Y12" s="60">
        <f>W12+X12</f>
        <v>30000</v>
      </c>
      <c r="Z12" s="60">
        <f>Z13+Z15</f>
        <v>30000</v>
      </c>
      <c r="AA12" s="60">
        <f>AA13+AA15</f>
        <v>0</v>
      </c>
      <c r="AB12" s="98" t="s">
        <v>269</v>
      </c>
    </row>
    <row r="13" spans="2:29" x14ac:dyDescent="0.25">
      <c r="B13" s="79"/>
      <c r="C13" s="62" t="s">
        <v>9</v>
      </c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>
        <f>R13+S13</f>
        <v>0</v>
      </c>
      <c r="U13" s="60">
        <f>S13+T13</f>
        <v>0</v>
      </c>
      <c r="V13" s="60">
        <f>T13+U13</f>
        <v>0</v>
      </c>
      <c r="W13" s="60">
        <f>U13+V13</f>
        <v>0</v>
      </c>
      <c r="X13" s="60">
        <f>V13+W13</f>
        <v>0</v>
      </c>
      <c r="Y13" s="60">
        <f>W13+X13</f>
        <v>0</v>
      </c>
      <c r="Z13" s="60">
        <f>X13+Y13</f>
        <v>0</v>
      </c>
      <c r="AA13" s="60">
        <f>Y13+Z13</f>
        <v>0</v>
      </c>
      <c r="AB13" s="78">
        <v>31015</v>
      </c>
    </row>
    <row r="14" spans="2:29" ht="15.75" thickBot="1" x14ac:dyDescent="0.3">
      <c r="B14" s="80"/>
      <c r="C14" s="94" t="s">
        <v>260</v>
      </c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82">
        <v>31015</v>
      </c>
    </row>
    <row r="15" spans="2:29" hidden="1" x14ac:dyDescent="0.25">
      <c r="B15" s="80"/>
      <c r="C15" s="62" t="s">
        <v>8</v>
      </c>
      <c r="D15" s="60" t="e">
        <f>D17+#REF!+D18+#REF!+#REF!+D19+D20+#REF!+#REF!</f>
        <v>#REF!</v>
      </c>
      <c r="E15" s="60">
        <v>56947.1</v>
      </c>
      <c r="F15" s="60" t="e">
        <f>F17+#REF!+F18+#REF!+#REF!+F19+F20+#REF!+#REF!+#REF!+#REF!+#REF!+#REF!</f>
        <v>#REF!</v>
      </c>
      <c r="G15" s="60" t="e">
        <f>G17+#REF!+G18+#REF!+#REF!+G19+G20+#REF!+#REF!+#REF!+#REF!+#REF!+#REF!</f>
        <v>#REF!</v>
      </c>
      <c r="H15" s="60" t="e">
        <f>D15-E15</f>
        <v>#REF!</v>
      </c>
      <c r="I15" s="60" t="s">
        <v>113</v>
      </c>
      <c r="J15" s="60"/>
      <c r="K15" s="60"/>
      <c r="L15" s="60"/>
      <c r="M15" s="60"/>
      <c r="N15" s="60"/>
      <c r="O15" s="60"/>
      <c r="P15" s="60"/>
      <c r="Q15" s="60" t="e">
        <f>G15+P15</f>
        <v>#REF!</v>
      </c>
      <c r="R15" s="60" t="e">
        <f>R17+#REF!+R18+#REF!+#REF!+R19+R20+#REF!+#REF!+#REF!+#REF!+#REF!+#REF!</f>
        <v>#REF!</v>
      </c>
      <c r="S15" s="60" t="e">
        <f>S17+#REF!+S18+#REF!+#REF!+S19+S20+#REF!+#REF!+#REF!+#REF!+#REF!+#REF!</f>
        <v>#REF!</v>
      </c>
      <c r="T15" s="60">
        <f>SUM(T17:T20)</f>
        <v>30000</v>
      </c>
      <c r="U15" s="60">
        <f>SUM(U17:U20)</f>
        <v>0</v>
      </c>
      <c r="V15" s="60">
        <f t="shared" ref="V15:V28" si="0">T15+U15</f>
        <v>30000</v>
      </c>
      <c r="W15" s="60">
        <f>SUM(W17:W20)</f>
        <v>30000</v>
      </c>
      <c r="X15" s="60">
        <f>SUM(X17:X20)</f>
        <v>0</v>
      </c>
      <c r="Y15" s="60">
        <f t="shared" ref="Y15:Y28" si="1">W15+X15</f>
        <v>30000</v>
      </c>
      <c r="Z15" s="60">
        <f>SUM(Z17:Z20)</f>
        <v>30000</v>
      </c>
      <c r="AA15" s="60">
        <f>SUM(AA17:AA20)</f>
        <v>0</v>
      </c>
      <c r="AB15" s="78">
        <f>SUM(AB16:AB60)</f>
        <v>1553140.2899999998</v>
      </c>
    </row>
    <row r="16" spans="2:29" ht="15.75" hidden="1" thickBot="1" x14ac:dyDescent="0.3">
      <c r="B16" s="80"/>
      <c r="C16" s="71" t="s">
        <v>255</v>
      </c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82">
        <v>2032</v>
      </c>
    </row>
    <row r="17" spans="2:28" ht="15.75" hidden="1" thickBot="1" x14ac:dyDescent="0.3">
      <c r="B17" s="81"/>
      <c r="C17" s="65" t="s">
        <v>213</v>
      </c>
      <c r="D17" s="61">
        <v>5000</v>
      </c>
      <c r="E17" s="61">
        <v>0</v>
      </c>
      <c r="F17" s="61"/>
      <c r="G17" s="61">
        <f>D17+F17</f>
        <v>5000</v>
      </c>
      <c r="H17" s="61">
        <f>D17-E17</f>
        <v>5000</v>
      </c>
      <c r="I17" s="61"/>
      <c r="J17" s="61"/>
      <c r="K17" s="61"/>
      <c r="L17" s="61"/>
      <c r="M17" s="61"/>
      <c r="N17" s="61"/>
      <c r="O17" s="61"/>
      <c r="P17" s="61"/>
      <c r="Q17" s="61">
        <f>G17+P17</f>
        <v>5000</v>
      </c>
      <c r="R17" s="61">
        <v>5000</v>
      </c>
      <c r="S17" s="61"/>
      <c r="T17" s="61">
        <f>R17+S17</f>
        <v>5000</v>
      </c>
      <c r="U17" s="61"/>
      <c r="V17" s="61">
        <f t="shared" si="0"/>
        <v>5000</v>
      </c>
      <c r="W17" s="61">
        <f>U17+V17</f>
        <v>5000</v>
      </c>
      <c r="X17" s="61"/>
      <c r="Y17" s="61">
        <f t="shared" si="1"/>
        <v>5000</v>
      </c>
      <c r="Z17" s="61">
        <f>X17+Y17</f>
        <v>5000</v>
      </c>
      <c r="AA17" s="61"/>
      <c r="AB17" s="69">
        <v>1659.12</v>
      </c>
    </row>
    <row r="18" spans="2:28" ht="15.75" hidden="1" thickBot="1" x14ac:dyDescent="0.3">
      <c r="B18" s="81"/>
      <c r="C18" s="66" t="s">
        <v>254</v>
      </c>
      <c r="D18" s="61">
        <v>15000</v>
      </c>
      <c r="E18" s="61">
        <v>0</v>
      </c>
      <c r="F18" s="61"/>
      <c r="G18" s="61">
        <f>D18+F18</f>
        <v>15000</v>
      </c>
      <c r="H18" s="61">
        <f>D18-E18</f>
        <v>15000</v>
      </c>
      <c r="I18" s="61"/>
      <c r="J18" s="61"/>
      <c r="K18" s="61"/>
      <c r="L18" s="61"/>
      <c r="M18" s="61"/>
      <c r="N18" s="61"/>
      <c r="O18" s="61"/>
      <c r="P18" s="61"/>
      <c r="Q18" s="61">
        <f>G18+P18</f>
        <v>15000</v>
      </c>
      <c r="R18" s="61">
        <v>15000</v>
      </c>
      <c r="S18" s="61"/>
      <c r="T18" s="61">
        <f>R18+S18</f>
        <v>15000</v>
      </c>
      <c r="U18" s="61"/>
      <c r="V18" s="61">
        <f t="shared" si="0"/>
        <v>15000</v>
      </c>
      <c r="W18" s="61">
        <f>U18+V18</f>
        <v>15000</v>
      </c>
      <c r="X18" s="61"/>
      <c r="Y18" s="61">
        <f t="shared" si="1"/>
        <v>15000</v>
      </c>
      <c r="Z18" s="61">
        <f>X18+Y18</f>
        <v>15000</v>
      </c>
      <c r="AA18" s="61"/>
      <c r="AB18" s="69">
        <v>2488.6799999999998</v>
      </c>
    </row>
    <row r="19" spans="2:28" ht="15.75" hidden="1" thickBot="1" x14ac:dyDescent="0.3">
      <c r="B19" s="81"/>
      <c r="C19" s="66" t="s">
        <v>214</v>
      </c>
      <c r="D19" s="61">
        <v>3000</v>
      </c>
      <c r="E19" s="61">
        <v>0</v>
      </c>
      <c r="F19" s="61"/>
      <c r="G19" s="61">
        <f>D19+F19</f>
        <v>3000</v>
      </c>
      <c r="H19" s="61">
        <f>D19-E19</f>
        <v>3000</v>
      </c>
      <c r="I19" s="61"/>
      <c r="J19" s="61"/>
      <c r="K19" s="61"/>
      <c r="L19" s="61"/>
      <c r="M19" s="61"/>
      <c r="N19" s="61"/>
      <c r="O19" s="61"/>
      <c r="P19" s="61"/>
      <c r="Q19" s="61">
        <f>G19+P19</f>
        <v>3000</v>
      </c>
      <c r="R19" s="61">
        <v>3000</v>
      </c>
      <c r="S19" s="61"/>
      <c r="T19" s="61">
        <f>R19+S19</f>
        <v>3000</v>
      </c>
      <c r="U19" s="61"/>
      <c r="V19" s="61">
        <f t="shared" si="0"/>
        <v>3000</v>
      </c>
      <c r="W19" s="61">
        <f>U19+V19</f>
        <v>3000</v>
      </c>
      <c r="X19" s="61"/>
      <c r="Y19" s="61">
        <f t="shared" si="1"/>
        <v>3000</v>
      </c>
      <c r="Z19" s="61">
        <f>X19+Y19</f>
        <v>3000</v>
      </c>
      <c r="AA19" s="61"/>
      <c r="AB19" s="69">
        <v>1692.17</v>
      </c>
    </row>
    <row r="20" spans="2:28" ht="15.75" hidden="1" thickBot="1" x14ac:dyDescent="0.3">
      <c r="B20" s="81"/>
      <c r="C20" s="66" t="s">
        <v>215</v>
      </c>
      <c r="D20" s="61">
        <v>7000</v>
      </c>
      <c r="E20" s="61">
        <v>0</v>
      </c>
      <c r="F20" s="61"/>
      <c r="G20" s="61">
        <f>D20+F20</f>
        <v>7000</v>
      </c>
      <c r="H20" s="61">
        <f>D20-E20</f>
        <v>7000</v>
      </c>
      <c r="I20" s="61"/>
      <c r="J20" s="61"/>
      <c r="K20" s="61"/>
      <c r="L20" s="61"/>
      <c r="M20" s="61"/>
      <c r="N20" s="61"/>
      <c r="O20" s="61"/>
      <c r="P20" s="61"/>
      <c r="Q20" s="61">
        <f>G20+P20</f>
        <v>7000</v>
      </c>
      <c r="R20" s="61">
        <v>7000</v>
      </c>
      <c r="S20" s="61"/>
      <c r="T20" s="61">
        <f>R20+S20</f>
        <v>7000</v>
      </c>
      <c r="U20" s="61"/>
      <c r="V20" s="61">
        <f t="shared" si="0"/>
        <v>7000</v>
      </c>
      <c r="W20" s="61">
        <f>U20+V20</f>
        <v>7000</v>
      </c>
      <c r="X20" s="61"/>
      <c r="Y20" s="61">
        <f t="shared" si="1"/>
        <v>7000</v>
      </c>
      <c r="Z20" s="61">
        <f>X20+Y20</f>
        <v>7000</v>
      </c>
      <c r="AA20" s="61"/>
      <c r="AB20" s="69">
        <v>12386.4</v>
      </c>
    </row>
    <row r="21" spans="2:28" ht="15.75" hidden="1" thickBot="1" x14ac:dyDescent="0.3">
      <c r="B21" s="81"/>
      <c r="C21" s="66" t="s">
        <v>72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9">
        <v>5530.4</v>
      </c>
    </row>
    <row r="22" spans="2:28" ht="15.75" hidden="1" thickBot="1" x14ac:dyDescent="0.3">
      <c r="B22" s="81"/>
      <c r="C22" s="66" t="s">
        <v>216</v>
      </c>
      <c r="D22" s="61">
        <v>4000</v>
      </c>
      <c r="E22" s="61"/>
      <c r="F22" s="61"/>
      <c r="G22" s="61">
        <f>D22+F22</f>
        <v>4000</v>
      </c>
      <c r="H22" s="61">
        <f>D22-E22</f>
        <v>4000</v>
      </c>
      <c r="I22" s="61"/>
      <c r="J22" s="61"/>
      <c r="K22" s="61"/>
      <c r="L22" s="61"/>
      <c r="M22" s="61"/>
      <c r="N22" s="61"/>
      <c r="O22" s="61"/>
      <c r="P22" s="61"/>
      <c r="Q22" s="61">
        <f>G22+P22</f>
        <v>4000</v>
      </c>
      <c r="R22" s="61">
        <v>4000</v>
      </c>
      <c r="S22" s="61"/>
      <c r="T22" s="61">
        <f>R22+S22</f>
        <v>4000</v>
      </c>
      <c r="U22" s="61"/>
      <c r="V22" s="61">
        <f>T22+U22</f>
        <v>4000</v>
      </c>
      <c r="W22" s="61">
        <f>U22+V22</f>
        <v>4000</v>
      </c>
      <c r="X22" s="61"/>
      <c r="Y22" s="61">
        <f>W22+X22</f>
        <v>4000</v>
      </c>
      <c r="Z22" s="61">
        <f>X22+Y22</f>
        <v>4000</v>
      </c>
      <c r="AA22" s="61"/>
      <c r="AB22" s="69">
        <v>31523.279999999999</v>
      </c>
    </row>
    <row r="23" spans="2:28" ht="15.75" hidden="1" thickBot="1" x14ac:dyDescent="0.3">
      <c r="B23" s="83"/>
      <c r="C23" s="66" t="s">
        <v>258</v>
      </c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9">
        <v>4424.32</v>
      </c>
    </row>
    <row r="24" spans="2:28" ht="15.75" hidden="1" thickBot="1" x14ac:dyDescent="0.3">
      <c r="B24" s="84"/>
      <c r="C24" s="66" t="s">
        <v>217</v>
      </c>
      <c r="D24" s="58" t="e">
        <f>D27+D26</f>
        <v>#REF!</v>
      </c>
      <c r="E24" s="58" t="e">
        <f>E27+E26</f>
        <v>#REF!</v>
      </c>
      <c r="F24" s="58" t="e">
        <f>F27+F26</f>
        <v>#REF!</v>
      </c>
      <c r="G24" s="58" t="e">
        <f>G27+G26</f>
        <v>#REF!</v>
      </c>
      <c r="H24" s="58" t="e">
        <f>D24-E24</f>
        <v>#REF!</v>
      </c>
      <c r="I24" s="58"/>
      <c r="J24" s="58"/>
      <c r="K24" s="58"/>
      <c r="L24" s="58"/>
      <c r="M24" s="58"/>
      <c r="N24" s="58"/>
      <c r="O24" s="58"/>
      <c r="P24" s="58"/>
      <c r="Q24" s="58" t="e">
        <f>G24+P24</f>
        <v>#REF!</v>
      </c>
      <c r="R24" s="58" t="e">
        <f>R25+R26+R27</f>
        <v>#REF!</v>
      </c>
      <c r="S24" s="58" t="e">
        <f>S25+S26+S27</f>
        <v>#REF!</v>
      </c>
      <c r="T24" s="58" t="e">
        <f>T25+T26+T27</f>
        <v>#REF!</v>
      </c>
      <c r="U24" s="58" t="e">
        <f>U25+U26+U27</f>
        <v>#REF!</v>
      </c>
      <c r="V24" s="58" t="e">
        <f t="shared" si="0"/>
        <v>#REF!</v>
      </c>
      <c r="W24" s="58" t="e">
        <f>W25+W26+W27</f>
        <v>#REF!</v>
      </c>
      <c r="X24" s="58" t="e">
        <f>X25+X26+X27</f>
        <v>#REF!</v>
      </c>
      <c r="Y24" s="58" t="e">
        <f t="shared" si="1"/>
        <v>#REF!</v>
      </c>
      <c r="Z24" s="58" t="e">
        <f>Z25+Z26+Z27</f>
        <v>#REF!</v>
      </c>
      <c r="AA24" s="58" t="e">
        <f>AA25+AA26+AA27</f>
        <v>#REF!</v>
      </c>
      <c r="AB24" s="69">
        <v>2820.5</v>
      </c>
    </row>
    <row r="25" spans="2:28" ht="15.75" hidden="1" thickBot="1" x14ac:dyDescent="0.3">
      <c r="B25" s="77"/>
      <c r="C25" s="66" t="s">
        <v>218</v>
      </c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>
        <v>0</v>
      </c>
      <c r="U25" s="60">
        <v>0</v>
      </c>
      <c r="V25" s="60">
        <f t="shared" si="0"/>
        <v>0</v>
      </c>
      <c r="W25" s="60">
        <v>0</v>
      </c>
      <c r="X25" s="60">
        <v>0</v>
      </c>
      <c r="Y25" s="60">
        <f t="shared" si="1"/>
        <v>0</v>
      </c>
      <c r="Z25" s="60">
        <v>0</v>
      </c>
      <c r="AA25" s="60">
        <v>0</v>
      </c>
      <c r="AB25" s="70">
        <v>553.04</v>
      </c>
    </row>
    <row r="26" spans="2:28" ht="15.75" hidden="1" thickBot="1" x14ac:dyDescent="0.3">
      <c r="B26" s="77"/>
      <c r="C26" s="66" t="s">
        <v>219</v>
      </c>
      <c r="D26" s="60" t="e">
        <f>#REF!</f>
        <v>#REF!</v>
      </c>
      <c r="E26" s="60" t="e">
        <f>#REF!</f>
        <v>#REF!</v>
      </c>
      <c r="F26" s="60" t="e">
        <f>#REF!</f>
        <v>#REF!</v>
      </c>
      <c r="G26" s="60" t="e">
        <f>#REF!</f>
        <v>#REF!</v>
      </c>
      <c r="H26" s="60" t="e">
        <f>D26-E26</f>
        <v>#REF!</v>
      </c>
      <c r="I26" s="60"/>
      <c r="J26" s="60"/>
      <c r="K26" s="60"/>
      <c r="L26" s="60"/>
      <c r="M26" s="60"/>
      <c r="N26" s="60"/>
      <c r="O26" s="60"/>
      <c r="P26" s="60"/>
      <c r="Q26" s="60" t="e">
        <f>G26+P26</f>
        <v>#REF!</v>
      </c>
      <c r="R26" s="60" t="e">
        <f>#REF!</f>
        <v>#REF!</v>
      </c>
      <c r="S26" s="60" t="e">
        <f>#REF!</f>
        <v>#REF!</v>
      </c>
      <c r="T26" s="60" t="e">
        <f>#REF!</f>
        <v>#REF!</v>
      </c>
      <c r="U26" s="60" t="e">
        <f>#REF!</f>
        <v>#REF!</v>
      </c>
      <c r="V26" s="60" t="e">
        <f t="shared" si="0"/>
        <v>#REF!</v>
      </c>
      <c r="W26" s="60" t="e">
        <f>#REF!</f>
        <v>#REF!</v>
      </c>
      <c r="X26" s="60" t="e">
        <f>#REF!</f>
        <v>#REF!</v>
      </c>
      <c r="Y26" s="60" t="e">
        <f t="shared" si="1"/>
        <v>#REF!</v>
      </c>
      <c r="Z26" s="60" t="e">
        <f>#REF!</f>
        <v>#REF!</v>
      </c>
      <c r="AA26" s="60" t="e">
        <f>#REF!</f>
        <v>#REF!</v>
      </c>
      <c r="AB26" s="69">
        <v>6636.48</v>
      </c>
    </row>
    <row r="27" spans="2:28" ht="15.75" hidden="1" thickBot="1" x14ac:dyDescent="0.3">
      <c r="B27" s="79"/>
      <c r="C27" s="66" t="s">
        <v>220</v>
      </c>
      <c r="D27" s="60" t="e">
        <f xml:space="preserve"> D30</f>
        <v>#REF!</v>
      </c>
      <c r="E27" s="60" t="e">
        <f xml:space="preserve"> E30</f>
        <v>#REF!</v>
      </c>
      <c r="F27" s="60" t="e">
        <f xml:space="preserve"> F30</f>
        <v>#REF!</v>
      </c>
      <c r="G27" s="60" t="e">
        <f xml:space="preserve"> G30</f>
        <v>#REF!</v>
      </c>
      <c r="H27" s="60" t="e">
        <f>D27-E27</f>
        <v>#REF!</v>
      </c>
      <c r="I27" s="60"/>
      <c r="J27" s="60"/>
      <c r="K27" s="60"/>
      <c r="L27" s="60"/>
      <c r="M27" s="60"/>
      <c r="N27" s="60"/>
      <c r="O27" s="60"/>
      <c r="P27" s="60"/>
      <c r="Q27" s="60" t="e">
        <f>G27+P27</f>
        <v>#REF!</v>
      </c>
      <c r="R27" s="60" t="e">
        <f>R28+R30</f>
        <v>#REF!</v>
      </c>
      <c r="S27" s="60" t="e">
        <f>S28+S30</f>
        <v>#REF!</v>
      </c>
      <c r="T27" s="60" t="e">
        <f>T28+T30</f>
        <v>#REF!</v>
      </c>
      <c r="U27" s="60" t="e">
        <f>U28+U30</f>
        <v>#REF!</v>
      </c>
      <c r="V27" s="60" t="e">
        <f t="shared" si="0"/>
        <v>#REF!</v>
      </c>
      <c r="W27" s="60" t="e">
        <f>W28+W30</f>
        <v>#REF!</v>
      </c>
      <c r="X27" s="60" t="e">
        <f>X28+X30</f>
        <v>#REF!</v>
      </c>
      <c r="Y27" s="60" t="e">
        <f t="shared" si="1"/>
        <v>#REF!</v>
      </c>
      <c r="Z27" s="60" t="e">
        <f>Z28+Z30</f>
        <v>#REF!</v>
      </c>
      <c r="AA27" s="60" t="e">
        <f>AA28+AA30</f>
        <v>#REF!</v>
      </c>
      <c r="AB27" s="69">
        <v>2488.6799999999998</v>
      </c>
    </row>
    <row r="28" spans="2:28" ht="15.75" hidden="1" thickBot="1" x14ac:dyDescent="0.3">
      <c r="B28" s="80"/>
      <c r="C28" s="67" t="s">
        <v>221</v>
      </c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>
        <v>0</v>
      </c>
      <c r="U28" s="60">
        <f>S28+T28</f>
        <v>0</v>
      </c>
      <c r="V28" s="60">
        <f t="shared" si="0"/>
        <v>0</v>
      </c>
      <c r="W28" s="60">
        <v>0</v>
      </c>
      <c r="X28" s="60">
        <f>V28+W28</f>
        <v>0</v>
      </c>
      <c r="Y28" s="60">
        <f t="shared" si="1"/>
        <v>0</v>
      </c>
      <c r="Z28" s="60">
        <v>0</v>
      </c>
      <c r="AA28" s="60">
        <f>Y28+Z28</f>
        <v>0</v>
      </c>
      <c r="AB28" s="69">
        <v>1860.94</v>
      </c>
    </row>
    <row r="29" spans="2:28" ht="15.75" hidden="1" thickBot="1" x14ac:dyDescent="0.3">
      <c r="B29" s="81"/>
      <c r="C29" s="67" t="s">
        <v>222</v>
      </c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9">
        <v>1960.17</v>
      </c>
    </row>
    <row r="30" spans="2:28" ht="15.75" hidden="1" thickBot="1" x14ac:dyDescent="0.3">
      <c r="B30" s="83"/>
      <c r="C30" s="67" t="s">
        <v>223</v>
      </c>
      <c r="D30" s="60" t="e">
        <f>#REF!</f>
        <v>#REF!</v>
      </c>
      <c r="E30" s="60" t="e">
        <f>#REF!</f>
        <v>#REF!</v>
      </c>
      <c r="F30" s="60" t="e">
        <f>#REF!</f>
        <v>#REF!</v>
      </c>
      <c r="G30" s="60" t="e">
        <f>#REF!</f>
        <v>#REF!</v>
      </c>
      <c r="H30" s="60" t="e">
        <f>D30-E30</f>
        <v>#REF!</v>
      </c>
      <c r="I30" s="60"/>
      <c r="J30" s="60"/>
      <c r="K30" s="60"/>
      <c r="L30" s="60"/>
      <c r="M30" s="60"/>
      <c r="N30" s="60"/>
      <c r="O30" s="60"/>
      <c r="P30" s="60"/>
      <c r="Q30" s="60" t="e">
        <f>G30+P30</f>
        <v>#REF!</v>
      </c>
      <c r="R30" s="60" t="e">
        <f>#REF!</f>
        <v>#REF!</v>
      </c>
      <c r="S30" s="60" t="e">
        <f>#REF!</f>
        <v>#REF!</v>
      </c>
      <c r="T30" s="60" t="e">
        <f>#REF!</f>
        <v>#REF!</v>
      </c>
      <c r="U30" s="60" t="e">
        <f>#REF!</f>
        <v>#REF!</v>
      </c>
      <c r="V30" s="60" t="e">
        <f>T30+U30</f>
        <v>#REF!</v>
      </c>
      <c r="W30" s="60" t="e">
        <f>#REF!</f>
        <v>#REF!</v>
      </c>
      <c r="X30" s="60" t="e">
        <f>#REF!</f>
        <v>#REF!</v>
      </c>
      <c r="Y30" s="60" t="e">
        <f>W30+X30</f>
        <v>#REF!</v>
      </c>
      <c r="Z30" s="60" t="e">
        <f>#REF!</f>
        <v>#REF!</v>
      </c>
      <c r="AA30" s="60" t="e">
        <f>#REF!</f>
        <v>#REF!</v>
      </c>
      <c r="AB30" s="69">
        <v>1241</v>
      </c>
    </row>
    <row r="31" spans="2:28" ht="15.75" hidden="1" thickBot="1" x14ac:dyDescent="0.3">
      <c r="B31" s="85"/>
      <c r="C31" s="67" t="s">
        <v>224</v>
      </c>
      <c r="D31" s="58" t="e">
        <f>D32+D36+D38</f>
        <v>#REF!</v>
      </c>
      <c r="E31" s="58" t="e">
        <f>E32+E36+E38</f>
        <v>#REF!</v>
      </c>
      <c r="F31" s="58" t="e">
        <f>F32+F36+F38</f>
        <v>#REF!</v>
      </c>
      <c r="G31" s="58" t="e">
        <f>G32+G36+G38</f>
        <v>#REF!</v>
      </c>
      <c r="H31" s="58" t="e">
        <f>D31-E31</f>
        <v>#REF!</v>
      </c>
      <c r="I31" s="58"/>
      <c r="J31" s="58"/>
      <c r="K31" s="58"/>
      <c r="L31" s="58"/>
      <c r="M31" s="58"/>
      <c r="N31" s="58"/>
      <c r="O31" s="58"/>
      <c r="P31" s="58"/>
      <c r="Q31" s="58" t="e">
        <f>G31+P31</f>
        <v>#REF!</v>
      </c>
      <c r="R31" s="58" t="e">
        <f>R32+R36+R38</f>
        <v>#REF!</v>
      </c>
      <c r="S31" s="58" t="e">
        <f>S32+S36+S38</f>
        <v>#REF!</v>
      </c>
      <c r="T31" s="58" t="e">
        <f>T32+T36+T38</f>
        <v>#REF!</v>
      </c>
      <c r="U31" s="58" t="e">
        <f>U32+U36+U38</f>
        <v>#REF!</v>
      </c>
      <c r="V31" s="58" t="e">
        <f>T31+U31</f>
        <v>#REF!</v>
      </c>
      <c r="W31" s="58" t="e">
        <f>W32+W36+W38</f>
        <v>#REF!</v>
      </c>
      <c r="X31" s="58" t="e">
        <f>X32+X36+X38</f>
        <v>#REF!</v>
      </c>
      <c r="Y31" s="58" t="e">
        <f>W31+X31</f>
        <v>#REF!</v>
      </c>
      <c r="Z31" s="58" t="e">
        <f>Z32+Z36+Z38</f>
        <v>#REF!</v>
      </c>
      <c r="AA31" s="58" t="e">
        <f>AA32+AA36+AA38</f>
        <v>#REF!</v>
      </c>
      <c r="AB31" s="69">
        <v>1860.94</v>
      </c>
    </row>
    <row r="32" spans="2:28" ht="15.75" hidden="1" thickBot="1" x14ac:dyDescent="0.3">
      <c r="B32" s="77"/>
      <c r="C32" s="67" t="s">
        <v>225</v>
      </c>
      <c r="D32" s="60">
        <f>SUM(D33:D33)</f>
        <v>230000</v>
      </c>
      <c r="E32" s="60">
        <f>SUM(E33:E33)</f>
        <v>9100</v>
      </c>
      <c r="F32" s="60">
        <f>SUM(F33:F33)</f>
        <v>0</v>
      </c>
      <c r="G32" s="60">
        <f>SUM(G33:G33)</f>
        <v>230000</v>
      </c>
      <c r="H32" s="60">
        <f>D32-E32</f>
        <v>220900</v>
      </c>
      <c r="I32" s="60"/>
      <c r="J32" s="60"/>
      <c r="K32" s="60"/>
      <c r="L32" s="60"/>
      <c r="M32" s="60"/>
      <c r="N32" s="60"/>
      <c r="O32" s="60"/>
      <c r="P32" s="60"/>
      <c r="Q32" s="60">
        <f>G32+P32</f>
        <v>230000</v>
      </c>
      <c r="R32" s="60" t="e">
        <f>#REF!+#REF!+#REF!+R33+#REF!</f>
        <v>#REF!</v>
      </c>
      <c r="S32" s="60" t="e">
        <f>#REF!+#REF!+#REF!+S33+#REF!</f>
        <v>#REF!</v>
      </c>
      <c r="T32" s="60">
        <f>SUM(T33:T33)</f>
        <v>240000</v>
      </c>
      <c r="U32" s="60">
        <f>SUM(U33:U33)</f>
        <v>0</v>
      </c>
      <c r="V32" s="60">
        <f>T32+U32</f>
        <v>240000</v>
      </c>
      <c r="W32" s="60">
        <f>SUM(W33:W33)</f>
        <v>240000</v>
      </c>
      <c r="X32" s="60">
        <f>SUM(X33:X33)</f>
        <v>0</v>
      </c>
      <c r="Y32" s="60">
        <f>W32+X32</f>
        <v>240000</v>
      </c>
      <c r="Z32" s="60">
        <f>SUM(Z33:Z33)</f>
        <v>240000</v>
      </c>
      <c r="AA32" s="60">
        <f>SUM(AA33:AA33)</f>
        <v>0</v>
      </c>
      <c r="AB32" s="70">
        <v>464.96</v>
      </c>
    </row>
    <row r="33" spans="2:28" ht="15.75" hidden="1" thickBot="1" x14ac:dyDescent="0.3">
      <c r="B33" s="81"/>
      <c r="C33" s="67" t="s">
        <v>226</v>
      </c>
      <c r="D33" s="61">
        <v>230000</v>
      </c>
      <c r="E33" s="61">
        <v>9100</v>
      </c>
      <c r="F33" s="61"/>
      <c r="G33" s="61">
        <f>D33+F33</f>
        <v>230000</v>
      </c>
      <c r="H33" s="61">
        <f>D33-E33</f>
        <v>220900</v>
      </c>
      <c r="I33" s="61" t="s">
        <v>119</v>
      </c>
      <c r="J33" s="61" t="s">
        <v>133</v>
      </c>
      <c r="K33" s="61"/>
      <c r="L33" s="61" t="s">
        <v>134</v>
      </c>
      <c r="M33" s="61"/>
      <c r="N33" s="61" t="s">
        <v>134</v>
      </c>
      <c r="O33" s="61"/>
      <c r="P33" s="61"/>
      <c r="Q33" s="61">
        <f>G33+P33</f>
        <v>230000</v>
      </c>
      <c r="R33" s="61">
        <v>230000</v>
      </c>
      <c r="S33" s="61"/>
      <c r="T33" s="61">
        <v>240000</v>
      </c>
      <c r="U33" s="61"/>
      <c r="V33" s="61">
        <f>T33+U33</f>
        <v>240000</v>
      </c>
      <c r="W33" s="61">
        <v>240000</v>
      </c>
      <c r="X33" s="61"/>
      <c r="Y33" s="61">
        <f>W33+X33</f>
        <v>240000</v>
      </c>
      <c r="Z33" s="61">
        <v>240000</v>
      </c>
      <c r="AA33" s="61"/>
      <c r="AB33" s="70">
        <v>372.23</v>
      </c>
    </row>
    <row r="34" spans="2:28" ht="15.75" hidden="1" thickBot="1" x14ac:dyDescent="0.3">
      <c r="B34" s="81"/>
      <c r="C34" s="67" t="s">
        <v>227</v>
      </c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70">
        <v>620.61</v>
      </c>
    </row>
    <row r="35" spans="2:28" ht="15.75" hidden="1" thickBot="1" x14ac:dyDescent="0.3">
      <c r="B35" s="83"/>
      <c r="C35" s="67" t="s">
        <v>228</v>
      </c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70">
        <v>496.18</v>
      </c>
    </row>
    <row r="36" spans="2:28" ht="15.75" hidden="1" thickBot="1" x14ac:dyDescent="0.3">
      <c r="B36" s="86"/>
      <c r="C36" s="67" t="s">
        <v>229</v>
      </c>
      <c r="D36" s="60" t="e">
        <f>SUM(#REF!)</f>
        <v>#REF!</v>
      </c>
      <c r="E36" s="60" t="e">
        <f>SUM(#REF!)</f>
        <v>#REF!</v>
      </c>
      <c r="F36" s="60" t="e">
        <f>SUM(#REF!)</f>
        <v>#REF!</v>
      </c>
      <c r="G36" s="60" t="e">
        <f>SUM(#REF!)</f>
        <v>#REF!</v>
      </c>
      <c r="H36" s="60" t="e">
        <f>D36-E36</f>
        <v>#REF!</v>
      </c>
      <c r="I36" s="60"/>
      <c r="J36" s="60"/>
      <c r="K36" s="60"/>
      <c r="L36" s="60"/>
      <c r="M36" s="60"/>
      <c r="N36" s="60"/>
      <c r="O36" s="60"/>
      <c r="P36" s="60"/>
      <c r="Q36" s="60" t="e">
        <f>G36+P36</f>
        <v>#REF!</v>
      </c>
      <c r="R36" s="60" t="e">
        <f>#REF!+#REF!+#REF!</f>
        <v>#REF!</v>
      </c>
      <c r="S36" s="60" t="e">
        <f>#REF!+#REF!+#REF!</f>
        <v>#REF!</v>
      </c>
      <c r="T36" s="60" t="e">
        <f>SUM(#REF!)</f>
        <v>#REF!</v>
      </c>
      <c r="U36" s="60" t="e">
        <f>SUM(#REF!)</f>
        <v>#REF!</v>
      </c>
      <c r="V36" s="60" t="e">
        <f>T36+U36</f>
        <v>#REF!</v>
      </c>
      <c r="W36" s="60" t="e">
        <f>SUM(#REF!)</f>
        <v>#REF!</v>
      </c>
      <c r="X36" s="60" t="e">
        <f>SUM(#REF!)</f>
        <v>#REF!</v>
      </c>
      <c r="Y36" s="60" t="e">
        <f>W36+X36</f>
        <v>#REF!</v>
      </c>
      <c r="Z36" s="60">
        <v>2000</v>
      </c>
      <c r="AA36" s="60"/>
      <c r="AB36" s="69">
        <v>8570.43</v>
      </c>
    </row>
    <row r="37" spans="2:28" ht="15.75" hidden="1" thickBot="1" x14ac:dyDescent="0.3">
      <c r="B37" s="87"/>
      <c r="C37" s="67" t="s">
        <v>230</v>
      </c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9">
        <v>3178.64</v>
      </c>
    </row>
    <row r="38" spans="2:28" ht="15.75" hidden="1" thickBot="1" x14ac:dyDescent="0.3">
      <c r="B38" s="79"/>
      <c r="C38" s="67" t="s">
        <v>231</v>
      </c>
      <c r="D38" s="60" t="e">
        <f>D39+D59</f>
        <v>#REF!</v>
      </c>
      <c r="E38" s="60" t="e">
        <f>E39+E59</f>
        <v>#REF!</v>
      </c>
      <c r="F38" s="60" t="e">
        <f>F39+F59</f>
        <v>#REF!</v>
      </c>
      <c r="G38" s="60" t="e">
        <f>G39+G59</f>
        <v>#REF!</v>
      </c>
      <c r="H38" s="60" t="e">
        <f>D38-E38</f>
        <v>#REF!</v>
      </c>
      <c r="I38" s="60"/>
      <c r="J38" s="60"/>
      <c r="K38" s="60"/>
      <c r="L38" s="60"/>
      <c r="M38" s="60"/>
      <c r="N38" s="60"/>
      <c r="O38" s="60"/>
      <c r="P38" s="60"/>
      <c r="Q38" s="60" t="e">
        <f t="shared" ref="Q38:Q47" si="2">G38+P38</f>
        <v>#REF!</v>
      </c>
      <c r="R38" s="60" t="e">
        <f>R39+R59</f>
        <v>#REF!</v>
      </c>
      <c r="S38" s="60" t="e">
        <f>S39+S59</f>
        <v>#REF!</v>
      </c>
      <c r="T38" s="60" t="e">
        <f>T39+T59</f>
        <v>#REF!</v>
      </c>
      <c r="U38" s="60" t="e">
        <f>U39+U59</f>
        <v>#REF!</v>
      </c>
      <c r="V38" s="60" t="e">
        <f t="shared" ref="V38:V51" si="3">T38+U38</f>
        <v>#REF!</v>
      </c>
      <c r="W38" s="60" t="e">
        <f>W39+W59</f>
        <v>#REF!</v>
      </c>
      <c r="X38" s="60" t="e">
        <f>X39+X59</f>
        <v>#REF!</v>
      </c>
      <c r="Y38" s="60" t="e">
        <f t="shared" ref="Y38:Y51" si="4">W38+X38</f>
        <v>#REF!</v>
      </c>
      <c r="Z38" s="60" t="e">
        <f>Z39+Z59</f>
        <v>#REF!</v>
      </c>
      <c r="AA38" s="60" t="e">
        <f>AA39+AA59</f>
        <v>#REF!</v>
      </c>
      <c r="AB38" s="69">
        <v>24009.96</v>
      </c>
    </row>
    <row r="39" spans="2:28" ht="15.75" hidden="1" thickBot="1" x14ac:dyDescent="0.3">
      <c r="B39" s="79"/>
      <c r="C39" s="67" t="s">
        <v>232</v>
      </c>
      <c r="D39" s="60" t="e">
        <f>#REF!+#REF!+#REF!+D40+D41+D42+D43+D44+D45+D46+D47</f>
        <v>#REF!</v>
      </c>
      <c r="E39" s="60" t="e">
        <f>#REF!+#REF!+#REF!+E40+E41</f>
        <v>#REF!</v>
      </c>
      <c r="F39" s="60" t="e">
        <f>#REF!+#REF!+#REF!+F40+F41+F42+F43+F44+F45+F46+F47</f>
        <v>#REF!</v>
      </c>
      <c r="G39" s="60" t="e">
        <f>#REF!+#REF!+#REF!+G40+G41+G42+G43+G44+G45+G46+G47</f>
        <v>#REF!</v>
      </c>
      <c r="H39" s="60" t="e">
        <f>D39-E39</f>
        <v>#REF!</v>
      </c>
      <c r="I39" s="60"/>
      <c r="J39" s="60"/>
      <c r="K39" s="60"/>
      <c r="L39" s="60"/>
      <c r="M39" s="60"/>
      <c r="N39" s="60"/>
      <c r="O39" s="60"/>
      <c r="P39" s="60"/>
      <c r="Q39" s="60" t="e">
        <f t="shared" si="2"/>
        <v>#REF!</v>
      </c>
      <c r="R39" s="60" t="e">
        <f>#REF!+#REF!+#REF!+R40+R41+R42+R43+R44+R45+R46+R47+R48+R49+R50+R51</f>
        <v>#REF!</v>
      </c>
      <c r="S39" s="60" t="e">
        <f>#REF!+#REF!+#REF!+S40+S41+S42+S43+S44+S45+S46+S47+S48+S49+S50+S51+#REF!</f>
        <v>#REF!</v>
      </c>
      <c r="T39" s="60">
        <f>SUM(T40:T55)</f>
        <v>272500</v>
      </c>
      <c r="U39" s="60">
        <f>SUM(U40:U55)</f>
        <v>0</v>
      </c>
      <c r="V39" s="60">
        <f t="shared" si="3"/>
        <v>272500</v>
      </c>
      <c r="W39" s="60">
        <f>SUM(W40:W55)</f>
        <v>272500</v>
      </c>
      <c r="X39" s="60">
        <f>SUM(X40:X55)</f>
        <v>-58600</v>
      </c>
      <c r="Y39" s="60">
        <f t="shared" si="4"/>
        <v>213900</v>
      </c>
      <c r="Z39" s="60">
        <f>SUM(Z40:Z55)</f>
        <v>213900</v>
      </c>
      <c r="AA39" s="60">
        <f>SUM(AA40:AA55)</f>
        <v>0</v>
      </c>
      <c r="AB39" s="69">
        <v>17943.740000000002</v>
      </c>
    </row>
    <row r="40" spans="2:28" ht="15.75" hidden="1" thickBot="1" x14ac:dyDescent="0.3">
      <c r="B40" s="81"/>
      <c r="C40" s="67" t="s">
        <v>233</v>
      </c>
      <c r="D40" s="61">
        <v>20000</v>
      </c>
      <c r="E40" s="61">
        <v>0</v>
      </c>
      <c r="F40" s="61"/>
      <c r="G40" s="61">
        <f t="shared" ref="G40:G47" si="5">D40+F40</f>
        <v>20000</v>
      </c>
      <c r="H40" s="61">
        <f>D40-E40</f>
        <v>20000</v>
      </c>
      <c r="I40" s="61"/>
      <c r="J40" s="61"/>
      <c r="K40" s="61"/>
      <c r="L40" s="61"/>
      <c r="M40" s="61"/>
      <c r="N40" s="61"/>
      <c r="O40" s="61"/>
      <c r="P40" s="61"/>
      <c r="Q40" s="61">
        <f t="shared" si="2"/>
        <v>20000</v>
      </c>
      <c r="R40" s="61">
        <v>20000</v>
      </c>
      <c r="S40" s="61"/>
      <c r="T40" s="61">
        <v>5000</v>
      </c>
      <c r="U40" s="61"/>
      <c r="V40" s="61">
        <f t="shared" si="3"/>
        <v>5000</v>
      </c>
      <c r="W40" s="61">
        <v>5000</v>
      </c>
      <c r="X40" s="61">
        <v>-4900</v>
      </c>
      <c r="Y40" s="61">
        <f t="shared" si="4"/>
        <v>100</v>
      </c>
      <c r="Z40" s="61">
        <v>100</v>
      </c>
      <c r="AA40" s="61"/>
      <c r="AB40" s="69">
        <v>2481.2800000000002</v>
      </c>
    </row>
    <row r="41" spans="2:28" ht="15.75" hidden="1" thickBot="1" x14ac:dyDescent="0.3">
      <c r="B41" s="81"/>
      <c r="C41" s="67" t="s">
        <v>234</v>
      </c>
      <c r="D41" s="61">
        <v>10000</v>
      </c>
      <c r="E41" s="61">
        <v>0</v>
      </c>
      <c r="F41" s="61"/>
      <c r="G41" s="61">
        <f t="shared" si="5"/>
        <v>10000</v>
      </c>
      <c r="H41" s="61">
        <f>D41-E41</f>
        <v>10000</v>
      </c>
      <c r="I41" s="61"/>
      <c r="J41" s="61"/>
      <c r="K41" s="61"/>
      <c r="L41" s="61"/>
      <c r="M41" s="61"/>
      <c r="N41" s="61"/>
      <c r="O41" s="61"/>
      <c r="P41" s="61"/>
      <c r="Q41" s="61">
        <f t="shared" si="2"/>
        <v>10000</v>
      </c>
      <c r="R41" s="61">
        <v>10000</v>
      </c>
      <c r="S41" s="61"/>
      <c r="T41" s="61">
        <f>R41+S41</f>
        <v>10000</v>
      </c>
      <c r="U41" s="61"/>
      <c r="V41" s="61">
        <f t="shared" si="3"/>
        <v>10000</v>
      </c>
      <c r="W41" s="61">
        <f>U41+V41</f>
        <v>10000</v>
      </c>
      <c r="X41" s="61">
        <v>-9900</v>
      </c>
      <c r="Y41" s="61">
        <f t="shared" si="4"/>
        <v>100</v>
      </c>
      <c r="Z41" s="61">
        <v>100</v>
      </c>
      <c r="AA41" s="61"/>
      <c r="AB41" s="69">
        <v>2771.44</v>
      </c>
    </row>
    <row r="42" spans="2:28" ht="15.75" hidden="1" thickBot="1" x14ac:dyDescent="0.3">
      <c r="B42" s="81"/>
      <c r="C42" s="67" t="s">
        <v>235</v>
      </c>
      <c r="D42" s="61"/>
      <c r="E42" s="61"/>
      <c r="F42" s="61">
        <v>20000</v>
      </c>
      <c r="G42" s="61">
        <f t="shared" si="5"/>
        <v>20000</v>
      </c>
      <c r="H42" s="61"/>
      <c r="I42" s="61"/>
      <c r="J42" s="61"/>
      <c r="K42" s="61"/>
      <c r="L42" s="61"/>
      <c r="M42" s="61"/>
      <c r="N42" s="61"/>
      <c r="O42" s="61"/>
      <c r="P42" s="61"/>
      <c r="Q42" s="61">
        <f t="shared" si="2"/>
        <v>20000</v>
      </c>
      <c r="R42" s="61">
        <v>20000</v>
      </c>
      <c r="S42" s="61"/>
      <c r="T42" s="61">
        <v>51000</v>
      </c>
      <c r="U42" s="61"/>
      <c r="V42" s="61">
        <f t="shared" si="3"/>
        <v>51000</v>
      </c>
      <c r="W42" s="61">
        <v>51000</v>
      </c>
      <c r="X42" s="61">
        <v>-27000</v>
      </c>
      <c r="Y42" s="61">
        <f t="shared" si="4"/>
        <v>24000</v>
      </c>
      <c r="Z42" s="61">
        <v>24000</v>
      </c>
      <c r="AA42" s="61"/>
      <c r="AB42" s="69">
        <v>5072.63</v>
      </c>
    </row>
    <row r="43" spans="2:28" ht="15.75" hidden="1" thickBot="1" x14ac:dyDescent="0.3">
      <c r="B43" s="81"/>
      <c r="C43" s="67" t="s">
        <v>236</v>
      </c>
      <c r="D43" s="61"/>
      <c r="E43" s="61"/>
      <c r="F43" s="61">
        <v>20000</v>
      </c>
      <c r="G43" s="61">
        <f t="shared" si="5"/>
        <v>20000</v>
      </c>
      <c r="H43" s="61"/>
      <c r="I43" s="61"/>
      <c r="J43" s="61"/>
      <c r="K43" s="61"/>
      <c r="L43" s="61"/>
      <c r="M43" s="61"/>
      <c r="N43" s="61"/>
      <c r="O43" s="61"/>
      <c r="P43" s="61"/>
      <c r="Q43" s="61">
        <f t="shared" si="2"/>
        <v>20000</v>
      </c>
      <c r="R43" s="61">
        <v>20000</v>
      </c>
      <c r="S43" s="61"/>
      <c r="T43" s="61">
        <v>48000</v>
      </c>
      <c r="U43" s="61"/>
      <c r="V43" s="61">
        <f t="shared" si="3"/>
        <v>48000</v>
      </c>
      <c r="W43" s="61">
        <v>48000</v>
      </c>
      <c r="X43" s="61">
        <v>-24000</v>
      </c>
      <c r="Y43" s="61">
        <f t="shared" si="4"/>
        <v>24000</v>
      </c>
      <c r="Z43" s="61">
        <v>24000</v>
      </c>
      <c r="AA43" s="61"/>
      <c r="AB43" s="69">
        <v>2257.21</v>
      </c>
    </row>
    <row r="44" spans="2:28" ht="15.75" hidden="1" thickBot="1" x14ac:dyDescent="0.3">
      <c r="B44" s="81"/>
      <c r="C44" s="67" t="s">
        <v>237</v>
      </c>
      <c r="D44" s="61"/>
      <c r="E44" s="61"/>
      <c r="F44" s="61">
        <v>20000</v>
      </c>
      <c r="G44" s="61">
        <f t="shared" si="5"/>
        <v>20000</v>
      </c>
      <c r="H44" s="61"/>
      <c r="I44" s="61"/>
      <c r="J44" s="61"/>
      <c r="K44" s="61"/>
      <c r="L44" s="61"/>
      <c r="M44" s="61"/>
      <c r="N44" s="61"/>
      <c r="O44" s="61"/>
      <c r="P44" s="61"/>
      <c r="Q44" s="61">
        <f t="shared" si="2"/>
        <v>20000</v>
      </c>
      <c r="R44" s="61">
        <v>20000</v>
      </c>
      <c r="S44" s="61"/>
      <c r="T44" s="61">
        <v>10500</v>
      </c>
      <c r="U44" s="61"/>
      <c r="V44" s="61">
        <f t="shared" si="3"/>
        <v>10500</v>
      </c>
      <c r="W44" s="61">
        <v>10500</v>
      </c>
      <c r="X44" s="61">
        <v>1000</v>
      </c>
      <c r="Y44" s="61">
        <f t="shared" si="4"/>
        <v>11500</v>
      </c>
      <c r="Z44" s="61">
        <v>11500</v>
      </c>
      <c r="AA44" s="61"/>
      <c r="AB44" s="69">
        <v>2481.2800000000002</v>
      </c>
    </row>
    <row r="45" spans="2:28" ht="15.75" hidden="1" thickBot="1" x14ac:dyDescent="0.3">
      <c r="B45" s="81"/>
      <c r="C45" s="67" t="s">
        <v>238</v>
      </c>
      <c r="D45" s="61"/>
      <c r="E45" s="61"/>
      <c r="F45" s="61">
        <v>20000</v>
      </c>
      <c r="G45" s="61">
        <f t="shared" si="5"/>
        <v>20000</v>
      </c>
      <c r="H45" s="61"/>
      <c r="I45" s="61"/>
      <c r="J45" s="61"/>
      <c r="K45" s="61"/>
      <c r="L45" s="61"/>
      <c r="M45" s="61"/>
      <c r="N45" s="61"/>
      <c r="O45" s="61"/>
      <c r="P45" s="61"/>
      <c r="Q45" s="61">
        <f t="shared" si="2"/>
        <v>20000</v>
      </c>
      <c r="R45" s="61">
        <v>20000</v>
      </c>
      <c r="S45" s="61"/>
      <c r="T45" s="61">
        <v>47000</v>
      </c>
      <c r="U45" s="61"/>
      <c r="V45" s="61">
        <f t="shared" si="3"/>
        <v>47000</v>
      </c>
      <c r="W45" s="61">
        <v>47000</v>
      </c>
      <c r="X45" s="61">
        <v>-23000</v>
      </c>
      <c r="Y45" s="61">
        <f t="shared" si="4"/>
        <v>24000</v>
      </c>
      <c r="Z45" s="61">
        <v>24000</v>
      </c>
      <c r="AA45" s="61"/>
      <c r="AB45" s="69">
        <v>9676.9500000000007</v>
      </c>
    </row>
    <row r="46" spans="2:28" ht="15.75" hidden="1" thickBot="1" x14ac:dyDescent="0.3">
      <c r="B46" s="80"/>
      <c r="C46" s="67" t="s">
        <v>239</v>
      </c>
      <c r="D46" s="61"/>
      <c r="E46" s="61"/>
      <c r="F46" s="61">
        <v>20000</v>
      </c>
      <c r="G46" s="61">
        <f t="shared" si="5"/>
        <v>20000</v>
      </c>
      <c r="H46" s="61"/>
      <c r="I46" s="61"/>
      <c r="J46" s="61"/>
      <c r="K46" s="61"/>
      <c r="L46" s="61"/>
      <c r="M46" s="61"/>
      <c r="N46" s="61"/>
      <c r="O46" s="61"/>
      <c r="P46" s="61"/>
      <c r="Q46" s="61">
        <f t="shared" si="2"/>
        <v>20000</v>
      </c>
      <c r="R46" s="61">
        <v>20000</v>
      </c>
      <c r="S46" s="61"/>
      <c r="T46" s="61">
        <v>10500</v>
      </c>
      <c r="U46" s="61"/>
      <c r="V46" s="61">
        <f t="shared" si="3"/>
        <v>10500</v>
      </c>
      <c r="W46" s="61">
        <v>10500</v>
      </c>
      <c r="X46" s="61">
        <v>1000</v>
      </c>
      <c r="Y46" s="61">
        <f t="shared" si="4"/>
        <v>11500</v>
      </c>
      <c r="Z46" s="61">
        <v>11500</v>
      </c>
      <c r="AA46" s="61"/>
      <c r="AB46" s="69">
        <v>3721.96</v>
      </c>
    </row>
    <row r="47" spans="2:28" ht="15.75" hidden="1" thickBot="1" x14ac:dyDescent="0.3">
      <c r="B47" s="81"/>
      <c r="C47" s="67" t="s">
        <v>240</v>
      </c>
      <c r="D47" s="61"/>
      <c r="E47" s="61"/>
      <c r="F47" s="61">
        <v>20000</v>
      </c>
      <c r="G47" s="61">
        <f t="shared" si="5"/>
        <v>20000</v>
      </c>
      <c r="H47" s="61"/>
      <c r="I47" s="61"/>
      <c r="J47" s="61"/>
      <c r="K47" s="61"/>
      <c r="L47" s="61"/>
      <c r="M47" s="61"/>
      <c r="N47" s="61"/>
      <c r="O47" s="61"/>
      <c r="P47" s="61"/>
      <c r="Q47" s="61">
        <f t="shared" si="2"/>
        <v>20000</v>
      </c>
      <c r="R47" s="61">
        <v>20000</v>
      </c>
      <c r="S47" s="61"/>
      <c r="T47" s="61">
        <v>10500</v>
      </c>
      <c r="U47" s="61"/>
      <c r="V47" s="61">
        <f t="shared" si="3"/>
        <v>10500</v>
      </c>
      <c r="W47" s="61">
        <v>10500</v>
      </c>
      <c r="X47" s="61">
        <v>1000</v>
      </c>
      <c r="Y47" s="61">
        <f t="shared" si="4"/>
        <v>11500</v>
      </c>
      <c r="Z47" s="61">
        <v>11500</v>
      </c>
      <c r="AA47" s="61"/>
      <c r="AB47" s="69">
        <v>6203.24</v>
      </c>
    </row>
    <row r="48" spans="2:28" ht="15.75" hidden="1" thickBot="1" x14ac:dyDescent="0.3">
      <c r="B48" s="81"/>
      <c r="C48" s="67" t="s">
        <v>241</v>
      </c>
      <c r="D48" s="61"/>
      <c r="E48" s="61"/>
      <c r="F48" s="61"/>
      <c r="G48" s="61"/>
      <c r="H48" s="61"/>
      <c r="I48" s="61"/>
      <c r="J48" s="61"/>
      <c r="K48" s="61"/>
      <c r="L48" s="61"/>
      <c r="M48" s="61"/>
      <c r="N48" s="61"/>
      <c r="O48" s="61"/>
      <c r="P48" s="61"/>
      <c r="Q48" s="61"/>
      <c r="R48" s="61"/>
      <c r="S48" s="61">
        <v>20000</v>
      </c>
      <c r="T48" s="61">
        <f>R48+S48</f>
        <v>20000</v>
      </c>
      <c r="U48" s="61"/>
      <c r="V48" s="61">
        <f t="shared" si="3"/>
        <v>20000</v>
      </c>
      <c r="W48" s="61">
        <f>U48+V48</f>
        <v>20000</v>
      </c>
      <c r="X48" s="61">
        <v>6800</v>
      </c>
      <c r="Y48" s="61">
        <f t="shared" si="4"/>
        <v>26800</v>
      </c>
      <c r="Z48" s="61">
        <v>26800</v>
      </c>
      <c r="AA48" s="61"/>
      <c r="AB48" s="69">
        <v>2377.1799999999998</v>
      </c>
    </row>
    <row r="49" spans="2:28" ht="15.75" hidden="1" thickBot="1" x14ac:dyDescent="0.3">
      <c r="B49" s="81"/>
      <c r="C49" s="67" t="s">
        <v>242</v>
      </c>
      <c r="D49" s="61"/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>
        <v>20000</v>
      </c>
      <c r="T49" s="61">
        <f>R49+S49</f>
        <v>20000</v>
      </c>
      <c r="U49" s="61"/>
      <c r="V49" s="61">
        <f t="shared" si="3"/>
        <v>20000</v>
      </c>
      <c r="W49" s="61">
        <f>U49+V49</f>
        <v>20000</v>
      </c>
      <c r="X49" s="61">
        <v>6800</v>
      </c>
      <c r="Y49" s="61">
        <f t="shared" si="4"/>
        <v>26800</v>
      </c>
      <c r="Z49" s="61">
        <v>26800</v>
      </c>
      <c r="AA49" s="61"/>
      <c r="AB49" s="69">
        <v>3669.69</v>
      </c>
    </row>
    <row r="50" spans="2:28" ht="15.75" hidden="1" thickBot="1" x14ac:dyDescent="0.3">
      <c r="B50" s="81"/>
      <c r="C50" s="67" t="s">
        <v>243</v>
      </c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>
        <v>20000</v>
      </c>
      <c r="T50" s="61">
        <f>R50+S50</f>
        <v>20000</v>
      </c>
      <c r="U50" s="61"/>
      <c r="V50" s="61">
        <f t="shared" si="3"/>
        <v>20000</v>
      </c>
      <c r="W50" s="61">
        <f>U50+V50</f>
        <v>20000</v>
      </c>
      <c r="X50" s="61">
        <v>6800</v>
      </c>
      <c r="Y50" s="61">
        <f t="shared" si="4"/>
        <v>26800</v>
      </c>
      <c r="Z50" s="61">
        <v>26800</v>
      </c>
      <c r="AA50" s="61"/>
      <c r="AB50" s="70">
        <v>695.76</v>
      </c>
    </row>
    <row r="51" spans="2:28" ht="15.75" hidden="1" thickBot="1" x14ac:dyDescent="0.3">
      <c r="B51" s="81"/>
      <c r="C51" s="67" t="s">
        <v>244</v>
      </c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>
        <v>20000</v>
      </c>
      <c r="T51" s="61">
        <f>R51+S51</f>
        <v>20000</v>
      </c>
      <c r="U51" s="61"/>
      <c r="V51" s="61">
        <f t="shared" si="3"/>
        <v>20000</v>
      </c>
      <c r="W51" s="61">
        <f>U51+V51</f>
        <v>20000</v>
      </c>
      <c r="X51" s="61">
        <v>6800</v>
      </c>
      <c r="Y51" s="61">
        <f t="shared" si="4"/>
        <v>26800</v>
      </c>
      <c r="Z51" s="61">
        <v>26800</v>
      </c>
      <c r="AA51" s="61"/>
      <c r="AB51" s="70">
        <v>996.72</v>
      </c>
    </row>
    <row r="52" spans="2:28" ht="15.75" hidden="1" thickBot="1" x14ac:dyDescent="0.3">
      <c r="B52" s="81"/>
      <c r="C52" s="67" t="s">
        <v>245</v>
      </c>
      <c r="D52" s="61"/>
      <c r="E52" s="61"/>
      <c r="F52" s="61"/>
      <c r="G52" s="61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9">
        <v>3246.66</v>
      </c>
    </row>
    <row r="53" spans="2:28" ht="15.75" hidden="1" thickBot="1" x14ac:dyDescent="0.3">
      <c r="B53" s="81"/>
      <c r="C53" s="67" t="s">
        <v>246</v>
      </c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9">
        <v>32349.67</v>
      </c>
    </row>
    <row r="54" spans="2:28" ht="15.75" hidden="1" thickBot="1" x14ac:dyDescent="0.3">
      <c r="B54" s="81"/>
      <c r="C54" s="67" t="s">
        <v>247</v>
      </c>
      <c r="D54" s="61"/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9">
        <v>21463.08</v>
      </c>
    </row>
    <row r="55" spans="2:28" ht="15.75" hidden="1" thickBot="1" x14ac:dyDescent="0.3">
      <c r="B55" s="81"/>
      <c r="C55" s="67" t="s">
        <v>248</v>
      </c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9">
        <v>10545.45</v>
      </c>
    </row>
    <row r="56" spans="2:28" ht="15.75" hidden="1" thickBot="1" x14ac:dyDescent="0.3">
      <c r="B56" s="81"/>
      <c r="C56" s="67" t="s">
        <v>249</v>
      </c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  <c r="AA56" s="60"/>
      <c r="AB56" s="69">
        <v>4962.55</v>
      </c>
    </row>
    <row r="57" spans="2:28" ht="15.75" hidden="1" thickBot="1" x14ac:dyDescent="0.3">
      <c r="B57" s="81"/>
      <c r="C57" s="67" t="s">
        <v>250</v>
      </c>
      <c r="D57" s="61"/>
      <c r="E57" s="61"/>
      <c r="F57" s="61"/>
      <c r="G57" s="61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9">
        <v>4716.67</v>
      </c>
    </row>
    <row r="58" spans="2:28" ht="15.75" hidden="1" thickBot="1" x14ac:dyDescent="0.3">
      <c r="B58" s="81"/>
      <c r="C58" s="66" t="s">
        <v>251</v>
      </c>
      <c r="D58" s="61"/>
      <c r="E58" s="61"/>
      <c r="F58" s="61"/>
      <c r="G58" s="61"/>
      <c r="H58" s="61"/>
      <c r="I58" s="61"/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9">
        <v>288740.31</v>
      </c>
    </row>
    <row r="59" spans="2:28" ht="15.75" hidden="1" thickBot="1" x14ac:dyDescent="0.3">
      <c r="B59" s="81"/>
      <c r="C59" s="72" t="s">
        <v>252</v>
      </c>
      <c r="D59" s="90" t="e">
        <f>#REF!</f>
        <v>#REF!</v>
      </c>
      <c r="E59" s="90" t="e">
        <f>#REF!</f>
        <v>#REF!</v>
      </c>
      <c r="F59" s="90" t="e">
        <f>#REF!</f>
        <v>#REF!</v>
      </c>
      <c r="G59" s="90" t="e">
        <f>#REF!</f>
        <v>#REF!</v>
      </c>
      <c r="H59" s="90" t="e">
        <f>D59-E59</f>
        <v>#REF!</v>
      </c>
      <c r="I59" s="90"/>
      <c r="J59" s="90"/>
      <c r="K59" s="90"/>
      <c r="L59" s="90"/>
      <c r="M59" s="90"/>
      <c r="N59" s="90"/>
      <c r="O59" s="90"/>
      <c r="P59" s="90"/>
      <c r="Q59" s="90" t="e">
        <f>G59+P59</f>
        <v>#REF!</v>
      </c>
      <c r="R59" s="90" t="e">
        <f>#REF!</f>
        <v>#REF!</v>
      </c>
      <c r="S59" s="90" t="e">
        <f>#REF!</f>
        <v>#REF!</v>
      </c>
      <c r="T59" s="90" t="e">
        <f>#REF!</f>
        <v>#REF!</v>
      </c>
      <c r="U59" s="90" t="e">
        <f>#REF!</f>
        <v>#REF!</v>
      </c>
      <c r="V59" s="90" t="e">
        <f>T59+U59</f>
        <v>#REF!</v>
      </c>
      <c r="W59" s="90" t="e">
        <f>#REF!</f>
        <v>#REF!</v>
      </c>
      <c r="X59" s="90" t="e">
        <f>#REF!</f>
        <v>#REF!</v>
      </c>
      <c r="Y59" s="90" t="e">
        <f>W59+X59</f>
        <v>#REF!</v>
      </c>
      <c r="Z59" s="90" t="e">
        <f>#REF!</f>
        <v>#REF!</v>
      </c>
      <c r="AA59" s="90" t="e">
        <f>#REF!</f>
        <v>#REF!</v>
      </c>
      <c r="AB59" s="88">
        <v>697735.78</v>
      </c>
    </row>
    <row r="60" spans="2:28" ht="15.75" hidden="1" thickBot="1" x14ac:dyDescent="0.3">
      <c r="B60" s="81"/>
      <c r="C60" s="92" t="s">
        <v>253</v>
      </c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68">
        <v>310159.90999999997</v>
      </c>
    </row>
    <row r="61" spans="2:28" ht="15.75" thickBot="1" x14ac:dyDescent="0.3">
      <c r="B61" s="93" t="s">
        <v>21</v>
      </c>
      <c r="C61" s="93"/>
      <c r="D61" s="89" t="e">
        <f>D9+#REF!+#REF!+#REF!+D31+#REF!+D24+#REF!</f>
        <v>#REF!</v>
      </c>
      <c r="E61" s="89" t="e">
        <f>E9+#REF!+#REF!+#REF!+E31+#REF!+E24</f>
        <v>#REF!</v>
      </c>
      <c r="F61" s="89" t="e">
        <f>F9+#REF!+#REF!+#REF!+F31+#REF!+F24+#REF!</f>
        <v>#REF!</v>
      </c>
      <c r="G61" s="89" t="e">
        <f>G9+#REF!+#REF!+#REF!+G31+#REF!+G24+#REF!</f>
        <v>#REF!</v>
      </c>
      <c r="H61" s="89" t="e">
        <f>H9+#REF!+#REF!+#REF!+H31+#REF!+H24+#REF!</f>
        <v>#REF!</v>
      </c>
      <c r="I61" s="89" t="e">
        <f>I9+#REF!+#REF!+#REF!+I31+#REF!+I24+#REF!</f>
        <v>#REF!</v>
      </c>
      <c r="J61" s="89" t="e">
        <f>J9+#REF!+#REF!+#REF!+J31+#REF!+J24+#REF!</f>
        <v>#REF!</v>
      </c>
      <c r="K61" s="89" t="e">
        <f>K9+#REF!+#REF!+#REF!+K31+#REF!+K24+#REF!</f>
        <v>#REF!</v>
      </c>
      <c r="L61" s="89" t="e">
        <f>L9+#REF!+#REF!+#REF!+L31+#REF!+L24+#REF!</f>
        <v>#REF!</v>
      </c>
      <c r="M61" s="89" t="e">
        <f>M9+#REF!+#REF!+#REF!+M31+#REF!+M24+#REF!</f>
        <v>#REF!</v>
      </c>
      <c r="N61" s="89" t="e">
        <f>N9+#REF!+#REF!+#REF!+N31+#REF!+N24+#REF!</f>
        <v>#REF!</v>
      </c>
      <c r="O61" s="89" t="e">
        <f>O9+#REF!+#REF!+#REF!+O31+#REF!+O24+#REF!</f>
        <v>#REF!</v>
      </c>
      <c r="P61" s="89" t="e">
        <f>P9+#REF!+#REF!+#REF!+P31+#REF!+P24+#REF!</f>
        <v>#REF!</v>
      </c>
      <c r="Q61" s="89" t="e">
        <f>Q9+Q24+Q31+#REF!+#REF!+#REF!+#REF!</f>
        <v>#REF!</v>
      </c>
      <c r="R61" s="89" t="e">
        <f>R9+R24+R31+#REF!+#REF!+#REF!+#REF!</f>
        <v>#REF!</v>
      </c>
      <c r="S61" s="89" t="e">
        <f>S9+S24+S31+#REF!+#REF!+#REF!+#REF!</f>
        <v>#REF!</v>
      </c>
      <c r="T61" s="89" t="e">
        <f>T9+T24+T31+#REF!+#REF!+#REF!+#REF!</f>
        <v>#REF!</v>
      </c>
      <c r="U61" s="89" t="e">
        <f>U9+U24+U31+#REF!+#REF!+#REF!+#REF!</f>
        <v>#REF!</v>
      </c>
      <c r="V61" s="89" t="e">
        <f>V9+V24+V31+#REF!+#REF!+#REF!+#REF!</f>
        <v>#REF!</v>
      </c>
      <c r="W61" s="89" t="e">
        <f>W9+W24+W31+#REF!+#REF!+#REF!+#REF!</f>
        <v>#REF!</v>
      </c>
      <c r="X61" s="89" t="e">
        <f>X9+X24+X31+#REF!+#REF!+#REF!+#REF!</f>
        <v>#REF!</v>
      </c>
      <c r="Y61" s="89" t="e">
        <f>Y9+Y24+Y31+#REF!+#REF!+#REF!+#REF!</f>
        <v>#REF!</v>
      </c>
      <c r="Z61" s="89" t="e">
        <f>Z9+Z24+Z31+#REF!+#REF!+#REF!+#REF!</f>
        <v>#REF!</v>
      </c>
      <c r="AA61" s="89" t="e">
        <f>AA9+AA24+AA31+#REF!+#REF!+#REF!+#REF!</f>
        <v>#REF!</v>
      </c>
      <c r="AB61" s="96" t="s">
        <v>269</v>
      </c>
    </row>
    <row r="62" spans="2:28" x14ac:dyDescent="0.25">
      <c r="B62" s="63" t="s">
        <v>27</v>
      </c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64"/>
      <c r="X62" s="64"/>
      <c r="Y62" s="64"/>
      <c r="Z62" s="64"/>
      <c r="AA62" s="64"/>
      <c r="AB62" s="64"/>
    </row>
    <row r="63" spans="2:28" x14ac:dyDescent="0.25">
      <c r="B63" s="132" t="s">
        <v>266</v>
      </c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  <c r="Y63" s="132"/>
      <c r="Z63" s="132"/>
      <c r="AA63" s="132"/>
      <c r="AB63" s="132"/>
    </row>
    <row r="64" spans="2:28" x14ac:dyDescent="0.25">
      <c r="B64" s="133" t="s">
        <v>267</v>
      </c>
      <c r="C64" s="133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  <c r="Y64" s="133"/>
      <c r="Z64" s="133"/>
      <c r="AA64" s="133"/>
      <c r="AB64" s="133"/>
    </row>
    <row r="65" spans="2:28" x14ac:dyDescent="0.25">
      <c r="B65" s="63"/>
      <c r="C65" s="64"/>
      <c r="D65" s="64"/>
      <c r="E65" s="64"/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64"/>
      <c r="V65" s="64"/>
      <c r="W65" s="64"/>
      <c r="X65" s="64"/>
      <c r="Y65" s="64"/>
      <c r="Z65" s="64"/>
      <c r="AA65" s="64"/>
      <c r="AB65" s="64"/>
    </row>
  </sheetData>
  <mergeCells count="6">
    <mergeCell ref="B4:AB4"/>
    <mergeCell ref="B5:AB5"/>
    <mergeCell ref="C6:AC6"/>
    <mergeCell ref="B7:AB7"/>
    <mergeCell ref="B63:AB63"/>
    <mergeCell ref="B64:AB64"/>
  </mergeCells>
  <pageMargins left="0.70866141732283472" right="0.70866141732283472" top="0.74803149606299213" bottom="0.74803149606299213" header="0.31496062992125984" footer="0.31496062992125984"/>
  <pageSetup paperSize="9" scale="6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58AFD-FF8D-4AC8-8B9E-12E2A80082A9}">
  <dimension ref="A1:F33"/>
  <sheetViews>
    <sheetView tabSelected="1" workbookViewId="0">
      <selection activeCell="J14" sqref="J14"/>
    </sheetView>
  </sheetViews>
  <sheetFormatPr defaultColWidth="8.85546875" defaultRowHeight="15.75" x14ac:dyDescent="0.25"/>
  <cols>
    <col min="1" max="1" width="5.140625" style="108" customWidth="1"/>
    <col min="2" max="2" width="11.140625" style="108" customWidth="1"/>
    <col min="3" max="3" width="53.140625" style="108" customWidth="1"/>
    <col min="4" max="4" width="19.28515625" style="108" customWidth="1"/>
    <col min="5" max="5" width="8.85546875" style="108"/>
    <col min="6" max="6" width="10.140625" style="108" bestFit="1" customWidth="1"/>
    <col min="7" max="16384" width="8.85546875" style="108"/>
  </cols>
  <sheetData>
    <row r="1" spans="2:6" x14ac:dyDescent="0.25">
      <c r="B1" s="137" t="s">
        <v>272</v>
      </c>
      <c r="C1" s="137"/>
    </row>
    <row r="2" spans="2:6" x14ac:dyDescent="0.25">
      <c r="B2" s="109"/>
      <c r="C2" s="109"/>
    </row>
    <row r="3" spans="2:6" x14ac:dyDescent="0.25">
      <c r="B3" s="110"/>
      <c r="D3" s="108" t="s">
        <v>273</v>
      </c>
    </row>
    <row r="4" spans="2:6" x14ac:dyDescent="0.25">
      <c r="B4" s="110"/>
    </row>
    <row r="5" spans="2:6" x14ac:dyDescent="0.25">
      <c r="B5" s="110"/>
    </row>
    <row r="6" spans="2:6" x14ac:dyDescent="0.25">
      <c r="B6" s="138" t="s">
        <v>283</v>
      </c>
      <c r="C6" s="138"/>
      <c r="D6" s="138"/>
    </row>
    <row r="7" spans="2:6" x14ac:dyDescent="0.25">
      <c r="B7" s="139" t="s">
        <v>276</v>
      </c>
      <c r="C7" s="139"/>
      <c r="D7" s="139"/>
    </row>
    <row r="8" spans="2:6" x14ac:dyDescent="0.25">
      <c r="B8" s="111"/>
      <c r="C8" s="111"/>
      <c r="D8" s="111"/>
    </row>
    <row r="9" spans="2:6" x14ac:dyDescent="0.25">
      <c r="B9" s="111"/>
      <c r="C9" s="111"/>
      <c r="D9" s="111"/>
    </row>
    <row r="10" spans="2:6" x14ac:dyDescent="0.25">
      <c r="B10" s="112"/>
      <c r="C10" s="111"/>
      <c r="D10" s="111" t="s">
        <v>114</v>
      </c>
    </row>
    <row r="11" spans="2:6" ht="34.15" customHeight="1" x14ac:dyDescent="0.25">
      <c r="B11" s="113" t="s">
        <v>0</v>
      </c>
      <c r="C11" s="113" t="s">
        <v>277</v>
      </c>
      <c r="D11" s="113" t="s">
        <v>278</v>
      </c>
    </row>
    <row r="12" spans="2:6" ht="18" customHeight="1" x14ac:dyDescent="0.25">
      <c r="B12" s="141" t="s">
        <v>279</v>
      </c>
      <c r="C12" s="142"/>
      <c r="D12" s="143"/>
    </row>
    <row r="13" spans="2:6" ht="19.5" customHeight="1" x14ac:dyDescent="0.25">
      <c r="B13" s="114" t="s">
        <v>19</v>
      </c>
      <c r="C13" s="115" t="s">
        <v>274</v>
      </c>
      <c r="D13" s="116">
        <v>28399519.98</v>
      </c>
    </row>
    <row r="14" spans="2:6" ht="36" customHeight="1" x14ac:dyDescent="0.25">
      <c r="B14" s="117">
        <v>1</v>
      </c>
      <c r="C14" s="118" t="s">
        <v>280</v>
      </c>
      <c r="D14" s="119">
        <v>28399519.98</v>
      </c>
    </row>
    <row r="15" spans="2:6" ht="21.75" customHeight="1" x14ac:dyDescent="0.25">
      <c r="B15" s="144" t="s">
        <v>281</v>
      </c>
      <c r="C15" s="145"/>
      <c r="D15" s="120">
        <f>D14</f>
        <v>28399519.98</v>
      </c>
    </row>
    <row r="16" spans="2:6" ht="23.25" customHeight="1" x14ac:dyDescent="0.25">
      <c r="B16" s="146" t="s">
        <v>21</v>
      </c>
      <c r="C16" s="147"/>
      <c r="D16" s="121">
        <f>D15</f>
        <v>28399519.98</v>
      </c>
      <c r="F16" s="122"/>
    </row>
    <row r="17" spans="1:5" x14ac:dyDescent="0.25">
      <c r="B17" s="110" t="s">
        <v>27</v>
      </c>
    </row>
    <row r="18" spans="1:5" x14ac:dyDescent="0.25">
      <c r="B18" s="110"/>
    </row>
    <row r="19" spans="1:5" x14ac:dyDescent="0.25">
      <c r="B19" s="110"/>
    </row>
    <row r="20" spans="1:5" x14ac:dyDescent="0.25">
      <c r="B20" s="140" t="s">
        <v>275</v>
      </c>
      <c r="C20" s="140"/>
      <c r="D20" s="140"/>
    </row>
    <row r="21" spans="1:5" x14ac:dyDescent="0.25">
      <c r="B21" s="138" t="s">
        <v>282</v>
      </c>
      <c r="C21" s="138"/>
      <c r="D21" s="138"/>
    </row>
    <row r="22" spans="1:5" x14ac:dyDescent="0.25">
      <c r="B22" s="110"/>
    </row>
    <row r="23" spans="1:5" x14ac:dyDescent="0.25">
      <c r="B23" s="110"/>
    </row>
    <row r="25" spans="1:5" x14ac:dyDescent="0.25">
      <c r="A25" s="140" t="s">
        <v>284</v>
      </c>
      <c r="B25" s="140"/>
      <c r="C25" s="140"/>
      <c r="D25" s="140"/>
      <c r="E25" s="140"/>
    </row>
    <row r="26" spans="1:5" x14ac:dyDescent="0.25">
      <c r="A26" s="148" t="s">
        <v>286</v>
      </c>
      <c r="B26" s="148"/>
      <c r="C26" s="148"/>
      <c r="D26" s="148"/>
      <c r="E26" s="148"/>
    </row>
    <row r="27" spans="1:5" x14ac:dyDescent="0.25">
      <c r="A27" s="148" t="s">
        <v>285</v>
      </c>
      <c r="B27" s="148"/>
      <c r="C27" s="148"/>
      <c r="D27" s="148"/>
      <c r="E27" s="148"/>
    </row>
    <row r="31" spans="1:5" x14ac:dyDescent="0.25">
      <c r="B31" s="138" t="s">
        <v>27</v>
      </c>
      <c r="C31" s="138"/>
      <c r="D31" s="138"/>
    </row>
    <row r="32" spans="1:5" x14ac:dyDescent="0.25">
      <c r="A32" s="138"/>
      <c r="B32" s="138"/>
      <c r="C32" s="138"/>
      <c r="D32" s="138"/>
    </row>
    <row r="33" spans="2:4" x14ac:dyDescent="0.25">
      <c r="B33" s="138"/>
      <c r="C33" s="138"/>
      <c r="D33" s="138"/>
    </row>
  </sheetData>
  <mergeCells count="14">
    <mergeCell ref="B31:D31"/>
    <mergeCell ref="B33:D33"/>
    <mergeCell ref="A32:D32"/>
    <mergeCell ref="A25:E25"/>
    <mergeCell ref="A26:E26"/>
    <mergeCell ref="A27:E27"/>
    <mergeCell ref="B1:C1"/>
    <mergeCell ref="B6:D6"/>
    <mergeCell ref="B7:D7"/>
    <mergeCell ref="B20:D20"/>
    <mergeCell ref="B21:D21"/>
    <mergeCell ref="B12:D12"/>
    <mergeCell ref="B15:C15"/>
    <mergeCell ref="B16:C16"/>
  </mergeCells>
  <pageMargins left="0.31" right="0.19" top="0.45" bottom="0.52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centralizat sept 1</vt:lpstr>
      <vt:lpstr>Sheet3</vt:lpstr>
      <vt:lpstr>Sheet4</vt:lpstr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</dc:creator>
  <cp:lastModifiedBy>Windows User</cp:lastModifiedBy>
  <cp:lastPrinted>2026-04-22T14:30:31Z</cp:lastPrinted>
  <dcterms:created xsi:type="dcterms:W3CDTF">2009-05-20T10:38:03Z</dcterms:created>
  <dcterms:modified xsi:type="dcterms:W3CDTF">2026-04-29T13:10:10Z</dcterms:modified>
</cp:coreProperties>
</file>