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3. CLIENTI\Comuna SARMASAG\5. PNRR - C5 BLOCURI\devize\DEVIZE FINALE\"/>
    </mc:Choice>
  </mc:AlternateContent>
  <xr:revisionPtr revIDLastSave="0" documentId="13_ncr:1_{E66BC8CA-F47B-4A3A-81C0-F4AF51FD109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355-ELIGIBIL" sheetId="1" r:id="rId1"/>
    <sheet name="355-NEELIGIBIL" sheetId="15" r:id="rId2"/>
    <sheet name="355 DG -TOTALIZATOR" sheetId="16" r:id="rId3"/>
  </sheets>
  <definedNames>
    <definedName name="_xlnm.Print_Area" localSheetId="2">'355 DG -TOTALIZATOR'!$A$1:$N$90</definedName>
    <definedName name="_xlnm.Print_Area" localSheetId="0">'355-ELIGIBIL'!$A$1:$N$163</definedName>
    <definedName name="_xlnm.Print_Area" localSheetId="1">'355-NEELIGIBIL'!$A$1:$N$90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7" i="16" l="1"/>
  <c r="J142" i="1"/>
  <c r="C142" i="1"/>
  <c r="D52" i="15"/>
  <c r="E52" i="15"/>
  <c r="F52" i="15"/>
  <c r="G52" i="15"/>
  <c r="H52" i="15"/>
  <c r="I52" i="15"/>
  <c r="J52" i="15"/>
  <c r="K52" i="15"/>
  <c r="L52" i="15"/>
  <c r="M52" i="15"/>
  <c r="N52" i="15"/>
  <c r="C52" i="15"/>
  <c r="D47" i="15"/>
  <c r="E47" i="15"/>
  <c r="F47" i="15"/>
  <c r="G47" i="15"/>
  <c r="H47" i="15"/>
  <c r="I47" i="15"/>
  <c r="J47" i="15"/>
  <c r="K47" i="15"/>
  <c r="L47" i="15"/>
  <c r="M47" i="15"/>
  <c r="N47" i="15"/>
  <c r="C47" i="15"/>
  <c r="C50" i="15"/>
  <c r="C50" i="16" s="1"/>
  <c r="L50" i="15"/>
  <c r="C66" i="16"/>
  <c r="D66" i="16"/>
  <c r="F66" i="16"/>
  <c r="G66" i="16"/>
  <c r="H66" i="16"/>
  <c r="I66" i="16"/>
  <c r="J66" i="16"/>
  <c r="M66" i="16"/>
  <c r="C67" i="16"/>
  <c r="D67" i="16"/>
  <c r="E67" i="16"/>
  <c r="F67" i="16"/>
  <c r="G67" i="16"/>
  <c r="H67" i="16"/>
  <c r="I67" i="16"/>
  <c r="J67" i="16"/>
  <c r="K67" i="16"/>
  <c r="L67" i="16"/>
  <c r="M67" i="16"/>
  <c r="N67" i="16"/>
  <c r="C68" i="16"/>
  <c r="D68" i="16"/>
  <c r="E68" i="16"/>
  <c r="F68" i="16"/>
  <c r="G68" i="16"/>
  <c r="H68" i="16"/>
  <c r="I68" i="16"/>
  <c r="J68" i="16"/>
  <c r="K68" i="16"/>
  <c r="L68" i="16"/>
  <c r="M68" i="16"/>
  <c r="N68" i="16"/>
  <c r="C69" i="16"/>
  <c r="D69" i="16"/>
  <c r="E69" i="16"/>
  <c r="F69" i="16"/>
  <c r="G69" i="16"/>
  <c r="H69" i="16"/>
  <c r="I69" i="16"/>
  <c r="J69" i="16"/>
  <c r="K69" i="16"/>
  <c r="L69" i="16"/>
  <c r="M69" i="16"/>
  <c r="N69" i="16"/>
  <c r="D65" i="16"/>
  <c r="E65" i="16"/>
  <c r="F65" i="16"/>
  <c r="G65" i="16"/>
  <c r="H65" i="16"/>
  <c r="I65" i="16"/>
  <c r="J65" i="16"/>
  <c r="K65" i="16"/>
  <c r="L65" i="16"/>
  <c r="M65" i="16"/>
  <c r="N65" i="16"/>
  <c r="C65" i="16"/>
  <c r="H39" i="1"/>
  <c r="G39" i="1"/>
  <c r="F39" i="1"/>
  <c r="F40" i="1"/>
  <c r="G40" i="1"/>
  <c r="H40" i="1"/>
  <c r="E40" i="1"/>
  <c r="D40" i="1"/>
  <c r="C39" i="1"/>
  <c r="N44" i="16"/>
  <c r="M44" i="16"/>
  <c r="L44" i="16"/>
  <c r="K44" i="16"/>
  <c r="J44" i="16"/>
  <c r="I44" i="16"/>
  <c r="H44" i="16"/>
  <c r="G44" i="16"/>
  <c r="F44" i="16"/>
  <c r="E44" i="16"/>
  <c r="D44" i="16"/>
  <c r="C44" i="16"/>
  <c r="D44" i="1"/>
  <c r="E44" i="1"/>
  <c r="G44" i="1"/>
  <c r="H44" i="1"/>
  <c r="I44" i="1"/>
  <c r="J44" i="1"/>
  <c r="K44" i="1"/>
  <c r="L44" i="1"/>
  <c r="M44" i="1"/>
  <c r="N44" i="1"/>
  <c r="D44" i="15"/>
  <c r="E44" i="15"/>
  <c r="G44" i="15"/>
  <c r="J44" i="15"/>
  <c r="K44" i="15" s="1"/>
  <c r="L44" i="15"/>
  <c r="C55" i="16"/>
  <c r="J50" i="15"/>
  <c r="K50" i="15" s="1"/>
  <c r="G50" i="15"/>
  <c r="F50" i="1"/>
  <c r="F61" i="1"/>
  <c r="F50" i="16"/>
  <c r="F55" i="16"/>
  <c r="J55" i="15"/>
  <c r="L55" i="15"/>
  <c r="G55" i="15"/>
  <c r="H55" i="15" s="1"/>
  <c r="D55" i="15"/>
  <c r="E55" i="15"/>
  <c r="G121" i="1"/>
  <c r="I121" i="1"/>
  <c r="I55" i="16" s="1"/>
  <c r="D121" i="1"/>
  <c r="E121" i="1" s="1"/>
  <c r="G110" i="1"/>
  <c r="I110" i="1"/>
  <c r="L110" i="1"/>
  <c r="D110" i="1"/>
  <c r="I70" i="15"/>
  <c r="D50" i="15" l="1"/>
  <c r="E50" i="15" s="1"/>
  <c r="L50" i="16"/>
  <c r="H44" i="15"/>
  <c r="N44" i="15" s="1"/>
  <c r="M44" i="15"/>
  <c r="E110" i="1"/>
  <c r="E50" i="16" s="1"/>
  <c r="D50" i="16"/>
  <c r="M50" i="15"/>
  <c r="H50" i="15"/>
  <c r="N50" i="15" s="1"/>
  <c r="D55" i="16"/>
  <c r="E55" i="16"/>
  <c r="H121" i="1"/>
  <c r="H55" i="16" s="1"/>
  <c r="G55" i="16"/>
  <c r="H110" i="1"/>
  <c r="G50" i="16"/>
  <c r="J110" i="1"/>
  <c r="I50" i="16"/>
  <c r="K55" i="15"/>
  <c r="M55" i="15"/>
  <c r="J121" i="1"/>
  <c r="J55" i="16" s="1"/>
  <c r="L121" i="1"/>
  <c r="L55" i="16" s="1"/>
  <c r="K121" i="1"/>
  <c r="N121" i="1" s="1"/>
  <c r="M121" i="1"/>
  <c r="K110" i="1"/>
  <c r="K50" i="16" s="1"/>
  <c r="N110" i="1"/>
  <c r="C128" i="1"/>
  <c r="H50" i="16" l="1"/>
  <c r="N50" i="16"/>
  <c r="J50" i="16"/>
  <c r="M110" i="1"/>
  <c r="M50" i="16" s="1"/>
  <c r="M55" i="16"/>
  <c r="N55" i="15"/>
  <c r="N55" i="16" s="1"/>
  <c r="K55" i="16"/>
  <c r="F49" i="15"/>
  <c r="F49" i="16" s="1"/>
  <c r="C49" i="15"/>
  <c r="I35" i="15" l="1"/>
  <c r="I49" i="15"/>
  <c r="I51" i="15"/>
  <c r="J51" i="15" s="1"/>
  <c r="I53" i="15"/>
  <c r="I54" i="15"/>
  <c r="J54" i="15" s="1"/>
  <c r="I56" i="15"/>
  <c r="J56" i="15" s="1"/>
  <c r="I57" i="15"/>
  <c r="J57" i="15" s="1"/>
  <c r="I58" i="15"/>
  <c r="J58" i="15" s="1"/>
  <c r="I48" i="15"/>
  <c r="I37" i="15"/>
  <c r="F71" i="16"/>
  <c r="C71" i="16"/>
  <c r="F70" i="16"/>
  <c r="C70" i="16"/>
  <c r="F63" i="16"/>
  <c r="C63" i="16"/>
  <c r="F56" i="16"/>
  <c r="C56" i="16"/>
  <c r="F54" i="16"/>
  <c r="C54" i="16"/>
  <c r="F51" i="16"/>
  <c r="C51" i="16"/>
  <c r="C49" i="16"/>
  <c r="F43" i="16"/>
  <c r="C43" i="16"/>
  <c r="F42" i="16"/>
  <c r="C42" i="16"/>
  <c r="F41" i="16"/>
  <c r="C41" i="16"/>
  <c r="F38" i="16"/>
  <c r="C38" i="16"/>
  <c r="F37" i="16"/>
  <c r="C37" i="16"/>
  <c r="F35" i="16"/>
  <c r="C35" i="16"/>
  <c r="F34" i="16"/>
  <c r="C34" i="16"/>
  <c r="F33" i="16"/>
  <c r="C33" i="16"/>
  <c r="F32" i="16"/>
  <c r="C32" i="16"/>
  <c r="F31" i="16"/>
  <c r="C31" i="16"/>
  <c r="F27" i="16"/>
  <c r="C27" i="16"/>
  <c r="F26" i="16"/>
  <c r="C26" i="16"/>
  <c r="F134" i="1"/>
  <c r="F133" i="1"/>
  <c r="F132" i="1"/>
  <c r="F131" i="1"/>
  <c r="F130" i="1"/>
  <c r="F129" i="1"/>
  <c r="F82" i="1"/>
  <c r="F79" i="1" s="1"/>
  <c r="I129" i="1" l="1"/>
  <c r="F128" i="1"/>
  <c r="J49" i="15"/>
  <c r="K49" i="15" s="1"/>
  <c r="K54" i="15"/>
  <c r="K56" i="15"/>
  <c r="K58" i="15"/>
  <c r="J53" i="15"/>
  <c r="K57" i="15"/>
  <c r="K51" i="15"/>
  <c r="L75" i="15"/>
  <c r="L74" i="15"/>
  <c r="L76" i="15" s="1"/>
  <c r="L62" i="15"/>
  <c r="L63" i="15"/>
  <c r="L65" i="15"/>
  <c r="M65" i="15"/>
  <c r="L66" i="15"/>
  <c r="L66" i="16" s="1"/>
  <c r="L64" i="16" s="1"/>
  <c r="M66" i="15"/>
  <c r="L67" i="15"/>
  <c r="M67" i="15"/>
  <c r="L68" i="15"/>
  <c r="M68" i="15"/>
  <c r="L69" i="15"/>
  <c r="M69" i="15"/>
  <c r="L70" i="15"/>
  <c r="L71" i="15"/>
  <c r="L48" i="15"/>
  <c r="L49" i="15"/>
  <c r="L51" i="15"/>
  <c r="L53" i="15"/>
  <c r="L54" i="15"/>
  <c r="L56" i="15"/>
  <c r="L57" i="15"/>
  <c r="L58" i="15"/>
  <c r="L22" i="15"/>
  <c r="L23" i="15"/>
  <c r="L24" i="15"/>
  <c r="L25" i="15"/>
  <c r="L26" i="15"/>
  <c r="L27" i="15"/>
  <c r="L29" i="15"/>
  <c r="L30" i="15"/>
  <c r="L31" i="15"/>
  <c r="L32" i="15"/>
  <c r="L33" i="15"/>
  <c r="L34" i="15"/>
  <c r="L35" i="15"/>
  <c r="L37" i="15"/>
  <c r="L38" i="15"/>
  <c r="L41" i="15"/>
  <c r="L42" i="15"/>
  <c r="L43" i="15"/>
  <c r="L14" i="15"/>
  <c r="L15" i="15"/>
  <c r="L16" i="15"/>
  <c r="L13" i="15"/>
  <c r="J75" i="15"/>
  <c r="K75" i="15" s="1"/>
  <c r="J74" i="15"/>
  <c r="K74" i="15" s="1"/>
  <c r="J63" i="15"/>
  <c r="K63" i="15" s="1"/>
  <c r="J62" i="15"/>
  <c r="J48" i="15"/>
  <c r="J23" i="15"/>
  <c r="J24" i="15"/>
  <c r="K24" i="15" s="1"/>
  <c r="J25" i="15"/>
  <c r="K25" i="15" s="1"/>
  <c r="J26" i="15"/>
  <c r="K26" i="15" s="1"/>
  <c r="J27" i="15"/>
  <c r="K27" i="15" s="1"/>
  <c r="J29" i="15"/>
  <c r="J30" i="15"/>
  <c r="K30" i="15" s="1"/>
  <c r="J31" i="15"/>
  <c r="K31" i="15" s="1"/>
  <c r="J32" i="15"/>
  <c r="K32" i="15" s="1"/>
  <c r="J33" i="15"/>
  <c r="K33" i="15" s="1"/>
  <c r="J34" i="15"/>
  <c r="K34" i="15" s="1"/>
  <c r="J35" i="15"/>
  <c r="K35" i="15" s="1"/>
  <c r="J37" i="15"/>
  <c r="J38" i="15"/>
  <c r="J41" i="15"/>
  <c r="K41" i="15" s="1"/>
  <c r="J42" i="15"/>
  <c r="K42" i="15" s="1"/>
  <c r="J43" i="15"/>
  <c r="K43" i="15" s="1"/>
  <c r="J22" i="15"/>
  <c r="K22" i="15" s="1"/>
  <c r="J14" i="15"/>
  <c r="J15" i="15"/>
  <c r="K15" i="15" s="1"/>
  <c r="J16" i="15"/>
  <c r="K16" i="15" s="1"/>
  <c r="J13" i="15"/>
  <c r="K13" i="15" s="1"/>
  <c r="I13" i="1"/>
  <c r="D57" i="16"/>
  <c r="E57" i="16" s="1"/>
  <c r="L76" i="16"/>
  <c r="I76" i="16"/>
  <c r="F76" i="16"/>
  <c r="C76" i="16"/>
  <c r="M75" i="16"/>
  <c r="N75" i="16" s="1"/>
  <c r="J75" i="16"/>
  <c r="K75" i="16" s="1"/>
  <c r="G75" i="16"/>
  <c r="H75" i="16" s="1"/>
  <c r="D75" i="16"/>
  <c r="E75" i="16" s="1"/>
  <c r="M74" i="16"/>
  <c r="J74" i="16"/>
  <c r="G74" i="16"/>
  <c r="H74" i="16" s="1"/>
  <c r="D74" i="16"/>
  <c r="E74" i="16" s="1"/>
  <c r="M64" i="16"/>
  <c r="J64" i="16"/>
  <c r="I64" i="16"/>
  <c r="G64" i="16"/>
  <c r="F64" i="16"/>
  <c r="D64" i="16"/>
  <c r="C64" i="16"/>
  <c r="M58" i="16"/>
  <c r="N58" i="16" s="1"/>
  <c r="J58" i="16"/>
  <c r="K58" i="16" s="1"/>
  <c r="G58" i="16"/>
  <c r="H58" i="16" s="1"/>
  <c r="D58" i="16"/>
  <c r="E58" i="16" s="1"/>
  <c r="M57" i="16"/>
  <c r="N57" i="16" s="1"/>
  <c r="J57" i="16"/>
  <c r="K57" i="16" s="1"/>
  <c r="G57" i="16"/>
  <c r="H57" i="16" s="1"/>
  <c r="M30" i="16"/>
  <c r="N30" i="16" s="1"/>
  <c r="J30" i="16"/>
  <c r="K30" i="16" s="1"/>
  <c r="G30" i="16"/>
  <c r="H30" i="16" s="1"/>
  <c r="D30" i="16"/>
  <c r="E30" i="16" s="1"/>
  <c r="M29" i="16"/>
  <c r="J29" i="16"/>
  <c r="K29" i="16" s="1"/>
  <c r="G29" i="16"/>
  <c r="D29" i="16"/>
  <c r="E29" i="16" s="1"/>
  <c r="M25" i="16"/>
  <c r="N25" i="16" s="1"/>
  <c r="J25" i="16"/>
  <c r="K25" i="16" s="1"/>
  <c r="G25" i="16"/>
  <c r="H25" i="16" s="1"/>
  <c r="D25" i="16"/>
  <c r="E25" i="16" s="1"/>
  <c r="M24" i="16"/>
  <c r="N24" i="16" s="1"/>
  <c r="J24" i="16"/>
  <c r="K24" i="16" s="1"/>
  <c r="G24" i="16"/>
  <c r="H24" i="16" s="1"/>
  <c r="D24" i="16"/>
  <c r="E24" i="16" s="1"/>
  <c r="M23" i="16"/>
  <c r="N23" i="16" s="1"/>
  <c r="J23" i="16"/>
  <c r="K23" i="16" s="1"/>
  <c r="G23" i="16"/>
  <c r="H23" i="16" s="1"/>
  <c r="D23" i="16"/>
  <c r="E23" i="16" s="1"/>
  <c r="M22" i="16"/>
  <c r="J22" i="16"/>
  <c r="G22" i="16"/>
  <c r="D22" i="16"/>
  <c r="E22" i="16" s="1"/>
  <c r="L21" i="16"/>
  <c r="I21" i="16"/>
  <c r="F21" i="16"/>
  <c r="C21" i="16"/>
  <c r="L17" i="16"/>
  <c r="I17" i="16"/>
  <c r="F17" i="16"/>
  <c r="C17" i="16"/>
  <c r="M16" i="16"/>
  <c r="N16" i="16" s="1"/>
  <c r="J16" i="16"/>
  <c r="K16" i="16" s="1"/>
  <c r="G16" i="16"/>
  <c r="H16" i="16" s="1"/>
  <c r="D16" i="16"/>
  <c r="E16" i="16" s="1"/>
  <c r="M15" i="16"/>
  <c r="N15" i="16" s="1"/>
  <c r="J15" i="16"/>
  <c r="K15" i="16" s="1"/>
  <c r="G15" i="16"/>
  <c r="H15" i="16" s="1"/>
  <c r="D15" i="16"/>
  <c r="E15" i="16" s="1"/>
  <c r="M14" i="16"/>
  <c r="J14" i="16"/>
  <c r="K14" i="16" s="1"/>
  <c r="G14" i="16"/>
  <c r="D14" i="16"/>
  <c r="E14" i="16" s="1"/>
  <c r="M13" i="16"/>
  <c r="N13" i="16" s="1"/>
  <c r="J13" i="16"/>
  <c r="G13" i="16"/>
  <c r="H13" i="16" s="1"/>
  <c r="D13" i="16"/>
  <c r="E13" i="16" s="1"/>
  <c r="I76" i="15"/>
  <c r="J71" i="15"/>
  <c r="K71" i="15" s="1"/>
  <c r="J70" i="15"/>
  <c r="K69" i="15"/>
  <c r="K68" i="15"/>
  <c r="K67" i="15"/>
  <c r="K66" i="15"/>
  <c r="K66" i="16" s="1"/>
  <c r="K65" i="15"/>
  <c r="J64" i="15"/>
  <c r="I64" i="15"/>
  <c r="I61" i="15"/>
  <c r="I40" i="15"/>
  <c r="I36" i="15"/>
  <c r="I28" i="15"/>
  <c r="J28" i="15" s="1"/>
  <c r="I21" i="15"/>
  <c r="I17" i="15"/>
  <c r="J17" i="15" s="1"/>
  <c r="F76" i="15"/>
  <c r="G75" i="15"/>
  <c r="G74" i="15"/>
  <c r="H74" i="15" s="1"/>
  <c r="G71" i="15"/>
  <c r="H71" i="15" s="1"/>
  <c r="G70" i="15"/>
  <c r="H70" i="15" s="1"/>
  <c r="H69" i="15"/>
  <c r="H68" i="15"/>
  <c r="H67" i="15"/>
  <c r="N67" i="15" s="1"/>
  <c r="H66" i="15"/>
  <c r="H65" i="15"/>
  <c r="N65" i="15" s="1"/>
  <c r="G64" i="15"/>
  <c r="M64" i="15" s="1"/>
  <c r="F64" i="15"/>
  <c r="L64" i="15" s="1"/>
  <c r="G63" i="15"/>
  <c r="H63" i="15" s="1"/>
  <c r="G62" i="15"/>
  <c r="H62" i="15" s="1"/>
  <c r="F61" i="15"/>
  <c r="G58" i="15"/>
  <c r="H58" i="15" s="1"/>
  <c r="G57" i="15"/>
  <c r="H57" i="15" s="1"/>
  <c r="G56" i="15"/>
  <c r="H56" i="15" s="1"/>
  <c r="G54" i="15"/>
  <c r="H54" i="15" s="1"/>
  <c r="G53" i="15"/>
  <c r="G51" i="15"/>
  <c r="H51" i="15" s="1"/>
  <c r="G49" i="15"/>
  <c r="G48" i="15"/>
  <c r="H48" i="15" s="1"/>
  <c r="F78" i="15"/>
  <c r="G43" i="15"/>
  <c r="H43" i="15" s="1"/>
  <c r="G42" i="15"/>
  <c r="H42" i="15" s="1"/>
  <c r="G41" i="15"/>
  <c r="H41" i="15" s="1"/>
  <c r="F40" i="15"/>
  <c r="F39" i="15" s="1"/>
  <c r="G38" i="15"/>
  <c r="H38" i="15" s="1"/>
  <c r="G37" i="15"/>
  <c r="H37" i="15" s="1"/>
  <c r="F36" i="15"/>
  <c r="G35" i="15"/>
  <c r="G34" i="15"/>
  <c r="H34" i="15" s="1"/>
  <c r="G33" i="15"/>
  <c r="H33" i="15" s="1"/>
  <c r="G32" i="15"/>
  <c r="G31" i="15"/>
  <c r="G30" i="15"/>
  <c r="G29" i="15"/>
  <c r="F28" i="15"/>
  <c r="G27" i="15"/>
  <c r="H27" i="15" s="1"/>
  <c r="G26" i="15"/>
  <c r="H26" i="15" s="1"/>
  <c r="G25" i="15"/>
  <c r="H25" i="15" s="1"/>
  <c r="G24" i="15"/>
  <c r="G23" i="15"/>
  <c r="H23" i="15" s="1"/>
  <c r="G22" i="15"/>
  <c r="H22" i="15" s="1"/>
  <c r="F21" i="15"/>
  <c r="F17" i="15"/>
  <c r="G16" i="15"/>
  <c r="G15" i="15"/>
  <c r="G14" i="15"/>
  <c r="G13" i="15"/>
  <c r="C76" i="15"/>
  <c r="D75" i="15"/>
  <c r="E75" i="15" s="1"/>
  <c r="D74" i="15"/>
  <c r="E74" i="15" s="1"/>
  <c r="D71" i="15"/>
  <c r="E71" i="15" s="1"/>
  <c r="D70" i="15"/>
  <c r="E70" i="15" s="1"/>
  <c r="E69" i="15"/>
  <c r="E68" i="15"/>
  <c r="E67" i="15"/>
  <c r="E66" i="15"/>
  <c r="E66" i="16" s="1"/>
  <c r="E65" i="15"/>
  <c r="D64" i="15"/>
  <c r="C64" i="15"/>
  <c r="D63" i="15"/>
  <c r="E63" i="15" s="1"/>
  <c r="D62" i="15"/>
  <c r="E62" i="15" s="1"/>
  <c r="C61" i="15"/>
  <c r="D58" i="15"/>
  <c r="E58" i="15" s="1"/>
  <c r="D57" i="15"/>
  <c r="E57" i="15" s="1"/>
  <c r="D56" i="15"/>
  <c r="E56" i="15" s="1"/>
  <c r="D54" i="15"/>
  <c r="E54" i="15" s="1"/>
  <c r="D53" i="15"/>
  <c r="D51" i="15"/>
  <c r="E51" i="15" s="1"/>
  <c r="D49" i="15"/>
  <c r="E49" i="15" s="1"/>
  <c r="D48" i="15"/>
  <c r="D43" i="15"/>
  <c r="E43" i="15" s="1"/>
  <c r="D42" i="15"/>
  <c r="E42" i="15" s="1"/>
  <c r="D41" i="15"/>
  <c r="E41" i="15" s="1"/>
  <c r="C40" i="15"/>
  <c r="C39" i="15" s="1"/>
  <c r="D38" i="15"/>
  <c r="E38" i="15" s="1"/>
  <c r="D37" i="15"/>
  <c r="E37" i="15" s="1"/>
  <c r="C36" i="15"/>
  <c r="D35" i="15"/>
  <c r="E35" i="15" s="1"/>
  <c r="D34" i="15"/>
  <c r="E34" i="15" s="1"/>
  <c r="D33" i="15"/>
  <c r="E33" i="15" s="1"/>
  <c r="D32" i="15"/>
  <c r="E32" i="15" s="1"/>
  <c r="D31" i="15"/>
  <c r="E31" i="15" s="1"/>
  <c r="D30" i="15"/>
  <c r="E30" i="15" s="1"/>
  <c r="D29" i="15"/>
  <c r="C28" i="15"/>
  <c r="D27" i="15"/>
  <c r="D26" i="15"/>
  <c r="E26" i="15" s="1"/>
  <c r="D25" i="15"/>
  <c r="E25" i="15" s="1"/>
  <c r="D24" i="15"/>
  <c r="E24" i="15" s="1"/>
  <c r="D23" i="15"/>
  <c r="E23" i="15" s="1"/>
  <c r="D22" i="15"/>
  <c r="E22" i="15" s="1"/>
  <c r="C21" i="15"/>
  <c r="C17" i="15"/>
  <c r="D16" i="15"/>
  <c r="D15" i="15"/>
  <c r="D14" i="15"/>
  <c r="D13" i="15"/>
  <c r="E13" i="15" s="1"/>
  <c r="N66" i="15" l="1"/>
  <c r="N66" i="16" s="1"/>
  <c r="F72" i="15"/>
  <c r="L17" i="15"/>
  <c r="L21" i="15"/>
  <c r="N63" i="15"/>
  <c r="N74" i="15"/>
  <c r="M38" i="15"/>
  <c r="I39" i="15"/>
  <c r="J40" i="15"/>
  <c r="N58" i="15"/>
  <c r="I72" i="15"/>
  <c r="N68" i="15"/>
  <c r="N42" i="15"/>
  <c r="L39" i="15"/>
  <c r="M14" i="15"/>
  <c r="M29" i="15"/>
  <c r="L28" i="15"/>
  <c r="N25" i="15"/>
  <c r="N22" i="15"/>
  <c r="K62" i="15"/>
  <c r="M62" i="15"/>
  <c r="N41" i="15"/>
  <c r="N43" i="15"/>
  <c r="N34" i="15"/>
  <c r="N26" i="15"/>
  <c r="N27" i="15"/>
  <c r="N56" i="15"/>
  <c r="N33" i="15"/>
  <c r="N71" i="15"/>
  <c r="M70" i="15"/>
  <c r="N69" i="15"/>
  <c r="M53" i="15"/>
  <c r="N57" i="15"/>
  <c r="H32" i="15"/>
  <c r="N32" i="15" s="1"/>
  <c r="M32" i="15"/>
  <c r="H31" i="15"/>
  <c r="N31" i="15" s="1"/>
  <c r="M31" i="15"/>
  <c r="H30" i="15"/>
  <c r="N30" i="15" s="1"/>
  <c r="M30" i="15"/>
  <c r="H24" i="15"/>
  <c r="M24" i="15"/>
  <c r="H15" i="15"/>
  <c r="N15" i="15" s="1"/>
  <c r="M15" i="15"/>
  <c r="H13" i="15"/>
  <c r="N13" i="15" s="1"/>
  <c r="M13" i="15"/>
  <c r="J13" i="1"/>
  <c r="K13" i="1" s="1"/>
  <c r="L13" i="1"/>
  <c r="M42" i="15"/>
  <c r="M63" i="15"/>
  <c r="M23" i="15"/>
  <c r="M71" i="15"/>
  <c r="M41" i="15"/>
  <c r="M22" i="15"/>
  <c r="L40" i="15"/>
  <c r="M58" i="15"/>
  <c r="M74" i="15"/>
  <c r="M76" i="16"/>
  <c r="M16" i="15"/>
  <c r="M75" i="15"/>
  <c r="K38" i="15"/>
  <c r="N38" i="15" s="1"/>
  <c r="J17" i="16"/>
  <c r="M57" i="15"/>
  <c r="J76" i="16"/>
  <c r="K13" i="16"/>
  <c r="K17" i="16" s="1"/>
  <c r="E21" i="16"/>
  <c r="N64" i="16"/>
  <c r="M56" i="15"/>
  <c r="J21" i="15"/>
  <c r="G21" i="16"/>
  <c r="M21" i="16"/>
  <c r="G76" i="16"/>
  <c r="M34" i="15"/>
  <c r="M26" i="15"/>
  <c r="J21" i="16"/>
  <c r="H64" i="16"/>
  <c r="M51" i="15"/>
  <c r="E64" i="16"/>
  <c r="M27" i="15"/>
  <c r="D76" i="16"/>
  <c r="K22" i="16"/>
  <c r="K21" i="16" s="1"/>
  <c r="K64" i="16"/>
  <c r="M43" i="15"/>
  <c r="M33" i="15"/>
  <c r="M25" i="15"/>
  <c r="L61" i="15"/>
  <c r="I59" i="15"/>
  <c r="M54" i="15"/>
  <c r="H49" i="15"/>
  <c r="L78" i="15"/>
  <c r="L72" i="15"/>
  <c r="K70" i="15"/>
  <c r="N51" i="15"/>
  <c r="K53" i="15"/>
  <c r="N54" i="15"/>
  <c r="J78" i="15"/>
  <c r="M48" i="15"/>
  <c r="K48" i="15"/>
  <c r="I78" i="15"/>
  <c r="H35" i="15"/>
  <c r="N35" i="15" s="1"/>
  <c r="L36" i="15"/>
  <c r="J36" i="15"/>
  <c r="M49" i="15"/>
  <c r="M37" i="15"/>
  <c r="M35" i="15"/>
  <c r="K76" i="15"/>
  <c r="E17" i="16"/>
  <c r="E76" i="16"/>
  <c r="H76" i="16"/>
  <c r="K74" i="16"/>
  <c r="K76" i="16" s="1"/>
  <c r="H14" i="16"/>
  <c r="H17" i="16" s="1"/>
  <c r="H22" i="16"/>
  <c r="H21" i="16" s="1"/>
  <c r="H29" i="16"/>
  <c r="N74" i="16"/>
  <c r="N76" i="16" s="1"/>
  <c r="D17" i="16"/>
  <c r="G17" i="16"/>
  <c r="N14" i="16"/>
  <c r="N22" i="16"/>
  <c r="N21" i="16" s="1"/>
  <c r="N29" i="16"/>
  <c r="D21" i="16"/>
  <c r="M17" i="16"/>
  <c r="K40" i="15"/>
  <c r="K39" i="15" s="1"/>
  <c r="K37" i="15"/>
  <c r="E76" i="15"/>
  <c r="K64" i="15"/>
  <c r="G40" i="15"/>
  <c r="G28" i="15"/>
  <c r="M28" i="15" s="1"/>
  <c r="K29" i="15"/>
  <c r="K28" i="15" s="1"/>
  <c r="J61" i="15"/>
  <c r="J72" i="15" s="1"/>
  <c r="K23" i="15"/>
  <c r="K21" i="15" s="1"/>
  <c r="G61" i="15"/>
  <c r="J76" i="15"/>
  <c r="H61" i="15"/>
  <c r="E40" i="15"/>
  <c r="H64" i="15"/>
  <c r="E61" i="15"/>
  <c r="K14" i="15"/>
  <c r="K17" i="15" s="1"/>
  <c r="H36" i="15"/>
  <c r="H40" i="15"/>
  <c r="F59" i="15"/>
  <c r="G76" i="15"/>
  <c r="G17" i="15"/>
  <c r="M17" i="15" s="1"/>
  <c r="F45" i="15"/>
  <c r="H29" i="15"/>
  <c r="H75" i="15"/>
  <c r="G36" i="15"/>
  <c r="H16" i="15"/>
  <c r="N16" i="15" s="1"/>
  <c r="G21" i="15"/>
  <c r="H53" i="15"/>
  <c r="H14" i="15"/>
  <c r="E48" i="15"/>
  <c r="E27" i="15"/>
  <c r="E15" i="15"/>
  <c r="D28" i="15"/>
  <c r="D40" i="15"/>
  <c r="E64" i="15"/>
  <c r="D76" i="15"/>
  <c r="E21" i="15"/>
  <c r="E39" i="15"/>
  <c r="E36" i="15"/>
  <c r="D17" i="15"/>
  <c r="C59" i="15"/>
  <c r="C72" i="15"/>
  <c r="C45" i="15"/>
  <c r="E29" i="15"/>
  <c r="E53" i="15"/>
  <c r="D61" i="15"/>
  <c r="E16" i="15"/>
  <c r="D36" i="15"/>
  <c r="D21" i="15"/>
  <c r="C78" i="15"/>
  <c r="E14" i="15"/>
  <c r="M21" i="15" l="1"/>
  <c r="N14" i="15"/>
  <c r="J39" i="15"/>
  <c r="I45" i="15"/>
  <c r="I77" i="15" s="1"/>
  <c r="N62" i="15"/>
  <c r="K61" i="15"/>
  <c r="H21" i="15"/>
  <c r="N21" i="15" s="1"/>
  <c r="N24" i="15"/>
  <c r="M36" i="15"/>
  <c r="H28" i="15"/>
  <c r="N29" i="15"/>
  <c r="G72" i="15"/>
  <c r="M61" i="15"/>
  <c r="M72" i="15" s="1"/>
  <c r="G39" i="15"/>
  <c r="M40" i="15"/>
  <c r="M76" i="15"/>
  <c r="F77" i="15"/>
  <c r="H39" i="15"/>
  <c r="N39" i="15" s="1"/>
  <c r="N40" i="15"/>
  <c r="H76" i="15"/>
  <c r="N75" i="15"/>
  <c r="N76" i="15" s="1"/>
  <c r="N64" i="15"/>
  <c r="H72" i="15"/>
  <c r="N61" i="15"/>
  <c r="N23" i="15"/>
  <c r="J59" i="15"/>
  <c r="L59" i="15"/>
  <c r="H78" i="15"/>
  <c r="H59" i="15"/>
  <c r="G78" i="15"/>
  <c r="G59" i="15"/>
  <c r="N49" i="15"/>
  <c r="D59" i="15"/>
  <c r="D78" i="15"/>
  <c r="K72" i="15"/>
  <c r="N70" i="15"/>
  <c r="N53" i="15"/>
  <c r="N48" i="15"/>
  <c r="J45" i="15"/>
  <c r="K36" i="15"/>
  <c r="N37" i="15"/>
  <c r="L45" i="15"/>
  <c r="N17" i="16"/>
  <c r="E72" i="15"/>
  <c r="C77" i="15"/>
  <c r="H17" i="15"/>
  <c r="N17" i="15" s="1"/>
  <c r="D72" i="15"/>
  <c r="E28" i="15"/>
  <c r="D39" i="15"/>
  <c r="E17" i="15"/>
  <c r="J77" i="15" l="1"/>
  <c r="N28" i="15"/>
  <c r="H45" i="15"/>
  <c r="H77" i="15" s="1"/>
  <c r="M39" i="15"/>
  <c r="M45" i="15" s="1"/>
  <c r="G45" i="15"/>
  <c r="G77" i="15" s="1"/>
  <c r="L77" i="15"/>
  <c r="M59" i="15"/>
  <c r="E78" i="15"/>
  <c r="N72" i="15"/>
  <c r="N78" i="15"/>
  <c r="N59" i="15"/>
  <c r="K59" i="15"/>
  <c r="K78" i="15"/>
  <c r="M78" i="15"/>
  <c r="K45" i="15"/>
  <c r="N36" i="15"/>
  <c r="E59" i="15"/>
  <c r="D45" i="15"/>
  <c r="D77" i="15" s="1"/>
  <c r="E45" i="15"/>
  <c r="M77" i="15" l="1"/>
  <c r="E77" i="15"/>
  <c r="K77" i="15"/>
  <c r="N45" i="15"/>
  <c r="N77" i="15" s="1"/>
  <c r="I147" i="1" l="1"/>
  <c r="I146" i="1"/>
  <c r="I143" i="1"/>
  <c r="I71" i="16" s="1"/>
  <c r="I142" i="1"/>
  <c r="I141" i="1"/>
  <c r="I140" i="1"/>
  <c r="I139" i="1"/>
  <c r="I138" i="1"/>
  <c r="I137" i="1"/>
  <c r="I135" i="1"/>
  <c r="I124" i="1"/>
  <c r="I123" i="1"/>
  <c r="I122" i="1"/>
  <c r="I120" i="1"/>
  <c r="I119" i="1"/>
  <c r="I118" i="1"/>
  <c r="I117" i="1"/>
  <c r="I116" i="1"/>
  <c r="I115" i="1"/>
  <c r="I114" i="1"/>
  <c r="I111" i="1"/>
  <c r="I109" i="1"/>
  <c r="I108" i="1"/>
  <c r="I106" i="1"/>
  <c r="I105" i="1"/>
  <c r="I104" i="1"/>
  <c r="I103" i="1"/>
  <c r="I102" i="1"/>
  <c r="I100" i="1"/>
  <c r="I97" i="1"/>
  <c r="I96" i="1"/>
  <c r="I95" i="1"/>
  <c r="I94" i="1"/>
  <c r="I93" i="1"/>
  <c r="I92" i="1"/>
  <c r="I90" i="1"/>
  <c r="I88" i="1"/>
  <c r="I87" i="1"/>
  <c r="I86" i="1"/>
  <c r="I85" i="1"/>
  <c r="I84" i="1"/>
  <c r="I83" i="1"/>
  <c r="I82" i="1"/>
  <c r="I80" i="1"/>
  <c r="I78" i="1"/>
  <c r="I76" i="1"/>
  <c r="I75" i="1"/>
  <c r="I74" i="1"/>
  <c r="I73" i="1"/>
  <c r="I72" i="1"/>
  <c r="I68" i="1"/>
  <c r="I66" i="1"/>
  <c r="I65" i="1"/>
  <c r="I64" i="1"/>
  <c r="I63" i="1"/>
  <c r="I62" i="1"/>
  <c r="I58" i="1"/>
  <c r="I56" i="1"/>
  <c r="I55" i="1"/>
  <c r="I54" i="1"/>
  <c r="I53" i="1"/>
  <c r="I52" i="1"/>
  <c r="I43" i="1"/>
  <c r="I42" i="1"/>
  <c r="I41" i="1"/>
  <c r="I38" i="1"/>
  <c r="I37" i="1"/>
  <c r="I35" i="1"/>
  <c r="I34" i="1"/>
  <c r="I33" i="1"/>
  <c r="I32" i="1"/>
  <c r="I31" i="1"/>
  <c r="I30" i="1"/>
  <c r="I29" i="1"/>
  <c r="I27" i="1"/>
  <c r="I26" i="1"/>
  <c r="I25" i="1"/>
  <c r="I24" i="1"/>
  <c r="I23" i="1"/>
  <c r="I22" i="1"/>
  <c r="K19" i="1"/>
  <c r="J19" i="1"/>
  <c r="I19" i="1"/>
  <c r="I16" i="1"/>
  <c r="I15" i="1"/>
  <c r="I14" i="1"/>
  <c r="G115" i="1"/>
  <c r="G116" i="1"/>
  <c r="G117" i="1"/>
  <c r="G118" i="1"/>
  <c r="G119" i="1"/>
  <c r="G114" i="1"/>
  <c r="I31" i="16" l="1"/>
  <c r="L31" i="1"/>
  <c r="L31" i="16" s="1"/>
  <c r="J31" i="1"/>
  <c r="J31" i="16" s="1"/>
  <c r="I33" i="16"/>
  <c r="L33" i="1"/>
  <c r="L33" i="16" s="1"/>
  <c r="J33" i="1"/>
  <c r="I34" i="16"/>
  <c r="L34" i="1"/>
  <c r="L34" i="16" s="1"/>
  <c r="J34" i="1"/>
  <c r="J34" i="16" s="1"/>
  <c r="I63" i="16"/>
  <c r="J135" i="1"/>
  <c r="L135" i="1"/>
  <c r="L63" i="16" s="1"/>
  <c r="I32" i="16"/>
  <c r="L32" i="1"/>
  <c r="L32" i="16" s="1"/>
  <c r="J32" i="1"/>
  <c r="J32" i="16" s="1"/>
  <c r="I51" i="16"/>
  <c r="L111" i="1"/>
  <c r="L51" i="16" s="1"/>
  <c r="J111" i="1"/>
  <c r="J51" i="16" s="1"/>
  <c r="I38" i="16"/>
  <c r="L38" i="1"/>
  <c r="L38" i="16" s="1"/>
  <c r="J38" i="1"/>
  <c r="J38" i="16" s="1"/>
  <c r="I43" i="16"/>
  <c r="J43" i="1"/>
  <c r="J43" i="16" s="1"/>
  <c r="K43" i="1"/>
  <c r="K43" i="16" s="1"/>
  <c r="L43" i="1"/>
  <c r="L43" i="16" s="1"/>
  <c r="J14" i="1"/>
  <c r="K14" i="1" s="1"/>
  <c r="L14" i="1"/>
  <c r="I56" i="16"/>
  <c r="J122" i="1"/>
  <c r="J56" i="16" s="1"/>
  <c r="L122" i="1"/>
  <c r="L56" i="16" s="1"/>
  <c r="L124" i="1"/>
  <c r="J124" i="1"/>
  <c r="K124" i="1" s="1"/>
  <c r="L22" i="1"/>
  <c r="J22" i="1"/>
  <c r="K22" i="1" s="1"/>
  <c r="L139" i="1"/>
  <c r="J139" i="1"/>
  <c r="L24" i="1"/>
  <c r="J24" i="1"/>
  <c r="K24" i="1" s="1"/>
  <c r="I26" i="16"/>
  <c r="J26" i="1"/>
  <c r="J26" i="16" s="1"/>
  <c r="L26" i="1"/>
  <c r="L26" i="16" s="1"/>
  <c r="J29" i="1"/>
  <c r="K29" i="1" s="1"/>
  <c r="L29" i="1"/>
  <c r="J146" i="1"/>
  <c r="K146" i="1" s="1"/>
  <c r="L146" i="1"/>
  <c r="L35" i="1"/>
  <c r="L35" i="16" s="1"/>
  <c r="J35" i="1"/>
  <c r="J35" i="16" s="1"/>
  <c r="I35" i="16"/>
  <c r="I37" i="16"/>
  <c r="J37" i="1"/>
  <c r="J37" i="16" s="1"/>
  <c r="L37" i="1"/>
  <c r="L37" i="16" s="1"/>
  <c r="I41" i="16"/>
  <c r="J41" i="1"/>
  <c r="J41" i="16" s="1"/>
  <c r="L41" i="1"/>
  <c r="L41" i="16" s="1"/>
  <c r="I42" i="16"/>
  <c r="L42" i="1"/>
  <c r="L42" i="16" s="1"/>
  <c r="J42" i="1"/>
  <c r="J42" i="16" s="1"/>
  <c r="L15" i="1"/>
  <c r="J15" i="1"/>
  <c r="K15" i="1" s="1"/>
  <c r="L16" i="1"/>
  <c r="J16" i="1"/>
  <c r="K16" i="1" s="1"/>
  <c r="L123" i="1"/>
  <c r="J123" i="1"/>
  <c r="K123" i="1" s="1"/>
  <c r="L137" i="1"/>
  <c r="J137" i="1"/>
  <c r="M137" i="1" s="1"/>
  <c r="K137" i="1"/>
  <c r="L138" i="1"/>
  <c r="J138" i="1"/>
  <c r="M138" i="1" s="1"/>
  <c r="L23" i="1"/>
  <c r="J23" i="1"/>
  <c r="K23" i="1" s="1"/>
  <c r="L140" i="1"/>
  <c r="J140" i="1"/>
  <c r="L25" i="1"/>
  <c r="J25" i="1"/>
  <c r="K25" i="1" s="1"/>
  <c r="L141" i="1"/>
  <c r="J141" i="1"/>
  <c r="M141" i="1" s="1"/>
  <c r="I70" i="16"/>
  <c r="L142" i="1"/>
  <c r="L70" i="16" s="1"/>
  <c r="I27" i="16"/>
  <c r="J27" i="1"/>
  <c r="L27" i="1"/>
  <c r="L27" i="16" s="1"/>
  <c r="L30" i="1"/>
  <c r="J30" i="1"/>
  <c r="K30" i="1" s="1"/>
  <c r="L147" i="1"/>
  <c r="J147" i="1"/>
  <c r="K147" i="1" s="1"/>
  <c r="L52" i="1"/>
  <c r="J52" i="1"/>
  <c r="K52" i="1" s="1"/>
  <c r="J54" i="1"/>
  <c r="K54" i="1" s="1"/>
  <c r="L54" i="1"/>
  <c r="J55" i="1"/>
  <c r="K55" i="1" s="1"/>
  <c r="L55" i="1"/>
  <c r="L56" i="1"/>
  <c r="J56" i="1"/>
  <c r="K56" i="1"/>
  <c r="J62" i="1"/>
  <c r="K62" i="1" s="1"/>
  <c r="L62" i="1"/>
  <c r="L64" i="1"/>
  <c r="J64" i="1"/>
  <c r="K64" i="1" s="1"/>
  <c r="J65" i="1"/>
  <c r="K65" i="1" s="1"/>
  <c r="L65" i="1"/>
  <c r="L66" i="1"/>
  <c r="J66" i="1"/>
  <c r="K66" i="1"/>
  <c r="L72" i="1"/>
  <c r="J72" i="1"/>
  <c r="K72" i="1" s="1"/>
  <c r="J74" i="1"/>
  <c r="K74" i="1" s="1"/>
  <c r="L74" i="1"/>
  <c r="J75" i="1"/>
  <c r="K75" i="1" s="1"/>
  <c r="L75" i="1"/>
  <c r="L76" i="1"/>
  <c r="J76" i="1"/>
  <c r="K76" i="1" s="1"/>
  <c r="J80" i="1"/>
  <c r="K80" i="1" s="1"/>
  <c r="L80" i="1"/>
  <c r="J84" i="1"/>
  <c r="K84" i="1" s="1"/>
  <c r="L84" i="1"/>
  <c r="L85" i="1"/>
  <c r="J85" i="1"/>
  <c r="K85" i="1"/>
  <c r="J86" i="1"/>
  <c r="L86" i="1"/>
  <c r="K86" i="1"/>
  <c r="L87" i="1"/>
  <c r="J87" i="1"/>
  <c r="K87" i="1" s="1"/>
  <c r="L90" i="1"/>
  <c r="J90" i="1"/>
  <c r="K90" i="1" s="1"/>
  <c r="L92" i="1"/>
  <c r="J92" i="1"/>
  <c r="K92" i="1" s="1"/>
  <c r="J94" i="1"/>
  <c r="K94" i="1" s="1"/>
  <c r="L94" i="1"/>
  <c r="J95" i="1"/>
  <c r="K95" i="1" s="1"/>
  <c r="L95" i="1"/>
  <c r="L96" i="1"/>
  <c r="J96" i="1"/>
  <c r="K96" i="1" s="1"/>
  <c r="L97" i="1"/>
  <c r="J97" i="1"/>
  <c r="K97" i="1" s="1"/>
  <c r="L100" i="1"/>
  <c r="J100" i="1"/>
  <c r="K100" i="1" s="1"/>
  <c r="J102" i="1"/>
  <c r="K102" i="1" s="1"/>
  <c r="L102" i="1"/>
  <c r="L104" i="1"/>
  <c r="J104" i="1"/>
  <c r="K104" i="1" s="1"/>
  <c r="J105" i="1"/>
  <c r="L105" i="1"/>
  <c r="K105" i="1"/>
  <c r="L106" i="1"/>
  <c r="J106" i="1"/>
  <c r="K106" i="1"/>
  <c r="L114" i="1"/>
  <c r="J114" i="1"/>
  <c r="K114" i="1" s="1"/>
  <c r="H115" i="1"/>
  <c r="L115" i="1"/>
  <c r="J115" i="1"/>
  <c r="M115" i="1" s="1"/>
  <c r="H116" i="1"/>
  <c r="J116" i="1"/>
  <c r="M116" i="1" s="1"/>
  <c r="L116" i="1"/>
  <c r="H117" i="1"/>
  <c r="J117" i="1"/>
  <c r="M117" i="1" s="1"/>
  <c r="L117" i="1"/>
  <c r="H118" i="1"/>
  <c r="J118" i="1"/>
  <c r="L118" i="1"/>
  <c r="I49" i="16"/>
  <c r="L109" i="1"/>
  <c r="L49" i="16" s="1"/>
  <c r="J109" i="1"/>
  <c r="J49" i="16" s="1"/>
  <c r="I54" i="16"/>
  <c r="J120" i="1"/>
  <c r="J54" i="16" s="1"/>
  <c r="L120" i="1"/>
  <c r="L54" i="16" s="1"/>
  <c r="J119" i="1"/>
  <c r="K119" i="1" s="1"/>
  <c r="L119" i="1"/>
  <c r="H119" i="1"/>
  <c r="L88" i="1"/>
  <c r="J88" i="1"/>
  <c r="K88" i="1" s="1"/>
  <c r="L78" i="1"/>
  <c r="J78" i="1"/>
  <c r="K78" i="1" s="1"/>
  <c r="J68" i="1"/>
  <c r="K68" i="1" s="1"/>
  <c r="L68" i="1"/>
  <c r="L58" i="1"/>
  <c r="J58" i="1"/>
  <c r="K58" i="1" s="1"/>
  <c r="L143" i="1"/>
  <c r="L71" i="16" s="1"/>
  <c r="J143" i="1"/>
  <c r="L108" i="1"/>
  <c r="J108" i="1"/>
  <c r="K108" i="1" s="1"/>
  <c r="L103" i="1"/>
  <c r="J103" i="1"/>
  <c r="K103" i="1" s="1"/>
  <c r="L98" i="1"/>
  <c r="J98" i="1"/>
  <c r="K98" i="1" s="1"/>
  <c r="J93" i="1"/>
  <c r="K93" i="1" s="1"/>
  <c r="L93" i="1"/>
  <c r="J83" i="1"/>
  <c r="K83" i="1" s="1"/>
  <c r="L83" i="1"/>
  <c r="J82" i="1"/>
  <c r="K82" i="1" s="1"/>
  <c r="L82" i="1"/>
  <c r="L73" i="1"/>
  <c r="J73" i="1"/>
  <c r="K73" i="1" s="1"/>
  <c r="J71" i="1"/>
  <c r="K71" i="1" s="1"/>
  <c r="L71" i="1"/>
  <c r="L63" i="1"/>
  <c r="J63" i="1"/>
  <c r="K63" i="1" s="1"/>
  <c r="J61" i="1"/>
  <c r="K61" i="1" s="1"/>
  <c r="L61" i="1"/>
  <c r="L53" i="1"/>
  <c r="J53" i="1"/>
  <c r="K53" i="1" s="1"/>
  <c r="H114" i="1"/>
  <c r="F148" i="1"/>
  <c r="I133" i="1"/>
  <c r="I130" i="1"/>
  <c r="I131" i="1"/>
  <c r="F91" i="1"/>
  <c r="F77" i="1"/>
  <c r="I77" i="1" s="1"/>
  <c r="F70" i="1"/>
  <c r="F67" i="1"/>
  <c r="F60" i="1"/>
  <c r="F59" i="1" s="1"/>
  <c r="F57" i="1"/>
  <c r="I57" i="1" s="1"/>
  <c r="F51" i="1"/>
  <c r="F49" i="1" s="1"/>
  <c r="I134" i="1"/>
  <c r="F107" i="1"/>
  <c r="F99" i="1" s="1"/>
  <c r="G52" i="1"/>
  <c r="G53" i="1"/>
  <c r="G54" i="1"/>
  <c r="G55" i="1"/>
  <c r="G56" i="1"/>
  <c r="G58" i="1"/>
  <c r="C62" i="16"/>
  <c r="D130" i="1"/>
  <c r="D131" i="1"/>
  <c r="E131" i="1" s="1"/>
  <c r="D132" i="1"/>
  <c r="D133" i="1"/>
  <c r="D134" i="1"/>
  <c r="D129" i="1"/>
  <c r="G102" i="1"/>
  <c r="G103" i="1"/>
  <c r="G104" i="1"/>
  <c r="G105" i="1"/>
  <c r="G106" i="1"/>
  <c r="G108" i="1"/>
  <c r="G100" i="1"/>
  <c r="G92" i="1"/>
  <c r="G93" i="1"/>
  <c r="G94" i="1"/>
  <c r="G95" i="1"/>
  <c r="G96" i="1"/>
  <c r="G97" i="1"/>
  <c r="G98" i="1"/>
  <c r="G90" i="1"/>
  <c r="G82" i="1"/>
  <c r="G83" i="1"/>
  <c r="G84" i="1"/>
  <c r="G85" i="1"/>
  <c r="G86" i="1"/>
  <c r="G87" i="1"/>
  <c r="G88" i="1"/>
  <c r="G80" i="1"/>
  <c r="G71" i="1"/>
  <c r="G72" i="1"/>
  <c r="G73" i="1"/>
  <c r="G74" i="1"/>
  <c r="G75" i="1"/>
  <c r="G76" i="1"/>
  <c r="G78" i="1"/>
  <c r="G113" i="1"/>
  <c r="F113" i="1"/>
  <c r="G61" i="1"/>
  <c r="G62" i="1"/>
  <c r="G63" i="1"/>
  <c r="G64" i="1"/>
  <c r="G65" i="1"/>
  <c r="G66" i="1"/>
  <c r="G68" i="1"/>
  <c r="J33" i="16" l="1"/>
  <c r="K33" i="1"/>
  <c r="K33" i="16" s="1"/>
  <c r="M102" i="1"/>
  <c r="M104" i="1"/>
  <c r="M105" i="1"/>
  <c r="M100" i="1"/>
  <c r="M97" i="1"/>
  <c r="M90" i="1"/>
  <c r="M82" i="1"/>
  <c r="M85" i="1"/>
  <c r="M80" i="1"/>
  <c r="J70" i="16"/>
  <c r="K142" i="1"/>
  <c r="K70" i="16" s="1"/>
  <c r="M64" i="1"/>
  <c r="M55" i="1"/>
  <c r="M66" i="1"/>
  <c r="M56" i="1"/>
  <c r="M62" i="1"/>
  <c r="J63" i="16"/>
  <c r="K135" i="1"/>
  <c r="K63" i="16" s="1"/>
  <c r="M139" i="1"/>
  <c r="K139" i="1"/>
  <c r="M140" i="1"/>
  <c r="K140" i="1"/>
  <c r="J27" i="16"/>
  <c r="K27" i="1"/>
  <c r="K27" i="16" s="1"/>
  <c r="M118" i="1"/>
  <c r="K118" i="1"/>
  <c r="N118" i="1" s="1"/>
  <c r="M54" i="1"/>
  <c r="M95" i="1"/>
  <c r="K122" i="1"/>
  <c r="K56" i="16" s="1"/>
  <c r="I60" i="1"/>
  <c r="M76" i="1"/>
  <c r="K34" i="1"/>
  <c r="K34" i="16" s="1"/>
  <c r="K138" i="1"/>
  <c r="M114" i="1"/>
  <c r="M106" i="1"/>
  <c r="I70" i="1"/>
  <c r="L70" i="1" s="1"/>
  <c r="F69" i="1"/>
  <c r="K111" i="1"/>
  <c r="K51" i="16" s="1"/>
  <c r="M52" i="1"/>
  <c r="M94" i="1"/>
  <c r="M75" i="1"/>
  <c r="M74" i="1"/>
  <c r="K31" i="1"/>
  <c r="K31" i="16" s="1"/>
  <c r="M68" i="1"/>
  <c r="K32" i="1"/>
  <c r="K32" i="16" s="1"/>
  <c r="K37" i="1"/>
  <c r="K37" i="16" s="1"/>
  <c r="M96" i="1"/>
  <c r="K35" i="1"/>
  <c r="K35" i="16" s="1"/>
  <c r="M73" i="1"/>
  <c r="K141" i="1"/>
  <c r="K143" i="1"/>
  <c r="K71" i="16" s="1"/>
  <c r="J71" i="16"/>
  <c r="K42" i="1"/>
  <c r="K42" i="16" s="1"/>
  <c r="K38" i="1"/>
  <c r="K38" i="16" s="1"/>
  <c r="K41" i="1"/>
  <c r="K41" i="16" s="1"/>
  <c r="I91" i="1"/>
  <c r="J91" i="1" s="1"/>
  <c r="K91" i="1" s="1"/>
  <c r="F89" i="1"/>
  <c r="K26" i="1"/>
  <c r="K26" i="16" s="1"/>
  <c r="M86" i="1"/>
  <c r="M98" i="1"/>
  <c r="M71" i="1"/>
  <c r="L57" i="1"/>
  <c r="J57" i="1"/>
  <c r="K57" i="1" s="1"/>
  <c r="M58" i="1"/>
  <c r="J60" i="1"/>
  <c r="K60" i="1"/>
  <c r="L60" i="1"/>
  <c r="M65" i="1"/>
  <c r="M72" i="1"/>
  <c r="L77" i="1"/>
  <c r="J77" i="1"/>
  <c r="K77" i="1" s="1"/>
  <c r="M78" i="1"/>
  <c r="H84" i="1"/>
  <c r="N84" i="1" s="1"/>
  <c r="M84" i="1"/>
  <c r="M87" i="1"/>
  <c r="H92" i="1"/>
  <c r="N92" i="1" s="1"/>
  <c r="M92" i="1"/>
  <c r="M93" i="1"/>
  <c r="N114" i="1"/>
  <c r="K115" i="1"/>
  <c r="N115" i="1" s="1"/>
  <c r="K116" i="1"/>
  <c r="N116" i="1" s="1"/>
  <c r="K117" i="1"/>
  <c r="N117" i="1" s="1"/>
  <c r="K109" i="1"/>
  <c r="K49" i="16" s="1"/>
  <c r="M119" i="1"/>
  <c r="K120" i="1"/>
  <c r="K54" i="16" s="1"/>
  <c r="N119" i="1"/>
  <c r="F53" i="16"/>
  <c r="G53" i="16"/>
  <c r="H88" i="1"/>
  <c r="N88" i="1" s="1"/>
  <c r="M88" i="1"/>
  <c r="L134" i="1"/>
  <c r="J134" i="1"/>
  <c r="K134" i="1" s="1"/>
  <c r="L133" i="1"/>
  <c r="J133" i="1"/>
  <c r="K133" i="1" s="1"/>
  <c r="L131" i="1"/>
  <c r="J131" i="1"/>
  <c r="K131" i="1" s="1"/>
  <c r="L130" i="1"/>
  <c r="J130" i="1"/>
  <c r="K130" i="1" s="1"/>
  <c r="J129" i="1"/>
  <c r="K129" i="1" s="1"/>
  <c r="L129" i="1"/>
  <c r="M108" i="1"/>
  <c r="H103" i="1"/>
  <c r="N103" i="1" s="1"/>
  <c r="M103" i="1"/>
  <c r="L101" i="1"/>
  <c r="J101" i="1"/>
  <c r="K101" i="1" s="1"/>
  <c r="M83" i="1"/>
  <c r="H63" i="1"/>
  <c r="N63" i="1" s="1"/>
  <c r="M63" i="1"/>
  <c r="M61" i="1"/>
  <c r="M53" i="1"/>
  <c r="G67" i="1"/>
  <c r="I67" i="1"/>
  <c r="E134" i="1"/>
  <c r="G81" i="1"/>
  <c r="E129" i="1"/>
  <c r="G132" i="1"/>
  <c r="I132" i="1"/>
  <c r="I128" i="1" s="1"/>
  <c r="G60" i="1"/>
  <c r="G107" i="1"/>
  <c r="I107" i="1"/>
  <c r="G91" i="1"/>
  <c r="H91" i="1" s="1"/>
  <c r="G51" i="1"/>
  <c r="I51" i="1"/>
  <c r="E132" i="1"/>
  <c r="E130" i="1"/>
  <c r="G50" i="1"/>
  <c r="H113" i="1"/>
  <c r="H94" i="1"/>
  <c r="N94" i="1" s="1"/>
  <c r="H53" i="1"/>
  <c r="N53" i="1" s="1"/>
  <c r="H68" i="1"/>
  <c r="N68" i="1" s="1"/>
  <c r="H86" i="1"/>
  <c r="N86" i="1" s="1"/>
  <c r="G130" i="1"/>
  <c r="H80" i="1"/>
  <c r="N80" i="1" s="1"/>
  <c r="H85" i="1"/>
  <c r="N85" i="1" s="1"/>
  <c r="H108" i="1"/>
  <c r="N108" i="1" s="1"/>
  <c r="H62" i="1"/>
  <c r="N62" i="1" s="1"/>
  <c r="H74" i="1"/>
  <c r="N74" i="1" s="1"/>
  <c r="H98" i="1"/>
  <c r="N98" i="1" s="1"/>
  <c r="H93" i="1"/>
  <c r="N93" i="1" s="1"/>
  <c r="H102" i="1"/>
  <c r="N102" i="1" s="1"/>
  <c r="H65" i="1"/>
  <c r="N65" i="1" s="1"/>
  <c r="H61" i="1"/>
  <c r="N61" i="1" s="1"/>
  <c r="G70" i="1"/>
  <c r="H73" i="1"/>
  <c r="N73" i="1" s="1"/>
  <c r="H106" i="1"/>
  <c r="N106" i="1" s="1"/>
  <c r="G133" i="1"/>
  <c r="G57" i="1"/>
  <c r="G131" i="1"/>
  <c r="M131" i="1" s="1"/>
  <c r="H64" i="1"/>
  <c r="N64" i="1" s="1"/>
  <c r="H78" i="1"/>
  <c r="N78" i="1" s="1"/>
  <c r="H87" i="1"/>
  <c r="N87" i="1" s="1"/>
  <c r="H83" i="1"/>
  <c r="N83" i="1" s="1"/>
  <c r="H96" i="1"/>
  <c r="N96" i="1" s="1"/>
  <c r="H105" i="1"/>
  <c r="N105" i="1" s="1"/>
  <c r="H55" i="1"/>
  <c r="N55" i="1" s="1"/>
  <c r="H95" i="1"/>
  <c r="N95" i="1" s="1"/>
  <c r="H104" i="1"/>
  <c r="N104" i="1" s="1"/>
  <c r="H76" i="1"/>
  <c r="N76" i="1" s="1"/>
  <c r="E133" i="1"/>
  <c r="G77" i="1"/>
  <c r="G134" i="1"/>
  <c r="H58" i="1"/>
  <c r="N58" i="1" s="1"/>
  <c r="H52" i="1"/>
  <c r="N52" i="1" s="1"/>
  <c r="H71" i="1"/>
  <c r="N71" i="1" s="1"/>
  <c r="H75" i="1"/>
  <c r="N75" i="1" s="1"/>
  <c r="G129" i="1"/>
  <c r="H100" i="1"/>
  <c r="N100" i="1" s="1"/>
  <c r="H72" i="1"/>
  <c r="N72" i="1" s="1"/>
  <c r="G101" i="1"/>
  <c r="H56" i="1"/>
  <c r="N56" i="1" s="1"/>
  <c r="H54" i="1"/>
  <c r="N54" i="1" s="1"/>
  <c r="F62" i="16"/>
  <c r="H82" i="1"/>
  <c r="N82" i="1" s="1"/>
  <c r="H66" i="1"/>
  <c r="N66" i="1" s="1"/>
  <c r="H97" i="1"/>
  <c r="N97" i="1" s="1"/>
  <c r="H90" i="1"/>
  <c r="N90" i="1" s="1"/>
  <c r="F48" i="1" l="1"/>
  <c r="F48" i="16"/>
  <c r="M77" i="1"/>
  <c r="M57" i="1"/>
  <c r="J70" i="1"/>
  <c r="K70" i="1" s="1"/>
  <c r="L91" i="1"/>
  <c r="H51" i="1"/>
  <c r="L51" i="1"/>
  <c r="J51" i="1"/>
  <c r="M51" i="1" s="1"/>
  <c r="H60" i="1"/>
  <c r="N60" i="1" s="1"/>
  <c r="M60" i="1"/>
  <c r="L67" i="1"/>
  <c r="J67" i="1"/>
  <c r="K67" i="1" s="1"/>
  <c r="M67" i="1"/>
  <c r="G59" i="1"/>
  <c r="H67" i="1"/>
  <c r="M91" i="1"/>
  <c r="G89" i="1"/>
  <c r="N91" i="1"/>
  <c r="M101" i="1"/>
  <c r="H107" i="1"/>
  <c r="L107" i="1"/>
  <c r="J107" i="1"/>
  <c r="M107" i="1" s="1"/>
  <c r="H53" i="16"/>
  <c r="H134" i="1"/>
  <c r="N134" i="1" s="1"/>
  <c r="M134" i="1"/>
  <c r="H133" i="1"/>
  <c r="N133" i="1" s="1"/>
  <c r="M133" i="1"/>
  <c r="J132" i="1"/>
  <c r="K132" i="1" s="1"/>
  <c r="L132" i="1"/>
  <c r="H132" i="1"/>
  <c r="H130" i="1"/>
  <c r="N130" i="1" s="1"/>
  <c r="M130" i="1"/>
  <c r="H129" i="1"/>
  <c r="N129" i="1" s="1"/>
  <c r="M129" i="1"/>
  <c r="L81" i="1"/>
  <c r="J81" i="1"/>
  <c r="K81" i="1" s="1"/>
  <c r="H81" i="1"/>
  <c r="J50" i="1"/>
  <c r="K50" i="1" s="1"/>
  <c r="L50" i="1"/>
  <c r="H50" i="1"/>
  <c r="H131" i="1"/>
  <c r="N131" i="1" s="1"/>
  <c r="G79" i="1"/>
  <c r="G49" i="1"/>
  <c r="H77" i="1"/>
  <c r="N77" i="1" s="1"/>
  <c r="H70" i="1"/>
  <c r="H57" i="1"/>
  <c r="N57" i="1" s="1"/>
  <c r="G99" i="1"/>
  <c r="G69" i="1"/>
  <c r="H101" i="1"/>
  <c r="N101" i="1" s="1"/>
  <c r="G128" i="1"/>
  <c r="G62" i="16" s="1"/>
  <c r="H89" i="1"/>
  <c r="N70" i="1" l="1"/>
  <c r="K107" i="1"/>
  <c r="N107" i="1" s="1"/>
  <c r="H59" i="1"/>
  <c r="M70" i="1"/>
  <c r="K51" i="1"/>
  <c r="N51" i="1" s="1"/>
  <c r="N67" i="1"/>
  <c r="L128" i="1"/>
  <c r="L62" i="16" s="1"/>
  <c r="I62" i="16"/>
  <c r="N81" i="1"/>
  <c r="H79" i="1"/>
  <c r="M81" i="1"/>
  <c r="M132" i="1"/>
  <c r="N132" i="1"/>
  <c r="J128" i="1"/>
  <c r="M50" i="1"/>
  <c r="N50" i="1"/>
  <c r="H49" i="1"/>
  <c r="H128" i="1"/>
  <c r="H62" i="16" s="1"/>
  <c r="H69" i="1"/>
  <c r="G48" i="1"/>
  <c r="G48" i="16" s="1"/>
  <c r="H99" i="1"/>
  <c r="C113" i="1"/>
  <c r="D115" i="1"/>
  <c r="D116" i="1"/>
  <c r="D117" i="1"/>
  <c r="D118" i="1"/>
  <c r="D119" i="1"/>
  <c r="D114" i="1"/>
  <c r="C49" i="1"/>
  <c r="I49" i="1" s="1"/>
  <c r="C59" i="1"/>
  <c r="I59" i="1" s="1"/>
  <c r="C69" i="1"/>
  <c r="I69" i="1" s="1"/>
  <c r="C79" i="1"/>
  <c r="I79" i="1" s="1"/>
  <c r="C89" i="1"/>
  <c r="I89" i="1" s="1"/>
  <c r="C99" i="1"/>
  <c r="I99" i="1" s="1"/>
  <c r="D90" i="1"/>
  <c r="D91" i="1"/>
  <c r="D92" i="1"/>
  <c r="D93" i="1"/>
  <c r="D94" i="1"/>
  <c r="D95" i="1"/>
  <c r="D96" i="1"/>
  <c r="D97" i="1"/>
  <c r="D98" i="1"/>
  <c r="D100" i="1"/>
  <c r="D101" i="1"/>
  <c r="D102" i="1"/>
  <c r="D103" i="1"/>
  <c r="D104" i="1"/>
  <c r="D105" i="1"/>
  <c r="D106" i="1"/>
  <c r="D107" i="1"/>
  <c r="D108" i="1"/>
  <c r="D63" i="1"/>
  <c r="D64" i="1"/>
  <c r="D65" i="1"/>
  <c r="D66" i="1"/>
  <c r="D67" i="1"/>
  <c r="D68" i="1"/>
  <c r="D70" i="1"/>
  <c r="D71" i="1"/>
  <c r="D72" i="1"/>
  <c r="D73" i="1"/>
  <c r="D74" i="1"/>
  <c r="D75" i="1"/>
  <c r="D76" i="1"/>
  <c r="D77" i="1"/>
  <c r="D78" i="1"/>
  <c r="D80" i="1"/>
  <c r="D81" i="1"/>
  <c r="D82" i="1"/>
  <c r="D83" i="1"/>
  <c r="D84" i="1"/>
  <c r="D85" i="1"/>
  <c r="D86" i="1"/>
  <c r="D87" i="1"/>
  <c r="D88" i="1"/>
  <c r="D50" i="1"/>
  <c r="D51" i="1"/>
  <c r="D52" i="1"/>
  <c r="D53" i="1"/>
  <c r="D54" i="1"/>
  <c r="D55" i="1"/>
  <c r="D56" i="1"/>
  <c r="D57" i="1"/>
  <c r="D58" i="1"/>
  <c r="D60" i="1"/>
  <c r="D61" i="1"/>
  <c r="D62" i="1"/>
  <c r="M128" i="1" l="1"/>
  <c r="M62" i="16" s="1"/>
  <c r="J62" i="16"/>
  <c r="I113" i="1"/>
  <c r="C53" i="16"/>
  <c r="K128" i="1"/>
  <c r="J99" i="1"/>
  <c r="M99" i="1" s="1"/>
  <c r="L99" i="1"/>
  <c r="J89" i="1"/>
  <c r="M89" i="1" s="1"/>
  <c r="L89" i="1"/>
  <c r="J79" i="1"/>
  <c r="M79" i="1" s="1"/>
  <c r="L79" i="1"/>
  <c r="J69" i="1"/>
  <c r="M69" i="1" s="1"/>
  <c r="L69" i="1"/>
  <c r="J59" i="1"/>
  <c r="M59" i="1" s="1"/>
  <c r="L59" i="1"/>
  <c r="J49" i="1"/>
  <c r="M49" i="1" s="1"/>
  <c r="L49" i="1"/>
  <c r="E77" i="1"/>
  <c r="E101" i="1"/>
  <c r="E119" i="1"/>
  <c r="E118" i="1"/>
  <c r="E115" i="1"/>
  <c r="E117" i="1"/>
  <c r="E116" i="1"/>
  <c r="H48" i="1"/>
  <c r="H48" i="16" s="1"/>
  <c r="E64" i="1"/>
  <c r="E83" i="1"/>
  <c r="E76" i="1"/>
  <c r="E70" i="1"/>
  <c r="E63" i="1"/>
  <c r="E103" i="1"/>
  <c r="E96" i="1"/>
  <c r="E90" i="1"/>
  <c r="E84" i="1"/>
  <c r="E97" i="1"/>
  <c r="E55" i="1"/>
  <c r="E82" i="1"/>
  <c r="E75" i="1"/>
  <c r="E68" i="1"/>
  <c r="E108" i="1"/>
  <c r="E102" i="1"/>
  <c r="E95" i="1"/>
  <c r="E57" i="1"/>
  <c r="E71" i="1"/>
  <c r="E56" i="1"/>
  <c r="E62" i="1"/>
  <c r="E88" i="1"/>
  <c r="E61" i="1"/>
  <c r="E54" i="1"/>
  <c r="E87" i="1"/>
  <c r="E81" i="1"/>
  <c r="E74" i="1"/>
  <c r="E67" i="1"/>
  <c r="E107" i="1"/>
  <c r="E94" i="1"/>
  <c r="E91" i="1"/>
  <c r="E60" i="1"/>
  <c r="E66" i="1"/>
  <c r="E51" i="1"/>
  <c r="E104" i="1"/>
  <c r="E53" i="1"/>
  <c r="E86" i="1"/>
  <c r="E80" i="1"/>
  <c r="E73" i="1"/>
  <c r="E106" i="1"/>
  <c r="E100" i="1"/>
  <c r="E93" i="1"/>
  <c r="E58" i="1"/>
  <c r="E52" i="1"/>
  <c r="E85" i="1"/>
  <c r="E78" i="1"/>
  <c r="E72" i="1"/>
  <c r="E65" i="1"/>
  <c r="E105" i="1"/>
  <c r="E98" i="1"/>
  <c r="E92" i="1"/>
  <c r="D113" i="1"/>
  <c r="D53" i="16" s="1"/>
  <c r="E114" i="1"/>
  <c r="D49" i="1"/>
  <c r="C48" i="1"/>
  <c r="C48" i="16" s="1"/>
  <c r="D69" i="1"/>
  <c r="D99" i="1"/>
  <c r="D59" i="1"/>
  <c r="D89" i="1"/>
  <c r="D79" i="1"/>
  <c r="E50" i="1"/>
  <c r="C148" i="1"/>
  <c r="I148" i="1" s="1"/>
  <c r="G147" i="1"/>
  <c r="D147" i="1"/>
  <c r="G146" i="1"/>
  <c r="M146" i="1" s="1"/>
  <c r="D146" i="1"/>
  <c r="G143" i="1"/>
  <c r="G71" i="16" s="1"/>
  <c r="D143" i="1"/>
  <c r="D71" i="16" s="1"/>
  <c r="G142" i="1"/>
  <c r="D142" i="1"/>
  <c r="D70" i="16" s="1"/>
  <c r="H141" i="1"/>
  <c r="N141" i="1" s="1"/>
  <c r="E141" i="1"/>
  <c r="H140" i="1"/>
  <c r="N140" i="1" s="1"/>
  <c r="E140" i="1"/>
  <c r="H139" i="1"/>
  <c r="N139" i="1" s="1"/>
  <c r="E139" i="1"/>
  <c r="H138" i="1"/>
  <c r="N138" i="1" s="1"/>
  <c r="E138" i="1"/>
  <c r="H137" i="1"/>
  <c r="N137" i="1" s="1"/>
  <c r="E137" i="1"/>
  <c r="G136" i="1"/>
  <c r="F136" i="1"/>
  <c r="D136" i="1"/>
  <c r="C136" i="1"/>
  <c r="G135" i="1"/>
  <c r="D135" i="1"/>
  <c r="D63" i="16" s="1"/>
  <c r="D128" i="1"/>
  <c r="D62" i="16" s="1"/>
  <c r="F127" i="1"/>
  <c r="F61" i="16" s="1"/>
  <c r="F72" i="16" s="1"/>
  <c r="C127" i="1"/>
  <c r="C61" i="16" s="1"/>
  <c r="C72" i="16" s="1"/>
  <c r="G124" i="1"/>
  <c r="D124" i="1"/>
  <c r="G123" i="1"/>
  <c r="D123" i="1"/>
  <c r="G122" i="1"/>
  <c r="D122" i="1"/>
  <c r="D56" i="16" s="1"/>
  <c r="G120" i="1"/>
  <c r="D120" i="1"/>
  <c r="D54" i="16" s="1"/>
  <c r="F112" i="1"/>
  <c r="C112" i="1"/>
  <c r="C52" i="16" s="1"/>
  <c r="G111" i="1"/>
  <c r="D111" i="1"/>
  <c r="D51" i="16" s="1"/>
  <c r="G109" i="1"/>
  <c r="D109" i="1"/>
  <c r="D49" i="16" s="1"/>
  <c r="F47" i="1"/>
  <c r="G43" i="1"/>
  <c r="D43" i="1"/>
  <c r="D43" i="16" s="1"/>
  <c r="G42" i="1"/>
  <c r="D42" i="1"/>
  <c r="D42" i="16" s="1"/>
  <c r="G41" i="1"/>
  <c r="D41" i="1"/>
  <c r="D41" i="16" s="1"/>
  <c r="C40" i="1"/>
  <c r="C40" i="16" s="1"/>
  <c r="G38" i="1"/>
  <c r="D38" i="1"/>
  <c r="D38" i="16" s="1"/>
  <c r="G37" i="1"/>
  <c r="D37" i="1"/>
  <c r="D37" i="16" s="1"/>
  <c r="F36" i="1"/>
  <c r="C36" i="1"/>
  <c r="C36" i="16" s="1"/>
  <c r="G35" i="1"/>
  <c r="D35" i="1"/>
  <c r="D35" i="16" s="1"/>
  <c r="G34" i="1"/>
  <c r="D34" i="1"/>
  <c r="D34" i="16" s="1"/>
  <c r="G33" i="1"/>
  <c r="D33" i="1"/>
  <c r="D33" i="16" s="1"/>
  <c r="G32" i="1"/>
  <c r="D32" i="1"/>
  <c r="D32" i="16" s="1"/>
  <c r="G31" i="1"/>
  <c r="D31" i="1"/>
  <c r="D31" i="16" s="1"/>
  <c r="G30" i="1"/>
  <c r="D30" i="1"/>
  <c r="G29" i="1"/>
  <c r="M29" i="1" s="1"/>
  <c r="D29" i="1"/>
  <c r="F28" i="1"/>
  <c r="C28" i="1"/>
  <c r="G27" i="1"/>
  <c r="D27" i="1"/>
  <c r="D27" i="16" s="1"/>
  <c r="G26" i="1"/>
  <c r="D26" i="1"/>
  <c r="D26" i="16" s="1"/>
  <c r="G25" i="1"/>
  <c r="D25" i="1"/>
  <c r="G24" i="1"/>
  <c r="D24" i="1"/>
  <c r="G23" i="1"/>
  <c r="D23" i="1"/>
  <c r="G22" i="1"/>
  <c r="D22" i="1"/>
  <c r="F21" i="1"/>
  <c r="C21" i="1"/>
  <c r="F17" i="1"/>
  <c r="C17" i="1"/>
  <c r="G16" i="1"/>
  <c r="D16" i="1"/>
  <c r="G15" i="1"/>
  <c r="D15" i="1"/>
  <c r="G14" i="1"/>
  <c r="M14" i="1" s="1"/>
  <c r="D14" i="1"/>
  <c r="G13" i="1"/>
  <c r="D13" i="1"/>
  <c r="H122" i="1" l="1"/>
  <c r="G56" i="16"/>
  <c r="M122" i="1"/>
  <c r="M56" i="16" s="1"/>
  <c r="H23" i="1"/>
  <c r="N23" i="1" s="1"/>
  <c r="M23" i="1"/>
  <c r="F36" i="16"/>
  <c r="I28" i="1"/>
  <c r="L28" i="1" s="1"/>
  <c r="L28" i="16" s="1"/>
  <c r="C28" i="16"/>
  <c r="H13" i="1"/>
  <c r="N13" i="1" s="1"/>
  <c r="M13" i="1"/>
  <c r="H123" i="1"/>
  <c r="N123" i="1" s="1"/>
  <c r="M123" i="1"/>
  <c r="H37" i="1"/>
  <c r="G37" i="16"/>
  <c r="M37" i="1"/>
  <c r="M37" i="16" s="1"/>
  <c r="H38" i="1"/>
  <c r="G38" i="16"/>
  <c r="M38" i="1"/>
  <c r="M38" i="16" s="1"/>
  <c r="F45" i="1"/>
  <c r="F40" i="16"/>
  <c r="H41" i="1"/>
  <c r="G41" i="16"/>
  <c r="M41" i="1"/>
  <c r="M41" i="16" s="1"/>
  <c r="H43" i="1"/>
  <c r="G43" i="16"/>
  <c r="M43" i="1"/>
  <c r="M43" i="16" s="1"/>
  <c r="H16" i="1"/>
  <c r="N16" i="1" s="1"/>
  <c r="M16" i="1"/>
  <c r="H33" i="1"/>
  <c r="G33" i="16"/>
  <c r="M33" i="1"/>
  <c r="M33" i="16" s="1"/>
  <c r="H26" i="1"/>
  <c r="G26" i="16"/>
  <c r="M26" i="1"/>
  <c r="M26" i="16" s="1"/>
  <c r="F28" i="16"/>
  <c r="H30" i="1"/>
  <c r="N30" i="1" s="1"/>
  <c r="M30" i="1"/>
  <c r="H31" i="1"/>
  <c r="G31" i="16"/>
  <c r="M31" i="1"/>
  <c r="M31" i="16" s="1"/>
  <c r="H32" i="1"/>
  <c r="G32" i="16"/>
  <c r="M32" i="1"/>
  <c r="M32" i="16" s="1"/>
  <c r="H111" i="1"/>
  <c r="H51" i="16" s="1"/>
  <c r="G51" i="16"/>
  <c r="M111" i="1"/>
  <c r="M51" i="16" s="1"/>
  <c r="H35" i="1"/>
  <c r="M35" i="1"/>
  <c r="M35" i="16" s="1"/>
  <c r="G35" i="16"/>
  <c r="H24" i="1"/>
  <c r="N24" i="1" s="1"/>
  <c r="M24" i="1"/>
  <c r="H124" i="1"/>
  <c r="N124" i="1" s="1"/>
  <c r="M124" i="1"/>
  <c r="H147" i="1"/>
  <c r="N147" i="1" s="1"/>
  <c r="M147" i="1"/>
  <c r="H135" i="1"/>
  <c r="H127" i="1" s="1"/>
  <c r="G63" i="16"/>
  <c r="M135" i="1"/>
  <c r="M63" i="16" s="1"/>
  <c r="H42" i="1"/>
  <c r="G42" i="16"/>
  <c r="M42" i="1"/>
  <c r="M42" i="16" s="1"/>
  <c r="H15" i="1"/>
  <c r="N15" i="1" s="1"/>
  <c r="M15" i="1"/>
  <c r="H34" i="1"/>
  <c r="M34" i="1"/>
  <c r="M34" i="16" s="1"/>
  <c r="G34" i="16"/>
  <c r="H142" i="1"/>
  <c r="G70" i="16"/>
  <c r="M142" i="1"/>
  <c r="M70" i="16" s="1"/>
  <c r="H25" i="1"/>
  <c r="N25" i="1" s="1"/>
  <c r="M25" i="1"/>
  <c r="H27" i="1"/>
  <c r="G27" i="16"/>
  <c r="M27" i="1"/>
  <c r="M27" i="16" s="1"/>
  <c r="J148" i="1"/>
  <c r="K148" i="1" s="1"/>
  <c r="L148" i="1"/>
  <c r="H22" i="1"/>
  <c r="N22" i="1" s="1"/>
  <c r="M22" i="1"/>
  <c r="H109" i="1"/>
  <c r="H47" i="1" s="1"/>
  <c r="M109" i="1"/>
  <c r="M49" i="16" s="1"/>
  <c r="G49" i="16"/>
  <c r="F125" i="1"/>
  <c r="H120" i="1"/>
  <c r="H112" i="1" s="1"/>
  <c r="G54" i="16"/>
  <c r="M120" i="1"/>
  <c r="M54" i="16" s="1"/>
  <c r="N128" i="1"/>
  <c r="N62" i="16" s="1"/>
  <c r="K62" i="16"/>
  <c r="I53" i="16"/>
  <c r="J113" i="1"/>
  <c r="L113" i="1"/>
  <c r="L53" i="16" s="1"/>
  <c r="F52" i="16"/>
  <c r="F47" i="16"/>
  <c r="K99" i="1"/>
  <c r="N99" i="1" s="1"/>
  <c r="H143" i="1"/>
  <c r="M143" i="1"/>
  <c r="M71" i="16" s="1"/>
  <c r="K89" i="1"/>
  <c r="N89" i="1" s="1"/>
  <c r="K79" i="1"/>
  <c r="N79" i="1" s="1"/>
  <c r="K69" i="1"/>
  <c r="N69" i="1" s="1"/>
  <c r="K59" i="1"/>
  <c r="N59" i="1" s="1"/>
  <c r="K49" i="1"/>
  <c r="N49" i="1" s="1"/>
  <c r="I17" i="1"/>
  <c r="I136" i="1"/>
  <c r="I21" i="1"/>
  <c r="L21" i="1" s="1"/>
  <c r="I112" i="1"/>
  <c r="L112" i="1" s="1"/>
  <c r="L52" i="16" s="1"/>
  <c r="I127" i="1"/>
  <c r="E113" i="1"/>
  <c r="E53" i="16" s="1"/>
  <c r="E32" i="1"/>
  <c r="E32" i="16" s="1"/>
  <c r="E147" i="1"/>
  <c r="E26" i="1"/>
  <c r="E26" i="16" s="1"/>
  <c r="E33" i="1"/>
  <c r="E33" i="16" s="1"/>
  <c r="E128" i="1"/>
  <c r="E62" i="16" s="1"/>
  <c r="E34" i="1"/>
  <c r="E34" i="16" s="1"/>
  <c r="C47" i="1"/>
  <c r="I48" i="1"/>
  <c r="I48" i="16" s="1"/>
  <c r="E120" i="1"/>
  <c r="E54" i="16" s="1"/>
  <c r="E27" i="1"/>
  <c r="E27" i="16" s="1"/>
  <c r="E41" i="1"/>
  <c r="E41" i="16" s="1"/>
  <c r="E23" i="1"/>
  <c r="E42" i="1"/>
  <c r="E42" i="16" s="1"/>
  <c r="E124" i="1"/>
  <c r="E14" i="1"/>
  <c r="E122" i="1"/>
  <c r="E56" i="16" s="1"/>
  <c r="E38" i="1"/>
  <c r="E38" i="16" s="1"/>
  <c r="I40" i="1"/>
  <c r="L40" i="1" s="1"/>
  <c r="L40" i="16" s="1"/>
  <c r="E13" i="1"/>
  <c r="E35" i="1"/>
  <c r="E35" i="16" s="1"/>
  <c r="E15" i="1"/>
  <c r="E24" i="1"/>
  <c r="E30" i="1"/>
  <c r="I36" i="1"/>
  <c r="E43" i="1"/>
  <c r="E43" i="16" s="1"/>
  <c r="E142" i="1"/>
  <c r="E70" i="16" s="1"/>
  <c r="E29" i="1"/>
  <c r="E123" i="1"/>
  <c r="E109" i="1"/>
  <c r="E49" i="16" s="1"/>
  <c r="E111" i="1"/>
  <c r="E51" i="16" s="1"/>
  <c r="E22" i="1"/>
  <c r="E16" i="1"/>
  <c r="E25" i="1"/>
  <c r="E31" i="1"/>
  <c r="E31" i="16" s="1"/>
  <c r="E143" i="1"/>
  <c r="E71" i="16" s="1"/>
  <c r="F150" i="1"/>
  <c r="E99" i="1"/>
  <c r="E69" i="1"/>
  <c r="E49" i="1"/>
  <c r="E79" i="1"/>
  <c r="E59" i="1"/>
  <c r="D48" i="1"/>
  <c r="D48" i="16" s="1"/>
  <c r="E89" i="1"/>
  <c r="D148" i="1"/>
  <c r="D127" i="1"/>
  <c r="D61" i="16" s="1"/>
  <c r="D72" i="16" s="1"/>
  <c r="C144" i="1"/>
  <c r="D36" i="1"/>
  <c r="D36" i="16" s="1"/>
  <c r="G36" i="1"/>
  <c r="G148" i="1"/>
  <c r="D112" i="1"/>
  <c r="D52" i="16" s="1"/>
  <c r="D28" i="1"/>
  <c r="D28" i="16" s="1"/>
  <c r="E136" i="1"/>
  <c r="H136" i="1"/>
  <c r="D40" i="16"/>
  <c r="G47" i="1"/>
  <c r="G127" i="1"/>
  <c r="E146" i="1"/>
  <c r="D17" i="1"/>
  <c r="E135" i="1"/>
  <c r="E63" i="16" s="1"/>
  <c r="E37" i="1"/>
  <c r="E37" i="16" s="1"/>
  <c r="D21" i="1"/>
  <c r="G17" i="1"/>
  <c r="G21" i="1"/>
  <c r="G28" i="1"/>
  <c r="F144" i="1"/>
  <c r="G112" i="1"/>
  <c r="H146" i="1"/>
  <c r="H29" i="1"/>
  <c r="H14" i="1"/>
  <c r="N14" i="1" s="1"/>
  <c r="E28" i="1" l="1"/>
  <c r="E28" i="16" s="1"/>
  <c r="M148" i="1"/>
  <c r="J36" i="1"/>
  <c r="I36" i="16"/>
  <c r="F39" i="16"/>
  <c r="F45" i="16" s="1"/>
  <c r="H38" i="16"/>
  <c r="N38" i="1"/>
  <c r="N38" i="16" s="1"/>
  <c r="G28" i="16"/>
  <c r="J136" i="1"/>
  <c r="N111" i="1"/>
  <c r="N51" i="16" s="1"/>
  <c r="J17" i="1"/>
  <c r="M17" i="1" s="1"/>
  <c r="H37" i="16"/>
  <c r="N37" i="1"/>
  <c r="N37" i="16" s="1"/>
  <c r="G36" i="16"/>
  <c r="H31" i="16"/>
  <c r="N31" i="1"/>
  <c r="N31" i="16" s="1"/>
  <c r="H42" i="16"/>
  <c r="N42" i="1"/>
  <c r="N42" i="16" s="1"/>
  <c r="H63" i="16"/>
  <c r="N135" i="1"/>
  <c r="N63" i="16" s="1"/>
  <c r="H28" i="1"/>
  <c r="N29" i="1"/>
  <c r="L136" i="1"/>
  <c r="H26" i="16"/>
  <c r="N26" i="1"/>
  <c r="N26" i="16" s="1"/>
  <c r="L17" i="1"/>
  <c r="H32" i="16"/>
  <c r="N32" i="1"/>
  <c r="N32" i="16" s="1"/>
  <c r="I40" i="16"/>
  <c r="J40" i="1"/>
  <c r="M40" i="1" s="1"/>
  <c r="M40" i="16" s="1"/>
  <c r="G45" i="1"/>
  <c r="G40" i="16"/>
  <c r="H36" i="1"/>
  <c r="L36" i="1"/>
  <c r="L36" i="16" s="1"/>
  <c r="H21" i="1"/>
  <c r="N35" i="1"/>
  <c r="N35" i="16" s="1"/>
  <c r="H35" i="16"/>
  <c r="H41" i="16"/>
  <c r="N41" i="1"/>
  <c r="N41" i="16" s="1"/>
  <c r="H148" i="1"/>
  <c r="N148" i="1" s="1"/>
  <c r="N146" i="1"/>
  <c r="I39" i="1"/>
  <c r="I45" i="1" s="1"/>
  <c r="C39" i="16"/>
  <c r="C45" i="16" s="1"/>
  <c r="N143" i="1"/>
  <c r="N71" i="16" s="1"/>
  <c r="H71" i="16"/>
  <c r="I28" i="16"/>
  <c r="J28" i="1"/>
  <c r="J28" i="16" s="1"/>
  <c r="N34" i="1"/>
  <c r="N34" i="16" s="1"/>
  <c r="H34" i="16"/>
  <c r="H33" i="16"/>
  <c r="N33" i="1"/>
  <c r="N33" i="16" s="1"/>
  <c r="H27" i="16"/>
  <c r="N27" i="1"/>
  <c r="N27" i="16" s="1"/>
  <c r="H43" i="16"/>
  <c r="N43" i="1"/>
  <c r="N43" i="16" s="1"/>
  <c r="H70" i="16"/>
  <c r="N142" i="1"/>
  <c r="N70" i="16" s="1"/>
  <c r="H56" i="16"/>
  <c r="N122" i="1"/>
  <c r="N56" i="16" s="1"/>
  <c r="N109" i="1"/>
  <c r="N49" i="16" s="1"/>
  <c r="H49" i="16"/>
  <c r="H54" i="16"/>
  <c r="N120" i="1"/>
  <c r="N54" i="16" s="1"/>
  <c r="H144" i="1"/>
  <c r="H61" i="16"/>
  <c r="I144" i="1"/>
  <c r="I61" i="16"/>
  <c r="I72" i="16" s="1"/>
  <c r="G61" i="16"/>
  <c r="G72" i="16" s="1"/>
  <c r="G144" i="1"/>
  <c r="J53" i="16"/>
  <c r="M113" i="1"/>
  <c r="M53" i="16" s="1"/>
  <c r="H52" i="16"/>
  <c r="G52" i="16"/>
  <c r="I52" i="16"/>
  <c r="J112" i="1"/>
  <c r="J52" i="16" s="1"/>
  <c r="F59" i="16"/>
  <c r="K113" i="1"/>
  <c r="F78" i="16"/>
  <c r="I47" i="1"/>
  <c r="I125" i="1" s="1"/>
  <c r="C47" i="16"/>
  <c r="H47" i="16"/>
  <c r="H125" i="1"/>
  <c r="H150" i="1"/>
  <c r="G47" i="16"/>
  <c r="G125" i="1"/>
  <c r="G150" i="1"/>
  <c r="J127" i="1"/>
  <c r="L127" i="1"/>
  <c r="J48" i="1"/>
  <c r="J48" i="16" s="1"/>
  <c r="L48" i="1"/>
  <c r="L48" i="16" s="1"/>
  <c r="C125" i="1"/>
  <c r="C150" i="1"/>
  <c r="E112" i="1"/>
  <c r="E52" i="16" s="1"/>
  <c r="C45" i="1"/>
  <c r="E127" i="1"/>
  <c r="E61" i="16" s="1"/>
  <c r="E72" i="16" s="1"/>
  <c r="E36" i="1"/>
  <c r="E36" i="16" s="1"/>
  <c r="E148" i="1"/>
  <c r="D47" i="1"/>
  <c r="E21" i="1"/>
  <c r="E17" i="1"/>
  <c r="D39" i="1"/>
  <c r="J21" i="1"/>
  <c r="M21" i="1" s="1"/>
  <c r="E40" i="16"/>
  <c r="D144" i="1"/>
  <c r="E48" i="1"/>
  <c r="E48" i="16" s="1"/>
  <c r="F149" i="1"/>
  <c r="H17" i="1"/>
  <c r="D39" i="16" l="1"/>
  <c r="D45" i="16" s="1"/>
  <c r="D45" i="1"/>
  <c r="J36" i="16"/>
  <c r="M36" i="1"/>
  <c r="M36" i="16" s="1"/>
  <c r="F77" i="16"/>
  <c r="H72" i="16"/>
  <c r="M136" i="1"/>
  <c r="K136" i="1"/>
  <c r="N136" i="1" s="1"/>
  <c r="J40" i="16"/>
  <c r="K40" i="1"/>
  <c r="M28" i="1"/>
  <c r="M28" i="16" s="1"/>
  <c r="I39" i="16"/>
  <c r="I45" i="16" s="1"/>
  <c r="J39" i="1"/>
  <c r="J39" i="16" s="1"/>
  <c r="K28" i="1"/>
  <c r="K17" i="1"/>
  <c r="N17" i="1" s="1"/>
  <c r="E144" i="1"/>
  <c r="I149" i="1"/>
  <c r="H45" i="1"/>
  <c r="H40" i="16"/>
  <c r="H28" i="16"/>
  <c r="K36" i="1"/>
  <c r="K36" i="16" s="1"/>
  <c r="H36" i="16"/>
  <c r="G39" i="16"/>
  <c r="G45" i="16" s="1"/>
  <c r="L39" i="1"/>
  <c r="K21" i="1"/>
  <c r="G59" i="16"/>
  <c r="H59" i="16"/>
  <c r="G149" i="1"/>
  <c r="L61" i="16"/>
  <c r="L72" i="16" s="1"/>
  <c r="L144" i="1"/>
  <c r="M127" i="1"/>
  <c r="J61" i="16"/>
  <c r="J72" i="16" s="1"/>
  <c r="J144" i="1"/>
  <c r="M112" i="1"/>
  <c r="M52" i="16" s="1"/>
  <c r="K53" i="16"/>
  <c r="N113" i="1"/>
  <c r="N53" i="16" s="1"/>
  <c r="K112" i="1"/>
  <c r="J47" i="1"/>
  <c r="K47" i="1" s="1"/>
  <c r="K150" i="1" s="1"/>
  <c r="I47" i="16"/>
  <c r="I59" i="16" s="1"/>
  <c r="I150" i="1"/>
  <c r="L47" i="1"/>
  <c r="C78" i="16"/>
  <c r="C59" i="16"/>
  <c r="C77" i="16" s="1"/>
  <c r="D150" i="1"/>
  <c r="D47" i="16"/>
  <c r="M48" i="1"/>
  <c r="M48" i="16" s="1"/>
  <c r="G78" i="16"/>
  <c r="H78" i="16"/>
  <c r="K127" i="1"/>
  <c r="K48" i="1"/>
  <c r="K48" i="16" s="1"/>
  <c r="C149" i="1"/>
  <c r="D125" i="1"/>
  <c r="E39" i="1"/>
  <c r="E39" i="16" s="1"/>
  <c r="E45" i="16" s="1"/>
  <c r="E47" i="1"/>
  <c r="H149" i="1" l="1"/>
  <c r="J45" i="16"/>
  <c r="K40" i="16"/>
  <c r="N40" i="1"/>
  <c r="N40" i="16" s="1"/>
  <c r="K28" i="16"/>
  <c r="N28" i="1"/>
  <c r="N28" i="16" s="1"/>
  <c r="L125" i="1"/>
  <c r="L150" i="1"/>
  <c r="L39" i="16"/>
  <c r="L45" i="16" s="1"/>
  <c r="L45" i="1"/>
  <c r="K39" i="1"/>
  <c r="K45" i="1"/>
  <c r="J45" i="1"/>
  <c r="N21" i="1"/>
  <c r="N36" i="1"/>
  <c r="N36" i="16" s="1"/>
  <c r="H39" i="16"/>
  <c r="H45" i="16" s="1"/>
  <c r="H77" i="16" s="1"/>
  <c r="M39" i="1"/>
  <c r="M39" i="16" s="1"/>
  <c r="M45" i="16" s="1"/>
  <c r="I78" i="16"/>
  <c r="L47" i="16"/>
  <c r="L59" i="16" s="1"/>
  <c r="M61" i="16"/>
  <c r="M72" i="16" s="1"/>
  <c r="M144" i="1"/>
  <c r="N127" i="1"/>
  <c r="K61" i="16"/>
  <c r="K72" i="16" s="1"/>
  <c r="K144" i="1"/>
  <c r="K52" i="16"/>
  <c r="N112" i="1"/>
  <c r="N52" i="16" s="1"/>
  <c r="J47" i="16"/>
  <c r="J59" i="16" s="1"/>
  <c r="N47" i="1"/>
  <c r="N150" i="1" s="1"/>
  <c r="J150" i="1"/>
  <c r="M47" i="1"/>
  <c r="M150" i="1" s="1"/>
  <c r="J125" i="1"/>
  <c r="K47" i="16"/>
  <c r="K78" i="16" s="1"/>
  <c r="K125" i="1"/>
  <c r="D59" i="16"/>
  <c r="D77" i="16" s="1"/>
  <c r="D78" i="16"/>
  <c r="E125" i="1"/>
  <c r="E47" i="16"/>
  <c r="N48" i="1"/>
  <c r="N48" i="16" s="1"/>
  <c r="I77" i="16"/>
  <c r="G77" i="16"/>
  <c r="D149" i="1"/>
  <c r="E150" i="1"/>
  <c r="E45" i="1"/>
  <c r="J77" i="16" l="1"/>
  <c r="L149" i="1"/>
  <c r="K39" i="16"/>
  <c r="K45" i="16" s="1"/>
  <c r="N39" i="1"/>
  <c r="J149" i="1"/>
  <c r="M45" i="1"/>
  <c r="L78" i="16"/>
  <c r="K59" i="16"/>
  <c r="N61" i="16"/>
  <c r="N72" i="16" s="1"/>
  <c r="N144" i="1"/>
  <c r="K149" i="1"/>
  <c r="J78" i="16"/>
  <c r="M47" i="16"/>
  <c r="M59" i="16" s="1"/>
  <c r="M125" i="1"/>
  <c r="N47" i="16"/>
  <c r="N59" i="16" s="1"/>
  <c r="N125" i="1"/>
  <c r="E59" i="16"/>
  <c r="E77" i="16" s="1"/>
  <c r="E78" i="16"/>
  <c r="L77" i="16"/>
  <c r="E149" i="1"/>
  <c r="N39" i="16" l="1"/>
  <c r="N45" i="16" s="1"/>
  <c r="N45" i="1"/>
  <c r="M149" i="1"/>
  <c r="K77" i="16"/>
  <c r="M78" i="16"/>
  <c r="N78" i="16"/>
  <c r="M77" i="16"/>
  <c r="N149" i="1" l="1"/>
</calcChain>
</file>

<file path=xl/sharedStrings.xml><?xml version="1.0" encoding="utf-8"?>
<sst xmlns="http://schemas.openxmlformats.org/spreadsheetml/2006/main" count="513" uniqueCount="196">
  <si>
    <t>OBIECTIV: REABILITARE ENERGETICĂ MODERATĂ A CLĂDIRILOR REZIDENȚIALE MULTIFAMILIALE DIN COMUNA SARMASAG - 1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</si>
  <si>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</si>
  <si>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</si>
  <si>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</si>
  <si>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</si>
  <si>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</si>
  <si>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MODERATĂ A CLĂDIRILOR REZIDENȚIALE MULTIFAMILIALE DIN COMUNA SARMASAG - 1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</si>
  <si>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</si>
  <si>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</si>
  <si>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</si>
  <si>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</si>
  <si>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</si>
  <si>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</si>
  <si>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</si>
  <si>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</si>
  <si>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</si>
  <si>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</si>
  <si>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</si>
  <si>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</si>
  <si>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</si>
  <si>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</si>
  <si>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</si>
  <si>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</si>
  <si>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</si>
  <si>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</si>
  <si>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</si>
  <si>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</si>
  <si>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</si>
  <si>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</si>
  <si>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</si>
  <si>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</si>
  <si>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</si>
  <si>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</si>
  <si>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</si>
  <si>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</si>
  <si>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</si>
  <si>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</si>
  <si>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</si>
  <si>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</si>
  <si>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</si>
  <si>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</si>
  <si>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</si>
  <si>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</si>
  <si>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</si>
  <si>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</si>
  <si>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</si>
  <si>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</si>
  <si>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</si>
  <si>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</si>
  <si>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</si>
  <si>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</si>
  <si>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</si>
  <si>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</si>
  <si>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</si>
  <si>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</si>
  <si>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</si>
  <si>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</si>
  <si>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</si>
  <si>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</si>
  <si>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</si>
  <si>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</si>
  <si>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</si>
  <si>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</si>
  <si>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</si>
  <si>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</si>
  <si>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4.1.1. Construcţii şi instalaţii conform oferta DALI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</si>
  <si>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</si>
  <si>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</si>
  <si>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</si>
  <si>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</si>
  <si>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</si>
  <si>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</si>
  <si>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</si>
  <si>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</si>
  <si>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</si>
  <si>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</si>
  <si>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</si>
  <si>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</si>
  <si>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</si>
  <si>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</si>
  <si>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</si>
  <si>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</si>
  <si>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</si>
  <si>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</si>
  <si>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</si>
  <si>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</si>
  <si>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</si>
  <si>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</si>
  <si>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</si>
  <si>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</si>
  <si>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</si>
  <si>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</si>
  <si>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</si>
  <si>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</si>
  <si>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</si>
  <si>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</si>
  <si>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</si>
  <si>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</si>
  <si>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</si>
  <si>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</si>
  <si>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</si>
  <si>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</si>
  <si>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</si>
  <si>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</si>
  <si>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</si>
  <si>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>Tamplarie interioara si exterioara Minerilor 2</t>
  </si>
  <si>
    <t>Interventii si termoizolatii la fatada Minerilor 2</t>
  </si>
  <si>
    <t>Acoperis Minerilor 2</t>
  </si>
  <si>
    <t>Instalatii iluminat Minerilor 2</t>
  </si>
  <si>
    <t>Sisteme alternative de producere a energiei Minerilor 2</t>
  </si>
  <si>
    <t>Repararea trotuarelor de protectie Minerilor 2</t>
  </si>
  <si>
    <t>Ventilare naturala Minerilor 2</t>
  </si>
  <si>
    <t>Desfaceri si desfintari Minerilor 2</t>
  </si>
  <si>
    <t>Lucrari necesare suplimentare fata de DALI Minerilor 2</t>
  </si>
  <si>
    <t>Tamplarie interioara si exterioara Minerilor 3</t>
  </si>
  <si>
    <t>Interventii si termoizolatii la fatada Minerilor 3</t>
  </si>
  <si>
    <t>Acoperis Minerilor 3</t>
  </si>
  <si>
    <t>Instalatii iluminat Minerilor 3</t>
  </si>
  <si>
    <t>Sisteme alternative de producere a energiei Minerilor 3</t>
  </si>
  <si>
    <t>Repararea trotuarelor de protectie Minerilor 3</t>
  </si>
  <si>
    <t>Ventilare naturala Minerilor 3</t>
  </si>
  <si>
    <t>Desfaceri si desfintari Minerilor 3</t>
  </si>
  <si>
    <t>Lucrari necesare suplimentare fata de DALI Minerilor 3</t>
  </si>
  <si>
    <t>Tamplarie interioara si exterioara Minerilor 4</t>
  </si>
  <si>
    <t>Interventii si termoizolatii la fatada Minerilor 4</t>
  </si>
  <si>
    <t>Acoperis Minerilor 4</t>
  </si>
  <si>
    <t>Instalatii iluminat Minerilor 4</t>
  </si>
  <si>
    <t>Sisteme alternative de producere a energiei Minerilor 4</t>
  </si>
  <si>
    <t>Repararea trotuarelor de protectie Minerilor 4</t>
  </si>
  <si>
    <t>Ventilare naturala Minerilor 4</t>
  </si>
  <si>
    <t>Desfaceri si desfintari Minerilor 4</t>
  </si>
  <si>
    <t>Lucrari necesare suplimentare fata de DALI Minerilor 4</t>
  </si>
  <si>
    <t>Tamplarie interioara si exterioara Minerilor 5</t>
  </si>
  <si>
    <t>Interventii si termoizolatii la fatada Minerilor 6</t>
  </si>
  <si>
    <t>Acoperis Minerilor 7</t>
  </si>
  <si>
    <t>Interventii si termoizolatii la fatada Minerilor 5</t>
  </si>
  <si>
    <t>Acoperis Minerilor 5</t>
  </si>
  <si>
    <t>Instalatii iluminat Minerilor 5</t>
  </si>
  <si>
    <t>Sisteme alternative de producere a energiei Minerilor 5</t>
  </si>
  <si>
    <t>Repararea trotuarelor de protectie Minerilor 5</t>
  </si>
  <si>
    <t>Ventilare naturala Minerilor 5</t>
  </si>
  <si>
    <t>Desfaceri si desfintari Minerilor 5</t>
  </si>
  <si>
    <t>Lucrari necesare suplimentare fata de DALI Minerilor 5</t>
  </si>
  <si>
    <t>Tamplarie interioara si exterioara Minerilor 6</t>
  </si>
  <si>
    <t>Acoperis Minerilor 6</t>
  </si>
  <si>
    <t>Instalatii iluminat Minerilor 6</t>
  </si>
  <si>
    <t>Sisteme alternative de producere a energiei Minerilor 6</t>
  </si>
  <si>
    <t>Repararea trotuarelor de protectie Minerilor 6</t>
  </si>
  <si>
    <t>Ventilare naturala Minerilor 6</t>
  </si>
  <si>
    <t>Desfaceri si desfintari Minerilor 6</t>
  </si>
  <si>
    <t>Lucrari necesare suplimentare fata de DALI Minerilor 6</t>
  </si>
  <si>
    <t>Tamplarie interioara si exterioara Minerilor 7</t>
  </si>
  <si>
    <t>Interventii si termoizolatii la fatada Minerilor 7</t>
  </si>
  <si>
    <t>Instalatii iluminat Minerilor 7</t>
  </si>
  <si>
    <t>Sisteme alternative de producere a energiei Minerilor 7</t>
  </si>
  <si>
    <t>Repararea trotuarelor de protectie Minerilor 7</t>
  </si>
  <si>
    <t>Ventilare naturala Minerilor 7</t>
  </si>
  <si>
    <t>Desfaceri si desfintari Minerilor 7</t>
  </si>
  <si>
    <t>Lucrari necesare suplimentare fata de DALI Minerilor 7</t>
  </si>
  <si>
    <t>4.1.1.1. Construcţii şi instalaţii conform oferta DALI_Minerilor 2</t>
  </si>
  <si>
    <t>4.1.1.2. Construcţii şi instalaţii conform oferta DALI_Minerilor 3</t>
  </si>
  <si>
    <t>4.1.1.3. Construcţii şi instalaţii conform oferta DALI_Minerilor 4</t>
  </si>
  <si>
    <t>4.1.1.4. Construcţii şi instalaţii conform oferta DALI_Minerilor 5</t>
  </si>
  <si>
    <t>4.1.1.5. Construcţii şi instalaţii conform oferta DALI_Minerilor 6</t>
  </si>
  <si>
    <t>4.1.1.6. Construcţii şi instalaţii conform oferta DALI_Minerilor 7</t>
  </si>
  <si>
    <t>4.3.1.1. Echipamente Minerilor 2</t>
  </si>
  <si>
    <t>4.3.1.2. Echipamente Minerilor 3</t>
  </si>
  <si>
    <t>4.3.1.3. Echipamente Minerilor 4</t>
  </si>
  <si>
    <t>4.3.1.4. Echipamente Minerilor 5</t>
  </si>
  <si>
    <t>4.3.1.5. Echipamente Minerilor 6</t>
  </si>
  <si>
    <t>4.3.1.6. Echipamente Minerilor 7</t>
  </si>
  <si>
    <t>5.1.1.1. Organizare de şantier Minerilor 2</t>
  </si>
  <si>
    <t>5.1.1.2. Organizare de şantier Minerilor 3</t>
  </si>
  <si>
    <t>5.1.1.3. Organizare de şantier Minerilor 4</t>
  </si>
  <si>
    <t>5.1.1.4. Organizare de şantier Minerilor 5</t>
  </si>
  <si>
    <t>5.1.1.5. Organizare de şantier Minerilor 6</t>
  </si>
  <si>
    <t>5.1.1.6. Organizare de şantier Minerilor 7</t>
  </si>
  <si>
    <t>3.5.3. Studiu de fezabilitate/documentaţie de avizare a lucrărilor de intervenţii</t>
  </si>
  <si>
    <t>3.5.3. Studiu de fezabilitate/documentaţie de avizare a lucrărilor de
intervenţii</t>
  </si>
  <si>
    <t xml:space="preserve">DEVIZ GENERAL  </t>
  </si>
  <si>
    <t>Valoare executată până la data de 31.07.2025 cu TVA 19%</t>
  </si>
  <si>
    <t>Valoare totală actualizata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</si>
  <si>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</si>
  <si>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</si>
  <si>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</si>
  <si>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</si>
  <si>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</si>
  <si>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</si>
  <si>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DEVIZ GENERAL  - NEELIGIBIL</t>
  </si>
  <si>
    <t>Valoare executata dupa data de 01.08.2025 cu TVA 21%</t>
  </si>
  <si>
    <t>Valoare rest de executat dupa data de 01.08.2025 cu TVA 21%</t>
  </si>
  <si>
    <t>Valoare executată până la data de 31.07.2025             TVA 19%</t>
  </si>
  <si>
    <t>Valoare executata dupa data de 01.08.2025             TVA 21%</t>
  </si>
  <si>
    <t>4.1.3. Ajustare pret</t>
  </si>
  <si>
    <t>4.3.3. Ajustare pret</t>
  </si>
  <si>
    <t>3.8.3. Asistenta tehnica de specialitate expert extern cooptat receptie lucrari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</si>
</sst>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73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8" fillId="0" borderId="19" xfId="0" quotePrefix="1" applyFont="1" applyBorder="1" applyAlignment="1">
      <alignment horizontal="center" vertical="center"/>
    </xf>
    <xf numFmtId="0" fontId="8" fillId="0" borderId="20" xfId="0" quotePrefix="1" applyFont="1" applyBorder="1" applyAlignment="1">
      <alignment horizontal="center" vertical="center"/>
    </xf>
    <xf numFmtId="0" fontId="8" fillId="0" borderId="27" xfId="0" quotePrefix="1" applyFont="1" applyBorder="1" applyAlignment="1">
      <alignment vertical="center"/>
    </xf>
    <xf numFmtId="0" fontId="8" fillId="0" borderId="28" xfId="0" applyFont="1" applyBorder="1"/>
    <xf numFmtId="0" fontId="8" fillId="0" borderId="31" xfId="0" quotePrefix="1" applyFont="1" applyBorder="1" applyAlignment="1">
      <alignment vertical="center"/>
    </xf>
    <xf numFmtId="0" fontId="8" fillId="0" borderId="32" xfId="0" applyFont="1" applyBorder="1"/>
    <xf numFmtId="0" fontId="8" fillId="0" borderId="32" xfId="0" applyFont="1" applyBorder="1" applyAlignment="1">
      <alignment wrapText="1"/>
    </xf>
    <xf numFmtId="0" fontId="8" fillId="0" borderId="41" xfId="0" quotePrefix="1" applyFont="1" applyBorder="1" applyAlignment="1">
      <alignment vertical="center"/>
    </xf>
    <xf numFmtId="0" fontId="8" fillId="0" borderId="42" xfId="0" applyFont="1" applyBorder="1"/>
    <xf numFmtId="0" fontId="8" fillId="5" borderId="31" xfId="0" quotePrefix="1" applyFont="1" applyFill="1" applyBorder="1" applyAlignment="1">
      <alignment vertical="center"/>
    </xf>
    <xf numFmtId="0" fontId="8" fillId="5" borderId="41" xfId="0" quotePrefix="1" applyFont="1" applyFill="1" applyBorder="1" applyAlignment="1">
      <alignment vertical="center"/>
    </xf>
    <xf numFmtId="0" fontId="8" fillId="5" borderId="42" xfId="0" applyFont="1" applyFill="1" applyBorder="1" applyAlignment="1">
      <alignment wrapText="1"/>
    </xf>
    <xf numFmtId="0" fontId="8" fillId="5" borderId="27" xfId="0" quotePrefix="1" applyFont="1" applyFill="1" applyBorder="1" applyAlignment="1">
      <alignment vertical="center"/>
    </xf>
    <xf numFmtId="0" fontId="8" fillId="5" borderId="28" xfId="0" applyFont="1" applyFill="1" applyBorder="1" applyAlignment="1">
      <alignment wrapText="1"/>
    </xf>
    <xf numFmtId="0" fontId="8" fillId="5" borderId="32" xfId="0" applyFont="1" applyFill="1" applyBorder="1" applyAlignment="1">
      <alignment wrapText="1"/>
    </xf>
    <xf numFmtId="0" fontId="8" fillId="5" borderId="42" xfId="0" applyFont="1" applyFill="1" applyBorder="1"/>
    <xf numFmtId="0" fontId="8" fillId="5" borderId="42" xfId="0" applyFont="1" applyFill="1" applyBorder="1" applyAlignment="1">
      <alignment vertical="top" wrapText="1"/>
    </xf>
    <xf numFmtId="0" fontId="8" fillId="5" borderId="0" xfId="0" applyFont="1" applyFill="1" applyAlignment="1">
      <alignment wrapText="1"/>
    </xf>
    <xf numFmtId="0" fontId="7" fillId="5" borderId="41" xfId="0" quotePrefix="1" applyFont="1" applyFill="1" applyBorder="1" applyAlignment="1">
      <alignment vertical="center"/>
    </xf>
    <xf numFmtId="0" fontId="3" fillId="0" borderId="0" xfId="0" applyFont="1"/>
    <xf numFmtId="0" fontId="7" fillId="4" borderId="1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 wrapText="1"/>
    </xf>
    <xf numFmtId="0" fontId="8" fillId="4" borderId="21" xfId="0" quotePrefix="1" applyFont="1" applyFill="1" applyBorder="1" applyAlignment="1">
      <alignment horizontal="center" vertical="center"/>
    </xf>
    <xf numFmtId="0" fontId="8" fillId="4" borderId="19" xfId="0" quotePrefix="1" applyFont="1" applyFill="1" applyBorder="1" applyAlignment="1">
      <alignment horizontal="center" vertical="center"/>
    </xf>
    <xf numFmtId="0" fontId="8" fillId="4" borderId="22" xfId="0" quotePrefix="1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vertical="center"/>
    </xf>
    <xf numFmtId="0" fontId="7" fillId="4" borderId="26" xfId="0" applyFont="1" applyFill="1" applyBorder="1" applyAlignment="1">
      <alignment vertical="center"/>
    </xf>
    <xf numFmtId="0" fontId="7" fillId="4" borderId="25" xfId="0" applyFont="1" applyFill="1" applyBorder="1" applyAlignment="1">
      <alignment vertical="center" wrapText="1"/>
    </xf>
    <xf numFmtId="0" fontId="7" fillId="4" borderId="26" xfId="0" applyFont="1" applyFill="1" applyBorder="1" applyAlignment="1">
      <alignment vertical="center" wrapText="1"/>
    </xf>
    <xf numFmtId="4" fontId="7" fillId="4" borderId="46" xfId="0" applyNumberFormat="1" applyFont="1" applyFill="1" applyBorder="1"/>
    <xf numFmtId="0" fontId="8" fillId="5" borderId="56" xfId="0" quotePrefix="1" applyFont="1" applyFill="1" applyBorder="1" applyAlignment="1">
      <alignment vertical="center"/>
    </xf>
    <xf numFmtId="0" fontId="8" fillId="5" borderId="57" xfId="0" applyFont="1" applyFill="1" applyBorder="1" applyAlignment="1">
      <alignment vertical="top" wrapText="1"/>
    </xf>
    <xf numFmtId="4" fontId="5" fillId="0" borderId="0" xfId="0" applyNumberFormat="1" applyFont="1"/>
    <xf numFmtId="0" fontId="7" fillId="4" borderId="42" xfId="0" applyFont="1" applyFill="1" applyBorder="1" applyAlignment="1">
      <alignment vertical="center"/>
    </xf>
    <xf numFmtId="4" fontId="8" fillId="0" borderId="28" xfId="2" applyNumberFormat="1" applyFont="1" applyFill="1" applyBorder="1" applyAlignment="1">
      <alignment horizontal="center"/>
    </xf>
    <xf numFmtId="4" fontId="8" fillId="0" borderId="28" xfId="0" applyNumberFormat="1" applyFont="1" applyBorder="1" applyAlignment="1">
      <alignment horizontal="center"/>
    </xf>
    <xf numFmtId="4" fontId="8" fillId="0" borderId="29" xfId="0" applyNumberFormat="1" applyFont="1" applyBorder="1" applyAlignment="1">
      <alignment horizontal="center"/>
    </xf>
    <xf numFmtId="4" fontId="8" fillId="4" borderId="28" xfId="0" applyNumberFormat="1" applyFont="1" applyFill="1" applyBorder="1" applyAlignment="1">
      <alignment horizontal="center"/>
    </xf>
    <xf numFmtId="4" fontId="8" fillId="4" borderId="27" xfId="2" applyNumberFormat="1" applyFont="1" applyFill="1" applyBorder="1" applyAlignment="1">
      <alignment horizontal="center"/>
    </xf>
    <xf numFmtId="4" fontId="8" fillId="4" borderId="30" xfId="0" applyNumberFormat="1" applyFont="1" applyFill="1" applyBorder="1" applyAlignment="1">
      <alignment horizontal="center"/>
    </xf>
    <xf numFmtId="4" fontId="8" fillId="4" borderId="34" xfId="0" applyNumberFormat="1" applyFont="1" applyFill="1" applyBorder="1" applyAlignment="1">
      <alignment horizontal="center"/>
    </xf>
    <xf numFmtId="4" fontId="8" fillId="4" borderId="32" xfId="0" applyNumberFormat="1" applyFont="1" applyFill="1" applyBorder="1" applyAlignment="1">
      <alignment horizontal="center"/>
    </xf>
    <xf numFmtId="4" fontId="8" fillId="4" borderId="31" xfId="2" applyNumberFormat="1" applyFont="1" applyFill="1" applyBorder="1" applyAlignment="1">
      <alignment horizontal="center"/>
    </xf>
    <xf numFmtId="4" fontId="8" fillId="0" borderId="33" xfId="0" applyNumberFormat="1" applyFont="1" applyBorder="1" applyAlignment="1">
      <alignment horizontal="center"/>
    </xf>
    <xf numFmtId="4" fontId="8" fillId="0" borderId="32" xfId="0" applyNumberFormat="1" applyFont="1" applyBorder="1" applyAlignment="1">
      <alignment horizontal="center"/>
    </xf>
    <xf numFmtId="4" fontId="8" fillId="0" borderId="32" xfId="2" applyNumberFormat="1" applyFont="1" applyFill="1" applyBorder="1" applyAlignment="1">
      <alignment horizontal="center"/>
    </xf>
    <xf numFmtId="4" fontId="8" fillId="0" borderId="32" xfId="2" applyNumberFormat="1" applyFont="1" applyFill="1" applyBorder="1" applyAlignment="1">
      <alignment horizontal="center" vertical="center"/>
    </xf>
    <xf numFmtId="4" fontId="8" fillId="0" borderId="32" xfId="0" applyNumberFormat="1" applyFont="1" applyBorder="1" applyAlignment="1">
      <alignment horizontal="center" vertical="center"/>
    </xf>
    <xf numFmtId="4" fontId="8" fillId="0" borderId="33" xfId="0" applyNumberFormat="1" applyFont="1" applyBorder="1" applyAlignment="1">
      <alignment horizontal="center" vertical="center"/>
    </xf>
    <xf numFmtId="4" fontId="8" fillId="4" borderId="31" xfId="2" applyNumberFormat="1" applyFont="1" applyFill="1" applyBorder="1" applyAlignment="1">
      <alignment horizontal="center" vertical="center"/>
    </xf>
    <xf numFmtId="4" fontId="8" fillId="4" borderId="32" xfId="0" applyNumberFormat="1" applyFont="1" applyFill="1" applyBorder="1" applyAlignment="1">
      <alignment horizontal="center" vertical="center"/>
    </xf>
    <xf numFmtId="4" fontId="8" fillId="4" borderId="34" xfId="0" applyNumberFormat="1" applyFont="1" applyFill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4" fontId="7" fillId="4" borderId="13" xfId="0" applyNumberFormat="1" applyFont="1" applyFill="1" applyBorder="1" applyAlignment="1">
      <alignment horizontal="center"/>
    </xf>
    <xf numFmtId="4" fontId="7" fillId="4" borderId="14" xfId="0" applyNumberFormat="1" applyFont="1" applyFill="1" applyBorder="1" applyAlignment="1">
      <alignment horizontal="center"/>
    </xf>
    <xf numFmtId="4" fontId="7" fillId="4" borderId="38" xfId="0" applyNumberFormat="1" applyFont="1" applyFill="1" applyBorder="1" applyAlignment="1">
      <alignment horizontal="center"/>
    </xf>
    <xf numFmtId="4" fontId="7" fillId="4" borderId="18" xfId="0" applyNumberFormat="1" applyFont="1" applyFill="1" applyBorder="1" applyAlignment="1">
      <alignment horizontal="center"/>
    </xf>
    <xf numFmtId="4" fontId="7" fillId="4" borderId="15" xfId="0" applyNumberFormat="1" applyFont="1" applyFill="1" applyBorder="1" applyAlignment="1">
      <alignment horizontal="center"/>
    </xf>
    <xf numFmtId="4" fontId="7" fillId="4" borderId="17" xfId="0" applyNumberFormat="1" applyFont="1" applyFill="1" applyBorder="1" applyAlignment="1">
      <alignment horizontal="center"/>
    </xf>
    <xf numFmtId="4" fontId="7" fillId="0" borderId="16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7" fillId="0" borderId="42" xfId="0" applyNumberFormat="1" applyFont="1" applyBorder="1" applyAlignment="1">
      <alignment horizontal="center"/>
    </xf>
    <xf numFmtId="4" fontId="7" fillId="0" borderId="43" xfId="0" applyNumberFormat="1" applyFont="1" applyBorder="1" applyAlignment="1">
      <alignment horizontal="center"/>
    </xf>
    <xf numFmtId="4" fontId="7" fillId="4" borderId="41" xfId="0" applyNumberFormat="1" applyFont="1" applyFill="1" applyBorder="1" applyAlignment="1">
      <alignment horizontal="center"/>
    </xf>
    <xf numFmtId="4" fontId="7" fillId="4" borderId="42" xfId="0" applyNumberFormat="1" applyFont="1" applyFill="1" applyBorder="1" applyAlignment="1">
      <alignment horizontal="center"/>
    </xf>
    <xf numFmtId="4" fontId="7" fillId="4" borderId="44" xfId="0" applyNumberFormat="1" applyFont="1" applyFill="1" applyBorder="1" applyAlignment="1">
      <alignment horizontal="center"/>
    </xf>
    <xf numFmtId="4" fontId="8" fillId="4" borderId="44" xfId="0" applyNumberFormat="1" applyFont="1" applyFill="1" applyBorder="1" applyAlignment="1">
      <alignment horizontal="center"/>
    </xf>
    <xf numFmtId="4" fontId="8" fillId="4" borderId="42" xfId="0" applyNumberFormat="1" applyFont="1" applyFill="1" applyBorder="1" applyAlignment="1">
      <alignment horizontal="center"/>
    </xf>
    <xf numFmtId="4" fontId="8" fillId="4" borderId="41" xfId="2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center"/>
    </xf>
    <xf numFmtId="4" fontId="8" fillId="0" borderId="42" xfId="0" applyNumberFormat="1" applyFont="1" applyBorder="1" applyAlignment="1">
      <alignment horizontal="center"/>
    </xf>
    <xf numFmtId="4" fontId="8" fillId="0" borderId="42" xfId="2" applyNumberFormat="1" applyFont="1" applyFill="1" applyBorder="1" applyAlignment="1">
      <alignment horizontal="center"/>
    </xf>
    <xf numFmtId="4" fontId="8" fillId="5" borderId="33" xfId="0" applyNumberFormat="1" applyFont="1" applyFill="1" applyBorder="1" applyAlignment="1">
      <alignment horizontal="center"/>
    </xf>
    <xf numFmtId="4" fontId="8" fillId="5" borderId="32" xfId="0" applyNumberFormat="1" applyFont="1" applyFill="1" applyBorder="1" applyAlignment="1">
      <alignment horizontal="center"/>
    </xf>
    <xf numFmtId="4" fontId="8" fillId="5" borderId="28" xfId="2" applyNumberFormat="1" applyFont="1" applyFill="1" applyBorder="1" applyAlignment="1">
      <alignment horizontal="center"/>
    </xf>
    <xf numFmtId="4" fontId="8" fillId="5" borderId="28" xfId="2" applyNumberFormat="1" applyFont="1" applyFill="1" applyBorder="1" applyAlignment="1">
      <alignment horizontal="center" vertical="center"/>
    </xf>
    <xf numFmtId="4" fontId="8" fillId="4" borderId="27" xfId="2" applyNumberFormat="1" applyFont="1" applyFill="1" applyBorder="1" applyAlignment="1">
      <alignment horizontal="center" vertical="center"/>
    </xf>
    <xf numFmtId="4" fontId="7" fillId="5" borderId="46" xfId="0" applyNumberFormat="1" applyFont="1" applyFill="1" applyBorder="1" applyAlignment="1">
      <alignment horizontal="center"/>
    </xf>
    <xf numFmtId="4" fontId="7" fillId="5" borderId="47" xfId="0" applyNumberFormat="1" applyFont="1" applyFill="1" applyBorder="1" applyAlignment="1">
      <alignment horizontal="center"/>
    </xf>
    <xf numFmtId="4" fontId="7" fillId="4" borderId="45" xfId="0" applyNumberFormat="1" applyFont="1" applyFill="1" applyBorder="1" applyAlignment="1">
      <alignment horizontal="center"/>
    </xf>
    <xf numFmtId="4" fontId="7" fillId="4" borderId="46" xfId="0" applyNumberFormat="1" applyFont="1" applyFill="1" applyBorder="1" applyAlignment="1">
      <alignment horizontal="center"/>
    </xf>
    <xf numFmtId="4" fontId="7" fillId="4" borderId="48" xfId="0" applyNumberFormat="1" applyFont="1" applyFill="1" applyBorder="1" applyAlignment="1">
      <alignment horizontal="center"/>
    </xf>
    <xf numFmtId="4" fontId="8" fillId="5" borderId="43" xfId="0" applyNumberFormat="1" applyFont="1" applyFill="1" applyBorder="1" applyAlignment="1">
      <alignment horizontal="center"/>
    </xf>
    <xf numFmtId="4" fontId="8" fillId="5" borderId="42" xfId="0" applyNumberFormat="1" applyFont="1" applyFill="1" applyBorder="1" applyAlignment="1">
      <alignment horizontal="center"/>
    </xf>
    <xf numFmtId="4" fontId="8" fillId="5" borderId="42" xfId="2" applyNumberFormat="1" applyFont="1" applyFill="1" applyBorder="1" applyAlignment="1">
      <alignment horizontal="center"/>
    </xf>
    <xf numFmtId="4" fontId="8" fillId="4" borderId="44" xfId="0" applyNumberFormat="1" applyFont="1" applyFill="1" applyBorder="1" applyAlignment="1">
      <alignment horizontal="center" vertical="center"/>
    </xf>
    <xf numFmtId="4" fontId="8" fillId="4" borderId="42" xfId="0" applyNumberFormat="1" applyFont="1" applyFill="1" applyBorder="1" applyAlignment="1">
      <alignment horizontal="center" vertical="center"/>
    </xf>
    <xf numFmtId="4" fontId="8" fillId="4" borderId="41" xfId="2" applyNumberFormat="1" applyFont="1" applyFill="1" applyBorder="1" applyAlignment="1">
      <alignment horizontal="center" vertical="center"/>
    </xf>
    <xf numFmtId="4" fontId="8" fillId="5" borderId="43" xfId="0" applyNumberFormat="1" applyFont="1" applyFill="1" applyBorder="1" applyAlignment="1">
      <alignment horizontal="center" vertical="center"/>
    </xf>
    <xf numFmtId="4" fontId="8" fillId="5" borderId="42" xfId="0" applyNumberFormat="1" applyFont="1" applyFill="1" applyBorder="1" applyAlignment="1">
      <alignment horizontal="center" vertical="center"/>
    </xf>
    <xf numFmtId="4" fontId="8" fillId="5" borderId="42" xfId="2" applyNumberFormat="1" applyFont="1" applyFill="1" applyBorder="1" applyAlignment="1">
      <alignment horizontal="center" vertical="center"/>
    </xf>
    <xf numFmtId="4" fontId="8" fillId="5" borderId="28" xfId="0" applyNumberFormat="1" applyFont="1" applyFill="1" applyBorder="1" applyAlignment="1">
      <alignment horizontal="center"/>
    </xf>
    <xf numFmtId="4" fontId="8" fillId="5" borderId="29" xfId="0" applyNumberFormat="1" applyFont="1" applyFill="1" applyBorder="1" applyAlignment="1">
      <alignment horizontal="center"/>
    </xf>
    <xf numFmtId="4" fontId="8" fillId="5" borderId="32" xfId="2" applyNumberFormat="1" applyFont="1" applyFill="1" applyBorder="1" applyAlignment="1">
      <alignment horizontal="center"/>
    </xf>
    <xf numFmtId="4" fontId="7" fillId="5" borderId="42" xfId="0" applyNumberFormat="1" applyFont="1" applyFill="1" applyBorder="1" applyAlignment="1">
      <alignment horizontal="center"/>
    </xf>
    <xf numFmtId="4" fontId="7" fillId="5" borderId="43" xfId="0" applyNumberFormat="1" applyFont="1" applyFill="1" applyBorder="1" applyAlignment="1">
      <alignment horizontal="center"/>
    </xf>
    <xf numFmtId="4" fontId="7" fillId="5" borderId="14" xfId="0" applyNumberFormat="1" applyFont="1" applyFill="1" applyBorder="1" applyAlignment="1">
      <alignment horizontal="center"/>
    </xf>
    <xf numFmtId="4" fontId="7" fillId="5" borderId="37" xfId="0" applyNumberFormat="1" applyFont="1" applyFill="1" applyBorder="1" applyAlignment="1">
      <alignment horizontal="center"/>
    </xf>
    <xf numFmtId="4" fontId="7" fillId="4" borderId="41" xfId="2" applyNumberFormat="1" applyFont="1" applyFill="1" applyBorder="1" applyAlignment="1">
      <alignment horizontal="center"/>
    </xf>
    <xf numFmtId="4" fontId="7" fillId="5" borderId="42" xfId="2" applyNumberFormat="1" applyFont="1" applyFill="1" applyBorder="1" applyAlignment="1">
      <alignment horizontal="center"/>
    </xf>
    <xf numFmtId="4" fontId="7" fillId="5" borderId="16" xfId="0" applyNumberFormat="1" applyFont="1" applyFill="1" applyBorder="1" applyAlignment="1">
      <alignment horizontal="center"/>
    </xf>
    <xf numFmtId="4" fontId="7" fillId="5" borderId="15" xfId="0" applyNumberFormat="1" applyFont="1" applyFill="1" applyBorder="1" applyAlignment="1">
      <alignment horizontal="center"/>
    </xf>
    <xf numFmtId="4" fontId="7" fillId="4" borderId="42" xfId="2" applyNumberFormat="1" applyFont="1" applyFill="1" applyBorder="1" applyAlignment="1">
      <alignment horizontal="center" vertical="center"/>
    </xf>
    <xf numFmtId="4" fontId="7" fillId="4" borderId="58" xfId="2" applyNumberFormat="1" applyFont="1" applyFill="1" applyBorder="1" applyAlignment="1">
      <alignment horizontal="center" vertical="center"/>
    </xf>
    <xf numFmtId="4" fontId="7" fillId="5" borderId="43" xfId="0" applyNumberFormat="1" applyFont="1" applyFill="1" applyBorder="1" applyAlignment="1">
      <alignment horizontal="center" vertical="center"/>
    </xf>
    <xf numFmtId="4" fontId="7" fillId="5" borderId="42" xfId="0" applyNumberFormat="1" applyFont="1" applyFill="1" applyBorder="1" applyAlignment="1">
      <alignment horizontal="center" vertical="center"/>
    </xf>
    <xf numFmtId="4" fontId="7" fillId="5" borderId="42" xfId="2" applyNumberFormat="1" applyFont="1" applyFill="1" applyBorder="1" applyAlignment="1">
      <alignment horizontal="center" vertical="center"/>
    </xf>
    <xf numFmtId="4" fontId="8" fillId="5" borderId="42" xfId="1" applyNumberFormat="1" applyFont="1" applyFill="1" applyBorder="1" applyAlignment="1">
      <alignment horizontal="center" vertical="center"/>
    </xf>
    <xf numFmtId="4" fontId="8" fillId="4" borderId="42" xfId="1" applyNumberFormat="1" applyFont="1" applyFill="1" applyBorder="1" applyAlignment="1">
      <alignment horizontal="center"/>
    </xf>
    <xf numFmtId="4" fontId="8" fillId="4" borderId="42" xfId="1" applyNumberFormat="1" applyFont="1" applyFill="1" applyBorder="1" applyAlignment="1">
      <alignment horizontal="center" vertical="center"/>
    </xf>
    <xf numFmtId="4" fontId="8" fillId="5" borderId="42" xfId="1" applyNumberFormat="1" applyFont="1" applyFill="1" applyBorder="1" applyAlignment="1">
      <alignment horizontal="center"/>
    </xf>
    <xf numFmtId="4" fontId="8" fillId="5" borderId="28" xfId="1" applyNumberFormat="1" applyFont="1" applyFill="1" applyBorder="1" applyAlignment="1">
      <alignment horizontal="center" vertical="center"/>
    </xf>
    <xf numFmtId="4" fontId="8" fillId="5" borderId="29" xfId="0" applyNumberFormat="1" applyFont="1" applyFill="1" applyBorder="1" applyAlignment="1">
      <alignment horizontal="center" vertical="center"/>
    </xf>
    <xf numFmtId="4" fontId="8" fillId="4" borderId="28" xfId="1" applyNumberFormat="1" applyFont="1" applyFill="1" applyBorder="1" applyAlignment="1">
      <alignment horizontal="center" vertical="center"/>
    </xf>
    <xf numFmtId="4" fontId="8" fillId="4" borderId="30" xfId="0" applyNumberFormat="1" applyFont="1" applyFill="1" applyBorder="1" applyAlignment="1">
      <alignment horizontal="center" vertical="center"/>
    </xf>
    <xf numFmtId="4" fontId="7" fillId="4" borderId="54" xfId="0" applyNumberFormat="1" applyFont="1" applyFill="1" applyBorder="1" applyAlignment="1">
      <alignment horizontal="center"/>
    </xf>
    <xf numFmtId="4" fontId="7" fillId="5" borderId="53" xfId="0" applyNumberFormat="1" applyFont="1" applyFill="1" applyBorder="1" applyAlignment="1">
      <alignment horizontal="center"/>
    </xf>
    <xf numFmtId="4" fontId="7" fillId="5" borderId="52" xfId="0" applyNumberFormat="1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 wrapText="1"/>
    </xf>
    <xf numFmtId="0" fontId="8" fillId="6" borderId="21" xfId="0" quotePrefix="1" applyFont="1" applyFill="1" applyBorder="1" applyAlignment="1">
      <alignment horizontal="center" vertical="center"/>
    </xf>
    <xf numFmtId="0" fontId="8" fillId="6" borderId="19" xfId="0" quotePrefix="1" applyFont="1" applyFill="1" applyBorder="1" applyAlignment="1">
      <alignment horizontal="center" vertical="center"/>
    </xf>
    <xf numFmtId="0" fontId="8" fillId="6" borderId="22" xfId="0" quotePrefix="1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vertical="center"/>
    </xf>
    <xf numFmtId="0" fontId="7" fillId="6" borderId="25" xfId="0" applyFont="1" applyFill="1" applyBorder="1" applyAlignment="1">
      <alignment vertical="center" wrapText="1"/>
    </xf>
    <xf numFmtId="0" fontId="7" fillId="6" borderId="26" xfId="0" applyFont="1" applyFill="1" applyBorder="1" applyAlignment="1">
      <alignment vertical="center" wrapText="1"/>
    </xf>
    <xf numFmtId="4" fontId="7" fillId="6" borderId="15" xfId="0" applyNumberFormat="1" applyFont="1" applyFill="1" applyBorder="1" applyAlignment="1">
      <alignment horizontal="center"/>
    </xf>
    <xf numFmtId="0" fontId="7" fillId="6" borderId="25" xfId="0" applyFont="1" applyFill="1" applyBorder="1" applyAlignment="1">
      <alignment vertical="center"/>
    </xf>
    <xf numFmtId="0" fontId="7" fillId="6" borderId="26" xfId="0" applyFont="1" applyFill="1" applyBorder="1" applyAlignment="1">
      <alignment vertical="center"/>
    </xf>
    <xf numFmtId="0" fontId="11" fillId="0" borderId="0" xfId="0" applyFont="1"/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5" fillId="0" borderId="19" xfId="0" quotePrefix="1" applyFont="1" applyBorder="1" applyAlignment="1">
      <alignment horizontal="center" vertical="center"/>
    </xf>
    <xf numFmtId="0" fontId="15" fillId="0" borderId="27" xfId="0" quotePrefix="1" applyFont="1" applyBorder="1" applyAlignment="1">
      <alignment vertical="center"/>
    </xf>
    <xf numFmtId="0" fontId="15" fillId="0" borderId="28" xfId="0" applyFont="1" applyBorder="1"/>
    <xf numFmtId="4" fontId="15" fillId="0" borderId="28" xfId="2" applyNumberFormat="1" applyFont="1" applyFill="1" applyBorder="1"/>
    <xf numFmtId="4" fontId="15" fillId="0" borderId="28" xfId="0" applyNumberFormat="1" applyFont="1" applyBorder="1"/>
    <xf numFmtId="0" fontId="15" fillId="0" borderId="31" xfId="0" quotePrefix="1" applyFont="1" applyBorder="1" applyAlignment="1">
      <alignment vertical="center"/>
    </xf>
    <xf numFmtId="0" fontId="15" fillId="0" borderId="32" xfId="0" applyFont="1" applyBorder="1"/>
    <xf numFmtId="4" fontId="15" fillId="0" borderId="32" xfId="2" applyNumberFormat="1" applyFont="1" applyFill="1" applyBorder="1"/>
    <xf numFmtId="4" fontId="15" fillId="0" borderId="32" xfId="0" applyNumberFormat="1" applyFont="1" applyBorder="1"/>
    <xf numFmtId="0" fontId="15" fillId="0" borderId="32" xfId="0" applyFont="1" applyBorder="1" applyAlignment="1">
      <alignment wrapText="1"/>
    </xf>
    <xf numFmtId="4" fontId="14" fillId="0" borderId="14" xfId="0" applyNumberFormat="1" applyFont="1" applyBorder="1"/>
    <xf numFmtId="4" fontId="14" fillId="0" borderId="15" xfId="0" applyNumberFormat="1" applyFont="1" applyBorder="1"/>
    <xf numFmtId="0" fontId="15" fillId="0" borderId="41" xfId="0" quotePrefix="1" applyFont="1" applyBorder="1" applyAlignment="1">
      <alignment vertical="center"/>
    </xf>
    <xf numFmtId="0" fontId="15" fillId="0" borderId="42" xfId="0" applyFont="1" applyBorder="1"/>
    <xf numFmtId="4" fontId="15" fillId="0" borderId="42" xfId="2" applyNumberFormat="1" applyFont="1" applyFill="1" applyBorder="1"/>
    <xf numFmtId="4" fontId="15" fillId="0" borderId="42" xfId="0" applyNumberFormat="1" applyFont="1" applyBorder="1"/>
    <xf numFmtId="0" fontId="15" fillId="0" borderId="42" xfId="0" applyFont="1" applyBorder="1" applyAlignment="1">
      <alignment wrapText="1"/>
    </xf>
    <xf numFmtId="0" fontId="15" fillId="5" borderId="41" xfId="0" quotePrefix="1" applyFont="1" applyFill="1" applyBorder="1" applyAlignment="1">
      <alignment vertical="center"/>
    </xf>
    <xf numFmtId="0" fontId="15" fillId="5" borderId="42" xfId="0" applyFont="1" applyFill="1" applyBorder="1" applyAlignment="1">
      <alignment wrapText="1"/>
    </xf>
    <xf numFmtId="4" fontId="15" fillId="5" borderId="42" xfId="2" applyNumberFormat="1" applyFont="1" applyFill="1" applyBorder="1"/>
    <xf numFmtId="4" fontId="15" fillId="5" borderId="42" xfId="0" applyNumberFormat="1" applyFont="1" applyFill="1" applyBorder="1"/>
    <xf numFmtId="0" fontId="15" fillId="5" borderId="27" xfId="0" quotePrefix="1" applyFont="1" applyFill="1" applyBorder="1" applyAlignment="1">
      <alignment vertical="center"/>
    </xf>
    <xf numFmtId="0" fontId="15" fillId="5" borderId="28" xfId="0" applyFont="1" applyFill="1" applyBorder="1" applyAlignment="1">
      <alignment wrapText="1"/>
    </xf>
    <xf numFmtId="4" fontId="15" fillId="5" borderId="28" xfId="2" applyNumberFormat="1" applyFont="1" applyFill="1" applyBorder="1"/>
    <xf numFmtId="4" fontId="15" fillId="5" borderId="28" xfId="0" applyNumberFormat="1" applyFont="1" applyFill="1" applyBorder="1"/>
    <xf numFmtId="0" fontId="15" fillId="5" borderId="31" xfId="0" quotePrefix="1" applyFont="1" applyFill="1" applyBorder="1" applyAlignment="1">
      <alignment vertical="center"/>
    </xf>
    <xf numFmtId="0" fontId="15" fillId="5" borderId="32" xfId="0" applyFont="1" applyFill="1" applyBorder="1" applyAlignment="1">
      <alignment wrapText="1"/>
    </xf>
    <xf numFmtId="4" fontId="15" fillId="5" borderId="32" xfId="2" applyNumberFormat="1" applyFont="1" applyFill="1" applyBorder="1"/>
    <xf numFmtId="4" fontId="15" fillId="5" borderId="32" xfId="0" applyNumberFormat="1" applyFont="1" applyFill="1" applyBorder="1"/>
    <xf numFmtId="0" fontId="15" fillId="5" borderId="42" xfId="0" applyFont="1" applyFill="1" applyBorder="1"/>
    <xf numFmtId="4" fontId="14" fillId="5" borderId="42" xfId="0" applyNumberFormat="1" applyFont="1" applyFill="1" applyBorder="1"/>
    <xf numFmtId="0" fontId="15" fillId="0" borderId="42" xfId="0" applyFont="1" applyBorder="1" applyAlignment="1">
      <alignment vertical="top" wrapText="1"/>
    </xf>
    <xf numFmtId="4" fontId="15" fillId="0" borderId="42" xfId="1" applyNumberFormat="1" applyFont="1" applyFill="1" applyBorder="1"/>
    <xf numFmtId="0" fontId="15" fillId="0" borderId="28" xfId="0" applyFont="1" applyBorder="1" applyAlignment="1">
      <alignment wrapText="1"/>
    </xf>
    <xf numFmtId="4" fontId="15" fillId="0" borderId="28" xfId="1" applyNumberFormat="1" applyFont="1" applyFill="1" applyBorder="1"/>
    <xf numFmtId="0" fontId="15" fillId="0" borderId="0" xfId="0" applyFont="1" applyAlignment="1">
      <alignment wrapText="1"/>
    </xf>
    <xf numFmtId="4" fontId="14" fillId="0" borderId="52" xfId="0" applyNumberFormat="1" applyFont="1" applyBorder="1"/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20" xfId="0" quotePrefix="1" applyFont="1" applyBorder="1" applyAlignment="1">
      <alignment horizontal="center" vertical="center"/>
    </xf>
    <xf numFmtId="4" fontId="15" fillId="0" borderId="29" xfId="0" applyNumberFormat="1" applyFont="1" applyBorder="1"/>
    <xf numFmtId="4" fontId="15" fillId="0" borderId="33" xfId="0" applyNumberFormat="1" applyFont="1" applyBorder="1"/>
    <xf numFmtId="4" fontId="14" fillId="0" borderId="37" xfId="0" applyNumberFormat="1" applyFont="1" applyBorder="1"/>
    <xf numFmtId="4" fontId="14" fillId="0" borderId="16" xfId="0" applyNumberFormat="1" applyFont="1" applyBorder="1"/>
    <xf numFmtId="4" fontId="15" fillId="0" borderId="43" xfId="0" applyNumberFormat="1" applyFont="1" applyBorder="1"/>
    <xf numFmtId="4" fontId="15" fillId="5" borderId="43" xfId="0" applyNumberFormat="1" applyFont="1" applyFill="1" applyBorder="1"/>
    <xf numFmtId="4" fontId="15" fillId="5" borderId="29" xfId="0" applyNumberFormat="1" applyFont="1" applyFill="1" applyBorder="1"/>
    <xf numFmtId="4" fontId="15" fillId="5" borderId="33" xfId="0" applyNumberFormat="1" applyFont="1" applyFill="1" applyBorder="1"/>
    <xf numFmtId="4" fontId="14" fillId="5" borderId="43" xfId="0" applyNumberFormat="1" applyFont="1" applyFill="1" applyBorder="1"/>
    <xf numFmtId="4" fontId="14" fillId="0" borderId="53" xfId="0" applyNumberFormat="1" applyFont="1" applyBorder="1"/>
    <xf numFmtId="0" fontId="14" fillId="6" borderId="11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 wrapText="1"/>
    </xf>
    <xf numFmtId="0" fontId="15" fillId="6" borderId="21" xfId="0" quotePrefix="1" applyFont="1" applyFill="1" applyBorder="1" applyAlignment="1">
      <alignment horizontal="center" vertical="center"/>
    </xf>
    <xf numFmtId="0" fontId="15" fillId="6" borderId="19" xfId="0" quotePrefix="1" applyFont="1" applyFill="1" applyBorder="1" applyAlignment="1">
      <alignment horizontal="center" vertical="center"/>
    </xf>
    <xf numFmtId="0" fontId="15" fillId="6" borderId="22" xfId="0" quotePrefix="1" applyFont="1" applyFill="1" applyBorder="1" applyAlignment="1">
      <alignment horizontal="center" vertical="center"/>
    </xf>
    <xf numFmtId="4" fontId="15" fillId="6" borderId="27" xfId="2" applyNumberFormat="1" applyFont="1" applyFill="1" applyBorder="1"/>
    <xf numFmtId="4" fontId="15" fillId="6" borderId="28" xfId="0" applyNumberFormat="1" applyFont="1" applyFill="1" applyBorder="1"/>
    <xf numFmtId="4" fontId="15" fillId="6" borderId="30" xfId="0" applyNumberFormat="1" applyFont="1" applyFill="1" applyBorder="1"/>
    <xf numFmtId="4" fontId="15" fillId="6" borderId="31" xfId="2" applyNumberFormat="1" applyFont="1" applyFill="1" applyBorder="1"/>
    <xf numFmtId="4" fontId="15" fillId="6" borderId="32" xfId="0" applyNumberFormat="1" applyFont="1" applyFill="1" applyBorder="1"/>
    <xf numFmtId="4" fontId="15" fillId="6" borderId="34" xfId="0" applyNumberFormat="1" applyFont="1" applyFill="1" applyBorder="1"/>
    <xf numFmtId="4" fontId="14" fillId="6" borderId="13" xfId="0" applyNumberFormat="1" applyFont="1" applyFill="1" applyBorder="1"/>
    <xf numFmtId="4" fontId="14" fillId="6" borderId="14" xfId="0" applyNumberFormat="1" applyFont="1" applyFill="1" applyBorder="1"/>
    <xf numFmtId="4" fontId="14" fillId="6" borderId="38" xfId="0" applyNumberFormat="1" applyFont="1" applyFill="1" applyBorder="1"/>
    <xf numFmtId="4" fontId="14" fillId="6" borderId="17" xfId="0" applyNumberFormat="1" applyFont="1" applyFill="1" applyBorder="1"/>
    <xf numFmtId="4" fontId="14" fillId="6" borderId="15" xfId="0" applyNumberFormat="1" applyFont="1" applyFill="1" applyBorder="1"/>
    <xf numFmtId="4" fontId="14" fillId="6" borderId="18" xfId="0" applyNumberFormat="1" applyFont="1" applyFill="1" applyBorder="1"/>
    <xf numFmtId="4" fontId="14" fillId="6" borderId="41" xfId="0" applyNumberFormat="1" applyFont="1" applyFill="1" applyBorder="1"/>
    <xf numFmtId="4" fontId="14" fillId="6" borderId="42" xfId="0" applyNumberFormat="1" applyFont="1" applyFill="1" applyBorder="1"/>
    <xf numFmtId="4" fontId="14" fillId="6" borderId="44" xfId="0" applyNumberFormat="1" applyFont="1" applyFill="1" applyBorder="1"/>
    <xf numFmtId="4" fontId="15" fillId="6" borderId="41" xfId="2" applyNumberFormat="1" applyFont="1" applyFill="1" applyBorder="1"/>
    <xf numFmtId="4" fontId="15" fillId="6" borderId="42" xfId="0" applyNumberFormat="1" applyFont="1" applyFill="1" applyBorder="1"/>
    <xf numFmtId="4" fontId="15" fillId="6" borderId="44" xfId="0" applyNumberFormat="1" applyFont="1" applyFill="1" applyBorder="1"/>
    <xf numFmtId="4" fontId="14" fillId="6" borderId="54" xfId="0" applyNumberFormat="1" applyFont="1" applyFill="1" applyBorder="1"/>
    <xf numFmtId="4" fontId="14" fillId="6" borderId="52" xfId="0" applyNumberFormat="1" applyFont="1" applyFill="1" applyBorder="1"/>
    <xf numFmtId="4" fontId="14" fillId="6" borderId="55" xfId="0" applyNumberFormat="1" applyFont="1" applyFill="1" applyBorder="1"/>
    <xf numFmtId="0" fontId="14" fillId="7" borderId="62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 wrapText="1"/>
    </xf>
    <xf numFmtId="0" fontId="14" fillId="7" borderId="40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 wrapText="1"/>
    </xf>
    <xf numFmtId="0" fontId="15" fillId="7" borderId="63" xfId="0" quotePrefix="1" applyFont="1" applyFill="1" applyBorder="1" applyAlignment="1">
      <alignment horizontal="center" vertical="center"/>
    </xf>
    <xf numFmtId="0" fontId="15" fillId="7" borderId="19" xfId="0" quotePrefix="1" applyFont="1" applyFill="1" applyBorder="1" applyAlignment="1">
      <alignment horizontal="center" vertical="center"/>
    </xf>
    <xf numFmtId="0" fontId="15" fillId="7" borderId="20" xfId="0" quotePrefix="1" applyFont="1" applyFill="1" applyBorder="1" applyAlignment="1">
      <alignment horizontal="center" vertical="center"/>
    </xf>
    <xf numFmtId="4" fontId="15" fillId="7" borderId="64" xfId="2" applyNumberFormat="1" applyFont="1" applyFill="1" applyBorder="1"/>
    <xf numFmtId="4" fontId="15" fillId="7" borderId="28" xfId="0" applyNumberFormat="1" applyFont="1" applyFill="1" applyBorder="1"/>
    <xf numFmtId="4" fontId="15" fillId="7" borderId="29" xfId="0" applyNumberFormat="1" applyFont="1" applyFill="1" applyBorder="1"/>
    <xf numFmtId="4" fontId="15" fillId="7" borderId="65" xfId="2" applyNumberFormat="1" applyFont="1" applyFill="1" applyBorder="1"/>
    <xf numFmtId="4" fontId="15" fillId="7" borderId="32" xfId="0" applyNumberFormat="1" applyFont="1" applyFill="1" applyBorder="1"/>
    <xf numFmtId="4" fontId="15" fillId="7" borderId="33" xfId="0" applyNumberFormat="1" applyFont="1" applyFill="1" applyBorder="1"/>
    <xf numFmtId="4" fontId="14" fillId="7" borderId="66" xfId="0" applyNumberFormat="1" applyFont="1" applyFill="1" applyBorder="1"/>
    <xf numFmtId="4" fontId="14" fillId="7" borderId="14" xfId="0" applyNumberFormat="1" applyFont="1" applyFill="1" applyBorder="1"/>
    <xf numFmtId="4" fontId="14" fillId="7" borderId="37" xfId="0" applyNumberFormat="1" applyFont="1" applyFill="1" applyBorder="1"/>
    <xf numFmtId="4" fontId="14" fillId="7" borderId="40" xfId="0" applyNumberFormat="1" applyFont="1" applyFill="1" applyBorder="1"/>
    <xf numFmtId="4" fontId="14" fillId="7" borderId="15" xfId="0" applyNumberFormat="1" applyFont="1" applyFill="1" applyBorder="1"/>
    <xf numFmtId="4" fontId="14" fillId="7" borderId="16" xfId="0" applyNumberFormat="1" applyFont="1" applyFill="1" applyBorder="1"/>
    <xf numFmtId="4" fontId="14" fillId="7" borderId="59" xfId="0" applyNumberFormat="1" applyFont="1" applyFill="1" applyBorder="1"/>
    <xf numFmtId="4" fontId="14" fillId="7" borderId="42" xfId="0" applyNumberFormat="1" applyFont="1" applyFill="1" applyBorder="1"/>
    <xf numFmtId="4" fontId="14" fillId="7" borderId="43" xfId="0" applyNumberFormat="1" applyFont="1" applyFill="1" applyBorder="1"/>
    <xf numFmtId="4" fontId="15" fillId="7" borderId="59" xfId="2" applyNumberFormat="1" applyFont="1" applyFill="1" applyBorder="1"/>
    <xf numFmtId="4" fontId="15" fillId="7" borderId="42" xfId="0" applyNumberFormat="1" applyFont="1" applyFill="1" applyBorder="1"/>
    <xf numFmtId="4" fontId="15" fillId="7" borderId="43" xfId="0" applyNumberFormat="1" applyFont="1" applyFill="1" applyBorder="1"/>
    <xf numFmtId="4" fontId="15" fillId="7" borderId="42" xfId="1" applyNumberFormat="1" applyFont="1" applyFill="1" applyBorder="1"/>
    <xf numFmtId="4" fontId="15" fillId="7" borderId="28" xfId="1" applyNumberFormat="1" applyFont="1" applyFill="1" applyBorder="1"/>
    <xf numFmtId="4" fontId="14" fillId="7" borderId="52" xfId="0" applyNumberFormat="1" applyFont="1" applyFill="1" applyBorder="1"/>
    <xf numFmtId="0" fontId="14" fillId="4" borderId="11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 wrapText="1"/>
    </xf>
    <xf numFmtId="0" fontId="15" fillId="4" borderId="21" xfId="0" quotePrefix="1" applyFont="1" applyFill="1" applyBorder="1" applyAlignment="1">
      <alignment horizontal="center" vertical="center"/>
    </xf>
    <xf numFmtId="0" fontId="15" fillId="4" borderId="19" xfId="0" quotePrefix="1" applyFont="1" applyFill="1" applyBorder="1" applyAlignment="1">
      <alignment horizontal="center" vertical="center"/>
    </xf>
    <xf numFmtId="0" fontId="15" fillId="4" borderId="22" xfId="0" quotePrefix="1" applyFont="1" applyFill="1" applyBorder="1" applyAlignment="1">
      <alignment horizontal="center" vertical="center"/>
    </xf>
    <xf numFmtId="4" fontId="15" fillId="4" borderId="27" xfId="2" applyNumberFormat="1" applyFont="1" applyFill="1" applyBorder="1"/>
    <xf numFmtId="4" fontId="15" fillId="4" borderId="28" xfId="0" applyNumberFormat="1" applyFont="1" applyFill="1" applyBorder="1"/>
    <xf numFmtId="4" fontId="15" fillId="4" borderId="30" xfId="0" applyNumberFormat="1" applyFont="1" applyFill="1" applyBorder="1"/>
    <xf numFmtId="4" fontId="15" fillId="4" borderId="31" xfId="2" applyNumberFormat="1" applyFont="1" applyFill="1" applyBorder="1"/>
    <xf numFmtId="4" fontId="15" fillId="4" borderId="32" xfId="0" applyNumberFormat="1" applyFont="1" applyFill="1" applyBorder="1"/>
    <xf numFmtId="4" fontId="15" fillId="4" borderId="34" xfId="0" applyNumberFormat="1" applyFont="1" applyFill="1" applyBorder="1"/>
    <xf numFmtId="4" fontId="14" fillId="4" borderId="13" xfId="0" applyNumberFormat="1" applyFont="1" applyFill="1" applyBorder="1"/>
    <xf numFmtId="4" fontId="14" fillId="4" borderId="14" xfId="0" applyNumberFormat="1" applyFont="1" applyFill="1" applyBorder="1"/>
    <xf numFmtId="4" fontId="14" fillId="4" borderId="38" xfId="0" applyNumberFormat="1" applyFont="1" applyFill="1" applyBorder="1"/>
    <xf numFmtId="4" fontId="14" fillId="4" borderId="17" xfId="0" applyNumberFormat="1" applyFont="1" applyFill="1" applyBorder="1"/>
    <xf numFmtId="4" fontId="14" fillId="4" borderId="15" xfId="0" applyNumberFormat="1" applyFont="1" applyFill="1" applyBorder="1"/>
    <xf numFmtId="4" fontId="14" fillId="4" borderId="18" xfId="0" applyNumberFormat="1" applyFont="1" applyFill="1" applyBorder="1"/>
    <xf numFmtId="4" fontId="14" fillId="4" borderId="41" xfId="0" applyNumberFormat="1" applyFont="1" applyFill="1" applyBorder="1"/>
    <xf numFmtId="4" fontId="14" fillId="4" borderId="42" xfId="0" applyNumberFormat="1" applyFont="1" applyFill="1" applyBorder="1"/>
    <xf numFmtId="4" fontId="14" fillId="4" borderId="44" xfId="0" applyNumberFormat="1" applyFont="1" applyFill="1" applyBorder="1"/>
    <xf numFmtId="4" fontId="15" fillId="4" borderId="41" xfId="2" applyNumberFormat="1" applyFont="1" applyFill="1" applyBorder="1"/>
    <xf numFmtId="4" fontId="15" fillId="4" borderId="42" xfId="0" applyNumberFormat="1" applyFont="1" applyFill="1" applyBorder="1"/>
    <xf numFmtId="4" fontId="15" fillId="4" borderId="44" xfId="0" applyNumberFormat="1" applyFont="1" applyFill="1" applyBorder="1"/>
    <xf numFmtId="4" fontId="15" fillId="4" borderId="42" xfId="1" applyNumberFormat="1" applyFont="1" applyFill="1" applyBorder="1"/>
    <xf numFmtId="4" fontId="15" fillId="4" borderId="28" xfId="1" applyNumberFormat="1" applyFont="1" applyFill="1" applyBorder="1"/>
    <xf numFmtId="4" fontId="14" fillId="4" borderId="54" xfId="0" applyNumberFormat="1" applyFont="1" applyFill="1" applyBorder="1"/>
    <xf numFmtId="4" fontId="14" fillId="4" borderId="52" xfId="0" applyNumberFormat="1" applyFont="1" applyFill="1" applyBorder="1"/>
    <xf numFmtId="0" fontId="15" fillId="0" borderId="42" xfId="0" applyFont="1" applyBorder="1" applyAlignment="1">
      <alignment horizontal="left" wrapText="1"/>
    </xf>
    <xf numFmtId="4" fontId="0" fillId="0" borderId="0" xfId="0" applyNumberFormat="1"/>
    <xf numFmtId="0" fontId="7" fillId="7" borderId="9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8" fillId="7" borderId="19" xfId="0" quotePrefix="1" applyFont="1" applyFill="1" applyBorder="1" applyAlignment="1">
      <alignment horizontal="center" vertical="center"/>
    </xf>
    <xf numFmtId="0" fontId="7" fillId="7" borderId="42" xfId="0" applyFont="1" applyFill="1" applyBorder="1" applyAlignment="1">
      <alignment vertical="center"/>
    </xf>
    <xf numFmtId="4" fontId="8" fillId="7" borderId="28" xfId="0" applyNumberFormat="1" applyFont="1" applyFill="1" applyBorder="1" applyAlignment="1">
      <alignment horizontal="center"/>
    </xf>
    <xf numFmtId="4" fontId="7" fillId="7" borderId="13" xfId="0" applyNumberFormat="1" applyFont="1" applyFill="1" applyBorder="1" applyAlignment="1">
      <alignment horizontal="center"/>
    </xf>
    <xf numFmtId="4" fontId="7" fillId="7" borderId="28" xfId="0" applyNumberFormat="1" applyFont="1" applyFill="1" applyBorder="1" applyAlignment="1">
      <alignment horizontal="center"/>
    </xf>
    <xf numFmtId="0" fontId="7" fillId="7" borderId="0" xfId="0" applyFont="1" applyFill="1" applyAlignment="1">
      <alignment vertical="center" wrapText="1"/>
    </xf>
    <xf numFmtId="4" fontId="7" fillId="7" borderId="17" xfId="0" applyNumberFormat="1" applyFont="1" applyFill="1" applyBorder="1" applyAlignment="1">
      <alignment horizontal="center"/>
    </xf>
    <xf numFmtId="4" fontId="7" fillId="7" borderId="15" xfId="0" applyNumberFormat="1" applyFont="1" applyFill="1" applyBorder="1" applyAlignment="1">
      <alignment horizontal="center"/>
    </xf>
    <xf numFmtId="4" fontId="7" fillId="7" borderId="42" xfId="0" applyNumberFormat="1" applyFont="1" applyFill="1" applyBorder="1" applyAlignment="1">
      <alignment horizontal="center"/>
    </xf>
    <xf numFmtId="4" fontId="8" fillId="7" borderId="42" xfId="0" applyNumberFormat="1" applyFont="1" applyFill="1" applyBorder="1" applyAlignment="1">
      <alignment horizontal="center"/>
    </xf>
    <xf numFmtId="0" fontId="7" fillId="7" borderId="0" xfId="0" applyFont="1" applyFill="1" applyAlignment="1">
      <alignment vertical="center"/>
    </xf>
    <xf numFmtId="4" fontId="7" fillId="7" borderId="54" xfId="0" applyNumberFormat="1" applyFont="1" applyFill="1" applyBorder="1" applyAlignment="1">
      <alignment horizontal="center"/>
    </xf>
    <xf numFmtId="4" fontId="15" fillId="6" borderId="28" xfId="2" applyNumberFormat="1" applyFont="1" applyFill="1" applyBorder="1"/>
    <xf numFmtId="4" fontId="15" fillId="6" borderId="42" xfId="2" applyNumberFormat="1" applyFont="1" applyFill="1" applyBorder="1"/>
    <xf numFmtId="4" fontId="15" fillId="6" borderId="32" xfId="2" applyNumberFormat="1" applyFont="1" applyFill="1" applyBorder="1"/>
    <xf numFmtId="4" fontId="15" fillId="7" borderId="28" xfId="2" applyNumberFormat="1" applyFont="1" applyFill="1" applyBorder="1"/>
    <xf numFmtId="4" fontId="15" fillId="7" borderId="42" xfId="2" applyNumberFormat="1" applyFont="1" applyFill="1" applyBorder="1"/>
    <xf numFmtId="4" fontId="15" fillId="7" borderId="32" xfId="2" applyNumberFormat="1" applyFont="1" applyFill="1" applyBorder="1"/>
    <xf numFmtId="4" fontId="15" fillId="4" borderId="28" xfId="2" applyNumberFormat="1" applyFont="1" applyFill="1" applyBorder="1"/>
    <xf numFmtId="4" fontId="15" fillId="4" borderId="42" xfId="2" applyNumberFormat="1" applyFont="1" applyFill="1" applyBorder="1"/>
    <xf numFmtId="4" fontId="15" fillId="4" borderId="32" xfId="2" applyNumberFormat="1" applyFont="1" applyFill="1" applyBorder="1"/>
    <xf numFmtId="4" fontId="7" fillId="7" borderId="68" xfId="0" applyNumberFormat="1" applyFont="1" applyFill="1" applyBorder="1" applyAlignment="1">
      <alignment horizontal="center"/>
    </xf>
    <xf numFmtId="4" fontId="15" fillId="6" borderId="69" xfId="2" applyNumberFormat="1" applyFont="1" applyFill="1" applyBorder="1"/>
    <xf numFmtId="4" fontId="14" fillId="6" borderId="58" xfId="0" applyNumberFormat="1" applyFont="1" applyFill="1" applyBorder="1"/>
    <xf numFmtId="4" fontId="14" fillId="6" borderId="69" xfId="0" applyNumberFormat="1" applyFont="1" applyFill="1" applyBorder="1"/>
    <xf numFmtId="4" fontId="14" fillId="6" borderId="71" xfId="0" applyNumberFormat="1" applyFont="1" applyFill="1" applyBorder="1"/>
    <xf numFmtId="4" fontId="14" fillId="6" borderId="4" xfId="0" applyNumberFormat="1" applyFont="1" applyFill="1" applyBorder="1"/>
    <xf numFmtId="4" fontId="14" fillId="6" borderId="28" xfId="0" applyNumberFormat="1" applyFont="1" applyFill="1" applyBorder="1"/>
    <xf numFmtId="4" fontId="14" fillId="6" borderId="32" xfId="0" applyNumberFormat="1" applyFont="1" applyFill="1" applyBorder="1"/>
    <xf numFmtId="4" fontId="14" fillId="6" borderId="39" xfId="0" applyNumberFormat="1" applyFont="1" applyFill="1" applyBorder="1"/>
    <xf numFmtId="4" fontId="15" fillId="6" borderId="58" xfId="2" applyNumberFormat="1" applyFont="1" applyFill="1" applyBorder="1"/>
    <xf numFmtId="4" fontId="14" fillId="6" borderId="73" xfId="0" applyNumberFormat="1" applyFont="1" applyFill="1" applyBorder="1"/>
    <xf numFmtId="4" fontId="15" fillId="6" borderId="74" xfId="2" applyNumberFormat="1" applyFont="1" applyFill="1" applyBorder="1"/>
    <xf numFmtId="4" fontId="14" fillId="6" borderId="60" xfId="0" applyNumberFormat="1" applyFont="1" applyFill="1" applyBorder="1"/>
    <xf numFmtId="4" fontId="14" fillId="6" borderId="74" xfId="0" applyNumberFormat="1" applyFont="1" applyFill="1" applyBorder="1"/>
    <xf numFmtId="4" fontId="14" fillId="6" borderId="75" xfId="0" applyNumberFormat="1" applyFont="1" applyFill="1" applyBorder="1"/>
    <xf numFmtId="4" fontId="14" fillId="6" borderId="6" xfId="0" applyNumberFormat="1" applyFont="1" applyFill="1" applyBorder="1"/>
    <xf numFmtId="4" fontId="15" fillId="6" borderId="60" xfId="2" applyNumberFormat="1" applyFont="1" applyFill="1" applyBorder="1"/>
    <xf numFmtId="4" fontId="14" fillId="4" borderId="4" xfId="0" applyNumberFormat="1" applyFont="1" applyFill="1" applyBorder="1"/>
    <xf numFmtId="4" fontId="14" fillId="4" borderId="39" xfId="0" applyNumberFormat="1" applyFont="1" applyFill="1" applyBorder="1"/>
    <xf numFmtId="4" fontId="7" fillId="7" borderId="32" xfId="0" applyNumberFormat="1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8" fillId="7" borderId="20" xfId="0" quotePrefix="1" applyFont="1" applyFill="1" applyBorder="1" applyAlignment="1">
      <alignment horizontal="center" vertical="center"/>
    </xf>
    <xf numFmtId="0" fontId="7" fillId="7" borderId="43" xfId="0" applyFont="1" applyFill="1" applyBorder="1" applyAlignment="1">
      <alignment vertical="center"/>
    </xf>
    <xf numFmtId="4" fontId="8" fillId="7" borderId="29" xfId="0" applyNumberFormat="1" applyFont="1" applyFill="1" applyBorder="1" applyAlignment="1">
      <alignment horizontal="center"/>
    </xf>
    <xf numFmtId="4" fontId="7" fillId="7" borderId="16" xfId="0" applyNumberFormat="1" applyFont="1" applyFill="1" applyBorder="1" applyAlignment="1">
      <alignment horizontal="center"/>
    </xf>
    <xf numFmtId="4" fontId="7" fillId="7" borderId="43" xfId="0" applyNumberFormat="1" applyFont="1" applyFill="1" applyBorder="1" applyAlignment="1">
      <alignment horizontal="center"/>
    </xf>
    <xf numFmtId="4" fontId="7" fillId="7" borderId="33" xfId="0" applyNumberFormat="1" applyFont="1" applyFill="1" applyBorder="1" applyAlignment="1">
      <alignment horizontal="center"/>
    </xf>
    <xf numFmtId="4" fontId="7" fillId="7" borderId="78" xfId="0" applyNumberFormat="1" applyFont="1" applyFill="1" applyBorder="1" applyAlignment="1">
      <alignment horizontal="center" vertical="center"/>
    </xf>
    <xf numFmtId="4" fontId="7" fillId="7" borderId="43" xfId="0" applyNumberFormat="1" applyFont="1" applyFill="1" applyBorder="1" applyAlignment="1">
      <alignment horizontal="center" vertical="center"/>
    </xf>
    <xf numFmtId="4" fontId="7" fillId="7" borderId="33" xfId="0" applyNumberFormat="1" applyFont="1" applyFill="1" applyBorder="1" applyAlignment="1">
      <alignment horizontal="center" vertical="center"/>
    </xf>
    <xf numFmtId="4" fontId="7" fillId="7" borderId="4" xfId="0" applyNumberFormat="1" applyFont="1" applyFill="1" applyBorder="1" applyAlignment="1">
      <alignment horizontal="center"/>
    </xf>
    <xf numFmtId="4" fontId="7" fillId="7" borderId="39" xfId="0" applyNumberFormat="1" applyFont="1" applyFill="1" applyBorder="1" applyAlignment="1">
      <alignment horizontal="center"/>
    </xf>
    <xf numFmtId="4" fontId="7" fillId="7" borderId="79" xfId="0" applyNumberFormat="1" applyFont="1" applyFill="1" applyBorder="1" applyAlignment="1">
      <alignment horizontal="center"/>
    </xf>
    <xf numFmtId="4" fontId="7" fillId="7" borderId="80" xfId="0" applyNumberFormat="1" applyFont="1" applyFill="1" applyBorder="1" applyAlignment="1">
      <alignment horizontal="center"/>
    </xf>
    <xf numFmtId="4" fontId="7" fillId="7" borderId="70" xfId="0" applyNumberFormat="1" applyFont="1" applyFill="1" applyBorder="1" applyAlignment="1">
      <alignment horizontal="center"/>
    </xf>
    <xf numFmtId="4" fontId="8" fillId="7" borderId="43" xfId="0" applyNumberFormat="1" applyFont="1" applyFill="1" applyBorder="1" applyAlignment="1">
      <alignment horizontal="center"/>
    </xf>
    <xf numFmtId="4" fontId="7" fillId="7" borderId="50" xfId="0" applyNumberFormat="1" applyFont="1" applyFill="1" applyBorder="1" applyAlignment="1">
      <alignment horizontal="center"/>
    </xf>
    <xf numFmtId="0" fontId="7" fillId="6" borderId="41" xfId="0" applyFont="1" applyFill="1" applyBorder="1" applyAlignment="1">
      <alignment vertical="center"/>
    </xf>
    <xf numFmtId="0" fontId="7" fillId="6" borderId="44" xfId="0" applyFont="1" applyFill="1" applyBorder="1" applyAlignment="1">
      <alignment vertical="center"/>
    </xf>
    <xf numFmtId="4" fontId="15" fillId="6" borderId="30" xfId="2" applyNumberFormat="1" applyFont="1" applyFill="1" applyBorder="1"/>
    <xf numFmtId="4" fontId="15" fillId="6" borderId="44" xfId="2" applyNumberFormat="1" applyFont="1" applyFill="1" applyBorder="1"/>
    <xf numFmtId="4" fontId="15" fillId="6" borderId="34" xfId="2" applyNumberFormat="1" applyFont="1" applyFill="1" applyBorder="1"/>
    <xf numFmtId="4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8" fillId="4" borderId="58" xfId="2" applyNumberFormat="1" applyFont="1" applyFill="1" applyBorder="1" applyAlignment="1">
      <alignment horizontal="center"/>
    </xf>
    <xf numFmtId="4" fontId="8" fillId="4" borderId="42" xfId="2" applyNumberFormat="1" applyFont="1" applyFill="1" applyBorder="1" applyAlignment="1">
      <alignment horizontal="center"/>
    </xf>
    <xf numFmtId="4" fontId="8" fillId="7" borderId="42" xfId="2" applyNumberFormat="1" applyFont="1" applyFill="1" applyBorder="1" applyAlignment="1">
      <alignment horizontal="center"/>
    </xf>
    <xf numFmtId="4" fontId="8" fillId="7" borderId="43" xfId="2" applyNumberFormat="1" applyFont="1" applyFill="1" applyBorder="1" applyAlignment="1">
      <alignment horizontal="center"/>
    </xf>
    <xf numFmtId="0" fontId="7" fillId="0" borderId="41" xfId="0" quotePrefix="1" applyFont="1" applyBorder="1" applyAlignment="1">
      <alignment vertical="center"/>
    </xf>
    <xf numFmtId="0" fontId="7" fillId="0" borderId="42" xfId="0" applyFont="1" applyBorder="1"/>
    <xf numFmtId="4" fontId="7" fillId="0" borderId="42" xfId="0" applyNumberFormat="1" applyFont="1" applyBorder="1"/>
    <xf numFmtId="4" fontId="7" fillId="0" borderId="43" xfId="0" applyNumberFormat="1" applyFont="1" applyBorder="1"/>
    <xf numFmtId="4" fontId="7" fillId="4" borderId="42" xfId="0" applyNumberFormat="1" applyFont="1" applyFill="1" applyBorder="1"/>
    <xf numFmtId="4" fontId="7" fillId="4" borderId="44" xfId="0" applyNumberFormat="1" applyFont="1" applyFill="1" applyBorder="1"/>
    <xf numFmtId="4" fontId="7" fillId="7" borderId="43" xfId="0" applyNumberFormat="1" applyFont="1" applyFill="1" applyBorder="1"/>
    <xf numFmtId="0" fontId="7" fillId="0" borderId="31" xfId="0" quotePrefix="1" applyFont="1" applyBorder="1" applyAlignment="1">
      <alignment vertical="center"/>
    </xf>
    <xf numFmtId="0" fontId="7" fillId="0" borderId="32" xfId="0" applyFont="1" applyBorder="1" applyAlignment="1">
      <alignment wrapText="1"/>
    </xf>
    <xf numFmtId="4" fontId="7" fillId="0" borderId="32" xfId="2" applyNumberFormat="1" applyFont="1" applyFill="1" applyBorder="1" applyAlignment="1">
      <alignment horizontal="center" vertical="center"/>
    </xf>
    <xf numFmtId="4" fontId="7" fillId="0" borderId="32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horizontal="center" vertical="center"/>
    </xf>
    <xf numFmtId="4" fontId="7" fillId="4" borderId="31" xfId="2" applyNumberFormat="1" applyFont="1" applyFill="1" applyBorder="1" applyAlignment="1">
      <alignment horizontal="center" vertical="center"/>
    </xf>
    <xf numFmtId="4" fontId="7" fillId="4" borderId="32" xfId="0" applyNumberFormat="1" applyFont="1" applyFill="1" applyBorder="1" applyAlignment="1">
      <alignment horizontal="center" vertical="center"/>
    </xf>
    <xf numFmtId="4" fontId="7" fillId="4" borderId="34" xfId="0" applyNumberFormat="1" applyFont="1" applyFill="1" applyBorder="1" applyAlignment="1">
      <alignment horizontal="center" vertical="center"/>
    </xf>
    <xf numFmtId="0" fontId="7" fillId="5" borderId="31" xfId="0" quotePrefix="1" applyFont="1" applyFill="1" applyBorder="1" applyAlignment="1">
      <alignment vertical="center"/>
    </xf>
    <xf numFmtId="0" fontId="7" fillId="5" borderId="32" xfId="0" applyFont="1" applyFill="1" applyBorder="1"/>
    <xf numFmtId="4" fontId="7" fillId="5" borderId="28" xfId="2" applyNumberFormat="1" applyFont="1" applyFill="1" applyBorder="1" applyAlignment="1">
      <alignment horizontal="center"/>
    </xf>
    <xf numFmtId="4" fontId="7" fillId="5" borderId="32" xfId="0" applyNumberFormat="1" applyFont="1" applyFill="1" applyBorder="1" applyAlignment="1">
      <alignment horizontal="center"/>
    </xf>
    <xf numFmtId="4" fontId="7" fillId="5" borderId="33" xfId="0" applyNumberFormat="1" applyFont="1" applyFill="1" applyBorder="1" applyAlignment="1">
      <alignment horizontal="center"/>
    </xf>
    <xf numFmtId="4" fontId="7" fillId="4" borderId="27" xfId="2" applyNumberFormat="1" applyFont="1" applyFill="1" applyBorder="1" applyAlignment="1">
      <alignment horizontal="center"/>
    </xf>
    <xf numFmtId="4" fontId="7" fillId="4" borderId="32" xfId="0" applyNumberFormat="1" applyFont="1" applyFill="1" applyBorder="1" applyAlignment="1">
      <alignment horizontal="center"/>
    </xf>
    <xf numFmtId="4" fontId="7" fillId="4" borderId="34" xfId="0" applyNumberFormat="1" applyFont="1" applyFill="1" applyBorder="1" applyAlignment="1">
      <alignment horizontal="center"/>
    </xf>
    <xf numFmtId="0" fontId="7" fillId="5" borderId="32" xfId="0" applyFont="1" applyFill="1" applyBorder="1" applyAlignment="1">
      <alignment wrapText="1"/>
    </xf>
    <xf numFmtId="4" fontId="7" fillId="5" borderId="28" xfId="2" applyNumberFormat="1" applyFont="1" applyFill="1" applyBorder="1" applyAlignment="1">
      <alignment horizontal="center" vertical="center"/>
    </xf>
    <xf numFmtId="4" fontId="7" fillId="5" borderId="32" xfId="0" applyNumberFormat="1" applyFont="1" applyFill="1" applyBorder="1" applyAlignment="1">
      <alignment horizontal="center" vertical="center"/>
    </xf>
    <xf numFmtId="4" fontId="7" fillId="5" borderId="33" xfId="0" applyNumberFormat="1" applyFont="1" applyFill="1" applyBorder="1" applyAlignment="1">
      <alignment horizontal="center" vertical="center"/>
    </xf>
    <xf numFmtId="4" fontId="7" fillId="4" borderId="27" xfId="2" applyNumberFormat="1" applyFont="1" applyFill="1" applyBorder="1" applyAlignment="1">
      <alignment horizontal="center" vertical="center"/>
    </xf>
    <xf numFmtId="0" fontId="7" fillId="5" borderId="45" xfId="0" quotePrefix="1" applyFont="1" applyFill="1" applyBorder="1" applyAlignment="1">
      <alignment vertical="center"/>
    </xf>
    <xf numFmtId="0" fontId="7" fillId="5" borderId="46" xfId="0" applyFont="1" applyFill="1" applyBorder="1"/>
    <xf numFmtId="4" fontId="7" fillId="5" borderId="32" xfId="2" applyNumberFormat="1" applyFont="1" applyFill="1" applyBorder="1" applyAlignment="1">
      <alignment horizontal="center"/>
    </xf>
    <xf numFmtId="4" fontId="7" fillId="4" borderId="31" xfId="2" applyNumberFormat="1" applyFont="1" applyFill="1" applyBorder="1" applyAlignment="1">
      <alignment horizontal="center"/>
    </xf>
    <xf numFmtId="0" fontId="7" fillId="5" borderId="46" xfId="0" applyFont="1" applyFill="1" applyBorder="1" applyAlignment="1">
      <alignment vertical="center" wrapText="1"/>
    </xf>
    <xf numFmtId="0" fontId="7" fillId="5" borderId="46" xfId="0" applyFont="1" applyFill="1" applyBorder="1" applyAlignment="1">
      <alignment wrapText="1"/>
    </xf>
    <xf numFmtId="0" fontId="7" fillId="5" borderId="49" xfId="0" applyFont="1" applyFill="1" applyBorder="1" applyAlignment="1">
      <alignment horizontal="left" vertical="center" wrapText="1"/>
    </xf>
    <xf numFmtId="0" fontId="7" fillId="0" borderId="32" xfId="0" applyFont="1" applyBorder="1"/>
    <xf numFmtId="4" fontId="7" fillId="4" borderId="41" xfId="0" applyNumberFormat="1" applyFont="1" applyFill="1" applyBorder="1"/>
    <xf numFmtId="4" fontId="7" fillId="7" borderId="59" xfId="0" applyNumberFormat="1" applyFont="1" applyFill="1" applyBorder="1"/>
    <xf numFmtId="4" fontId="7" fillId="7" borderId="42" xfId="0" applyNumberFormat="1" applyFont="1" applyFill="1" applyBorder="1"/>
    <xf numFmtId="4" fontId="7" fillId="6" borderId="58" xfId="0" applyNumberFormat="1" applyFont="1" applyFill="1" applyBorder="1"/>
    <xf numFmtId="4" fontId="7" fillId="6" borderId="42" xfId="0" applyNumberFormat="1" applyFont="1" applyFill="1" applyBorder="1"/>
    <xf numFmtId="4" fontId="7" fillId="6" borderId="60" xfId="0" applyNumberFormat="1" applyFont="1" applyFill="1" applyBorder="1"/>
    <xf numFmtId="4" fontId="7" fillId="0" borderId="32" xfId="2" applyNumberFormat="1" applyFont="1" applyFill="1" applyBorder="1"/>
    <xf numFmtId="4" fontId="7" fillId="0" borderId="32" xfId="0" applyNumberFormat="1" applyFont="1" applyBorder="1"/>
    <xf numFmtId="4" fontId="7" fillId="0" borderId="33" xfId="0" applyNumberFormat="1" applyFont="1" applyBorder="1"/>
    <xf numFmtId="4" fontId="7" fillId="4" borderId="31" xfId="2" applyNumberFormat="1" applyFont="1" applyFill="1" applyBorder="1"/>
    <xf numFmtId="4" fontId="7" fillId="4" borderId="32" xfId="0" applyNumberFormat="1" applyFont="1" applyFill="1" applyBorder="1"/>
    <xf numFmtId="4" fontId="7" fillId="4" borderId="34" xfId="0" applyNumberFormat="1" applyFont="1" applyFill="1" applyBorder="1"/>
    <xf numFmtId="4" fontId="7" fillId="7" borderId="65" xfId="2" applyNumberFormat="1" applyFont="1" applyFill="1" applyBorder="1"/>
    <xf numFmtId="4" fontId="7" fillId="7" borderId="33" xfId="0" applyNumberFormat="1" applyFont="1" applyFill="1" applyBorder="1"/>
    <xf numFmtId="4" fontId="7" fillId="0" borderId="28" xfId="2" applyNumberFormat="1" applyFont="1" applyFill="1" applyBorder="1"/>
    <xf numFmtId="4" fontId="7" fillId="4" borderId="27" xfId="2" applyNumberFormat="1" applyFont="1" applyFill="1" applyBorder="1"/>
    <xf numFmtId="4" fontId="7" fillId="7" borderId="64" xfId="2" applyNumberFormat="1" applyFont="1" applyFill="1" applyBorder="1"/>
    <xf numFmtId="0" fontId="7" fillId="0" borderId="45" xfId="0" quotePrefix="1" applyFont="1" applyBorder="1" applyAlignment="1">
      <alignment vertical="center"/>
    </xf>
    <xf numFmtId="0" fontId="7" fillId="0" borderId="46" xfId="0" applyFont="1" applyBorder="1"/>
    <xf numFmtId="4" fontId="7" fillId="0" borderId="46" xfId="0" applyNumberFormat="1" applyFont="1" applyBorder="1"/>
    <xf numFmtId="4" fontId="7" fillId="0" borderId="47" xfId="0" applyNumberFormat="1" applyFont="1" applyBorder="1"/>
    <xf numFmtId="4" fontId="7" fillId="4" borderId="45" xfId="0" applyNumberFormat="1" applyFont="1" applyFill="1" applyBorder="1"/>
    <xf numFmtId="4" fontId="7" fillId="4" borderId="48" xfId="0" applyNumberFormat="1" applyFont="1" applyFill="1" applyBorder="1"/>
    <xf numFmtId="4" fontId="7" fillId="7" borderId="67" xfId="0" applyNumberFormat="1" applyFont="1" applyFill="1" applyBorder="1"/>
    <xf numFmtId="4" fontId="7" fillId="7" borderId="47" xfId="0" applyNumberFormat="1" applyFont="1" applyFill="1" applyBorder="1"/>
    <xf numFmtId="4" fontId="7" fillId="5" borderId="32" xfId="2" applyNumberFormat="1" applyFont="1" applyFill="1" applyBorder="1"/>
    <xf numFmtId="4" fontId="7" fillId="5" borderId="32" xfId="0" applyNumberFormat="1" applyFont="1" applyFill="1" applyBorder="1"/>
    <xf numFmtId="4" fontId="7" fillId="5" borderId="33" xfId="0" applyNumberFormat="1" applyFont="1" applyFill="1" applyBorder="1"/>
    <xf numFmtId="4" fontId="7" fillId="7" borderId="32" xfId="0" applyNumberFormat="1" applyFont="1" applyFill="1" applyBorder="1"/>
    <xf numFmtId="4" fontId="7" fillId="6" borderId="71" xfId="0" applyNumberFormat="1" applyFont="1" applyFill="1" applyBorder="1"/>
    <xf numFmtId="4" fontId="7" fillId="6" borderId="32" xfId="0" applyNumberFormat="1" applyFont="1" applyFill="1" applyBorder="1"/>
    <xf numFmtId="4" fontId="7" fillId="6" borderId="75" xfId="0" applyNumberFormat="1" applyFont="1" applyFill="1" applyBorder="1"/>
    <xf numFmtId="4" fontId="7" fillId="5" borderId="46" xfId="0" applyNumberFormat="1" applyFont="1" applyFill="1" applyBorder="1"/>
    <xf numFmtId="4" fontId="7" fillId="5" borderId="47" xfId="0" applyNumberFormat="1" applyFont="1" applyFill="1" applyBorder="1"/>
    <xf numFmtId="4" fontId="7" fillId="7" borderId="68" xfId="0" applyNumberFormat="1" applyFont="1" applyFill="1" applyBorder="1"/>
    <xf numFmtId="4" fontId="7" fillId="6" borderId="72" xfId="0" applyNumberFormat="1" applyFont="1" applyFill="1" applyBorder="1"/>
    <xf numFmtId="4" fontId="7" fillId="6" borderId="68" xfId="0" applyNumberFormat="1" applyFont="1" applyFill="1" applyBorder="1"/>
    <xf numFmtId="4" fontId="7" fillId="6" borderId="76" xfId="0" applyNumberFormat="1" applyFont="1" applyFill="1" applyBorder="1"/>
    <xf numFmtId="0" fontId="7" fillId="0" borderId="49" xfId="0" applyFont="1" applyBorder="1" applyAlignment="1">
      <alignment horizontal="left" vertical="center" wrapText="1"/>
    </xf>
    <xf numFmtId="0" fontId="7" fillId="0" borderId="46" xfId="0" applyFont="1" applyBorder="1" applyAlignment="1">
      <alignment wrapText="1"/>
    </xf>
    <xf numFmtId="4" fontId="7" fillId="7" borderId="46" xfId="0" applyNumberFormat="1" applyFont="1" applyFill="1" applyBorder="1"/>
    <xf numFmtId="4" fontId="7" fillId="6" borderId="41" xfId="0" applyNumberFormat="1" applyFont="1" applyFill="1" applyBorder="1"/>
    <xf numFmtId="4" fontId="7" fillId="6" borderId="44" xfId="0" applyNumberFormat="1" applyFont="1" applyFill="1" applyBorder="1"/>
    <xf numFmtId="4" fontId="7" fillId="6" borderId="31" xfId="2" applyNumberFormat="1" applyFont="1" applyFill="1" applyBorder="1"/>
    <xf numFmtId="4" fontId="7" fillId="6" borderId="34" xfId="0" applyNumberFormat="1" applyFont="1" applyFill="1" applyBorder="1"/>
    <xf numFmtId="4" fontId="7" fillId="4" borderId="28" xfId="2" applyNumberFormat="1" applyFont="1" applyFill="1" applyBorder="1"/>
    <xf numFmtId="4" fontId="7" fillId="7" borderId="28" xfId="2" applyNumberFormat="1" applyFont="1" applyFill="1" applyBorder="1"/>
    <xf numFmtId="4" fontId="7" fillId="6" borderId="27" xfId="2" applyNumberFormat="1" applyFont="1" applyFill="1" applyBorder="1"/>
    <xf numFmtId="4" fontId="7" fillId="6" borderId="28" xfId="2" applyNumberFormat="1" applyFont="1" applyFill="1" applyBorder="1"/>
    <xf numFmtId="4" fontId="7" fillId="6" borderId="30" xfId="2" applyNumberFormat="1" applyFont="1" applyFill="1" applyBorder="1"/>
    <xf numFmtId="4" fontId="7" fillId="6" borderId="45" xfId="0" applyNumberFormat="1" applyFont="1" applyFill="1" applyBorder="1"/>
    <xf numFmtId="4" fontId="7" fillId="6" borderId="46" xfId="0" applyNumberFormat="1" applyFont="1" applyFill="1" applyBorder="1"/>
    <xf numFmtId="4" fontId="7" fillId="6" borderId="48" xfId="0" applyNumberFormat="1" applyFont="1" applyFill="1" applyBorder="1"/>
    <xf numFmtId="4" fontId="7" fillId="4" borderId="32" xfId="2" applyNumberFormat="1" applyFont="1" applyFill="1" applyBorder="1"/>
    <xf numFmtId="4" fontId="7" fillId="7" borderId="32" xfId="2" applyNumberFormat="1" applyFont="1" applyFill="1" applyBorder="1"/>
    <xf numFmtId="4" fontId="7" fillId="6" borderId="32" xfId="2" applyNumberFormat="1" applyFont="1" applyFill="1" applyBorder="1"/>
    <xf numFmtId="4" fontId="7" fillId="6" borderId="34" xfId="2" applyNumberFormat="1" applyFont="1" applyFill="1" applyBorder="1"/>
    <xf numFmtId="4" fontId="8" fillId="0" borderId="42" xfId="2" applyNumberFormat="1" applyFont="1" applyFill="1" applyBorder="1"/>
    <xf numFmtId="4" fontId="8" fillId="0" borderId="43" xfId="2" applyNumberFormat="1" applyFont="1" applyFill="1" applyBorder="1"/>
    <xf numFmtId="4" fontId="8" fillId="4" borderId="41" xfId="2" applyNumberFormat="1" applyFont="1" applyFill="1" applyBorder="1"/>
    <xf numFmtId="4" fontId="8" fillId="4" borderId="42" xfId="2" applyNumberFormat="1" applyFont="1" applyFill="1" applyBorder="1"/>
    <xf numFmtId="4" fontId="8" fillId="4" borderId="44" xfId="2" applyNumberFormat="1" applyFont="1" applyFill="1" applyBorder="1"/>
    <xf numFmtId="4" fontId="8" fillId="7" borderId="59" xfId="2" applyNumberFormat="1" applyFont="1" applyFill="1" applyBorder="1"/>
    <xf numFmtId="4" fontId="8" fillId="7" borderId="42" xfId="2" applyNumberFormat="1" applyFont="1" applyFill="1" applyBorder="1"/>
    <xf numFmtId="4" fontId="8" fillId="7" borderId="43" xfId="2" applyNumberFormat="1" applyFont="1" applyFill="1" applyBorder="1"/>
    <xf numFmtId="4" fontId="8" fillId="6" borderId="58" xfId="2" applyNumberFormat="1" applyFont="1" applyFill="1" applyBorder="1"/>
    <xf numFmtId="4" fontId="8" fillId="6" borderId="42" xfId="2" applyNumberFormat="1" applyFont="1" applyFill="1" applyBorder="1"/>
    <xf numFmtId="4" fontId="8" fillId="6" borderId="60" xfId="2" applyNumberFormat="1" applyFont="1" applyFill="1" applyBorder="1"/>
    <xf numFmtId="4" fontId="8" fillId="0" borderId="42" xfId="0" applyNumberFormat="1" applyFont="1" applyBorder="1"/>
    <xf numFmtId="4" fontId="8" fillId="0" borderId="43" xfId="0" applyNumberFormat="1" applyFont="1" applyBorder="1"/>
    <xf numFmtId="4" fontId="8" fillId="4" borderId="42" xfId="0" applyNumberFormat="1" applyFont="1" applyFill="1" applyBorder="1"/>
    <xf numFmtId="4" fontId="8" fillId="4" borderId="44" xfId="0" applyNumberFormat="1" applyFont="1" applyFill="1" applyBorder="1"/>
    <xf numFmtId="4" fontId="8" fillId="7" borderId="43" xfId="0" applyNumberFormat="1" applyFont="1" applyFill="1" applyBorder="1"/>
    <xf numFmtId="0" fontId="8" fillId="0" borderId="42" xfId="0" applyFont="1" applyBorder="1" applyAlignment="1">
      <alignment wrapText="1"/>
    </xf>
    <xf numFmtId="4" fontId="8" fillId="6" borderId="41" xfId="2" applyNumberFormat="1" applyFont="1" applyFill="1" applyBorder="1"/>
    <xf numFmtId="4" fontId="8" fillId="6" borderId="44" xfId="2" applyNumberFormat="1" applyFont="1" applyFill="1" applyBorder="1"/>
    <xf numFmtId="4" fontId="8" fillId="7" borderId="42" xfId="0" applyNumberFormat="1" applyFont="1" applyFill="1" applyBorder="1"/>
    <xf numFmtId="4" fontId="8" fillId="6" borderId="42" xfId="0" applyNumberFormat="1" applyFont="1" applyFill="1" applyBorder="1"/>
    <xf numFmtId="4" fontId="8" fillId="6" borderId="44" xfId="0" applyNumberFormat="1" applyFont="1" applyFill="1" applyBorder="1"/>
    <xf numFmtId="4" fontId="7" fillId="7" borderId="42" xfId="0" applyNumberFormat="1" applyFont="1" applyFill="1" applyBorder="1" applyAlignment="1">
      <alignment horizontal="center" vertical="center"/>
    </xf>
    <xf numFmtId="4" fontId="7" fillId="7" borderId="79" xfId="0" applyNumberFormat="1" applyFont="1" applyFill="1" applyBorder="1" applyAlignment="1">
      <alignment horizontal="center" vertical="center"/>
    </xf>
    <xf numFmtId="0" fontId="7" fillId="5" borderId="42" xfId="0" applyFont="1" applyFill="1" applyBorder="1"/>
    <xf numFmtId="4" fontId="7" fillId="5" borderId="43" xfId="2" applyNumberFormat="1" applyFont="1" applyFill="1" applyBorder="1" applyAlignment="1">
      <alignment horizontal="center"/>
    </xf>
    <xf numFmtId="4" fontId="7" fillId="4" borderId="42" xfId="2" applyNumberFormat="1" applyFont="1" applyFill="1" applyBorder="1" applyAlignment="1">
      <alignment horizontal="center"/>
    </xf>
    <xf numFmtId="4" fontId="7" fillId="4" borderId="44" xfId="2" applyNumberFormat="1" applyFont="1" applyFill="1" applyBorder="1" applyAlignment="1">
      <alignment horizontal="center"/>
    </xf>
    <xf numFmtId="4" fontId="7" fillId="7" borderId="42" xfId="2" applyNumberFormat="1" applyFont="1" applyFill="1" applyBorder="1" applyAlignment="1">
      <alignment horizontal="center"/>
    </xf>
    <xf numFmtId="4" fontId="7" fillId="7" borderId="43" xfId="2" applyNumberFormat="1" applyFont="1" applyFill="1" applyBorder="1" applyAlignment="1">
      <alignment horizontal="center"/>
    </xf>
    <xf numFmtId="4" fontId="8" fillId="7" borderId="43" xfId="0" applyNumberFormat="1" applyFont="1" applyFill="1" applyBorder="1" applyAlignment="1">
      <alignment horizontal="center" vertical="center"/>
    </xf>
    <xf numFmtId="4" fontId="8" fillId="7" borderId="42" xfId="0" applyNumberFormat="1" applyFont="1" applyFill="1" applyBorder="1" applyAlignment="1">
      <alignment horizontal="center" vertical="center"/>
    </xf>
    <xf numFmtId="4" fontId="8" fillId="7" borderId="29" xfId="0" applyNumberFormat="1" applyFont="1" applyFill="1" applyBorder="1" applyAlignment="1">
      <alignment horizontal="center" vertical="center"/>
    </xf>
    <xf numFmtId="4" fontId="7" fillId="7" borderId="77" xfId="0" applyNumberFormat="1" applyFont="1" applyFill="1" applyBorder="1" applyAlignment="1">
      <alignment horizontal="center"/>
    </xf>
    <xf numFmtId="4" fontId="8" fillId="7" borderId="84" xfId="0" applyNumberFormat="1" applyFont="1" applyFill="1" applyBorder="1" applyAlignment="1">
      <alignment horizontal="center"/>
    </xf>
    <xf numFmtId="4" fontId="7" fillId="7" borderId="82" xfId="0" applyNumberFormat="1" applyFont="1" applyFill="1" applyBorder="1" applyAlignment="1">
      <alignment horizontal="center" vertical="center"/>
    </xf>
    <xf numFmtId="4" fontId="7" fillId="7" borderId="83" xfId="0" applyNumberFormat="1" applyFont="1" applyFill="1" applyBorder="1" applyAlignment="1">
      <alignment horizontal="center" vertical="center"/>
    </xf>
    <xf numFmtId="0" fontId="0" fillId="8" borderId="0" xfId="0" applyFill="1"/>
    <xf numFmtId="4" fontId="8" fillId="6" borderId="74" xfId="2" applyNumberFormat="1" applyFont="1" applyFill="1" applyBorder="1" applyAlignment="1">
      <alignment horizontal="center"/>
    </xf>
    <xf numFmtId="4" fontId="7" fillId="6" borderId="85" xfId="2" applyNumberFormat="1" applyFont="1" applyFill="1" applyBorder="1" applyAlignment="1">
      <alignment horizontal="center"/>
    </xf>
    <xf numFmtId="4" fontId="7" fillId="6" borderId="73" xfId="0" applyNumberFormat="1" applyFont="1" applyFill="1" applyBorder="1" applyAlignment="1">
      <alignment horizontal="center"/>
    </xf>
    <xf numFmtId="4" fontId="7" fillId="6" borderId="60" xfId="0" applyNumberFormat="1" applyFont="1" applyFill="1" applyBorder="1" applyAlignment="1">
      <alignment horizontal="center"/>
    </xf>
    <xf numFmtId="4" fontId="8" fillId="6" borderId="60" xfId="0" applyNumberFormat="1" applyFont="1" applyFill="1" applyBorder="1" applyAlignment="1">
      <alignment horizontal="center"/>
    </xf>
    <xf numFmtId="4" fontId="8" fillId="6" borderId="74" xfId="0" applyNumberFormat="1" applyFont="1" applyFill="1" applyBorder="1" applyAlignment="1">
      <alignment horizontal="center"/>
    </xf>
    <xf numFmtId="4" fontId="7" fillId="6" borderId="86" xfId="0" applyNumberFormat="1" applyFont="1" applyFill="1" applyBorder="1" applyAlignment="1">
      <alignment horizontal="center" vertical="center"/>
    </xf>
    <xf numFmtId="4" fontId="7" fillId="6" borderId="75" xfId="0" applyNumberFormat="1" applyFont="1" applyFill="1" applyBorder="1" applyAlignment="1">
      <alignment horizontal="center"/>
    </xf>
    <xf numFmtId="4" fontId="7" fillId="6" borderId="76" xfId="0" applyNumberFormat="1" applyFont="1" applyFill="1" applyBorder="1" applyAlignment="1">
      <alignment horizontal="center"/>
    </xf>
    <xf numFmtId="4" fontId="8" fillId="6" borderId="60" xfId="0" applyNumberFormat="1" applyFont="1" applyFill="1" applyBorder="1" applyAlignment="1">
      <alignment horizontal="center" vertical="center"/>
    </xf>
    <xf numFmtId="4" fontId="7" fillId="6" borderId="60" xfId="0" applyNumberFormat="1" applyFont="1" applyFill="1" applyBorder="1" applyAlignment="1">
      <alignment horizontal="center" vertical="center"/>
    </xf>
    <xf numFmtId="4" fontId="7" fillId="6" borderId="74" xfId="0" applyNumberFormat="1" applyFont="1" applyFill="1" applyBorder="1" applyAlignment="1">
      <alignment horizontal="center"/>
    </xf>
    <xf numFmtId="4" fontId="7" fillId="6" borderId="6" xfId="0" applyNumberFormat="1" applyFont="1" applyFill="1" applyBorder="1" applyAlignment="1">
      <alignment horizontal="center"/>
    </xf>
    <xf numFmtId="4" fontId="7" fillId="6" borderId="60" xfId="2" applyNumberFormat="1" applyFont="1" applyFill="1" applyBorder="1" applyAlignment="1">
      <alignment horizontal="center"/>
    </xf>
    <xf numFmtId="4" fontId="8" fillId="6" borderId="60" xfId="2" applyNumberFormat="1" applyFont="1" applyFill="1" applyBorder="1" applyAlignment="1">
      <alignment horizontal="center"/>
    </xf>
    <xf numFmtId="4" fontId="8" fillId="6" borderId="75" xfId="0" applyNumberFormat="1" applyFont="1" applyFill="1" applyBorder="1" applyAlignment="1">
      <alignment horizontal="center"/>
    </xf>
    <xf numFmtId="4" fontId="7" fillId="6" borderId="87" xfId="0" applyNumberFormat="1" applyFont="1" applyFill="1" applyBorder="1" applyAlignment="1">
      <alignment horizontal="center"/>
    </xf>
    <xf numFmtId="4" fontId="8" fillId="6" borderId="69" xfId="2" applyNumberFormat="1" applyFont="1" applyFill="1" applyBorder="1" applyAlignment="1">
      <alignment horizontal="center"/>
    </xf>
    <xf numFmtId="4" fontId="7" fillId="6" borderId="35" xfId="2" applyNumberFormat="1" applyFont="1" applyFill="1" applyBorder="1" applyAlignment="1">
      <alignment horizontal="center"/>
    </xf>
    <xf numFmtId="4" fontId="7" fillId="6" borderId="39" xfId="0" applyNumberFormat="1" applyFont="1" applyFill="1" applyBorder="1" applyAlignment="1">
      <alignment horizontal="center"/>
    </xf>
    <xf numFmtId="4" fontId="7" fillId="6" borderId="58" xfId="0" applyNumberFormat="1" applyFont="1" applyFill="1" applyBorder="1" applyAlignment="1">
      <alignment horizontal="center"/>
    </xf>
    <xf numFmtId="4" fontId="8" fillId="6" borderId="58" xfId="0" applyNumberFormat="1" applyFont="1" applyFill="1" applyBorder="1" applyAlignment="1">
      <alignment horizontal="center"/>
    </xf>
    <xf numFmtId="4" fontId="8" fillId="6" borderId="69" xfId="0" applyNumberFormat="1" applyFont="1" applyFill="1" applyBorder="1" applyAlignment="1">
      <alignment horizontal="center"/>
    </xf>
    <xf numFmtId="4" fontId="7" fillId="6" borderId="88" xfId="0" applyNumberFormat="1" applyFont="1" applyFill="1" applyBorder="1" applyAlignment="1">
      <alignment horizontal="center" vertical="center"/>
    </xf>
    <xf numFmtId="4" fontId="7" fillId="6" borderId="71" xfId="0" applyNumberFormat="1" applyFont="1" applyFill="1" applyBorder="1" applyAlignment="1">
      <alignment horizontal="center"/>
    </xf>
    <xf numFmtId="4" fontId="7" fillId="6" borderId="72" xfId="0" applyNumberFormat="1" applyFont="1" applyFill="1" applyBorder="1" applyAlignment="1">
      <alignment horizontal="center"/>
    </xf>
    <xf numFmtId="4" fontId="8" fillId="6" borderId="58" xfId="0" applyNumberFormat="1" applyFont="1" applyFill="1" applyBorder="1" applyAlignment="1">
      <alignment horizontal="center" vertical="center"/>
    </xf>
    <xf numFmtId="4" fontId="7" fillId="6" borderId="58" xfId="0" applyNumberFormat="1" applyFont="1" applyFill="1" applyBorder="1" applyAlignment="1">
      <alignment horizontal="center" vertical="center"/>
    </xf>
    <xf numFmtId="4" fontId="7" fillId="6" borderId="69" xfId="0" applyNumberFormat="1" applyFont="1" applyFill="1" applyBorder="1" applyAlignment="1">
      <alignment horizontal="center"/>
    </xf>
    <xf numFmtId="4" fontId="7" fillId="6" borderId="4" xfId="0" applyNumberFormat="1" applyFont="1" applyFill="1" applyBorder="1" applyAlignment="1">
      <alignment horizontal="center"/>
    </xf>
    <xf numFmtId="4" fontId="7" fillId="6" borderId="58" xfId="2" applyNumberFormat="1" applyFont="1" applyFill="1" applyBorder="1" applyAlignment="1">
      <alignment horizontal="center"/>
    </xf>
    <xf numFmtId="4" fontId="8" fillId="6" borderId="58" xfId="2" applyNumberFormat="1" applyFont="1" applyFill="1" applyBorder="1" applyAlignment="1">
      <alignment horizontal="center"/>
    </xf>
    <xf numFmtId="4" fontId="8" fillId="6" borderId="71" xfId="0" applyNumberFormat="1" applyFont="1" applyFill="1" applyBorder="1" applyAlignment="1">
      <alignment horizontal="center"/>
    </xf>
    <xf numFmtId="4" fontId="7" fillId="6" borderId="50" xfId="0" applyNumberFormat="1" applyFont="1" applyFill="1" applyBorder="1" applyAlignment="1">
      <alignment horizontal="center"/>
    </xf>
    <xf numFmtId="4" fontId="8" fillId="6" borderId="28" xfId="2" applyNumberFormat="1" applyFont="1" applyFill="1" applyBorder="1" applyAlignment="1">
      <alignment horizontal="center"/>
    </xf>
    <xf numFmtId="4" fontId="7" fillId="6" borderId="77" xfId="2" applyNumberFormat="1" applyFont="1" applyFill="1" applyBorder="1" applyAlignment="1">
      <alignment horizontal="center"/>
    </xf>
    <xf numFmtId="0" fontId="7" fillId="6" borderId="19" xfId="0" applyFont="1" applyFill="1" applyBorder="1" applyAlignment="1">
      <alignment vertical="center" wrapText="1"/>
    </xf>
    <xf numFmtId="4" fontId="7" fillId="6" borderId="42" xfId="0" applyNumberFormat="1" applyFont="1" applyFill="1" applyBorder="1" applyAlignment="1">
      <alignment horizontal="center"/>
    </xf>
    <xf numFmtId="4" fontId="8" fillId="6" borderId="42" xfId="0" applyNumberFormat="1" applyFont="1" applyFill="1" applyBorder="1" applyAlignment="1">
      <alignment horizontal="center"/>
    </xf>
    <xf numFmtId="4" fontId="8" fillId="6" borderId="28" xfId="0" applyNumberFormat="1" applyFont="1" applyFill="1" applyBorder="1" applyAlignment="1">
      <alignment horizontal="center"/>
    </xf>
    <xf numFmtId="4" fontId="7" fillId="6" borderId="82" xfId="0" applyNumberFormat="1" applyFont="1" applyFill="1" applyBorder="1" applyAlignment="1">
      <alignment horizontal="center" vertical="center"/>
    </xf>
    <xf numFmtId="4" fontId="7" fillId="6" borderId="32" xfId="0" applyNumberFormat="1" applyFont="1" applyFill="1" applyBorder="1" applyAlignment="1">
      <alignment horizontal="center"/>
    </xf>
    <xf numFmtId="4" fontId="7" fillId="6" borderId="68" xfId="0" applyNumberFormat="1" applyFont="1" applyFill="1" applyBorder="1" applyAlignment="1">
      <alignment horizontal="center"/>
    </xf>
    <xf numFmtId="4" fontId="8" fillId="6" borderId="42" xfId="0" applyNumberFormat="1" applyFont="1" applyFill="1" applyBorder="1" applyAlignment="1">
      <alignment horizontal="center" vertical="center"/>
    </xf>
    <xf numFmtId="4" fontId="7" fillId="6" borderId="42" xfId="0" applyNumberFormat="1" applyFont="1" applyFill="1" applyBorder="1" applyAlignment="1">
      <alignment horizontal="center" vertical="center"/>
    </xf>
    <xf numFmtId="4" fontId="7" fillId="6" borderId="28" xfId="0" applyNumberFormat="1" applyFont="1" applyFill="1" applyBorder="1" applyAlignment="1">
      <alignment horizontal="center"/>
    </xf>
    <xf numFmtId="4" fontId="7" fillId="6" borderId="14" xfId="0" applyNumberFormat="1" applyFont="1" applyFill="1" applyBorder="1" applyAlignment="1">
      <alignment horizontal="center"/>
    </xf>
    <xf numFmtId="0" fontId="7" fillId="6" borderId="19" xfId="0" applyFont="1" applyFill="1" applyBorder="1" applyAlignment="1">
      <alignment vertical="center"/>
    </xf>
    <xf numFmtId="4" fontId="7" fillId="6" borderId="42" xfId="2" applyNumberFormat="1" applyFont="1" applyFill="1" applyBorder="1" applyAlignment="1">
      <alignment horizontal="center"/>
    </xf>
    <xf numFmtId="4" fontId="8" fillId="6" borderId="42" xfId="2" applyNumberFormat="1" applyFont="1" applyFill="1" applyBorder="1" applyAlignment="1">
      <alignment horizontal="center"/>
    </xf>
    <xf numFmtId="4" fontId="8" fillId="6" borderId="32" xfId="0" applyNumberFormat="1" applyFont="1" applyFill="1" applyBorder="1" applyAlignment="1">
      <alignment horizontal="center"/>
    </xf>
    <xf numFmtId="4" fontId="7" fillId="6" borderId="52" xfId="0" applyNumberFormat="1" applyFont="1" applyFill="1" applyBorder="1" applyAlignment="1">
      <alignment horizontal="center"/>
    </xf>
    <xf numFmtId="4" fontId="7" fillId="5" borderId="68" xfId="0" applyNumberFormat="1" applyFont="1" applyFill="1" applyBorder="1" applyAlignment="1">
      <alignment horizontal="center"/>
    </xf>
    <xf numFmtId="4" fontId="7" fillId="5" borderId="78" xfId="0" applyNumberFormat="1" applyFont="1" applyFill="1" applyBorder="1" applyAlignment="1">
      <alignment horizontal="center"/>
    </xf>
    <xf numFmtId="4" fontId="7" fillId="4" borderId="68" xfId="0" applyNumberFormat="1" applyFont="1" applyFill="1" applyBorder="1" applyAlignment="1">
      <alignment horizontal="center"/>
    </xf>
    <xf numFmtId="4" fontId="7" fillId="4" borderId="90" xfId="0" applyNumberFormat="1" applyFont="1" applyFill="1" applyBorder="1" applyAlignment="1">
      <alignment horizontal="center"/>
    </xf>
    <xf numFmtId="0" fontId="7" fillId="5" borderId="89" xfId="0" quotePrefix="1" applyFont="1" applyFill="1" applyBorder="1" applyAlignment="1">
      <alignment vertical="center"/>
    </xf>
    <xf numFmtId="0" fontId="7" fillId="5" borderId="68" xfId="0" applyFont="1" applyFill="1" applyBorder="1" applyAlignment="1">
      <alignment wrapText="1"/>
    </xf>
    <xf numFmtId="4" fontId="7" fillId="4" borderId="89" xfId="0" applyNumberFormat="1" applyFont="1" applyFill="1" applyBorder="1" applyAlignment="1">
      <alignment horizontal="center"/>
    </xf>
    <xf numFmtId="0" fontId="7" fillId="0" borderId="89" xfId="0" quotePrefix="1" applyFont="1" applyBorder="1" applyAlignment="1">
      <alignment vertical="center"/>
    </xf>
    <xf numFmtId="0" fontId="7" fillId="0" borderId="68" xfId="0" applyFont="1" applyBorder="1" applyAlignment="1">
      <alignment wrapText="1"/>
    </xf>
    <xf numFmtId="4" fontId="7" fillId="0" borderId="68" xfId="0" applyNumberFormat="1" applyFont="1" applyBorder="1"/>
    <xf numFmtId="4" fontId="7" fillId="0" borderId="78" xfId="0" applyNumberFormat="1" applyFont="1" applyBorder="1"/>
    <xf numFmtId="4" fontId="7" fillId="4" borderId="89" xfId="0" applyNumberFormat="1" applyFont="1" applyFill="1" applyBorder="1"/>
    <xf numFmtId="4" fontId="7" fillId="4" borderId="68" xfId="0" applyNumberFormat="1" applyFont="1" applyFill="1" applyBorder="1"/>
    <xf numFmtId="4" fontId="7" fillId="4" borderId="90" xfId="0" applyNumberFormat="1" applyFont="1" applyFill="1" applyBorder="1"/>
    <xf numFmtId="4" fontId="7" fillId="7" borderId="95" xfId="0" applyNumberFormat="1" applyFont="1" applyFill="1" applyBorder="1"/>
    <xf numFmtId="4" fontId="7" fillId="7" borderId="78" xfId="0" applyNumberFormat="1" applyFont="1" applyFill="1" applyBorder="1"/>
    <xf numFmtId="0" fontId="15" fillId="0" borderId="56" xfId="0" quotePrefix="1" applyFont="1" applyBorder="1" applyAlignment="1">
      <alignment vertical="center"/>
    </xf>
    <xf numFmtId="0" fontId="15" fillId="0" borderId="57" xfId="0" applyFont="1" applyBorder="1"/>
    <xf numFmtId="4" fontId="15" fillId="0" borderId="57" xfId="2" applyNumberFormat="1" applyFont="1" applyFill="1" applyBorder="1"/>
    <xf numFmtId="4" fontId="15" fillId="4" borderId="56" xfId="2" applyNumberFormat="1" applyFont="1" applyFill="1" applyBorder="1"/>
    <xf numFmtId="4" fontId="15" fillId="4" borderId="57" xfId="0" applyNumberFormat="1" applyFont="1" applyFill="1" applyBorder="1"/>
    <xf numFmtId="4" fontId="15" fillId="4" borderId="92" xfId="0" applyNumberFormat="1" applyFont="1" applyFill="1" applyBorder="1"/>
    <xf numFmtId="4" fontId="15" fillId="7" borderId="96" xfId="2" applyNumberFormat="1" applyFont="1" applyFill="1" applyBorder="1"/>
    <xf numFmtId="4" fontId="15" fillId="7" borderId="57" xfId="0" applyNumberFormat="1" applyFont="1" applyFill="1" applyBorder="1"/>
    <xf numFmtId="4" fontId="15" fillId="7" borderId="91" xfId="0" applyNumberFormat="1" applyFont="1" applyFill="1" applyBorder="1"/>
    <xf numFmtId="4" fontId="14" fillId="6" borderId="93" xfId="0" applyNumberFormat="1" applyFont="1" applyFill="1" applyBorder="1"/>
    <xf numFmtId="4" fontId="14" fillId="6" borderId="57" xfId="0" applyNumberFormat="1" applyFont="1" applyFill="1" applyBorder="1"/>
    <xf numFmtId="4" fontId="14" fillId="6" borderId="94" xfId="0" applyNumberFormat="1" applyFont="1" applyFill="1" applyBorder="1"/>
    <xf numFmtId="4" fontId="14" fillId="4" borderId="73" xfId="0" applyNumberFormat="1" applyFont="1" applyFill="1" applyBorder="1"/>
    <xf numFmtId="4" fontId="15" fillId="4" borderId="57" xfId="2" applyNumberFormat="1" applyFont="1" applyFill="1" applyBorder="1"/>
    <xf numFmtId="4" fontId="15" fillId="7" borderId="57" xfId="2" applyNumberFormat="1" applyFont="1" applyFill="1" applyBorder="1"/>
    <xf numFmtId="4" fontId="15" fillId="6" borderId="56" xfId="2" applyNumberFormat="1" applyFont="1" applyFill="1" applyBorder="1"/>
    <xf numFmtId="4" fontId="15" fillId="6" borderId="57" xfId="2" applyNumberFormat="1" applyFont="1" applyFill="1" applyBorder="1"/>
    <xf numFmtId="4" fontId="15" fillId="6" borderId="92" xfId="2" applyNumberFormat="1" applyFont="1" applyFill="1" applyBorder="1"/>
    <xf numFmtId="4" fontId="7" fillId="0" borderId="29" xfId="2" applyNumberFormat="1" applyFont="1" applyFill="1" applyBorder="1"/>
    <xf numFmtId="4" fontId="15" fillId="0" borderId="43" xfId="2" applyNumberFormat="1" applyFont="1" applyFill="1" applyBorder="1"/>
    <xf numFmtId="4" fontId="7" fillId="5" borderId="33" xfId="2" applyNumberFormat="1" applyFont="1" applyFill="1" applyBorder="1"/>
    <xf numFmtId="4" fontId="15" fillId="5" borderId="43" xfId="2" applyNumberFormat="1" applyFont="1" applyFill="1" applyBorder="1"/>
    <xf numFmtId="4" fontId="15" fillId="5" borderId="29" xfId="2" applyNumberFormat="1" applyFont="1" applyFill="1" applyBorder="1"/>
    <xf numFmtId="4" fontId="15" fillId="0" borderId="91" xfId="2" applyNumberFormat="1" applyFont="1" applyFill="1" applyBorder="1"/>
    <xf numFmtId="4" fontId="15" fillId="5" borderId="33" xfId="2" applyNumberFormat="1" applyFont="1" applyFill="1" applyBorder="1"/>
    <xf numFmtId="4" fontId="14" fillId="7" borderId="51" xfId="0" applyNumberFormat="1" applyFont="1" applyFill="1" applyBorder="1"/>
    <xf numFmtId="4" fontId="7" fillId="4" borderId="30" xfId="2" applyNumberFormat="1" applyFont="1" applyFill="1" applyBorder="1"/>
    <xf numFmtId="4" fontId="15" fillId="4" borderId="44" xfId="2" applyNumberFormat="1" applyFont="1" applyFill="1" applyBorder="1"/>
    <xf numFmtId="4" fontId="7" fillId="4" borderId="34" xfId="2" applyNumberFormat="1" applyFont="1" applyFill="1" applyBorder="1"/>
    <xf numFmtId="4" fontId="15" fillId="4" borderId="30" xfId="2" applyNumberFormat="1" applyFont="1" applyFill="1" applyBorder="1"/>
    <xf numFmtId="4" fontId="15" fillId="4" borderId="92" xfId="2" applyNumberFormat="1" applyFont="1" applyFill="1" applyBorder="1"/>
    <xf numFmtId="4" fontId="15" fillId="4" borderId="34" xfId="2" applyNumberFormat="1" applyFont="1" applyFill="1" applyBorder="1"/>
    <xf numFmtId="4" fontId="14" fillId="4" borderId="55" xfId="0" applyNumberFormat="1" applyFont="1" applyFill="1" applyBorder="1"/>
    <xf numFmtId="4" fontId="7" fillId="7" borderId="29" xfId="2" applyNumberFormat="1" applyFont="1" applyFill="1" applyBorder="1"/>
    <xf numFmtId="4" fontId="15" fillId="7" borderId="43" xfId="2" applyNumberFormat="1" applyFont="1" applyFill="1" applyBorder="1"/>
    <xf numFmtId="4" fontId="7" fillId="7" borderId="33" xfId="2" applyNumberFormat="1" applyFont="1" applyFill="1" applyBorder="1"/>
    <xf numFmtId="4" fontId="15" fillId="7" borderId="29" xfId="2" applyNumberFormat="1" applyFont="1" applyFill="1" applyBorder="1"/>
    <xf numFmtId="4" fontId="15" fillId="7" borderId="91" xfId="2" applyNumberFormat="1" applyFont="1" applyFill="1" applyBorder="1"/>
    <xf numFmtId="4" fontId="15" fillId="7" borderId="33" xfId="2" applyNumberFormat="1" applyFont="1" applyFill="1" applyBorder="1"/>
    <xf numFmtId="4" fontId="14" fillId="7" borderId="53" xfId="0" applyNumberFormat="1" applyFont="1" applyFill="1" applyBorder="1"/>
    <xf numFmtId="4" fontId="8" fillId="7" borderId="79" xfId="0" applyNumberFormat="1" applyFont="1" applyFill="1" applyBorder="1" applyAlignment="1">
      <alignment horizontal="center"/>
    </xf>
    <xf numFmtId="4" fontId="16" fillId="0" borderId="0" xfId="0" applyNumberFormat="1" applyFont="1"/>
    <xf numFmtId="4" fontId="7" fillId="4" borderId="58" xfId="2" applyNumberFormat="1" applyFont="1" applyFill="1" applyBorder="1" applyAlignment="1">
      <alignment horizontal="center"/>
    </xf>
    <xf numFmtId="0" fontId="7" fillId="5" borderId="42" xfId="0" applyFont="1" applyFill="1" applyBorder="1" applyAlignment="1">
      <alignment wrapText="1"/>
    </xf>
    <xf numFmtId="4" fontId="7" fillId="4" borderId="41" xfId="2" applyNumberFormat="1" applyFont="1" applyFill="1" applyBorder="1" applyAlignment="1">
      <alignment horizontal="center" vertical="center"/>
    </xf>
    <xf numFmtId="4" fontId="7" fillId="4" borderId="42" xfId="0" applyNumberFormat="1" applyFont="1" applyFill="1" applyBorder="1" applyAlignment="1">
      <alignment horizontal="center" vertical="center"/>
    </xf>
    <xf numFmtId="4" fontId="7" fillId="4" borderId="44" xfId="0" applyNumberFormat="1" applyFont="1" applyFill="1" applyBorder="1" applyAlignment="1">
      <alignment horizontal="center" vertical="center"/>
    </xf>
    <xf numFmtId="4" fontId="7" fillId="0" borderId="42" xfId="2" applyNumberFormat="1" applyFont="1" applyFill="1" applyBorder="1"/>
    <xf numFmtId="4" fontId="7" fillId="4" borderId="41" xfId="2" applyNumberFormat="1" applyFont="1" applyFill="1" applyBorder="1"/>
    <xf numFmtId="4" fontId="7" fillId="4" borderId="42" xfId="2" applyNumberFormat="1" applyFont="1" applyFill="1" applyBorder="1"/>
    <xf numFmtId="4" fontId="7" fillId="7" borderId="59" xfId="2" applyNumberFormat="1" applyFont="1" applyFill="1" applyBorder="1"/>
    <xf numFmtId="4" fontId="7" fillId="7" borderId="42" xfId="2" applyNumberFormat="1" applyFont="1" applyFill="1" applyBorder="1"/>
    <xf numFmtId="4" fontId="7" fillId="6" borderId="58" xfId="2" applyNumberFormat="1" applyFont="1" applyFill="1" applyBorder="1"/>
    <xf numFmtId="4" fontId="7" fillId="6" borderId="42" xfId="2" applyNumberFormat="1" applyFont="1" applyFill="1" applyBorder="1"/>
    <xf numFmtId="4" fontId="7" fillId="6" borderId="60" xfId="2" applyNumberFormat="1" applyFont="1" applyFill="1" applyBorder="1"/>
    <xf numFmtId="0" fontId="7" fillId="0" borderId="42" xfId="0" applyFont="1" applyBorder="1" applyAlignment="1">
      <alignment wrapText="1"/>
    </xf>
    <xf numFmtId="4" fontId="8" fillId="7" borderId="32" xfId="0" applyNumberFormat="1" applyFont="1" applyFill="1" applyBorder="1" applyAlignment="1">
      <alignment horizontal="center"/>
    </xf>
    <xf numFmtId="4" fontId="8" fillId="7" borderId="81" xfId="0" applyNumberFormat="1" applyFont="1" applyFill="1" applyBorder="1" applyAlignment="1">
      <alignment horizontal="center"/>
    </xf>
    <xf numFmtId="0" fontId="15" fillId="5" borderId="56" xfId="0" quotePrefix="1" applyFont="1" applyFill="1" applyBorder="1" applyAlignment="1">
      <alignment vertical="center"/>
    </xf>
    <xf numFmtId="0" fontId="15" fillId="5" borderId="57" xfId="0" applyFont="1" applyFill="1" applyBorder="1" applyAlignment="1">
      <alignment wrapText="1"/>
    </xf>
    <xf numFmtId="4" fontId="15" fillId="5" borderId="57" xfId="2" applyNumberFormat="1" applyFont="1" applyFill="1" applyBorder="1"/>
    <xf numFmtId="4" fontId="15" fillId="5" borderId="91" xfId="2" applyNumberFormat="1" applyFont="1" applyFill="1" applyBorder="1"/>
    <xf numFmtId="0" fontId="15" fillId="5" borderId="69" xfId="0" quotePrefix="1" applyFont="1" applyFill="1" applyBorder="1" applyAlignment="1">
      <alignment vertical="center"/>
    </xf>
    <xf numFmtId="0" fontId="8" fillId="5" borderId="57" xfId="0" applyFont="1" applyFill="1" applyBorder="1" applyAlignment="1">
      <alignment wrapText="1"/>
    </xf>
    <xf numFmtId="4" fontId="8" fillId="5" borderId="57" xfId="2" applyNumberFormat="1" applyFont="1" applyFill="1" applyBorder="1" applyAlignment="1">
      <alignment horizontal="center"/>
    </xf>
    <xf numFmtId="4" fontId="8" fillId="5" borderId="57" xfId="0" applyNumberFormat="1" applyFont="1" applyFill="1" applyBorder="1" applyAlignment="1">
      <alignment horizontal="center"/>
    </xf>
    <xf numFmtId="4" fontId="8" fillId="5" borderId="91" xfId="0" applyNumberFormat="1" applyFont="1" applyFill="1" applyBorder="1" applyAlignment="1">
      <alignment horizontal="center"/>
    </xf>
    <xf numFmtId="4" fontId="8" fillId="4" borderId="56" xfId="2" applyNumberFormat="1" applyFont="1" applyFill="1" applyBorder="1" applyAlignment="1">
      <alignment horizontal="center"/>
    </xf>
    <xf numFmtId="4" fontId="8" fillId="4" borderId="57" xfId="0" applyNumberFormat="1" applyFont="1" applyFill="1" applyBorder="1" applyAlignment="1">
      <alignment horizontal="center"/>
    </xf>
    <xf numFmtId="4" fontId="8" fillId="4" borderId="92" xfId="0" applyNumberFormat="1" applyFont="1" applyFill="1" applyBorder="1" applyAlignment="1">
      <alignment horizontal="center"/>
    </xf>
    <xf numFmtId="4" fontId="7" fillId="6" borderId="93" xfId="0" applyNumberFormat="1" applyFont="1" applyFill="1" applyBorder="1" applyAlignment="1">
      <alignment horizontal="center"/>
    </xf>
    <xf numFmtId="4" fontId="7" fillId="6" borderId="57" xfId="0" applyNumberFormat="1" applyFont="1" applyFill="1" applyBorder="1" applyAlignment="1">
      <alignment horizontal="center"/>
    </xf>
    <xf numFmtId="4" fontId="7" fillId="6" borderId="94" xfId="0" applyNumberFormat="1" applyFont="1" applyFill="1" applyBorder="1" applyAlignment="1">
      <alignment horizontal="center"/>
    </xf>
    <xf numFmtId="0" fontId="8" fillId="5" borderId="69" xfId="0" quotePrefix="1" applyFont="1" applyFill="1" applyBorder="1" applyAlignment="1">
      <alignment vertical="center"/>
    </xf>
    <xf numFmtId="4" fontId="15" fillId="5" borderId="57" xfId="0" applyNumberFormat="1" applyFont="1" applyFill="1" applyBorder="1"/>
    <xf numFmtId="4" fontId="15" fillId="5" borderId="91" xfId="0" applyNumberFormat="1" applyFont="1" applyFill="1" applyBorder="1"/>
    <xf numFmtId="4" fontId="7" fillId="7" borderId="57" xfId="0" applyNumberFormat="1" applyFont="1" applyFill="1" applyBorder="1" applyAlignment="1">
      <alignment horizontal="center"/>
    </xf>
    <xf numFmtId="4" fontId="7" fillId="7" borderId="91" xfId="0" applyNumberFormat="1" applyFont="1" applyFill="1" applyBorder="1" applyAlignment="1">
      <alignment horizontal="center" vertical="center"/>
    </xf>
    <xf numFmtId="4" fontId="7" fillId="7" borderId="28" xfId="0" applyNumberFormat="1" applyFont="1" applyFill="1" applyBorder="1" applyAlignment="1">
      <alignment horizontal="center" vertical="center"/>
    </xf>
    <xf numFmtId="4" fontId="7" fillId="7" borderId="2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4" fillId="0" borderId="50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4" borderId="23" xfId="0" applyFont="1" applyFill="1" applyBorder="1" applyAlignment="1">
      <alignment vertical="center" wrapText="1"/>
    </xf>
    <xf numFmtId="0" fontId="14" fillId="4" borderId="24" xfId="0" applyFont="1" applyFill="1" applyBorder="1" applyAlignment="1">
      <alignment vertical="center" wrapText="1"/>
    </xf>
    <xf numFmtId="0" fontId="14" fillId="4" borderId="61" xfId="0" applyFont="1" applyFill="1" applyBorder="1" applyAlignment="1">
      <alignment vertical="center" wrapText="1"/>
    </xf>
    <xf numFmtId="0" fontId="14" fillId="7" borderId="24" xfId="0" applyFont="1" applyFill="1" applyBorder="1" applyAlignment="1">
      <alignment vertical="center" wrapText="1"/>
    </xf>
    <xf numFmtId="0" fontId="14" fillId="6" borderId="23" xfId="0" applyFont="1" applyFill="1" applyBorder="1" applyAlignment="1">
      <alignment vertical="center" wrapText="1"/>
    </xf>
    <xf numFmtId="0" fontId="14" fillId="6" borderId="24" xfId="0" applyFont="1" applyFill="1" applyBorder="1" applyAlignment="1">
      <alignment vertical="center" wrapText="1"/>
    </xf>
    <xf numFmtId="0" fontId="14" fillId="6" borderId="61" xfId="0" applyFont="1" applyFill="1" applyBorder="1" applyAlignment="1">
      <alignment vertical="center" wrapText="1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66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4" borderId="23" xfId="0" applyFont="1" applyFill="1" applyBorder="1" applyAlignment="1">
      <alignment vertical="center"/>
    </xf>
    <xf numFmtId="0" fontId="14" fillId="4" borderId="24" xfId="0" applyFont="1" applyFill="1" applyBorder="1" applyAlignment="1">
      <alignment vertical="center"/>
    </xf>
    <xf numFmtId="0" fontId="14" fillId="4" borderId="61" xfId="0" applyFont="1" applyFill="1" applyBorder="1" applyAlignment="1">
      <alignment vertical="center"/>
    </xf>
    <xf numFmtId="0" fontId="14" fillId="7" borderId="24" xfId="0" applyFont="1" applyFill="1" applyBorder="1" applyAlignment="1">
      <alignment vertical="center"/>
    </xf>
    <xf numFmtId="0" fontId="14" fillId="6" borderId="23" xfId="0" applyFont="1" applyFill="1" applyBorder="1" applyAlignment="1">
      <alignment vertical="center"/>
    </xf>
    <xf numFmtId="0" fontId="14" fillId="6" borderId="24" xfId="0" applyFont="1" applyFill="1" applyBorder="1" applyAlignment="1">
      <alignment vertical="center"/>
    </xf>
    <xf numFmtId="0" fontId="14" fillId="6" borderId="61" xfId="0" applyFont="1" applyFill="1" applyBorder="1" applyAlignment="1">
      <alignment vertical="center"/>
    </xf>
    <xf numFmtId="0" fontId="10" fillId="7" borderId="2" xfId="0" applyFont="1" applyFill="1" applyBorder="1" applyAlignment="1" applyProtection="1">
      <alignment horizontal="center" vertical="center" wrapText="1"/>
      <protection hidden="1"/>
    </xf>
    <xf numFmtId="0" fontId="10" fillId="7" borderId="5" xfId="0" applyFont="1" applyFill="1" applyBorder="1" applyAlignment="1" applyProtection="1">
      <alignment horizontal="center" vertical="center" wrapText="1"/>
      <protection hidden="1"/>
    </xf>
    <xf numFmtId="0" fontId="10" fillId="6" borderId="1" xfId="0" applyFont="1" applyFill="1" applyBorder="1" applyAlignment="1" applyProtection="1">
      <alignment horizontal="center" vertical="center" wrapText="1"/>
      <protection hidden="1"/>
    </xf>
    <xf numFmtId="0" fontId="10" fillId="6" borderId="2" xfId="0" applyFont="1" applyFill="1" applyBorder="1" applyAlignment="1" applyProtection="1">
      <alignment horizontal="center" vertical="center" wrapText="1"/>
      <protection hidden="1"/>
    </xf>
    <xf numFmtId="0" fontId="10" fillId="6" borderId="3" xfId="0" applyFont="1" applyFill="1" applyBorder="1" applyAlignment="1" applyProtection="1">
      <alignment horizontal="center" vertical="center" wrapText="1"/>
      <protection hidden="1"/>
    </xf>
    <xf numFmtId="0" fontId="10" fillId="6" borderId="4" xfId="0" applyFont="1" applyFill="1" applyBorder="1" applyAlignment="1" applyProtection="1">
      <alignment horizontal="center" vertical="center" wrapText="1"/>
      <protection hidden="1"/>
    </xf>
    <xf numFmtId="0" fontId="10" fillId="6" borderId="5" xfId="0" applyFont="1" applyFill="1" applyBorder="1" applyAlignment="1" applyProtection="1">
      <alignment horizontal="center" vertical="center" wrapText="1"/>
      <protection hidden="1"/>
    </xf>
    <xf numFmtId="0" fontId="10" fillId="6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0" fillId="4" borderId="1" xfId="0" applyFont="1" applyFill="1" applyBorder="1" applyAlignment="1" applyProtection="1">
      <alignment horizontal="center" vertical="center" wrapText="1"/>
      <protection hidden="1"/>
    </xf>
    <xf numFmtId="0" fontId="10" fillId="4" borderId="2" xfId="0" applyFont="1" applyFill="1" applyBorder="1" applyAlignment="1" applyProtection="1">
      <alignment horizontal="center" vertical="center" wrapText="1"/>
      <protection hidden="1"/>
    </xf>
    <xf numFmtId="0" fontId="10" fillId="4" borderId="3" xfId="0" applyFont="1" applyFill="1" applyBorder="1" applyAlignment="1" applyProtection="1">
      <alignment horizontal="center" vertical="center" wrapText="1"/>
      <protection hidden="1"/>
    </xf>
    <xf numFmtId="0" fontId="10" fillId="4" borderId="4" xfId="0" applyFont="1" applyFill="1" applyBorder="1" applyAlignment="1" applyProtection="1">
      <alignment horizontal="center" vertical="center" wrapText="1"/>
      <protection hidden="1"/>
    </xf>
    <xf numFmtId="0" fontId="10" fillId="4" borderId="5" xfId="0" applyFont="1" applyFill="1" applyBorder="1" applyAlignment="1" applyProtection="1">
      <alignment horizontal="center" vertical="center" wrapText="1"/>
      <protection hidden="1"/>
    </xf>
    <xf numFmtId="0" fontId="10" fillId="4" borderId="6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5" borderId="50" xfId="0" applyFont="1" applyFill="1" applyBorder="1" applyAlignment="1">
      <alignment vertical="center"/>
    </xf>
    <xf numFmtId="0" fontId="7" fillId="5" borderId="51" xfId="0" applyFont="1" applyFill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5" borderId="35" xfId="0" applyFont="1" applyFill="1" applyBorder="1" applyAlignment="1">
      <alignment vertical="center"/>
    </xf>
    <xf numFmtId="0" fontId="7" fillId="5" borderId="36" xfId="0" applyFont="1" applyFill="1" applyBorder="1" applyAlignment="1">
      <alignment vertical="center"/>
    </xf>
    <xf numFmtId="0" fontId="7" fillId="5" borderId="23" xfId="0" applyFont="1" applyFill="1" applyBorder="1" applyAlignment="1">
      <alignment vertical="center" wrapText="1"/>
    </xf>
    <xf numFmtId="0" fontId="7" fillId="5" borderId="24" xfId="0" applyFont="1" applyFill="1" applyBorder="1" applyAlignment="1">
      <alignment vertical="center" wrapText="1"/>
    </xf>
    <xf numFmtId="0" fontId="7" fillId="5" borderId="39" xfId="0" applyFont="1" applyFill="1" applyBorder="1" applyAlignment="1">
      <alignment vertical="center"/>
    </xf>
    <xf numFmtId="0" fontId="7" fillId="5" borderId="40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7" fillId="5" borderId="66" xfId="0" applyFont="1" applyFill="1" applyBorder="1" applyAlignment="1">
      <alignment vertical="center"/>
    </xf>
    <xf numFmtId="0" fontId="7" fillId="5" borderId="23" xfId="0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  <xf numFmtId="0" fontId="4" fillId="0" borderId="0" xfId="0" applyFont="1" applyAlignment="1">
      <alignment horizontal="left" vertical="top"/>
    </xf>
    <xf numFmtId="0" fontId="14" fillId="6" borderId="70" xfId="0" applyFont="1" applyFill="1" applyBorder="1" applyAlignment="1">
      <alignment vertical="center" wrapText="1"/>
    </xf>
    <xf numFmtId="0" fontId="14" fillId="6" borderId="70" xfId="0" applyFont="1" applyFill="1" applyBorder="1" applyAlignment="1">
      <alignment vertical="center"/>
    </xf>
    <xf numFmtId="4" fontId="8" fillId="5" borderId="43" xfId="2" applyNumberFormat="1" applyFont="1" applyFill="1" applyBorder="1" applyAlignment="1">
      <alignment horizontal="center"/>
    </xf>
    <xf numFmtId="0" fontId="7" fillId="7" borderId="62" xfId="0" applyFont="1" applyFill="1" applyBorder="1" applyAlignment="1">
      <alignment horizontal="center" vertical="center" wrapText="1"/>
    </xf>
    <xf numFmtId="0" fontId="7" fillId="7" borderId="40" xfId="0" applyFont="1" applyFill="1" applyBorder="1" applyAlignment="1">
      <alignment horizontal="center" vertical="center" wrapText="1"/>
    </xf>
    <xf numFmtId="0" fontId="8" fillId="7" borderId="63" xfId="0" quotePrefix="1" applyFont="1" applyFill="1" applyBorder="1" applyAlignment="1">
      <alignment horizontal="center" vertical="center"/>
    </xf>
    <xf numFmtId="0" fontId="7" fillId="7" borderId="59" xfId="0" applyFont="1" applyFill="1" applyBorder="1" applyAlignment="1">
      <alignment vertical="center"/>
    </xf>
    <xf numFmtId="4" fontId="8" fillId="7" borderId="64" xfId="2" applyNumberFormat="1" applyFont="1" applyFill="1" applyBorder="1" applyAlignment="1">
      <alignment horizontal="center"/>
    </xf>
    <xf numFmtId="4" fontId="8" fillId="7" borderId="65" xfId="2" applyNumberFormat="1" applyFont="1" applyFill="1" applyBorder="1" applyAlignment="1">
      <alignment horizontal="center"/>
    </xf>
    <xf numFmtId="4" fontId="8" fillId="7" borderId="65" xfId="2" applyNumberFormat="1" applyFont="1" applyFill="1" applyBorder="1" applyAlignment="1">
      <alignment horizontal="center" vertical="center"/>
    </xf>
    <xf numFmtId="4" fontId="7" fillId="7" borderId="66" xfId="0" applyNumberFormat="1" applyFont="1" applyFill="1" applyBorder="1" applyAlignment="1">
      <alignment horizontal="center"/>
    </xf>
    <xf numFmtId="0" fontId="7" fillId="7" borderId="0" xfId="0" applyFont="1" applyFill="1" applyBorder="1" applyAlignment="1">
      <alignment vertical="center" wrapText="1"/>
    </xf>
    <xf numFmtId="4" fontId="7" fillId="7" borderId="40" xfId="0" applyNumberFormat="1" applyFont="1" applyFill="1" applyBorder="1" applyAlignment="1">
      <alignment horizontal="center"/>
    </xf>
    <xf numFmtId="4" fontId="7" fillId="7" borderId="59" xfId="0" applyNumberFormat="1" applyFont="1" applyFill="1" applyBorder="1" applyAlignment="1">
      <alignment horizontal="center"/>
    </xf>
    <xf numFmtId="4" fontId="8" fillId="7" borderId="59" xfId="2" applyNumberFormat="1" applyFont="1" applyFill="1" applyBorder="1" applyAlignment="1">
      <alignment horizontal="center"/>
    </xf>
    <xf numFmtId="4" fontId="7" fillId="7" borderId="65" xfId="2" applyNumberFormat="1" applyFont="1" applyFill="1" applyBorder="1" applyAlignment="1">
      <alignment horizontal="center" vertical="center"/>
    </xf>
    <xf numFmtId="4" fontId="7" fillId="7" borderId="64" xfId="2" applyNumberFormat="1" applyFont="1" applyFill="1" applyBorder="1" applyAlignment="1">
      <alignment horizontal="center"/>
    </xf>
    <xf numFmtId="4" fontId="7" fillId="7" borderId="64" xfId="2" applyNumberFormat="1" applyFont="1" applyFill="1" applyBorder="1" applyAlignment="1">
      <alignment horizontal="center" vertical="center"/>
    </xf>
    <xf numFmtId="4" fontId="7" fillId="7" borderId="67" xfId="0" applyNumberFormat="1" applyFont="1" applyFill="1" applyBorder="1" applyAlignment="1">
      <alignment horizontal="center"/>
    </xf>
    <xf numFmtId="4" fontId="8" fillId="7" borderId="59" xfId="2" applyNumberFormat="1" applyFont="1" applyFill="1" applyBorder="1" applyAlignment="1">
      <alignment horizontal="center" vertical="center"/>
    </xf>
    <xf numFmtId="4" fontId="7" fillId="7" borderId="65" xfId="2" applyNumberFormat="1" applyFont="1" applyFill="1" applyBorder="1" applyAlignment="1">
      <alignment horizontal="center"/>
    </xf>
    <xf numFmtId="4" fontId="8" fillId="7" borderId="96" xfId="2" applyNumberFormat="1" applyFont="1" applyFill="1" applyBorder="1" applyAlignment="1">
      <alignment horizontal="center"/>
    </xf>
    <xf numFmtId="4" fontId="8" fillId="7" borderId="64" xfId="2" applyNumberFormat="1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4" fontId="7" fillId="7" borderId="59" xfId="2" applyNumberFormat="1" applyFont="1" applyFill="1" applyBorder="1" applyAlignment="1">
      <alignment horizontal="center"/>
    </xf>
    <xf numFmtId="4" fontId="7" fillId="7" borderId="79" xfId="2" applyNumberFormat="1" applyFont="1" applyFill="1" applyBorder="1" applyAlignment="1">
      <alignment horizontal="center"/>
    </xf>
    <xf numFmtId="4" fontId="8" fillId="7" borderId="79" xfId="2" applyNumberFormat="1" applyFont="1" applyFill="1" applyBorder="1" applyAlignment="1">
      <alignment horizontal="center"/>
    </xf>
    <xf numFmtId="4" fontId="7" fillId="7" borderId="59" xfId="2" applyNumberFormat="1" applyFont="1" applyFill="1" applyBorder="1" applyAlignment="1">
      <alignment horizontal="center" vertical="center"/>
    </xf>
    <xf numFmtId="4" fontId="7" fillId="7" borderId="79" xfId="2" applyNumberFormat="1" applyFont="1" applyFill="1" applyBorder="1" applyAlignment="1">
      <alignment horizontal="center" vertical="center"/>
    </xf>
    <xf numFmtId="4" fontId="7" fillId="7" borderId="95" xfId="0" applyNumberFormat="1" applyFont="1" applyFill="1" applyBorder="1" applyAlignment="1">
      <alignment horizontal="center"/>
    </xf>
    <xf numFmtId="4" fontId="7" fillId="7" borderId="51" xfId="0" applyNumberFormat="1" applyFont="1" applyFill="1" applyBorder="1" applyAlignment="1">
      <alignment horizontal="center"/>
    </xf>
    <xf numFmtId="0" fontId="7" fillId="4" borderId="41" xfId="0" applyFont="1" applyFill="1" applyBorder="1" applyAlignment="1">
      <alignment vertical="center"/>
    </xf>
    <xf numFmtId="0" fontId="7" fillId="4" borderId="44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 wrapText="1"/>
    </xf>
    <xf numFmtId="4" fontId="7" fillId="4" borderId="98" xfId="0" applyNumberFormat="1" applyFont="1" applyFill="1" applyBorder="1" applyAlignment="1">
      <alignment horizontal="center"/>
    </xf>
    <xf numFmtId="4" fontId="7" fillId="4" borderId="99" xfId="0" applyNumberFormat="1" applyFont="1" applyFill="1" applyBorder="1" applyAlignment="1">
      <alignment horizontal="center"/>
    </xf>
    <xf numFmtId="0" fontId="7" fillId="4" borderId="0" xfId="0" applyFont="1" applyFill="1" applyBorder="1" applyAlignment="1">
      <alignment vertical="center"/>
    </xf>
    <xf numFmtId="4" fontId="7" fillId="4" borderId="60" xfId="2" applyNumberFormat="1" applyFont="1" applyFill="1" applyBorder="1" applyAlignment="1">
      <alignment horizontal="center"/>
    </xf>
    <xf numFmtId="4" fontId="8" fillId="4" borderId="60" xfId="2" applyNumberFormat="1" applyFont="1" applyFill="1" applyBorder="1" applyAlignment="1">
      <alignment horizontal="center"/>
    </xf>
    <xf numFmtId="4" fontId="7" fillId="4" borderId="100" xfId="0" applyNumberFormat="1" applyFont="1" applyFill="1" applyBorder="1" applyAlignment="1">
      <alignment horizontal="center"/>
    </xf>
    <xf numFmtId="4" fontId="7" fillId="4" borderId="60" xfId="2" applyNumberFormat="1" applyFont="1" applyFill="1" applyBorder="1" applyAlignment="1">
      <alignment horizontal="center" vertical="center"/>
    </xf>
    <xf numFmtId="4" fontId="7" fillId="4" borderId="97" xfId="0" applyNumberFormat="1" applyFont="1" applyFill="1" applyBorder="1" applyAlignment="1">
      <alignment horizontal="center"/>
    </xf>
    <xf numFmtId="4" fontId="7" fillId="0" borderId="43" xfId="2" applyNumberFormat="1" applyFont="1" applyFill="1" applyBorder="1"/>
    <xf numFmtId="4" fontId="14" fillId="7" borderId="5" xfId="0" applyNumberFormat="1" applyFont="1" applyFill="1" applyBorder="1"/>
    <xf numFmtId="4" fontId="14" fillId="7" borderId="101" xfId="0" applyNumberFormat="1" applyFont="1" applyFill="1" applyBorder="1"/>
    <xf numFmtId="4" fontId="14" fillId="4" borderId="6" xfId="0" applyNumberFormat="1" applyFont="1" applyFill="1" applyBorder="1"/>
    <xf numFmtId="4" fontId="7" fillId="4" borderId="44" xfId="2" applyNumberFormat="1" applyFont="1" applyFill="1" applyBorder="1"/>
    <xf numFmtId="4" fontId="7" fillId="7" borderId="43" xfId="2" applyNumberFormat="1" applyFont="1" applyFill="1" applyBorder="1"/>
    <xf numFmtId="4" fontId="7" fillId="6" borderId="41" xfId="2" applyNumberFormat="1" applyFont="1" applyFill="1" applyBorder="1"/>
    <xf numFmtId="4" fontId="7" fillId="6" borderId="44" xfId="2" applyNumberFormat="1" applyFont="1" applyFill="1" applyBorder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8"/>
  <sheetViews>
    <sheetView view="pageBreakPreview" topLeftCell="A8" zoomScale="60" zoomScaleNormal="70" workbookViewId="0">
      <selection activeCell="K13" sqref="K13"/>
    </sheetView>
  </sheetViews>
  <sheetFormatPr defaultRowHeight="15" x14ac:dyDescent="0.25"/>
  <cols>
    <col min="1" max="1" width="9" customWidth="1"/>
    <col min="2" max="2" width="89.85546875" customWidth="1"/>
    <col min="3" max="3" width="28.85546875" customWidth="1"/>
    <col min="4" max="4" width="18.5703125" customWidth="1"/>
    <col min="5" max="5" width="21" customWidth="1"/>
    <col min="6" max="6" width="19.5703125" customWidth="1"/>
    <col min="7" max="7" width="18.5703125" customWidth="1"/>
    <col min="8" max="8" width="21" customWidth="1"/>
    <col min="9" max="9" width="18.28515625" customWidth="1"/>
    <col min="10" max="10" width="18.5703125" customWidth="1"/>
    <col min="11" max="11" width="21" customWidth="1"/>
    <col min="12" max="12" width="19.5703125" customWidth="1"/>
    <col min="13" max="13" width="18.5703125" customWidth="1"/>
    <col min="14" max="14" width="21" customWidth="1"/>
  </cols>
  <sheetData>
    <row r="1" spans="1:14" ht="21" x14ac:dyDescent="0.35">
      <c r="A1" s="1" t="s">
        <v>0</v>
      </c>
      <c r="B1" s="1"/>
      <c r="C1" s="1"/>
      <c r="D1" s="1"/>
      <c r="E1" s="2"/>
      <c r="F1" s="1"/>
      <c r="G1" s="1"/>
      <c r="H1" s="2"/>
      <c r="I1" s="1"/>
      <c r="J1" s="1"/>
      <c r="K1" s="2"/>
      <c r="L1" s="1"/>
      <c r="M1" s="1"/>
      <c r="N1" s="2"/>
    </row>
    <row r="2" spans="1:14" ht="21" x14ac:dyDescent="0.35">
      <c r="A2" s="722" t="s">
        <v>1</v>
      </c>
      <c r="B2" s="722"/>
      <c r="C2" s="1"/>
      <c r="D2" s="1"/>
      <c r="E2" s="2"/>
      <c r="F2" s="1"/>
      <c r="G2" s="1"/>
      <c r="H2" s="2"/>
      <c r="I2" s="1"/>
      <c r="J2" s="1"/>
      <c r="K2" s="2"/>
      <c r="L2" s="1"/>
      <c r="M2" s="1"/>
      <c r="N2" s="2"/>
    </row>
    <row r="3" spans="1:14" ht="21" x14ac:dyDescent="0.35">
      <c r="A3" s="722" t="s">
        <v>2</v>
      </c>
      <c r="B3" s="722"/>
      <c r="C3" s="1"/>
      <c r="D3" s="1"/>
      <c r="E3" s="2"/>
      <c r="F3" s="1"/>
      <c r="G3" s="1"/>
      <c r="H3" s="2"/>
      <c r="I3" s="1"/>
      <c r="J3" s="1"/>
      <c r="K3" s="2"/>
      <c r="L3" s="1"/>
      <c r="M3" s="1"/>
      <c r="N3" s="2"/>
    </row>
    <row r="4" spans="1:14" ht="21" x14ac:dyDescent="0.35">
      <c r="A4" s="722" t="s">
        <v>3</v>
      </c>
      <c r="B4" s="722"/>
      <c r="C4" s="1"/>
      <c r="D4" s="1"/>
      <c r="E4" s="2"/>
      <c r="F4" s="1"/>
      <c r="G4" s="1"/>
      <c r="H4" s="2"/>
      <c r="I4" s="1"/>
      <c r="J4" s="1"/>
      <c r="K4" s="2"/>
      <c r="L4" s="1"/>
      <c r="M4" s="1"/>
      <c r="N4" s="2"/>
    </row>
    <row r="5" spans="1:14" ht="2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1.75" thickBot="1" x14ac:dyDescent="0.4">
      <c r="A6" s="696" t="s">
        <v>4</v>
      </c>
      <c r="B6" s="696"/>
      <c r="C6" s="696"/>
      <c r="D6" s="696"/>
      <c r="E6" s="696"/>
      <c r="F6" s="3"/>
      <c r="G6" s="3"/>
      <c r="H6" s="3"/>
      <c r="I6" s="3"/>
      <c r="J6" s="3"/>
      <c r="K6" s="3"/>
      <c r="L6" s="3"/>
      <c r="M6" s="3"/>
      <c r="N6" s="3"/>
    </row>
    <row r="7" spans="1:14" ht="39" customHeight="1" x14ac:dyDescent="0.35">
      <c r="A7" s="696" t="s">
        <v>5</v>
      </c>
      <c r="B7" s="696"/>
      <c r="C7" s="696"/>
      <c r="D7" s="696"/>
      <c r="E7" s="696"/>
      <c r="F7" s="689" t="s">
        <v>180</v>
      </c>
      <c r="G7" s="690"/>
      <c r="H7" s="691"/>
      <c r="I7" s="675" t="s">
        <v>189</v>
      </c>
      <c r="J7" s="675"/>
      <c r="K7" s="675"/>
      <c r="L7" s="677" t="s">
        <v>181</v>
      </c>
      <c r="M7" s="678"/>
      <c r="N7" s="679"/>
    </row>
    <row r="8" spans="1:14" ht="21.75" customHeight="1" thickBot="1" x14ac:dyDescent="0.3">
      <c r="A8" s="683" t="s">
        <v>6</v>
      </c>
      <c r="B8" s="683"/>
      <c r="C8" s="683"/>
      <c r="D8" s="683"/>
      <c r="E8" s="683"/>
      <c r="F8" s="692"/>
      <c r="G8" s="693"/>
      <c r="H8" s="694"/>
      <c r="I8" s="676"/>
      <c r="J8" s="676"/>
      <c r="K8" s="676"/>
      <c r="L8" s="680"/>
      <c r="M8" s="681"/>
      <c r="N8" s="682"/>
    </row>
    <row r="9" spans="1:14" ht="42" x14ac:dyDescent="0.25">
      <c r="A9" s="698" t="s">
        <v>7</v>
      </c>
      <c r="B9" s="700" t="s">
        <v>8</v>
      </c>
      <c r="C9" s="4" t="s">
        <v>9</v>
      </c>
      <c r="D9" s="5" t="s">
        <v>10</v>
      </c>
      <c r="E9" s="6" t="s">
        <v>11</v>
      </c>
      <c r="F9" s="30" t="s">
        <v>9</v>
      </c>
      <c r="G9" s="31" t="s">
        <v>10</v>
      </c>
      <c r="H9" s="32" t="s">
        <v>11</v>
      </c>
      <c r="I9" s="726" t="s">
        <v>9</v>
      </c>
      <c r="J9" s="296" t="s">
        <v>10</v>
      </c>
      <c r="K9" s="339" t="s">
        <v>11</v>
      </c>
      <c r="L9" s="133" t="s">
        <v>9</v>
      </c>
      <c r="M9" s="134" t="s">
        <v>10</v>
      </c>
      <c r="N9" s="135" t="s">
        <v>11</v>
      </c>
    </row>
    <row r="10" spans="1:14" ht="21.75" thickBot="1" x14ac:dyDescent="0.3">
      <c r="A10" s="699"/>
      <c r="B10" s="701"/>
      <c r="C10" s="7" t="s">
        <v>12</v>
      </c>
      <c r="D10" s="8" t="s">
        <v>12</v>
      </c>
      <c r="E10" s="9" t="s">
        <v>12</v>
      </c>
      <c r="F10" s="33" t="s">
        <v>12</v>
      </c>
      <c r="G10" s="34" t="s">
        <v>12</v>
      </c>
      <c r="H10" s="35" t="s">
        <v>12</v>
      </c>
      <c r="I10" s="727" t="s">
        <v>12</v>
      </c>
      <c r="J10" s="297" t="s">
        <v>12</v>
      </c>
      <c r="K10" s="340" t="s">
        <v>12</v>
      </c>
      <c r="L10" s="136" t="s">
        <v>12</v>
      </c>
      <c r="M10" s="137" t="s">
        <v>12</v>
      </c>
      <c r="N10" s="138" t="s">
        <v>12</v>
      </c>
    </row>
    <row r="11" spans="1:14" ht="21.75" thickBot="1" x14ac:dyDescent="0.3">
      <c r="A11" s="10" t="s">
        <v>13</v>
      </c>
      <c r="B11" s="10" t="s">
        <v>14</v>
      </c>
      <c r="C11" s="10" t="s">
        <v>15</v>
      </c>
      <c r="D11" s="10" t="s">
        <v>16</v>
      </c>
      <c r="E11" s="11" t="s">
        <v>17</v>
      </c>
      <c r="F11" s="36" t="s">
        <v>15</v>
      </c>
      <c r="G11" s="37" t="s">
        <v>16</v>
      </c>
      <c r="H11" s="38" t="s">
        <v>17</v>
      </c>
      <c r="I11" s="728" t="s">
        <v>15</v>
      </c>
      <c r="J11" s="298" t="s">
        <v>16</v>
      </c>
      <c r="K11" s="341" t="s">
        <v>17</v>
      </c>
      <c r="L11" s="139" t="s">
        <v>15</v>
      </c>
      <c r="M11" s="140" t="s">
        <v>16</v>
      </c>
      <c r="N11" s="141" t="s">
        <v>17</v>
      </c>
    </row>
    <row r="12" spans="1:14" ht="21" x14ac:dyDescent="0.25">
      <c r="A12" s="702" t="s">
        <v>18</v>
      </c>
      <c r="B12" s="703"/>
      <c r="C12" s="703"/>
      <c r="D12" s="703"/>
      <c r="E12" s="703"/>
      <c r="F12" s="754"/>
      <c r="G12" s="47"/>
      <c r="H12" s="755"/>
      <c r="I12" s="729"/>
      <c r="J12" s="299"/>
      <c r="K12" s="342"/>
      <c r="L12" s="357"/>
      <c r="M12" s="142"/>
      <c r="N12" s="358"/>
    </row>
    <row r="13" spans="1:14" ht="21.75" thickBot="1" x14ac:dyDescent="0.4">
      <c r="A13" s="12" t="s">
        <v>19</v>
      </c>
      <c r="B13" s="13" t="s">
        <v>20</v>
      </c>
      <c r="C13" s="48">
        <v>0</v>
      </c>
      <c r="D13" s="49">
        <f>C13*19%</f>
        <v>0</v>
      </c>
      <c r="E13" s="50">
        <f>C13+D13</f>
        <v>0</v>
      </c>
      <c r="F13" s="52">
        <v>0</v>
      </c>
      <c r="G13" s="51">
        <f>F13*19%</f>
        <v>0</v>
      </c>
      <c r="H13" s="53">
        <f>F13+G13</f>
        <v>0</v>
      </c>
      <c r="I13" s="730">
        <f>C13-F13</f>
        <v>0</v>
      </c>
      <c r="J13" s="300">
        <f>I13*0.21</f>
        <v>0</v>
      </c>
      <c r="K13" s="343">
        <f>I13+J13</f>
        <v>0</v>
      </c>
      <c r="L13" s="516">
        <f>F13+I13</f>
        <v>0</v>
      </c>
      <c r="M13" s="533">
        <f t="shared" ref="M13:N13" si="0">G13+J13</f>
        <v>0</v>
      </c>
      <c r="N13" s="499">
        <f t="shared" si="0"/>
        <v>0</v>
      </c>
    </row>
    <row r="14" spans="1:14" ht="22.5" thickTop="1" thickBot="1" x14ac:dyDescent="0.4">
      <c r="A14" s="14" t="s">
        <v>21</v>
      </c>
      <c r="B14" s="15" t="s">
        <v>22</v>
      </c>
      <c r="C14" s="59">
        <v>0</v>
      </c>
      <c r="D14" s="58">
        <f t="shared" ref="D14:D16" si="1">C14*19%</f>
        <v>0</v>
      </c>
      <c r="E14" s="57">
        <f t="shared" ref="E14:E16" si="2">C14+D14</f>
        <v>0</v>
      </c>
      <c r="F14" s="56">
        <v>0</v>
      </c>
      <c r="G14" s="55">
        <f t="shared" ref="G14:G16" si="3">F14*19%</f>
        <v>0</v>
      </c>
      <c r="H14" s="54">
        <f t="shared" ref="H14:H16" si="4">F14+G14</f>
        <v>0</v>
      </c>
      <c r="I14" s="731">
        <f t="shared" ref="I14:I17" si="5">C14-F14</f>
        <v>0</v>
      </c>
      <c r="J14" s="300">
        <f t="shared" ref="J14:J17" si="6">I14*0.21</f>
        <v>0</v>
      </c>
      <c r="K14" s="343">
        <f t="shared" ref="K14:K17" si="7">I14+J14</f>
        <v>0</v>
      </c>
      <c r="L14" s="516">
        <f t="shared" ref="L14:L17" si="8">F14+I14</f>
        <v>0</v>
      </c>
      <c r="M14" s="533">
        <f t="shared" ref="M14:M17" si="9">G14+J14</f>
        <v>0</v>
      </c>
      <c r="N14" s="499">
        <f t="shared" ref="N14:N17" si="10">H14+K14</f>
        <v>0</v>
      </c>
    </row>
    <row r="15" spans="1:14" ht="43.5" thickTop="1" thickBot="1" x14ac:dyDescent="0.4">
      <c r="A15" s="14" t="s">
        <v>23</v>
      </c>
      <c r="B15" s="16" t="s">
        <v>24</v>
      </c>
      <c r="C15" s="60">
        <v>0</v>
      </c>
      <c r="D15" s="61">
        <f t="shared" si="1"/>
        <v>0</v>
      </c>
      <c r="E15" s="62">
        <f t="shared" si="2"/>
        <v>0</v>
      </c>
      <c r="F15" s="63">
        <v>0</v>
      </c>
      <c r="G15" s="64">
        <f t="shared" si="3"/>
        <v>0</v>
      </c>
      <c r="H15" s="65">
        <f t="shared" si="4"/>
        <v>0</v>
      </c>
      <c r="I15" s="732">
        <f t="shared" si="5"/>
        <v>0</v>
      </c>
      <c r="J15" s="300">
        <f t="shared" si="6"/>
        <v>0</v>
      </c>
      <c r="K15" s="343">
        <f t="shared" si="7"/>
        <v>0</v>
      </c>
      <c r="L15" s="516">
        <f t="shared" si="8"/>
        <v>0</v>
      </c>
      <c r="M15" s="533">
        <f t="shared" si="9"/>
        <v>0</v>
      </c>
      <c r="N15" s="499">
        <f t="shared" si="10"/>
        <v>0</v>
      </c>
    </row>
    <row r="16" spans="1:14" ht="22.5" thickTop="1" thickBot="1" x14ac:dyDescent="0.4">
      <c r="A16" s="14" t="s">
        <v>25</v>
      </c>
      <c r="B16" s="15" t="s">
        <v>26</v>
      </c>
      <c r="C16" s="59">
        <v>0</v>
      </c>
      <c r="D16" s="58">
        <f t="shared" si="1"/>
        <v>0</v>
      </c>
      <c r="E16" s="57">
        <f t="shared" si="2"/>
        <v>0</v>
      </c>
      <c r="F16" s="56">
        <v>0</v>
      </c>
      <c r="G16" s="55">
        <f t="shared" si="3"/>
        <v>0</v>
      </c>
      <c r="H16" s="54">
        <f t="shared" si="4"/>
        <v>0</v>
      </c>
      <c r="I16" s="731">
        <f t="shared" si="5"/>
        <v>0</v>
      </c>
      <c r="J16" s="300">
        <f t="shared" si="6"/>
        <v>0</v>
      </c>
      <c r="K16" s="343">
        <f t="shared" si="7"/>
        <v>0</v>
      </c>
      <c r="L16" s="516">
        <f t="shared" si="8"/>
        <v>0</v>
      </c>
      <c r="M16" s="533">
        <f t="shared" si="9"/>
        <v>0</v>
      </c>
      <c r="N16" s="499">
        <f t="shared" si="10"/>
        <v>0</v>
      </c>
    </row>
    <row r="17" spans="1:14" ht="22.5" thickTop="1" thickBot="1" x14ac:dyDescent="0.4">
      <c r="A17" s="704" t="s">
        <v>27</v>
      </c>
      <c r="B17" s="705"/>
      <c r="C17" s="66">
        <f>SUM(C13:C16)</f>
        <v>0</v>
      </c>
      <c r="D17" s="66">
        <f t="shared" ref="D17:E17" si="11">SUM(D13:D16)</f>
        <v>0</v>
      </c>
      <c r="E17" s="67">
        <f t="shared" si="11"/>
        <v>0</v>
      </c>
      <c r="F17" s="68">
        <f>SUM(F13:F16)</f>
        <v>0</v>
      </c>
      <c r="G17" s="69">
        <f t="shared" ref="G17:H17" si="12">SUM(G13:G16)</f>
        <v>0</v>
      </c>
      <c r="H17" s="70">
        <f t="shared" si="12"/>
        <v>0</v>
      </c>
      <c r="I17" s="733">
        <f t="shared" si="5"/>
        <v>0</v>
      </c>
      <c r="J17" s="494">
        <f t="shared" si="6"/>
        <v>0</v>
      </c>
      <c r="K17" s="495">
        <f t="shared" si="7"/>
        <v>0</v>
      </c>
      <c r="L17" s="517">
        <f t="shared" si="8"/>
        <v>0</v>
      </c>
      <c r="M17" s="534">
        <f t="shared" si="9"/>
        <v>0</v>
      </c>
      <c r="N17" s="500">
        <f t="shared" si="10"/>
        <v>0</v>
      </c>
    </row>
    <row r="18" spans="1:14" ht="21" x14ac:dyDescent="0.25">
      <c r="A18" s="708" t="s">
        <v>28</v>
      </c>
      <c r="B18" s="709"/>
      <c r="C18" s="709"/>
      <c r="D18" s="709"/>
      <c r="E18" s="709"/>
      <c r="F18" s="41"/>
      <c r="G18" s="756"/>
      <c r="H18" s="42"/>
      <c r="I18" s="734"/>
      <c r="J18" s="303"/>
      <c r="K18" s="303"/>
      <c r="L18" s="143"/>
      <c r="M18" s="535"/>
      <c r="N18" s="144"/>
    </row>
    <row r="19" spans="1:14" ht="21.75" thickBot="1" x14ac:dyDescent="0.4">
      <c r="A19" s="710" t="s">
        <v>29</v>
      </c>
      <c r="B19" s="711"/>
      <c r="C19" s="75">
        <v>0</v>
      </c>
      <c r="D19" s="75">
        <v>0</v>
      </c>
      <c r="E19" s="74">
        <v>0</v>
      </c>
      <c r="F19" s="73">
        <v>0</v>
      </c>
      <c r="G19" s="72">
        <v>0</v>
      </c>
      <c r="H19" s="71">
        <v>0</v>
      </c>
      <c r="I19" s="735">
        <f>C19-F19</f>
        <v>0</v>
      </c>
      <c r="J19" s="305">
        <f>D19-G19</f>
        <v>0</v>
      </c>
      <c r="K19" s="344">
        <f>E19-H19</f>
        <v>0</v>
      </c>
      <c r="L19" s="518">
        <v>0</v>
      </c>
      <c r="M19" s="145">
        <v>0</v>
      </c>
      <c r="N19" s="501">
        <v>0</v>
      </c>
    </row>
    <row r="20" spans="1:14" ht="21" x14ac:dyDescent="0.25">
      <c r="A20" s="708" t="s">
        <v>30</v>
      </c>
      <c r="B20" s="709"/>
      <c r="C20" s="709"/>
      <c r="D20" s="709"/>
      <c r="E20" s="709"/>
      <c r="F20" s="41"/>
      <c r="G20" s="756"/>
      <c r="H20" s="42"/>
      <c r="I20" s="734"/>
      <c r="J20" s="303"/>
      <c r="K20" s="303"/>
      <c r="L20" s="143"/>
      <c r="M20" s="535"/>
      <c r="N20" s="144"/>
    </row>
    <row r="21" spans="1:14" s="29" customFormat="1" ht="21" x14ac:dyDescent="0.35">
      <c r="A21" s="368" t="s">
        <v>31</v>
      </c>
      <c r="B21" s="369" t="s">
        <v>32</v>
      </c>
      <c r="C21" s="76">
        <f>SUM(C22:C24)</f>
        <v>0</v>
      </c>
      <c r="D21" s="76">
        <f t="shared" ref="D21:E21" si="13">SUM(D22:D24)</f>
        <v>0</v>
      </c>
      <c r="E21" s="77">
        <f t="shared" si="13"/>
        <v>0</v>
      </c>
      <c r="F21" s="78">
        <f>SUM(F22:F24)</f>
        <v>0</v>
      </c>
      <c r="G21" s="79">
        <f t="shared" ref="G21:H21" si="14">SUM(G22:G24)</f>
        <v>0</v>
      </c>
      <c r="H21" s="80">
        <f t="shared" si="14"/>
        <v>0</v>
      </c>
      <c r="I21" s="736">
        <f t="shared" ref="I21:I43" si="15">C21-F21</f>
        <v>0</v>
      </c>
      <c r="J21" s="306">
        <f t="shared" ref="J21" si="16">D21-G21</f>
        <v>0</v>
      </c>
      <c r="K21" s="345">
        <f>I21+J21</f>
        <v>0</v>
      </c>
      <c r="L21" s="519">
        <f>F21+I21</f>
        <v>0</v>
      </c>
      <c r="M21" s="536">
        <f t="shared" ref="M21:N21" si="17">G21+J21</f>
        <v>0</v>
      </c>
      <c r="N21" s="502">
        <f t="shared" si="17"/>
        <v>0</v>
      </c>
    </row>
    <row r="22" spans="1:14" ht="21" x14ac:dyDescent="0.35">
      <c r="A22" s="17"/>
      <c r="B22" s="18" t="s">
        <v>33</v>
      </c>
      <c r="C22" s="86">
        <v>0</v>
      </c>
      <c r="D22" s="85">
        <f t="shared" ref="D22:D43" si="18">C22*19%</f>
        <v>0</v>
      </c>
      <c r="E22" s="84">
        <f t="shared" ref="E22:E43" si="19">C22+D22</f>
        <v>0</v>
      </c>
      <c r="F22" s="83">
        <v>0</v>
      </c>
      <c r="G22" s="82">
        <f t="shared" ref="G22:G27" si="20">F22*19%</f>
        <v>0</v>
      </c>
      <c r="H22" s="81">
        <f t="shared" ref="H22:H27" si="21">F22+G22</f>
        <v>0</v>
      </c>
      <c r="I22" s="737">
        <f t="shared" si="15"/>
        <v>0</v>
      </c>
      <c r="J22" s="307">
        <f>I22*0.21</f>
        <v>0</v>
      </c>
      <c r="K22" s="355">
        <f t="shared" ref="K22:K27" si="22">I22+J22</f>
        <v>0</v>
      </c>
      <c r="L22" s="520">
        <f t="shared" ref="L22:L43" si="23">F22+I22</f>
        <v>0</v>
      </c>
      <c r="M22" s="537">
        <f t="shared" ref="M22:M43" si="24">G22+J22</f>
        <v>0</v>
      </c>
      <c r="N22" s="503">
        <f t="shared" ref="N22:N43" si="25">H22+K22</f>
        <v>0</v>
      </c>
    </row>
    <row r="23" spans="1:14" ht="21" x14ac:dyDescent="0.35">
      <c r="A23" s="17"/>
      <c r="B23" s="18" t="s">
        <v>34</v>
      </c>
      <c r="C23" s="86">
        <v>0</v>
      </c>
      <c r="D23" s="85">
        <f t="shared" si="18"/>
        <v>0</v>
      </c>
      <c r="E23" s="84">
        <f t="shared" si="19"/>
        <v>0</v>
      </c>
      <c r="F23" s="83">
        <v>0</v>
      </c>
      <c r="G23" s="82">
        <f t="shared" si="20"/>
        <v>0</v>
      </c>
      <c r="H23" s="81">
        <f t="shared" si="21"/>
        <v>0</v>
      </c>
      <c r="I23" s="737">
        <f t="shared" si="15"/>
        <v>0</v>
      </c>
      <c r="J23" s="307">
        <f t="shared" ref="J23:J27" si="26">I23*0.21</f>
        <v>0</v>
      </c>
      <c r="K23" s="355">
        <f t="shared" si="22"/>
        <v>0</v>
      </c>
      <c r="L23" s="520">
        <f t="shared" si="23"/>
        <v>0</v>
      </c>
      <c r="M23" s="537">
        <f t="shared" si="24"/>
        <v>0</v>
      </c>
      <c r="N23" s="503">
        <f t="shared" si="25"/>
        <v>0</v>
      </c>
    </row>
    <row r="24" spans="1:14" ht="21.75" thickBot="1" x14ac:dyDescent="0.4">
      <c r="A24" s="12"/>
      <c r="B24" s="13" t="s">
        <v>35</v>
      </c>
      <c r="C24" s="48">
        <v>0</v>
      </c>
      <c r="D24" s="49">
        <f t="shared" si="18"/>
        <v>0</v>
      </c>
      <c r="E24" s="50">
        <f t="shared" si="19"/>
        <v>0</v>
      </c>
      <c r="F24" s="52">
        <v>0</v>
      </c>
      <c r="G24" s="51">
        <f t="shared" si="20"/>
        <v>0</v>
      </c>
      <c r="H24" s="53">
        <f t="shared" si="21"/>
        <v>0</v>
      </c>
      <c r="I24" s="730">
        <f t="shared" si="15"/>
        <v>0</v>
      </c>
      <c r="J24" s="300">
        <f t="shared" si="26"/>
        <v>0</v>
      </c>
      <c r="K24" s="343">
        <f t="shared" si="22"/>
        <v>0</v>
      </c>
      <c r="L24" s="521">
        <f t="shared" si="23"/>
        <v>0</v>
      </c>
      <c r="M24" s="538">
        <f t="shared" si="24"/>
        <v>0</v>
      </c>
      <c r="N24" s="504">
        <f t="shared" si="25"/>
        <v>0</v>
      </c>
    </row>
    <row r="25" spans="1:14" s="29" customFormat="1" ht="43.5" thickTop="1" thickBot="1" x14ac:dyDescent="0.4">
      <c r="A25" s="375" t="s">
        <v>36</v>
      </c>
      <c r="B25" s="376" t="s">
        <v>37</v>
      </c>
      <c r="C25" s="377">
        <v>0</v>
      </c>
      <c r="D25" s="378">
        <f t="shared" si="18"/>
        <v>0</v>
      </c>
      <c r="E25" s="379">
        <f t="shared" si="19"/>
        <v>0</v>
      </c>
      <c r="F25" s="380">
        <v>0</v>
      </c>
      <c r="G25" s="381">
        <f t="shared" si="20"/>
        <v>0</v>
      </c>
      <c r="H25" s="382">
        <f t="shared" si="21"/>
        <v>0</v>
      </c>
      <c r="I25" s="738">
        <f t="shared" si="15"/>
        <v>0</v>
      </c>
      <c r="J25" s="496">
        <f t="shared" si="26"/>
        <v>0</v>
      </c>
      <c r="K25" s="497">
        <f t="shared" si="22"/>
        <v>0</v>
      </c>
      <c r="L25" s="522">
        <f t="shared" si="23"/>
        <v>0</v>
      </c>
      <c r="M25" s="539">
        <f t="shared" si="24"/>
        <v>0</v>
      </c>
      <c r="N25" s="505">
        <f t="shared" si="25"/>
        <v>0</v>
      </c>
    </row>
    <row r="26" spans="1:14" s="29" customFormat="1" ht="22.5" thickTop="1" thickBot="1" x14ac:dyDescent="0.4">
      <c r="A26" s="383" t="s">
        <v>38</v>
      </c>
      <c r="B26" s="384" t="s">
        <v>39</v>
      </c>
      <c r="C26" s="385">
        <v>24253.01</v>
      </c>
      <c r="D26" s="386">
        <f t="shared" si="18"/>
        <v>4608.0718999999999</v>
      </c>
      <c r="E26" s="387">
        <f t="shared" si="19"/>
        <v>28861.081899999997</v>
      </c>
      <c r="F26" s="388">
        <v>24253.01</v>
      </c>
      <c r="G26" s="389">
        <f t="shared" si="20"/>
        <v>4608.0718999999999</v>
      </c>
      <c r="H26" s="390">
        <f t="shared" si="21"/>
        <v>28861.081899999997</v>
      </c>
      <c r="I26" s="739">
        <f t="shared" si="15"/>
        <v>0</v>
      </c>
      <c r="J26" s="338">
        <f t="shared" si="26"/>
        <v>0</v>
      </c>
      <c r="K26" s="346">
        <f t="shared" si="22"/>
        <v>0</v>
      </c>
      <c r="L26" s="523">
        <f t="shared" si="23"/>
        <v>24253.01</v>
      </c>
      <c r="M26" s="540">
        <f t="shared" si="24"/>
        <v>4608.0718999999999</v>
      </c>
      <c r="N26" s="506">
        <f t="shared" si="25"/>
        <v>28861.081899999997</v>
      </c>
    </row>
    <row r="27" spans="1:14" s="29" customFormat="1" ht="27.75" customHeight="1" thickTop="1" thickBot="1" x14ac:dyDescent="0.4">
      <c r="A27" s="383" t="s">
        <v>40</v>
      </c>
      <c r="B27" s="391" t="s">
        <v>41</v>
      </c>
      <c r="C27" s="392">
        <v>24249.35</v>
      </c>
      <c r="D27" s="393">
        <f t="shared" si="18"/>
        <v>4607.3764999999994</v>
      </c>
      <c r="E27" s="394">
        <f t="shared" si="19"/>
        <v>28856.726499999997</v>
      </c>
      <c r="F27" s="395">
        <v>24249.35</v>
      </c>
      <c r="G27" s="381">
        <f t="shared" si="20"/>
        <v>4607.3764999999994</v>
      </c>
      <c r="H27" s="382">
        <f t="shared" si="21"/>
        <v>28856.726499999997</v>
      </c>
      <c r="I27" s="740">
        <f t="shared" si="15"/>
        <v>0</v>
      </c>
      <c r="J27" s="338">
        <f t="shared" si="26"/>
        <v>0</v>
      </c>
      <c r="K27" s="346">
        <f t="shared" si="22"/>
        <v>0</v>
      </c>
      <c r="L27" s="523">
        <f t="shared" si="23"/>
        <v>24249.35</v>
      </c>
      <c r="M27" s="540">
        <f t="shared" si="24"/>
        <v>4607.3764999999994</v>
      </c>
      <c r="N27" s="506">
        <f t="shared" si="25"/>
        <v>28856.726499999997</v>
      </c>
    </row>
    <row r="28" spans="1:14" s="29" customFormat="1" ht="21.75" thickTop="1" x14ac:dyDescent="0.35">
      <c r="A28" s="396" t="s">
        <v>42</v>
      </c>
      <c r="B28" s="397" t="s">
        <v>43</v>
      </c>
      <c r="C28" s="92">
        <f>C29+C30+C31+C32+C33+C34</f>
        <v>440064.33999999997</v>
      </c>
      <c r="D28" s="92">
        <f t="shared" ref="D28:E28" si="27">D29+D30+D31+D32+D33+D34</f>
        <v>83612.224600000001</v>
      </c>
      <c r="E28" s="93">
        <f t="shared" si="27"/>
        <v>523676.56459999998</v>
      </c>
      <c r="F28" s="94">
        <f>F29+F30+F31+F32+F33+F34</f>
        <v>440064.33999999997</v>
      </c>
      <c r="G28" s="95">
        <f t="shared" ref="G28:H28" si="28">G29+G30+G31+G32+G33+G34</f>
        <v>83612.224600000001</v>
      </c>
      <c r="H28" s="96">
        <f t="shared" si="28"/>
        <v>523676.56459999998</v>
      </c>
      <c r="I28" s="741">
        <f t="shared" si="15"/>
        <v>0</v>
      </c>
      <c r="J28" s="319">
        <f>I28*0.21</f>
        <v>0</v>
      </c>
      <c r="K28" s="347">
        <f>I28+J28</f>
        <v>0</v>
      </c>
      <c r="L28" s="524">
        <f t="shared" si="23"/>
        <v>440064.33999999997</v>
      </c>
      <c r="M28" s="541">
        <f t="shared" si="24"/>
        <v>83612.224600000001</v>
      </c>
      <c r="N28" s="507">
        <f t="shared" si="25"/>
        <v>523676.56459999998</v>
      </c>
    </row>
    <row r="29" spans="1:14" ht="21" x14ac:dyDescent="0.35">
      <c r="A29" s="20"/>
      <c r="B29" s="21" t="s">
        <v>44</v>
      </c>
      <c r="C29" s="99">
        <v>0</v>
      </c>
      <c r="D29" s="98">
        <f t="shared" si="18"/>
        <v>0</v>
      </c>
      <c r="E29" s="97">
        <f t="shared" si="19"/>
        <v>0</v>
      </c>
      <c r="F29" s="83">
        <v>0</v>
      </c>
      <c r="G29" s="82">
        <f t="shared" ref="G29:G35" si="29">F29*19%</f>
        <v>0</v>
      </c>
      <c r="H29" s="81">
        <f t="shared" ref="H29:H35" si="30">F29+G29</f>
        <v>0</v>
      </c>
      <c r="I29" s="737">
        <f t="shared" si="15"/>
        <v>0</v>
      </c>
      <c r="J29" s="307">
        <f t="shared" ref="J29:J43" si="31">I29*0.21</f>
        <v>0</v>
      </c>
      <c r="K29" s="491">
        <f t="shared" ref="K29:K43" si="32">I29+J29</f>
        <v>0</v>
      </c>
      <c r="L29" s="520">
        <f t="shared" si="23"/>
        <v>0</v>
      </c>
      <c r="M29" s="537">
        <f t="shared" si="24"/>
        <v>0</v>
      </c>
      <c r="N29" s="503">
        <f t="shared" si="25"/>
        <v>0</v>
      </c>
    </row>
    <row r="30" spans="1:14" ht="21" x14ac:dyDescent="0.35">
      <c r="A30" s="20"/>
      <c r="B30" s="21" t="s">
        <v>45</v>
      </c>
      <c r="C30" s="99">
        <v>0</v>
      </c>
      <c r="D30" s="98">
        <f t="shared" si="18"/>
        <v>0</v>
      </c>
      <c r="E30" s="97">
        <f t="shared" si="19"/>
        <v>0</v>
      </c>
      <c r="F30" s="83">
        <v>0</v>
      </c>
      <c r="G30" s="82">
        <f t="shared" si="29"/>
        <v>0</v>
      </c>
      <c r="H30" s="81">
        <f t="shared" si="30"/>
        <v>0</v>
      </c>
      <c r="I30" s="737">
        <f t="shared" si="15"/>
        <v>0</v>
      </c>
      <c r="J30" s="307">
        <f t="shared" si="31"/>
        <v>0</v>
      </c>
      <c r="K30" s="491">
        <f t="shared" si="32"/>
        <v>0</v>
      </c>
      <c r="L30" s="520">
        <f t="shared" si="23"/>
        <v>0</v>
      </c>
      <c r="M30" s="537">
        <f t="shared" si="24"/>
        <v>0</v>
      </c>
      <c r="N30" s="503">
        <f t="shared" si="25"/>
        <v>0</v>
      </c>
    </row>
    <row r="31" spans="1:14" ht="42" customHeight="1" x14ac:dyDescent="0.25">
      <c r="A31" s="20"/>
      <c r="B31" s="26" t="s">
        <v>177</v>
      </c>
      <c r="C31" s="105">
        <v>135000</v>
      </c>
      <c r="D31" s="104">
        <f t="shared" si="18"/>
        <v>25650</v>
      </c>
      <c r="E31" s="103">
        <f t="shared" si="19"/>
        <v>160650</v>
      </c>
      <c r="F31" s="102">
        <v>135000</v>
      </c>
      <c r="G31" s="101">
        <f t="shared" si="29"/>
        <v>25650</v>
      </c>
      <c r="H31" s="100">
        <f t="shared" si="30"/>
        <v>160650</v>
      </c>
      <c r="I31" s="742">
        <f t="shared" si="15"/>
        <v>0</v>
      </c>
      <c r="J31" s="492">
        <f t="shared" si="31"/>
        <v>0</v>
      </c>
      <c r="K31" s="491">
        <f t="shared" si="32"/>
        <v>0</v>
      </c>
      <c r="L31" s="525">
        <f t="shared" si="23"/>
        <v>135000</v>
      </c>
      <c r="M31" s="542">
        <f t="shared" si="24"/>
        <v>25650</v>
      </c>
      <c r="N31" s="508">
        <f t="shared" si="25"/>
        <v>160650</v>
      </c>
    </row>
    <row r="32" spans="1:14" ht="42" x14ac:dyDescent="0.35">
      <c r="A32" s="20"/>
      <c r="B32" s="21" t="s">
        <v>46</v>
      </c>
      <c r="C32" s="105">
        <v>135000</v>
      </c>
      <c r="D32" s="104">
        <f t="shared" si="18"/>
        <v>25650</v>
      </c>
      <c r="E32" s="103">
        <f t="shared" si="19"/>
        <v>160650</v>
      </c>
      <c r="F32" s="102">
        <v>135000</v>
      </c>
      <c r="G32" s="101">
        <f t="shared" si="29"/>
        <v>25650</v>
      </c>
      <c r="H32" s="100">
        <f t="shared" si="30"/>
        <v>160650</v>
      </c>
      <c r="I32" s="742">
        <f t="shared" si="15"/>
        <v>0</v>
      </c>
      <c r="J32" s="492">
        <f t="shared" si="31"/>
        <v>0</v>
      </c>
      <c r="K32" s="491">
        <f t="shared" si="32"/>
        <v>0</v>
      </c>
      <c r="L32" s="525">
        <f t="shared" si="23"/>
        <v>135000</v>
      </c>
      <c r="M32" s="542">
        <f t="shared" si="24"/>
        <v>25650</v>
      </c>
      <c r="N32" s="508">
        <f t="shared" si="25"/>
        <v>160650</v>
      </c>
    </row>
    <row r="33" spans="1:14" s="498" customFormat="1" ht="42" x14ac:dyDescent="0.35">
      <c r="A33" s="20"/>
      <c r="B33" s="21" t="s">
        <v>47</v>
      </c>
      <c r="C33" s="105">
        <v>0</v>
      </c>
      <c r="D33" s="104">
        <f t="shared" si="18"/>
        <v>0</v>
      </c>
      <c r="E33" s="103">
        <f t="shared" si="19"/>
        <v>0</v>
      </c>
      <c r="F33" s="102">
        <v>0</v>
      </c>
      <c r="G33" s="101">
        <f t="shared" si="29"/>
        <v>0</v>
      </c>
      <c r="H33" s="100">
        <f t="shared" si="30"/>
        <v>0</v>
      </c>
      <c r="I33" s="742">
        <f t="shared" si="15"/>
        <v>0</v>
      </c>
      <c r="J33" s="492">
        <f t="shared" si="31"/>
        <v>0</v>
      </c>
      <c r="K33" s="491">
        <f t="shared" si="32"/>
        <v>0</v>
      </c>
      <c r="L33" s="525">
        <f t="shared" si="23"/>
        <v>0</v>
      </c>
      <c r="M33" s="542">
        <f t="shared" si="24"/>
        <v>0</v>
      </c>
      <c r="N33" s="508">
        <f t="shared" si="25"/>
        <v>0</v>
      </c>
    </row>
    <row r="34" spans="1:14" ht="21.75" thickBot="1" x14ac:dyDescent="0.4">
      <c r="A34" s="22"/>
      <c r="B34" s="23" t="s">
        <v>48</v>
      </c>
      <c r="C34" s="89">
        <v>170064.34</v>
      </c>
      <c r="D34" s="106">
        <f t="shared" si="18"/>
        <v>32312.224600000001</v>
      </c>
      <c r="E34" s="107">
        <f t="shared" si="19"/>
        <v>202376.56459999998</v>
      </c>
      <c r="F34" s="52">
        <v>170064.34</v>
      </c>
      <c r="G34" s="51">
        <f t="shared" si="29"/>
        <v>32312.224600000001</v>
      </c>
      <c r="H34" s="53">
        <f t="shared" si="30"/>
        <v>202376.56459999998</v>
      </c>
      <c r="I34" s="730">
        <f t="shared" si="15"/>
        <v>0</v>
      </c>
      <c r="J34" s="300">
        <f t="shared" si="31"/>
        <v>0</v>
      </c>
      <c r="K34" s="493">
        <f t="shared" si="32"/>
        <v>0</v>
      </c>
      <c r="L34" s="521">
        <f t="shared" si="23"/>
        <v>170064.34</v>
      </c>
      <c r="M34" s="538">
        <f t="shared" si="24"/>
        <v>32312.224600000001</v>
      </c>
      <c r="N34" s="504">
        <f t="shared" si="25"/>
        <v>202376.56459999998</v>
      </c>
    </row>
    <row r="35" spans="1:14" s="29" customFormat="1" ht="22.5" thickTop="1" thickBot="1" x14ac:dyDescent="0.4">
      <c r="A35" s="383" t="s">
        <v>49</v>
      </c>
      <c r="B35" s="391" t="s">
        <v>50</v>
      </c>
      <c r="C35" s="398">
        <v>0</v>
      </c>
      <c r="D35" s="386">
        <f t="shared" si="18"/>
        <v>0</v>
      </c>
      <c r="E35" s="387">
        <f t="shared" si="19"/>
        <v>0</v>
      </c>
      <c r="F35" s="399">
        <v>0</v>
      </c>
      <c r="G35" s="389">
        <f t="shared" si="29"/>
        <v>0</v>
      </c>
      <c r="H35" s="390">
        <f t="shared" si="30"/>
        <v>0</v>
      </c>
      <c r="I35" s="743">
        <f t="shared" si="15"/>
        <v>0</v>
      </c>
      <c r="J35" s="338">
        <f t="shared" si="31"/>
        <v>0</v>
      </c>
      <c r="K35" s="349">
        <f t="shared" si="32"/>
        <v>0</v>
      </c>
      <c r="L35" s="523">
        <f t="shared" si="23"/>
        <v>0</v>
      </c>
      <c r="M35" s="540">
        <f t="shared" si="24"/>
        <v>0</v>
      </c>
      <c r="N35" s="506">
        <f t="shared" si="25"/>
        <v>0</v>
      </c>
    </row>
    <row r="36" spans="1:14" s="29" customFormat="1" ht="21.75" thickTop="1" x14ac:dyDescent="0.35">
      <c r="A36" s="396" t="s">
        <v>51</v>
      </c>
      <c r="B36" s="400" t="s">
        <v>52</v>
      </c>
      <c r="C36" s="92">
        <f>SUM(C37:C38)</f>
        <v>0</v>
      </c>
      <c r="D36" s="92">
        <f t="shared" ref="D36:E36" si="33">SUM(D37:D38)</f>
        <v>0</v>
      </c>
      <c r="E36" s="93">
        <f t="shared" si="33"/>
        <v>0</v>
      </c>
      <c r="F36" s="94">
        <f>SUM(F37:F38)</f>
        <v>0</v>
      </c>
      <c r="G36" s="95">
        <f t="shared" ref="G36:H36" si="34">SUM(G37:G38)</f>
        <v>0</v>
      </c>
      <c r="H36" s="96">
        <f t="shared" si="34"/>
        <v>0</v>
      </c>
      <c r="I36" s="741">
        <f t="shared" si="15"/>
        <v>0</v>
      </c>
      <c r="J36" s="319">
        <f t="shared" si="31"/>
        <v>0</v>
      </c>
      <c r="K36" s="347">
        <f t="shared" si="32"/>
        <v>0</v>
      </c>
      <c r="L36" s="524">
        <f t="shared" si="23"/>
        <v>0</v>
      </c>
      <c r="M36" s="541">
        <f t="shared" si="24"/>
        <v>0</v>
      </c>
      <c r="N36" s="507">
        <f t="shared" si="25"/>
        <v>0</v>
      </c>
    </row>
    <row r="37" spans="1:14" ht="21" x14ac:dyDescent="0.35">
      <c r="A37" s="20"/>
      <c r="B37" s="21" t="s">
        <v>53</v>
      </c>
      <c r="C37" s="99">
        <v>0</v>
      </c>
      <c r="D37" s="98">
        <f>C37*19%</f>
        <v>0</v>
      </c>
      <c r="E37" s="97">
        <f>C37+D37</f>
        <v>0</v>
      </c>
      <c r="F37" s="83">
        <v>0</v>
      </c>
      <c r="G37" s="82">
        <f>F37*19%</f>
        <v>0</v>
      </c>
      <c r="H37" s="81">
        <f>F37+G37</f>
        <v>0</v>
      </c>
      <c r="I37" s="737">
        <f t="shared" si="15"/>
        <v>0</v>
      </c>
      <c r="J37" s="307">
        <f t="shared" si="31"/>
        <v>0</v>
      </c>
      <c r="K37" s="491">
        <f t="shared" si="32"/>
        <v>0</v>
      </c>
      <c r="L37" s="520">
        <f t="shared" si="23"/>
        <v>0</v>
      </c>
      <c r="M37" s="537">
        <f t="shared" si="24"/>
        <v>0</v>
      </c>
      <c r="N37" s="503">
        <f t="shared" si="25"/>
        <v>0</v>
      </c>
    </row>
    <row r="38" spans="1:14" ht="21.75" thickBot="1" x14ac:dyDescent="0.4">
      <c r="A38" s="22"/>
      <c r="B38" s="23" t="s">
        <v>54</v>
      </c>
      <c r="C38" s="89">
        <v>0</v>
      </c>
      <c r="D38" s="106">
        <f t="shared" si="18"/>
        <v>0</v>
      </c>
      <c r="E38" s="107">
        <f t="shared" si="19"/>
        <v>0</v>
      </c>
      <c r="F38" s="52">
        <v>0</v>
      </c>
      <c r="G38" s="51">
        <f t="shared" ref="G38" si="35">F38*19%</f>
        <v>0</v>
      </c>
      <c r="H38" s="53">
        <f t="shared" ref="H38" si="36">F38+G38</f>
        <v>0</v>
      </c>
      <c r="I38" s="730">
        <f t="shared" si="15"/>
        <v>0</v>
      </c>
      <c r="J38" s="300">
        <f t="shared" si="31"/>
        <v>0</v>
      </c>
      <c r="K38" s="493">
        <f t="shared" si="32"/>
        <v>0</v>
      </c>
      <c r="L38" s="521">
        <f t="shared" si="23"/>
        <v>0</v>
      </c>
      <c r="M38" s="538">
        <f t="shared" si="24"/>
        <v>0</v>
      </c>
      <c r="N38" s="504">
        <f t="shared" si="25"/>
        <v>0</v>
      </c>
    </row>
    <row r="39" spans="1:14" s="29" customFormat="1" ht="21.75" thickTop="1" x14ac:dyDescent="0.35">
      <c r="A39" s="396" t="s">
        <v>55</v>
      </c>
      <c r="B39" s="401" t="s">
        <v>56</v>
      </c>
      <c r="C39" s="92">
        <f>C40+C43+C44</f>
        <v>60065</v>
      </c>
      <c r="D39" s="92">
        <f t="shared" ref="D39:E39" si="37">D40+D43</f>
        <v>11412.35</v>
      </c>
      <c r="E39" s="93">
        <f t="shared" si="37"/>
        <v>71477.350000000006</v>
      </c>
      <c r="F39" s="94">
        <f>F40+F43+F44</f>
        <v>38400</v>
      </c>
      <c r="G39" s="95">
        <f>G40+G43+G44</f>
        <v>7296</v>
      </c>
      <c r="H39" s="96">
        <f>H40+H43+H44</f>
        <v>45696</v>
      </c>
      <c r="I39" s="741">
        <f t="shared" si="15"/>
        <v>21665</v>
      </c>
      <c r="J39" s="319">
        <f t="shared" si="31"/>
        <v>4549.6499999999996</v>
      </c>
      <c r="K39" s="347">
        <f t="shared" si="32"/>
        <v>26214.65</v>
      </c>
      <c r="L39" s="524">
        <f t="shared" si="23"/>
        <v>60065</v>
      </c>
      <c r="M39" s="541">
        <f t="shared" si="24"/>
        <v>11845.65</v>
      </c>
      <c r="N39" s="507">
        <f t="shared" si="25"/>
        <v>71910.649999999994</v>
      </c>
    </row>
    <row r="40" spans="1:14" ht="21" x14ac:dyDescent="0.35">
      <c r="A40" s="20"/>
      <c r="B40" s="25" t="s">
        <v>57</v>
      </c>
      <c r="C40" s="109">
        <f>C41+C42</f>
        <v>11165</v>
      </c>
      <c r="D40" s="109">
        <f>D41+D42+D44</f>
        <v>2406.35</v>
      </c>
      <c r="E40" s="110">
        <f>E41+E42+E44</f>
        <v>15071.35</v>
      </c>
      <c r="F40" s="78">
        <f>F41+F42</f>
        <v>0</v>
      </c>
      <c r="G40" s="78">
        <f t="shared" ref="G40:H40" si="38">G41+G42+G44</f>
        <v>0</v>
      </c>
      <c r="H40" s="757">
        <f t="shared" si="38"/>
        <v>0</v>
      </c>
      <c r="I40" s="736">
        <f t="shared" si="15"/>
        <v>11165</v>
      </c>
      <c r="J40" s="306">
        <f t="shared" si="31"/>
        <v>2344.65</v>
      </c>
      <c r="K40" s="348">
        <f t="shared" si="32"/>
        <v>13509.65</v>
      </c>
      <c r="L40" s="519">
        <f t="shared" si="23"/>
        <v>11165</v>
      </c>
      <c r="M40" s="536">
        <f t="shared" si="24"/>
        <v>2344.65</v>
      </c>
      <c r="N40" s="502">
        <f t="shared" si="25"/>
        <v>13509.65</v>
      </c>
    </row>
    <row r="41" spans="1:14" ht="21" x14ac:dyDescent="0.35">
      <c r="A41" s="20"/>
      <c r="B41" s="25" t="s">
        <v>58</v>
      </c>
      <c r="C41" s="99">
        <v>11165</v>
      </c>
      <c r="D41" s="98">
        <f t="shared" si="18"/>
        <v>2121.35</v>
      </c>
      <c r="E41" s="97">
        <f t="shared" si="19"/>
        <v>13286.35</v>
      </c>
      <c r="F41" s="83">
        <v>0</v>
      </c>
      <c r="G41" s="82">
        <f t="shared" ref="G41:G43" si="39">F41*19%</f>
        <v>0</v>
      </c>
      <c r="H41" s="81">
        <f t="shared" ref="H41:H43" si="40">F41+G41</f>
        <v>0</v>
      </c>
      <c r="I41" s="737">
        <f t="shared" si="15"/>
        <v>11165</v>
      </c>
      <c r="J41" s="306">
        <f t="shared" si="31"/>
        <v>2344.65</v>
      </c>
      <c r="K41" s="348">
        <f t="shared" si="32"/>
        <v>13509.65</v>
      </c>
      <c r="L41" s="519">
        <f t="shared" si="23"/>
        <v>11165</v>
      </c>
      <c r="M41" s="536">
        <f t="shared" si="24"/>
        <v>2344.65</v>
      </c>
      <c r="N41" s="502">
        <f t="shared" si="25"/>
        <v>13509.65</v>
      </c>
    </row>
    <row r="42" spans="1:14" ht="63" x14ac:dyDescent="0.35">
      <c r="A42" s="20"/>
      <c r="B42" s="21" t="s">
        <v>59</v>
      </c>
      <c r="C42" s="105">
        <v>0</v>
      </c>
      <c r="D42" s="104">
        <f t="shared" si="18"/>
        <v>0</v>
      </c>
      <c r="E42" s="103">
        <f t="shared" si="19"/>
        <v>0</v>
      </c>
      <c r="F42" s="102">
        <v>0</v>
      </c>
      <c r="G42" s="101">
        <f t="shared" si="39"/>
        <v>0</v>
      </c>
      <c r="H42" s="100">
        <f t="shared" si="40"/>
        <v>0</v>
      </c>
      <c r="I42" s="742">
        <f t="shared" si="15"/>
        <v>0</v>
      </c>
      <c r="J42" s="483">
        <f t="shared" si="31"/>
        <v>0</v>
      </c>
      <c r="K42" s="348">
        <f t="shared" si="32"/>
        <v>0</v>
      </c>
      <c r="L42" s="526">
        <f t="shared" si="23"/>
        <v>0</v>
      </c>
      <c r="M42" s="543">
        <f t="shared" si="24"/>
        <v>0</v>
      </c>
      <c r="N42" s="509">
        <f t="shared" si="25"/>
        <v>0</v>
      </c>
    </row>
    <row r="43" spans="1:14" ht="21" x14ac:dyDescent="0.35">
      <c r="A43" s="44"/>
      <c r="B43" s="630" t="s">
        <v>60</v>
      </c>
      <c r="C43" s="631">
        <v>47400</v>
      </c>
      <c r="D43" s="632">
        <f t="shared" si="18"/>
        <v>9006</v>
      </c>
      <c r="E43" s="633">
        <f t="shared" si="19"/>
        <v>56406</v>
      </c>
      <c r="F43" s="634">
        <v>38400</v>
      </c>
      <c r="G43" s="635">
        <f t="shared" si="39"/>
        <v>7296</v>
      </c>
      <c r="H43" s="636">
        <f t="shared" si="40"/>
        <v>45696</v>
      </c>
      <c r="I43" s="744">
        <f t="shared" si="15"/>
        <v>9000</v>
      </c>
      <c r="J43" s="643">
        <f t="shared" si="31"/>
        <v>1890</v>
      </c>
      <c r="K43" s="644">
        <f t="shared" si="32"/>
        <v>10890</v>
      </c>
      <c r="L43" s="637">
        <f t="shared" si="23"/>
        <v>47400</v>
      </c>
      <c r="M43" s="638">
        <f t="shared" si="24"/>
        <v>9186</v>
      </c>
      <c r="N43" s="639">
        <f t="shared" si="25"/>
        <v>56586</v>
      </c>
    </row>
    <row r="44" spans="1:14" ht="42.75" thickBot="1" x14ac:dyDescent="0.4">
      <c r="A44" s="640"/>
      <c r="B44" s="23" t="s">
        <v>195</v>
      </c>
      <c r="C44" s="89">
        <v>1500</v>
      </c>
      <c r="D44" s="106">
        <f t="shared" ref="D44" si="41">C44*19%</f>
        <v>285</v>
      </c>
      <c r="E44" s="107">
        <f t="shared" ref="E44" si="42">C44+D44</f>
        <v>1785</v>
      </c>
      <c r="F44" s="52">
        <v>0</v>
      </c>
      <c r="G44" s="51">
        <f t="shared" ref="G44" si="43">F44*19%</f>
        <v>0</v>
      </c>
      <c r="H44" s="53">
        <f t="shared" ref="H44" si="44">F44+G44</f>
        <v>0</v>
      </c>
      <c r="I44" s="745">
        <f t="shared" ref="I44" si="45">C44-F44</f>
        <v>1500</v>
      </c>
      <c r="J44" s="645">
        <f t="shared" ref="J44" si="46">I44*0.21</f>
        <v>315</v>
      </c>
      <c r="K44" s="646">
        <f t="shared" ref="K44" si="47">I44+J44</f>
        <v>1815</v>
      </c>
      <c r="L44" s="527">
        <f t="shared" ref="L44" si="48">F44+I44</f>
        <v>1500</v>
      </c>
      <c r="M44" s="544">
        <f t="shared" ref="M44" si="49">G44+J44</f>
        <v>315</v>
      </c>
      <c r="N44" s="510">
        <f t="shared" ref="N44" si="50">H44+K44</f>
        <v>1815</v>
      </c>
    </row>
    <row r="45" spans="1:14" ht="22.5" thickTop="1" thickBot="1" x14ac:dyDescent="0.4">
      <c r="A45" s="718" t="s">
        <v>61</v>
      </c>
      <c r="B45" s="719"/>
      <c r="C45" s="111">
        <f t="shared" ref="C45:N45" si="51">C21+C25+C26+C27+C28+C35+C36+C39</f>
        <v>548631.69999999995</v>
      </c>
      <c r="D45" s="111">
        <f t="shared" si="51"/>
        <v>104240.023</v>
      </c>
      <c r="E45" s="112">
        <f t="shared" si="51"/>
        <v>652871.723</v>
      </c>
      <c r="F45" s="68">
        <f t="shared" si="51"/>
        <v>526966.69999999995</v>
      </c>
      <c r="G45" s="68">
        <f t="shared" si="51"/>
        <v>100123.673</v>
      </c>
      <c r="H45" s="758">
        <f t="shared" si="51"/>
        <v>627090.37300000002</v>
      </c>
      <c r="I45" s="733">
        <f t="shared" si="51"/>
        <v>21665</v>
      </c>
      <c r="J45" s="301">
        <f t="shared" si="51"/>
        <v>4549.6499999999996</v>
      </c>
      <c r="K45" s="350">
        <f t="shared" si="51"/>
        <v>26214.65</v>
      </c>
      <c r="L45" s="528">
        <f t="shared" si="51"/>
        <v>548631.69999999995</v>
      </c>
      <c r="M45" s="545">
        <f t="shared" si="51"/>
        <v>104673.32299999999</v>
      </c>
      <c r="N45" s="511">
        <f t="shared" si="51"/>
        <v>653305.02300000004</v>
      </c>
    </row>
    <row r="46" spans="1:14" ht="21" x14ac:dyDescent="0.25">
      <c r="A46" s="720" t="s">
        <v>62</v>
      </c>
      <c r="B46" s="721"/>
      <c r="C46" s="721"/>
      <c r="D46" s="721"/>
      <c r="E46" s="721"/>
      <c r="F46" s="39"/>
      <c r="G46" s="759"/>
      <c r="H46" s="40"/>
      <c r="I46" s="746"/>
      <c r="J46" s="308"/>
      <c r="K46" s="308"/>
      <c r="L46" s="146"/>
      <c r="M46" s="546"/>
      <c r="N46" s="147"/>
    </row>
    <row r="47" spans="1:14" ht="26.25" customHeight="1" x14ac:dyDescent="0.35">
      <c r="A47" s="28" t="s">
        <v>63</v>
      </c>
      <c r="B47" s="485" t="s">
        <v>64</v>
      </c>
      <c r="C47" s="114">
        <f t="shared" ref="C47:H47" si="52">C48+C109</f>
        <v>3552109.1500000004</v>
      </c>
      <c r="D47" s="114">
        <f t="shared" si="52"/>
        <v>674900.73849999986</v>
      </c>
      <c r="E47" s="486">
        <f t="shared" si="52"/>
        <v>4227009.8884999994</v>
      </c>
      <c r="F47" s="113">
        <f t="shared" si="52"/>
        <v>3043014.54</v>
      </c>
      <c r="G47" s="487">
        <f t="shared" si="52"/>
        <v>578172.7625999999</v>
      </c>
      <c r="H47" s="488">
        <f t="shared" si="52"/>
        <v>3621187.3026000005</v>
      </c>
      <c r="I47" s="747">
        <f t="shared" ref="I47:I78" si="53">C47-F47</f>
        <v>509094.61000000034</v>
      </c>
      <c r="J47" s="489">
        <f>I47*0.21</f>
        <v>106909.86810000007</v>
      </c>
      <c r="K47" s="490">
        <f>I47+J47</f>
        <v>616004.47810000041</v>
      </c>
      <c r="L47" s="529">
        <f>F47+I47</f>
        <v>3552109.1500000004</v>
      </c>
      <c r="M47" s="547">
        <f t="shared" ref="M47:N47" si="54">G47+J47</f>
        <v>685082.63069999998</v>
      </c>
      <c r="N47" s="512">
        <f t="shared" si="54"/>
        <v>4237191.7807000009</v>
      </c>
    </row>
    <row r="48" spans="1:14" ht="29.25" customHeight="1" x14ac:dyDescent="0.35">
      <c r="A48" s="20"/>
      <c r="B48" s="485" t="s">
        <v>65</v>
      </c>
      <c r="C48" s="114">
        <f>C49+C59+C69+C79+C89+C99</f>
        <v>3552109.1500000004</v>
      </c>
      <c r="D48" s="114">
        <f t="shared" ref="D48:E48" si="55">D49+D59+D69+D79+D89+D99</f>
        <v>674900.73849999986</v>
      </c>
      <c r="E48" s="486">
        <f t="shared" si="55"/>
        <v>4227009.8884999994</v>
      </c>
      <c r="F48" s="113">
        <f>F49+F59+F69+F79+F89+F99</f>
        <v>3043014.54</v>
      </c>
      <c r="G48" s="487">
        <f t="shared" ref="G48" si="56">G49+G59+G69+G79+G89+G99</f>
        <v>578172.7625999999</v>
      </c>
      <c r="H48" s="488">
        <f t="shared" ref="H48" si="57">H49+H59+H69+H79+H89+H99</f>
        <v>3621187.3026000005</v>
      </c>
      <c r="I48" s="747">
        <f t="shared" si="53"/>
        <v>509094.61000000034</v>
      </c>
      <c r="J48" s="489">
        <f t="shared" ref="J48:J112" si="58">I48*0.21</f>
        <v>106909.86810000007</v>
      </c>
      <c r="K48" s="490">
        <f t="shared" ref="K48:K112" si="59">I48+J48</f>
        <v>616004.47810000041</v>
      </c>
      <c r="L48" s="529">
        <f t="shared" ref="L48:L112" si="60">F48+I48</f>
        <v>3552109.1500000004</v>
      </c>
      <c r="M48" s="547">
        <f t="shared" ref="M48:M112" si="61">G48+J48</f>
        <v>685082.63069999998</v>
      </c>
      <c r="N48" s="512">
        <f t="shared" ref="N48:N112" si="62">H48+K48</f>
        <v>4237191.7807000009</v>
      </c>
    </row>
    <row r="49" spans="1:14" ht="24.75" hidden="1" customHeight="1" x14ac:dyDescent="0.35">
      <c r="A49" s="20"/>
      <c r="B49" s="485" t="s">
        <v>159</v>
      </c>
      <c r="C49" s="114">
        <f>SUM(C50:C58)</f>
        <v>583802.44000000006</v>
      </c>
      <c r="D49" s="114">
        <f t="shared" ref="D49:E49" si="63">SUM(D50:D58)</f>
        <v>110922.46359999997</v>
      </c>
      <c r="E49" s="486">
        <f t="shared" si="63"/>
        <v>694724.90359999985</v>
      </c>
      <c r="F49" s="609">
        <f>SUM(F50:F58)</f>
        <v>563374.51</v>
      </c>
      <c r="G49" s="487">
        <f t="shared" ref="G49:H49" si="64">SUM(G50:G58)</f>
        <v>107041.15689999999</v>
      </c>
      <c r="H49" s="760">
        <f t="shared" si="64"/>
        <v>670415.66690000007</v>
      </c>
      <c r="I49" s="748">
        <f t="shared" si="53"/>
        <v>20427.930000000051</v>
      </c>
      <c r="J49" s="489">
        <f t="shared" si="58"/>
        <v>4289.8653000000104</v>
      </c>
      <c r="K49" s="490">
        <f t="shared" si="59"/>
        <v>24717.795300000063</v>
      </c>
      <c r="L49" s="529">
        <f t="shared" si="60"/>
        <v>583802.44000000006</v>
      </c>
      <c r="M49" s="547">
        <f t="shared" si="61"/>
        <v>111331.02219999999</v>
      </c>
      <c r="N49" s="512">
        <f t="shared" si="62"/>
        <v>695133.46220000018</v>
      </c>
    </row>
    <row r="50" spans="1:14" ht="24" hidden="1" customHeight="1" x14ac:dyDescent="0.35">
      <c r="A50" s="20"/>
      <c r="B50" s="25" t="s">
        <v>105</v>
      </c>
      <c r="C50" s="99">
        <v>120668.58</v>
      </c>
      <c r="D50" s="98">
        <f t="shared" ref="D50:D108" si="65">C50*0.19</f>
        <v>22927.030200000001</v>
      </c>
      <c r="E50" s="97">
        <f>C50+D50</f>
        <v>143595.6102</v>
      </c>
      <c r="F50" s="83">
        <f>102955.13+17713.46</f>
        <v>120668.59</v>
      </c>
      <c r="G50" s="82">
        <f>F50*0.19</f>
        <v>22927.0321</v>
      </c>
      <c r="H50" s="81">
        <f>F50+G50</f>
        <v>143595.62210000001</v>
      </c>
      <c r="I50" s="749">
        <v>-0.01</v>
      </c>
      <c r="J50" s="366">
        <f t="shared" si="58"/>
        <v>-2.0999999999999999E-3</v>
      </c>
      <c r="K50" s="367">
        <f t="shared" si="59"/>
        <v>-1.21E-2</v>
      </c>
      <c r="L50" s="530">
        <f t="shared" si="60"/>
        <v>120668.58</v>
      </c>
      <c r="M50" s="548">
        <f t="shared" si="61"/>
        <v>22927.03</v>
      </c>
      <c r="N50" s="513">
        <f t="shared" si="62"/>
        <v>143595.61000000002</v>
      </c>
    </row>
    <row r="51" spans="1:14" ht="30" hidden="1" customHeight="1" x14ac:dyDescent="0.35">
      <c r="A51" s="20"/>
      <c r="B51" s="25" t="s">
        <v>106</v>
      </c>
      <c r="C51" s="99">
        <v>167450.07</v>
      </c>
      <c r="D51" s="98">
        <f t="shared" si="65"/>
        <v>31815.513300000002</v>
      </c>
      <c r="E51" s="97">
        <f t="shared" ref="E51:E108" si="66">C51+D51</f>
        <v>199265.5833</v>
      </c>
      <c r="F51" s="83">
        <f>100587.33+37697.93+29164.81</f>
        <v>167450.07</v>
      </c>
      <c r="G51" s="82">
        <f t="shared" ref="G51:G58" si="67">F51*0.19</f>
        <v>31815.513300000002</v>
      </c>
      <c r="H51" s="81">
        <f t="shared" ref="H51:H58" si="68">F51+G51</f>
        <v>199265.5833</v>
      </c>
      <c r="I51" s="749">
        <f t="shared" si="53"/>
        <v>0</v>
      </c>
      <c r="J51" s="366">
        <f t="shared" si="58"/>
        <v>0</v>
      </c>
      <c r="K51" s="367">
        <f t="shared" si="59"/>
        <v>0</v>
      </c>
      <c r="L51" s="530">
        <f t="shared" si="60"/>
        <v>167450.07</v>
      </c>
      <c r="M51" s="548">
        <f t="shared" si="61"/>
        <v>31815.513300000002</v>
      </c>
      <c r="N51" s="513">
        <f t="shared" si="62"/>
        <v>199265.5833</v>
      </c>
    </row>
    <row r="52" spans="1:14" ht="27.75" hidden="1" customHeight="1" x14ac:dyDescent="0.35">
      <c r="A52" s="20"/>
      <c r="B52" s="25" t="s">
        <v>107</v>
      </c>
      <c r="C52" s="99">
        <v>138783.51</v>
      </c>
      <c r="D52" s="98">
        <f t="shared" si="65"/>
        <v>26368.866900000001</v>
      </c>
      <c r="E52" s="97">
        <f t="shared" si="66"/>
        <v>165152.3769</v>
      </c>
      <c r="F52" s="83">
        <v>138783.51</v>
      </c>
      <c r="G52" s="82">
        <f t="shared" si="67"/>
        <v>26368.866900000001</v>
      </c>
      <c r="H52" s="81">
        <f t="shared" si="68"/>
        <v>165152.3769</v>
      </c>
      <c r="I52" s="749">
        <f t="shared" si="53"/>
        <v>0</v>
      </c>
      <c r="J52" s="366">
        <f t="shared" si="58"/>
        <v>0</v>
      </c>
      <c r="K52" s="367">
        <f t="shared" si="59"/>
        <v>0</v>
      </c>
      <c r="L52" s="530">
        <f t="shared" si="60"/>
        <v>138783.51</v>
      </c>
      <c r="M52" s="548">
        <f t="shared" si="61"/>
        <v>26368.866900000001</v>
      </c>
      <c r="N52" s="513">
        <f t="shared" si="62"/>
        <v>165152.3769</v>
      </c>
    </row>
    <row r="53" spans="1:14" ht="27.75" hidden="1" customHeight="1" x14ac:dyDescent="0.35">
      <c r="A53" s="20"/>
      <c r="B53" s="25" t="s">
        <v>108</v>
      </c>
      <c r="C53" s="99">
        <v>4351.34</v>
      </c>
      <c r="D53" s="98">
        <f t="shared" si="65"/>
        <v>826.75459999999998</v>
      </c>
      <c r="E53" s="97">
        <f t="shared" si="66"/>
        <v>5178.0946000000004</v>
      </c>
      <c r="F53" s="83">
        <v>4351.34</v>
      </c>
      <c r="G53" s="82">
        <f t="shared" si="67"/>
        <v>826.75459999999998</v>
      </c>
      <c r="H53" s="81">
        <f t="shared" si="68"/>
        <v>5178.0946000000004</v>
      </c>
      <c r="I53" s="749">
        <f t="shared" si="53"/>
        <v>0</v>
      </c>
      <c r="J53" s="366">
        <f t="shared" si="58"/>
        <v>0</v>
      </c>
      <c r="K53" s="367">
        <f t="shared" si="59"/>
        <v>0</v>
      </c>
      <c r="L53" s="530">
        <f t="shared" si="60"/>
        <v>4351.34</v>
      </c>
      <c r="M53" s="548">
        <f t="shared" si="61"/>
        <v>826.75459999999998</v>
      </c>
      <c r="N53" s="513">
        <f t="shared" si="62"/>
        <v>5178.0946000000004</v>
      </c>
    </row>
    <row r="54" spans="1:14" ht="30" hidden="1" customHeight="1" x14ac:dyDescent="0.35">
      <c r="A54" s="20"/>
      <c r="B54" s="25" t="s">
        <v>109</v>
      </c>
      <c r="C54" s="99">
        <v>18819.330000000002</v>
      </c>
      <c r="D54" s="98">
        <f t="shared" si="65"/>
        <v>3575.6727000000005</v>
      </c>
      <c r="E54" s="97">
        <f t="shared" si="66"/>
        <v>22395.002700000001</v>
      </c>
      <c r="F54" s="83">
        <v>0</v>
      </c>
      <c r="G54" s="82">
        <f t="shared" si="67"/>
        <v>0</v>
      </c>
      <c r="H54" s="81">
        <f t="shared" si="68"/>
        <v>0</v>
      </c>
      <c r="I54" s="749">
        <f t="shared" si="53"/>
        <v>18819.330000000002</v>
      </c>
      <c r="J54" s="366">
        <f t="shared" si="58"/>
        <v>3952.0593000000003</v>
      </c>
      <c r="K54" s="367">
        <f t="shared" si="59"/>
        <v>22771.389300000003</v>
      </c>
      <c r="L54" s="530">
        <f t="shared" si="60"/>
        <v>18819.330000000002</v>
      </c>
      <c r="M54" s="548">
        <f t="shared" si="61"/>
        <v>3952.0593000000003</v>
      </c>
      <c r="N54" s="513">
        <f t="shared" si="62"/>
        <v>22771.389300000003</v>
      </c>
    </row>
    <row r="55" spans="1:14" ht="24" hidden="1" customHeight="1" x14ac:dyDescent="0.35">
      <c r="A55" s="20"/>
      <c r="B55" s="25" t="s">
        <v>110</v>
      </c>
      <c r="C55" s="99">
        <v>1608.61</v>
      </c>
      <c r="D55" s="98">
        <f t="shared" si="65"/>
        <v>305.63589999999999</v>
      </c>
      <c r="E55" s="97">
        <f t="shared" si="66"/>
        <v>1914.2458999999999</v>
      </c>
      <c r="F55" s="83">
        <v>0</v>
      </c>
      <c r="G55" s="82">
        <f t="shared" si="67"/>
        <v>0</v>
      </c>
      <c r="H55" s="81">
        <f t="shared" si="68"/>
        <v>0</v>
      </c>
      <c r="I55" s="749">
        <f t="shared" si="53"/>
        <v>1608.61</v>
      </c>
      <c r="J55" s="366">
        <f t="shared" si="58"/>
        <v>337.80809999999997</v>
      </c>
      <c r="K55" s="367">
        <f t="shared" si="59"/>
        <v>1946.4180999999999</v>
      </c>
      <c r="L55" s="530">
        <f t="shared" si="60"/>
        <v>1608.61</v>
      </c>
      <c r="M55" s="548">
        <f t="shared" si="61"/>
        <v>337.80809999999997</v>
      </c>
      <c r="N55" s="513">
        <f t="shared" si="62"/>
        <v>1946.4180999999999</v>
      </c>
    </row>
    <row r="56" spans="1:14" ht="31.5" hidden="1" customHeight="1" x14ac:dyDescent="0.35">
      <c r="A56" s="20"/>
      <c r="B56" s="25" t="s">
        <v>111</v>
      </c>
      <c r="C56" s="99">
        <v>12575.69</v>
      </c>
      <c r="D56" s="98">
        <f t="shared" si="65"/>
        <v>2389.3811000000001</v>
      </c>
      <c r="E56" s="97">
        <f t="shared" si="66"/>
        <v>14965.071100000001</v>
      </c>
      <c r="F56" s="83">
        <v>12575.69</v>
      </c>
      <c r="G56" s="82">
        <f t="shared" si="67"/>
        <v>2389.3811000000001</v>
      </c>
      <c r="H56" s="81">
        <f t="shared" si="68"/>
        <v>14965.071100000001</v>
      </c>
      <c r="I56" s="749">
        <f t="shared" si="53"/>
        <v>0</v>
      </c>
      <c r="J56" s="366">
        <f t="shared" si="58"/>
        <v>0</v>
      </c>
      <c r="K56" s="367">
        <f t="shared" si="59"/>
        <v>0</v>
      </c>
      <c r="L56" s="530">
        <f t="shared" si="60"/>
        <v>12575.69</v>
      </c>
      <c r="M56" s="548">
        <f t="shared" si="61"/>
        <v>2389.3811000000001</v>
      </c>
      <c r="N56" s="513">
        <f t="shared" si="62"/>
        <v>14965.071100000001</v>
      </c>
    </row>
    <row r="57" spans="1:14" ht="27.75" hidden="1" customHeight="1" x14ac:dyDescent="0.35">
      <c r="A57" s="20"/>
      <c r="B57" s="25" t="s">
        <v>112</v>
      </c>
      <c r="C57" s="99">
        <v>62421.72</v>
      </c>
      <c r="D57" s="98">
        <f t="shared" si="65"/>
        <v>11860.1268</v>
      </c>
      <c r="E57" s="97">
        <f t="shared" si="66"/>
        <v>74281.846799999999</v>
      </c>
      <c r="F57" s="83">
        <f>21336.79+41084.93</f>
        <v>62421.72</v>
      </c>
      <c r="G57" s="82">
        <f t="shared" si="67"/>
        <v>11860.1268</v>
      </c>
      <c r="H57" s="81">
        <f t="shared" si="68"/>
        <v>74281.846799999999</v>
      </c>
      <c r="I57" s="749">
        <f t="shared" si="53"/>
        <v>0</v>
      </c>
      <c r="J57" s="366">
        <f t="shared" si="58"/>
        <v>0</v>
      </c>
      <c r="K57" s="367">
        <f t="shared" si="59"/>
        <v>0</v>
      </c>
      <c r="L57" s="530">
        <f t="shared" si="60"/>
        <v>62421.72</v>
      </c>
      <c r="M57" s="548">
        <f t="shared" si="61"/>
        <v>11860.1268</v>
      </c>
      <c r="N57" s="513">
        <f t="shared" si="62"/>
        <v>74281.846799999999</v>
      </c>
    </row>
    <row r="58" spans="1:14" ht="26.25" hidden="1" customHeight="1" x14ac:dyDescent="0.35">
      <c r="A58" s="20"/>
      <c r="B58" s="25" t="s">
        <v>113</v>
      </c>
      <c r="C58" s="99">
        <v>57123.59</v>
      </c>
      <c r="D58" s="98">
        <f t="shared" si="65"/>
        <v>10853.482099999999</v>
      </c>
      <c r="E58" s="97">
        <f t="shared" si="66"/>
        <v>67977.07209999999</v>
      </c>
      <c r="F58" s="83">
        <v>57123.59</v>
      </c>
      <c r="G58" s="82">
        <f t="shared" si="67"/>
        <v>10853.482099999999</v>
      </c>
      <c r="H58" s="81">
        <f t="shared" si="68"/>
        <v>67977.07209999999</v>
      </c>
      <c r="I58" s="749">
        <f t="shared" si="53"/>
        <v>0</v>
      </c>
      <c r="J58" s="366">
        <f t="shared" si="58"/>
        <v>0</v>
      </c>
      <c r="K58" s="367">
        <f t="shared" si="59"/>
        <v>0</v>
      </c>
      <c r="L58" s="530">
        <f t="shared" si="60"/>
        <v>57123.59</v>
      </c>
      <c r="M58" s="548">
        <f t="shared" si="61"/>
        <v>10853.482099999999</v>
      </c>
      <c r="N58" s="513">
        <f t="shared" si="62"/>
        <v>67977.07209999999</v>
      </c>
    </row>
    <row r="59" spans="1:14" ht="32.25" hidden="1" customHeight="1" x14ac:dyDescent="0.35">
      <c r="A59" s="20"/>
      <c r="B59" s="485" t="s">
        <v>160</v>
      </c>
      <c r="C59" s="114">
        <f>SUM(C60:C68)</f>
        <v>583802.44000000006</v>
      </c>
      <c r="D59" s="114">
        <f t="shared" ref="D59:E59" si="69">SUM(D60:D68)</f>
        <v>110922.46359999997</v>
      </c>
      <c r="E59" s="486">
        <f t="shared" si="69"/>
        <v>694724.90359999985</v>
      </c>
      <c r="F59" s="609">
        <f>SUM(F60:F68)</f>
        <v>550233.30999999994</v>
      </c>
      <c r="G59" s="487">
        <f t="shared" ref="G59:H59" si="70">SUM(G60:G68)</f>
        <v>104544.32889999999</v>
      </c>
      <c r="H59" s="760">
        <f t="shared" si="70"/>
        <v>654777.6388999999</v>
      </c>
      <c r="I59" s="748">
        <f t="shared" si="53"/>
        <v>33569.130000000121</v>
      </c>
      <c r="J59" s="489">
        <f t="shared" si="58"/>
        <v>7049.517300000025</v>
      </c>
      <c r="K59" s="490">
        <f t="shared" si="59"/>
        <v>40618.647300000142</v>
      </c>
      <c r="L59" s="529">
        <f t="shared" si="60"/>
        <v>583802.44000000006</v>
      </c>
      <c r="M59" s="547">
        <f t="shared" si="61"/>
        <v>111593.84620000001</v>
      </c>
      <c r="N59" s="512">
        <f t="shared" si="62"/>
        <v>695396.28620000009</v>
      </c>
    </row>
    <row r="60" spans="1:14" ht="30" hidden="1" customHeight="1" x14ac:dyDescent="0.35">
      <c r="A60" s="20"/>
      <c r="B60" s="25" t="s">
        <v>114</v>
      </c>
      <c r="C60" s="99">
        <v>120668.58</v>
      </c>
      <c r="D60" s="98">
        <f t="shared" si="65"/>
        <v>22927.030200000001</v>
      </c>
      <c r="E60" s="97">
        <f t="shared" si="66"/>
        <v>143595.6102</v>
      </c>
      <c r="F60" s="83">
        <f>106036.24+14632.34</f>
        <v>120668.58</v>
      </c>
      <c r="G60" s="82">
        <f>F60*0.19</f>
        <v>22927.030200000001</v>
      </c>
      <c r="H60" s="81">
        <f>F60+G60</f>
        <v>143595.6102</v>
      </c>
      <c r="I60" s="749">
        <f t="shared" si="53"/>
        <v>0</v>
      </c>
      <c r="J60" s="366">
        <f t="shared" si="58"/>
        <v>0</v>
      </c>
      <c r="K60" s="367">
        <f t="shared" si="59"/>
        <v>0</v>
      </c>
      <c r="L60" s="530">
        <f t="shared" si="60"/>
        <v>120668.58</v>
      </c>
      <c r="M60" s="548">
        <f t="shared" si="61"/>
        <v>22927.030200000001</v>
      </c>
      <c r="N60" s="513">
        <f t="shared" si="62"/>
        <v>143595.6102</v>
      </c>
    </row>
    <row r="61" spans="1:14" ht="24.75" hidden="1" customHeight="1" x14ac:dyDescent="0.35">
      <c r="A61" s="20"/>
      <c r="B61" s="25" t="s">
        <v>115</v>
      </c>
      <c r="C61" s="99">
        <v>167450.07</v>
      </c>
      <c r="D61" s="98">
        <f t="shared" si="65"/>
        <v>31815.513300000002</v>
      </c>
      <c r="E61" s="97">
        <f t="shared" si="66"/>
        <v>199265.5833</v>
      </c>
      <c r="F61" s="83">
        <f>145155.02+22295.06</f>
        <v>167450.07999999999</v>
      </c>
      <c r="G61" s="82">
        <f t="shared" ref="G61:G68" si="71">F61*0.19</f>
        <v>31815.515199999998</v>
      </c>
      <c r="H61" s="81">
        <f t="shared" ref="H61:H68" si="72">F61+G61</f>
        <v>199265.59519999998</v>
      </c>
      <c r="I61" s="749">
        <v>-0.01</v>
      </c>
      <c r="J61" s="366">
        <f t="shared" si="58"/>
        <v>-2.0999999999999999E-3</v>
      </c>
      <c r="K61" s="367">
        <f t="shared" si="59"/>
        <v>-1.21E-2</v>
      </c>
      <c r="L61" s="530">
        <f t="shared" si="60"/>
        <v>167450.06999999998</v>
      </c>
      <c r="M61" s="548">
        <f t="shared" si="61"/>
        <v>31815.513099999996</v>
      </c>
      <c r="N61" s="513">
        <f t="shared" si="62"/>
        <v>199265.58309999999</v>
      </c>
    </row>
    <row r="62" spans="1:14" ht="21" hidden="1" customHeight="1" x14ac:dyDescent="0.35">
      <c r="A62" s="20"/>
      <c r="B62" s="25" t="s">
        <v>116</v>
      </c>
      <c r="C62" s="99">
        <v>138783.51</v>
      </c>
      <c r="D62" s="98">
        <f t="shared" si="65"/>
        <v>26368.866900000001</v>
      </c>
      <c r="E62" s="97">
        <f t="shared" si="66"/>
        <v>165152.3769</v>
      </c>
      <c r="F62" s="83">
        <v>125642.31</v>
      </c>
      <c r="G62" s="82">
        <f t="shared" si="71"/>
        <v>23872.0389</v>
      </c>
      <c r="H62" s="81">
        <f t="shared" si="72"/>
        <v>149514.34889999998</v>
      </c>
      <c r="I62" s="749">
        <f t="shared" si="53"/>
        <v>13141.200000000012</v>
      </c>
      <c r="J62" s="366">
        <f t="shared" si="58"/>
        <v>2759.6520000000023</v>
      </c>
      <c r="K62" s="367">
        <f t="shared" si="59"/>
        <v>15900.852000000014</v>
      </c>
      <c r="L62" s="530">
        <f t="shared" si="60"/>
        <v>138783.51</v>
      </c>
      <c r="M62" s="548">
        <f t="shared" si="61"/>
        <v>26631.690900000001</v>
      </c>
      <c r="N62" s="513">
        <f t="shared" si="62"/>
        <v>165415.2009</v>
      </c>
    </row>
    <row r="63" spans="1:14" ht="0.75" hidden="1" customHeight="1" x14ac:dyDescent="0.35">
      <c r="A63" s="20"/>
      <c r="B63" s="25" t="s">
        <v>117</v>
      </c>
      <c r="C63" s="99">
        <v>4351.34</v>
      </c>
      <c r="D63" s="98">
        <f t="shared" si="65"/>
        <v>826.75459999999998</v>
      </c>
      <c r="E63" s="97">
        <f t="shared" si="66"/>
        <v>5178.0946000000004</v>
      </c>
      <c r="F63" s="83">
        <v>4351.34</v>
      </c>
      <c r="G63" s="82">
        <f t="shared" si="71"/>
        <v>826.75459999999998</v>
      </c>
      <c r="H63" s="81">
        <f t="shared" si="72"/>
        <v>5178.0946000000004</v>
      </c>
      <c r="I63" s="749">
        <f t="shared" si="53"/>
        <v>0</v>
      </c>
      <c r="J63" s="366">
        <f t="shared" si="58"/>
        <v>0</v>
      </c>
      <c r="K63" s="367">
        <f t="shared" si="59"/>
        <v>0</v>
      </c>
      <c r="L63" s="530">
        <f t="shared" si="60"/>
        <v>4351.34</v>
      </c>
      <c r="M63" s="548">
        <f t="shared" si="61"/>
        <v>826.75459999999998</v>
      </c>
      <c r="N63" s="513">
        <f t="shared" si="62"/>
        <v>5178.0946000000004</v>
      </c>
    </row>
    <row r="64" spans="1:14" ht="24" hidden="1" customHeight="1" x14ac:dyDescent="0.35">
      <c r="A64" s="20"/>
      <c r="B64" s="25" t="s">
        <v>118</v>
      </c>
      <c r="C64" s="99">
        <v>18819.330000000002</v>
      </c>
      <c r="D64" s="98">
        <f t="shared" si="65"/>
        <v>3575.6727000000005</v>
      </c>
      <c r="E64" s="97">
        <f t="shared" si="66"/>
        <v>22395.002700000001</v>
      </c>
      <c r="F64" s="83">
        <v>0</v>
      </c>
      <c r="G64" s="82">
        <f t="shared" si="71"/>
        <v>0</v>
      </c>
      <c r="H64" s="81">
        <f t="shared" si="72"/>
        <v>0</v>
      </c>
      <c r="I64" s="749">
        <f t="shared" si="53"/>
        <v>18819.330000000002</v>
      </c>
      <c r="J64" s="366">
        <f t="shared" si="58"/>
        <v>3952.0593000000003</v>
      </c>
      <c r="K64" s="367">
        <f t="shared" si="59"/>
        <v>22771.389300000003</v>
      </c>
      <c r="L64" s="530">
        <f t="shared" si="60"/>
        <v>18819.330000000002</v>
      </c>
      <c r="M64" s="548">
        <f t="shared" si="61"/>
        <v>3952.0593000000003</v>
      </c>
      <c r="N64" s="513">
        <f t="shared" si="62"/>
        <v>22771.389300000003</v>
      </c>
    </row>
    <row r="65" spans="1:14" ht="26.25" hidden="1" customHeight="1" x14ac:dyDescent="0.35">
      <c r="A65" s="20"/>
      <c r="B65" s="25" t="s">
        <v>119</v>
      </c>
      <c r="C65" s="99">
        <v>1608.61</v>
      </c>
      <c r="D65" s="98">
        <f t="shared" si="65"/>
        <v>305.63589999999999</v>
      </c>
      <c r="E65" s="97">
        <f t="shared" si="66"/>
        <v>1914.2458999999999</v>
      </c>
      <c r="F65" s="83">
        <v>0</v>
      </c>
      <c r="G65" s="82">
        <f t="shared" si="71"/>
        <v>0</v>
      </c>
      <c r="H65" s="81">
        <f t="shared" si="72"/>
        <v>0</v>
      </c>
      <c r="I65" s="749">
        <f t="shared" si="53"/>
        <v>1608.61</v>
      </c>
      <c r="J65" s="366">
        <f t="shared" si="58"/>
        <v>337.80809999999997</v>
      </c>
      <c r="K65" s="367">
        <f t="shared" si="59"/>
        <v>1946.4180999999999</v>
      </c>
      <c r="L65" s="530">
        <f t="shared" si="60"/>
        <v>1608.61</v>
      </c>
      <c r="M65" s="548">
        <f t="shared" si="61"/>
        <v>337.80809999999997</v>
      </c>
      <c r="N65" s="513">
        <f t="shared" si="62"/>
        <v>1946.4180999999999</v>
      </c>
    </row>
    <row r="66" spans="1:14" ht="24" hidden="1" customHeight="1" x14ac:dyDescent="0.35">
      <c r="A66" s="20"/>
      <c r="B66" s="25" t="s">
        <v>120</v>
      </c>
      <c r="C66" s="99">
        <v>12575.69</v>
      </c>
      <c r="D66" s="98">
        <f t="shared" si="65"/>
        <v>2389.3811000000001</v>
      </c>
      <c r="E66" s="97">
        <f t="shared" si="66"/>
        <v>14965.071100000001</v>
      </c>
      <c r="F66" s="83">
        <v>12575.69</v>
      </c>
      <c r="G66" s="82">
        <f t="shared" si="71"/>
        <v>2389.3811000000001</v>
      </c>
      <c r="H66" s="81">
        <f t="shared" si="72"/>
        <v>14965.071100000001</v>
      </c>
      <c r="I66" s="749">
        <f t="shared" si="53"/>
        <v>0</v>
      </c>
      <c r="J66" s="366">
        <f t="shared" si="58"/>
        <v>0</v>
      </c>
      <c r="K66" s="367">
        <f t="shared" si="59"/>
        <v>0</v>
      </c>
      <c r="L66" s="530">
        <f t="shared" si="60"/>
        <v>12575.69</v>
      </c>
      <c r="M66" s="548">
        <f t="shared" si="61"/>
        <v>2389.3811000000001</v>
      </c>
      <c r="N66" s="513">
        <f t="shared" si="62"/>
        <v>14965.071100000001</v>
      </c>
    </row>
    <row r="67" spans="1:14" ht="26.25" hidden="1" customHeight="1" x14ac:dyDescent="0.35">
      <c r="A67" s="20"/>
      <c r="B67" s="25" t="s">
        <v>121</v>
      </c>
      <c r="C67" s="99">
        <v>62421.72</v>
      </c>
      <c r="D67" s="98">
        <f t="shared" si="65"/>
        <v>11860.1268</v>
      </c>
      <c r="E67" s="97">
        <f t="shared" si="66"/>
        <v>74281.846799999999</v>
      </c>
      <c r="F67" s="83">
        <f>21336.79+41084.93</f>
        <v>62421.72</v>
      </c>
      <c r="G67" s="82">
        <f t="shared" si="71"/>
        <v>11860.1268</v>
      </c>
      <c r="H67" s="81">
        <f t="shared" si="72"/>
        <v>74281.846799999999</v>
      </c>
      <c r="I67" s="749">
        <f t="shared" si="53"/>
        <v>0</v>
      </c>
      <c r="J67" s="366">
        <f t="shared" si="58"/>
        <v>0</v>
      </c>
      <c r="K67" s="367">
        <f t="shared" si="59"/>
        <v>0</v>
      </c>
      <c r="L67" s="530">
        <f t="shared" si="60"/>
        <v>62421.72</v>
      </c>
      <c r="M67" s="548">
        <f t="shared" si="61"/>
        <v>11860.1268</v>
      </c>
      <c r="N67" s="513">
        <f t="shared" si="62"/>
        <v>74281.846799999999</v>
      </c>
    </row>
    <row r="68" spans="1:14" ht="25.5" hidden="1" customHeight="1" x14ac:dyDescent="0.35">
      <c r="A68" s="20"/>
      <c r="B68" s="25" t="s">
        <v>122</v>
      </c>
      <c r="C68" s="99">
        <v>57123.59</v>
      </c>
      <c r="D68" s="98">
        <f t="shared" si="65"/>
        <v>10853.482099999999</v>
      </c>
      <c r="E68" s="97">
        <f t="shared" si="66"/>
        <v>67977.07209999999</v>
      </c>
      <c r="F68" s="83">
        <v>57123.59</v>
      </c>
      <c r="G68" s="82">
        <f t="shared" si="71"/>
        <v>10853.482099999999</v>
      </c>
      <c r="H68" s="81">
        <f t="shared" si="72"/>
        <v>67977.07209999999</v>
      </c>
      <c r="I68" s="749">
        <f t="shared" si="53"/>
        <v>0</v>
      </c>
      <c r="J68" s="366">
        <f t="shared" si="58"/>
        <v>0</v>
      </c>
      <c r="K68" s="367">
        <f t="shared" si="59"/>
        <v>0</v>
      </c>
      <c r="L68" s="530">
        <f t="shared" si="60"/>
        <v>57123.59</v>
      </c>
      <c r="M68" s="548">
        <f t="shared" si="61"/>
        <v>10853.482099999999</v>
      </c>
      <c r="N68" s="513">
        <f t="shared" si="62"/>
        <v>67977.07209999999</v>
      </c>
    </row>
    <row r="69" spans="1:14" ht="24.75" hidden="1" customHeight="1" x14ac:dyDescent="0.35">
      <c r="A69" s="20"/>
      <c r="B69" s="485" t="s">
        <v>161</v>
      </c>
      <c r="C69" s="114">
        <f>SUM(C70:C78)</f>
        <v>583802.44000000006</v>
      </c>
      <c r="D69" s="114">
        <f t="shared" ref="D69:E69" si="73">SUM(D70:D78)</f>
        <v>110922.46359999997</v>
      </c>
      <c r="E69" s="486">
        <f t="shared" si="73"/>
        <v>694724.90359999985</v>
      </c>
      <c r="F69" s="609">
        <f>SUM(F70:F78)</f>
        <v>563374.51</v>
      </c>
      <c r="G69" s="487">
        <f t="shared" ref="G69:H69" si="74">SUM(G70:G78)</f>
        <v>107041.15689999999</v>
      </c>
      <c r="H69" s="760">
        <f t="shared" si="74"/>
        <v>670415.66690000007</v>
      </c>
      <c r="I69" s="748">
        <f t="shared" si="53"/>
        <v>20427.930000000051</v>
      </c>
      <c r="J69" s="489">
        <f t="shared" si="58"/>
        <v>4289.8653000000104</v>
      </c>
      <c r="K69" s="490">
        <f t="shared" si="59"/>
        <v>24717.795300000063</v>
      </c>
      <c r="L69" s="529">
        <f t="shared" si="60"/>
        <v>583802.44000000006</v>
      </c>
      <c r="M69" s="547">
        <f t="shared" si="61"/>
        <v>111331.02219999999</v>
      </c>
      <c r="N69" s="512">
        <f t="shared" si="62"/>
        <v>695133.46220000018</v>
      </c>
    </row>
    <row r="70" spans="1:14" ht="21" hidden="1" customHeight="1" x14ac:dyDescent="0.35">
      <c r="A70" s="20"/>
      <c r="B70" s="25" t="s">
        <v>123</v>
      </c>
      <c r="C70" s="99">
        <v>120668.58</v>
      </c>
      <c r="D70" s="98">
        <f t="shared" si="65"/>
        <v>22927.030200000001</v>
      </c>
      <c r="E70" s="97">
        <f t="shared" si="66"/>
        <v>143595.6102</v>
      </c>
      <c r="F70" s="83">
        <f>102825.51+17843.07</f>
        <v>120668.57999999999</v>
      </c>
      <c r="G70" s="82">
        <f>F70*0.19</f>
        <v>22927.030199999997</v>
      </c>
      <c r="H70" s="81">
        <f>F70+G70</f>
        <v>143595.6102</v>
      </c>
      <c r="I70" s="737">
        <f t="shared" si="53"/>
        <v>0</v>
      </c>
      <c r="J70" s="366">
        <f t="shared" si="58"/>
        <v>0</v>
      </c>
      <c r="K70" s="367">
        <f t="shared" si="59"/>
        <v>0</v>
      </c>
      <c r="L70" s="530">
        <f t="shared" si="60"/>
        <v>120668.57999999999</v>
      </c>
      <c r="M70" s="548">
        <f t="shared" si="61"/>
        <v>22927.030199999997</v>
      </c>
      <c r="N70" s="513">
        <f t="shared" si="62"/>
        <v>143595.6102</v>
      </c>
    </row>
    <row r="71" spans="1:14" ht="26.25" hidden="1" customHeight="1" x14ac:dyDescent="0.35">
      <c r="A71" s="20"/>
      <c r="B71" s="25" t="s">
        <v>124</v>
      </c>
      <c r="C71" s="99">
        <v>167450.07</v>
      </c>
      <c r="D71" s="98">
        <f t="shared" si="65"/>
        <v>31815.513300000002</v>
      </c>
      <c r="E71" s="97">
        <f t="shared" si="66"/>
        <v>199265.5833</v>
      </c>
      <c r="F71" s="83">
        <v>167450.07999999999</v>
      </c>
      <c r="G71" s="82">
        <f t="shared" ref="G71:G78" si="75">F71*0.19</f>
        <v>31815.515199999998</v>
      </c>
      <c r="H71" s="81">
        <f t="shared" ref="H71:H78" si="76">F71+G71</f>
        <v>199265.59519999998</v>
      </c>
      <c r="I71" s="737">
        <v>-0.01</v>
      </c>
      <c r="J71" s="366">
        <f t="shared" si="58"/>
        <v>-2.0999999999999999E-3</v>
      </c>
      <c r="K71" s="367">
        <f t="shared" si="59"/>
        <v>-1.21E-2</v>
      </c>
      <c r="L71" s="530">
        <f t="shared" si="60"/>
        <v>167450.06999999998</v>
      </c>
      <c r="M71" s="548">
        <f t="shared" si="61"/>
        <v>31815.513099999996</v>
      </c>
      <c r="N71" s="513">
        <f t="shared" si="62"/>
        <v>199265.58309999999</v>
      </c>
    </row>
    <row r="72" spans="1:14" ht="21" hidden="1" customHeight="1" x14ac:dyDescent="0.35">
      <c r="A72" s="20"/>
      <c r="B72" s="25" t="s">
        <v>125</v>
      </c>
      <c r="C72" s="99">
        <v>138783.51</v>
      </c>
      <c r="D72" s="98">
        <f t="shared" si="65"/>
        <v>26368.866900000001</v>
      </c>
      <c r="E72" s="97">
        <f t="shared" si="66"/>
        <v>165152.3769</v>
      </c>
      <c r="F72" s="83">
        <v>138783.51</v>
      </c>
      <c r="G72" s="82">
        <f t="shared" si="75"/>
        <v>26368.866900000001</v>
      </c>
      <c r="H72" s="81">
        <f t="shared" si="76"/>
        <v>165152.3769</v>
      </c>
      <c r="I72" s="737">
        <f t="shared" si="53"/>
        <v>0</v>
      </c>
      <c r="J72" s="366">
        <f t="shared" si="58"/>
        <v>0</v>
      </c>
      <c r="K72" s="367">
        <f t="shared" si="59"/>
        <v>0</v>
      </c>
      <c r="L72" s="530">
        <f t="shared" si="60"/>
        <v>138783.51</v>
      </c>
      <c r="M72" s="548">
        <f t="shared" si="61"/>
        <v>26368.866900000001</v>
      </c>
      <c r="N72" s="513">
        <f t="shared" si="62"/>
        <v>165152.3769</v>
      </c>
    </row>
    <row r="73" spans="1:14" ht="28.5" hidden="1" customHeight="1" x14ac:dyDescent="0.35">
      <c r="A73" s="20"/>
      <c r="B73" s="25" t="s">
        <v>126</v>
      </c>
      <c r="C73" s="99">
        <v>4351.34</v>
      </c>
      <c r="D73" s="98">
        <f t="shared" si="65"/>
        <v>826.75459999999998</v>
      </c>
      <c r="E73" s="97">
        <f t="shared" si="66"/>
        <v>5178.0946000000004</v>
      </c>
      <c r="F73" s="83">
        <v>4351.34</v>
      </c>
      <c r="G73" s="82">
        <f t="shared" si="75"/>
        <v>826.75459999999998</v>
      </c>
      <c r="H73" s="81">
        <f t="shared" si="76"/>
        <v>5178.0946000000004</v>
      </c>
      <c r="I73" s="737">
        <f t="shared" si="53"/>
        <v>0</v>
      </c>
      <c r="J73" s="366">
        <f t="shared" si="58"/>
        <v>0</v>
      </c>
      <c r="K73" s="367">
        <f t="shared" si="59"/>
        <v>0</v>
      </c>
      <c r="L73" s="530">
        <f t="shared" si="60"/>
        <v>4351.34</v>
      </c>
      <c r="M73" s="548">
        <f t="shared" si="61"/>
        <v>826.75459999999998</v>
      </c>
      <c r="N73" s="513">
        <f t="shared" si="62"/>
        <v>5178.0946000000004</v>
      </c>
    </row>
    <row r="74" spans="1:14" ht="18.75" hidden="1" customHeight="1" x14ac:dyDescent="0.35">
      <c r="A74" s="20"/>
      <c r="B74" s="25" t="s">
        <v>127</v>
      </c>
      <c r="C74" s="99">
        <v>18819.330000000002</v>
      </c>
      <c r="D74" s="98">
        <f t="shared" si="65"/>
        <v>3575.6727000000005</v>
      </c>
      <c r="E74" s="97">
        <f t="shared" si="66"/>
        <v>22395.002700000001</v>
      </c>
      <c r="F74" s="83">
        <v>0</v>
      </c>
      <c r="G74" s="82">
        <f t="shared" si="75"/>
        <v>0</v>
      </c>
      <c r="H74" s="81">
        <f t="shared" si="76"/>
        <v>0</v>
      </c>
      <c r="I74" s="737">
        <f t="shared" si="53"/>
        <v>18819.330000000002</v>
      </c>
      <c r="J74" s="366">
        <f t="shared" si="58"/>
        <v>3952.0593000000003</v>
      </c>
      <c r="K74" s="367">
        <f t="shared" si="59"/>
        <v>22771.389300000003</v>
      </c>
      <c r="L74" s="530">
        <f t="shared" si="60"/>
        <v>18819.330000000002</v>
      </c>
      <c r="M74" s="548">
        <f t="shared" si="61"/>
        <v>3952.0593000000003</v>
      </c>
      <c r="N74" s="513">
        <f t="shared" si="62"/>
        <v>22771.389300000003</v>
      </c>
    </row>
    <row r="75" spans="1:14" ht="26.25" hidden="1" customHeight="1" x14ac:dyDescent="0.35">
      <c r="A75" s="20"/>
      <c r="B75" s="25" t="s">
        <v>128</v>
      </c>
      <c r="C75" s="99">
        <v>1608.61</v>
      </c>
      <c r="D75" s="98">
        <f t="shared" si="65"/>
        <v>305.63589999999999</v>
      </c>
      <c r="E75" s="97">
        <f t="shared" si="66"/>
        <v>1914.2458999999999</v>
      </c>
      <c r="F75" s="83">
        <v>0</v>
      </c>
      <c r="G75" s="82">
        <f t="shared" si="75"/>
        <v>0</v>
      </c>
      <c r="H75" s="81">
        <f t="shared" si="76"/>
        <v>0</v>
      </c>
      <c r="I75" s="737">
        <f t="shared" si="53"/>
        <v>1608.61</v>
      </c>
      <c r="J75" s="366">
        <f t="shared" si="58"/>
        <v>337.80809999999997</v>
      </c>
      <c r="K75" s="367">
        <f t="shared" si="59"/>
        <v>1946.4180999999999</v>
      </c>
      <c r="L75" s="530">
        <f t="shared" si="60"/>
        <v>1608.61</v>
      </c>
      <c r="M75" s="548">
        <f t="shared" si="61"/>
        <v>337.80809999999997</v>
      </c>
      <c r="N75" s="513">
        <f t="shared" si="62"/>
        <v>1946.4180999999999</v>
      </c>
    </row>
    <row r="76" spans="1:14" ht="26.25" hidden="1" customHeight="1" x14ac:dyDescent="0.35">
      <c r="A76" s="20"/>
      <c r="B76" s="25" t="s">
        <v>129</v>
      </c>
      <c r="C76" s="99">
        <v>12575.69</v>
      </c>
      <c r="D76" s="98">
        <f t="shared" si="65"/>
        <v>2389.3811000000001</v>
      </c>
      <c r="E76" s="97">
        <f t="shared" si="66"/>
        <v>14965.071100000001</v>
      </c>
      <c r="F76" s="83">
        <v>12575.69</v>
      </c>
      <c r="G76" s="82">
        <f t="shared" si="75"/>
        <v>2389.3811000000001</v>
      </c>
      <c r="H76" s="81">
        <f t="shared" si="76"/>
        <v>14965.071100000001</v>
      </c>
      <c r="I76" s="737">
        <f t="shared" si="53"/>
        <v>0</v>
      </c>
      <c r="J76" s="366">
        <f t="shared" si="58"/>
        <v>0</v>
      </c>
      <c r="K76" s="367">
        <f t="shared" si="59"/>
        <v>0</v>
      </c>
      <c r="L76" s="530">
        <f t="shared" si="60"/>
        <v>12575.69</v>
      </c>
      <c r="M76" s="548">
        <f t="shared" si="61"/>
        <v>2389.3811000000001</v>
      </c>
      <c r="N76" s="513">
        <f t="shared" si="62"/>
        <v>14965.071100000001</v>
      </c>
    </row>
    <row r="77" spans="1:14" ht="24" hidden="1" customHeight="1" x14ac:dyDescent="0.35">
      <c r="A77" s="20"/>
      <c r="B77" s="25" t="s">
        <v>130</v>
      </c>
      <c r="C77" s="99">
        <v>62421.72</v>
      </c>
      <c r="D77" s="98">
        <f t="shared" si="65"/>
        <v>11860.1268</v>
      </c>
      <c r="E77" s="97">
        <f t="shared" si="66"/>
        <v>74281.846799999999</v>
      </c>
      <c r="F77" s="83">
        <f>21336.79+41084.93</f>
        <v>62421.72</v>
      </c>
      <c r="G77" s="82">
        <f t="shared" si="75"/>
        <v>11860.1268</v>
      </c>
      <c r="H77" s="81">
        <f t="shared" si="76"/>
        <v>74281.846799999999</v>
      </c>
      <c r="I77" s="737">
        <f t="shared" si="53"/>
        <v>0</v>
      </c>
      <c r="J77" s="366">
        <f t="shared" si="58"/>
        <v>0</v>
      </c>
      <c r="K77" s="367">
        <f t="shared" si="59"/>
        <v>0</v>
      </c>
      <c r="L77" s="530">
        <f t="shared" si="60"/>
        <v>62421.72</v>
      </c>
      <c r="M77" s="548">
        <f t="shared" si="61"/>
        <v>11860.1268</v>
      </c>
      <c r="N77" s="513">
        <f t="shared" si="62"/>
        <v>74281.846799999999</v>
      </c>
    </row>
    <row r="78" spans="1:14" ht="22.5" hidden="1" customHeight="1" x14ac:dyDescent="0.35">
      <c r="A78" s="20"/>
      <c r="B78" s="25" t="s">
        <v>131</v>
      </c>
      <c r="C78" s="99">
        <v>57123.59</v>
      </c>
      <c r="D78" s="98">
        <f t="shared" si="65"/>
        <v>10853.482099999999</v>
      </c>
      <c r="E78" s="97">
        <f t="shared" si="66"/>
        <v>67977.07209999999</v>
      </c>
      <c r="F78" s="83">
        <v>57123.59</v>
      </c>
      <c r="G78" s="82">
        <f t="shared" si="75"/>
        <v>10853.482099999999</v>
      </c>
      <c r="H78" s="81">
        <f t="shared" si="76"/>
        <v>67977.07209999999</v>
      </c>
      <c r="I78" s="737">
        <f t="shared" si="53"/>
        <v>0</v>
      </c>
      <c r="J78" s="366">
        <f t="shared" si="58"/>
        <v>0</v>
      </c>
      <c r="K78" s="367">
        <f t="shared" si="59"/>
        <v>0</v>
      </c>
      <c r="L78" s="530">
        <f t="shared" si="60"/>
        <v>57123.59</v>
      </c>
      <c r="M78" s="548">
        <f t="shared" si="61"/>
        <v>10853.482099999999</v>
      </c>
      <c r="N78" s="513">
        <f t="shared" si="62"/>
        <v>67977.07209999999</v>
      </c>
    </row>
    <row r="79" spans="1:14" ht="27.75" hidden="1" customHeight="1" x14ac:dyDescent="0.35">
      <c r="A79" s="20"/>
      <c r="B79" s="485" t="s">
        <v>162</v>
      </c>
      <c r="C79" s="114">
        <f>SUM(C80:C88)</f>
        <v>583802.44000000006</v>
      </c>
      <c r="D79" s="114">
        <f t="shared" ref="D79:E79" si="77">SUM(D80:D88)</f>
        <v>110922.46359999997</v>
      </c>
      <c r="E79" s="486">
        <f t="shared" si="77"/>
        <v>694724.90359999985</v>
      </c>
      <c r="F79" s="609">
        <f>SUM(F80:F88)</f>
        <v>563374.51</v>
      </c>
      <c r="G79" s="487">
        <f t="shared" ref="G79" si="78">SUM(G80:G88)</f>
        <v>107041.15689999999</v>
      </c>
      <c r="H79" s="488">
        <f t="shared" ref="H79" si="79">SUM(H80:H88)</f>
        <v>670415.66690000007</v>
      </c>
      <c r="I79" s="747">
        <f t="shared" ref="I79:I111" si="80">C79-F79</f>
        <v>20427.930000000051</v>
      </c>
      <c r="J79" s="489">
        <f t="shared" si="58"/>
        <v>4289.8653000000104</v>
      </c>
      <c r="K79" s="490">
        <f t="shared" si="59"/>
        <v>24717.795300000063</v>
      </c>
      <c r="L79" s="529">
        <f t="shared" si="60"/>
        <v>583802.44000000006</v>
      </c>
      <c r="M79" s="547">
        <f t="shared" si="61"/>
        <v>111331.02219999999</v>
      </c>
      <c r="N79" s="512">
        <f t="shared" si="62"/>
        <v>695133.46220000018</v>
      </c>
    </row>
    <row r="80" spans="1:14" ht="24" hidden="1" customHeight="1" x14ac:dyDescent="0.35">
      <c r="A80" s="20"/>
      <c r="B80" s="25" t="s">
        <v>132</v>
      </c>
      <c r="C80" s="99">
        <v>120668.58</v>
      </c>
      <c r="D80" s="98">
        <f t="shared" si="65"/>
        <v>22927.030200000001</v>
      </c>
      <c r="E80" s="97">
        <f t="shared" si="66"/>
        <v>143595.6102</v>
      </c>
      <c r="F80" s="83">
        <v>120668.58</v>
      </c>
      <c r="G80" s="82">
        <f>F80*0.19</f>
        <v>22927.030200000001</v>
      </c>
      <c r="H80" s="81">
        <f>F80+G80</f>
        <v>143595.6102</v>
      </c>
      <c r="I80" s="749">
        <f t="shared" si="80"/>
        <v>0</v>
      </c>
      <c r="J80" s="366">
        <f t="shared" si="58"/>
        <v>0</v>
      </c>
      <c r="K80" s="367">
        <f t="shared" si="59"/>
        <v>0</v>
      </c>
      <c r="L80" s="530">
        <f t="shared" si="60"/>
        <v>120668.58</v>
      </c>
      <c r="M80" s="548">
        <f t="shared" si="61"/>
        <v>22927.030200000001</v>
      </c>
      <c r="N80" s="513">
        <f t="shared" si="62"/>
        <v>143595.6102</v>
      </c>
    </row>
    <row r="81" spans="1:14" ht="22.5" hidden="1" customHeight="1" x14ac:dyDescent="0.35">
      <c r="A81" s="20"/>
      <c r="B81" s="25" t="s">
        <v>135</v>
      </c>
      <c r="C81" s="99">
        <v>167450.07</v>
      </c>
      <c r="D81" s="98">
        <f t="shared" si="65"/>
        <v>31815.513300000002</v>
      </c>
      <c r="E81" s="97">
        <f t="shared" si="66"/>
        <v>199265.5833</v>
      </c>
      <c r="F81" s="83">
        <v>167450.07999999999</v>
      </c>
      <c r="G81" s="82">
        <f t="shared" ref="G81:G88" si="81">F81*0.19</f>
        <v>31815.515199999998</v>
      </c>
      <c r="H81" s="81">
        <f t="shared" ref="H81:H88" si="82">F81+G81</f>
        <v>199265.59519999998</v>
      </c>
      <c r="I81" s="749">
        <v>-0.01</v>
      </c>
      <c r="J81" s="366">
        <f t="shared" si="58"/>
        <v>-2.0999999999999999E-3</v>
      </c>
      <c r="K81" s="367">
        <f t="shared" si="59"/>
        <v>-1.21E-2</v>
      </c>
      <c r="L81" s="530">
        <f t="shared" si="60"/>
        <v>167450.06999999998</v>
      </c>
      <c r="M81" s="548">
        <f t="shared" si="61"/>
        <v>31815.513099999996</v>
      </c>
      <c r="N81" s="513">
        <f t="shared" si="62"/>
        <v>199265.58309999999</v>
      </c>
    </row>
    <row r="82" spans="1:14" ht="26.25" hidden="1" customHeight="1" x14ac:dyDescent="0.35">
      <c r="A82" s="20"/>
      <c r="B82" s="25" t="s">
        <v>136</v>
      </c>
      <c r="C82" s="99">
        <v>138783.51</v>
      </c>
      <c r="D82" s="98">
        <f t="shared" si="65"/>
        <v>26368.866900000001</v>
      </c>
      <c r="E82" s="97">
        <f t="shared" si="66"/>
        <v>165152.3769</v>
      </c>
      <c r="F82" s="83">
        <f>125642.31+13141.2</f>
        <v>138783.51</v>
      </c>
      <c r="G82" s="82">
        <f t="shared" si="81"/>
        <v>26368.866900000001</v>
      </c>
      <c r="H82" s="81">
        <f t="shared" si="82"/>
        <v>165152.3769</v>
      </c>
      <c r="I82" s="749">
        <f t="shared" si="80"/>
        <v>0</v>
      </c>
      <c r="J82" s="366">
        <f t="shared" si="58"/>
        <v>0</v>
      </c>
      <c r="K82" s="367">
        <f t="shared" si="59"/>
        <v>0</v>
      </c>
      <c r="L82" s="530">
        <f t="shared" si="60"/>
        <v>138783.51</v>
      </c>
      <c r="M82" s="548">
        <f t="shared" si="61"/>
        <v>26368.866900000001</v>
      </c>
      <c r="N82" s="513">
        <f t="shared" si="62"/>
        <v>165152.3769</v>
      </c>
    </row>
    <row r="83" spans="1:14" ht="26.25" hidden="1" customHeight="1" x14ac:dyDescent="0.35">
      <c r="A83" s="20"/>
      <c r="B83" s="25" t="s">
        <v>137</v>
      </c>
      <c r="C83" s="99">
        <v>4351.34</v>
      </c>
      <c r="D83" s="98">
        <f t="shared" si="65"/>
        <v>826.75459999999998</v>
      </c>
      <c r="E83" s="97">
        <f t="shared" si="66"/>
        <v>5178.0946000000004</v>
      </c>
      <c r="F83" s="83">
        <v>4351.34</v>
      </c>
      <c r="G83" s="82">
        <f t="shared" si="81"/>
        <v>826.75459999999998</v>
      </c>
      <c r="H83" s="81">
        <f t="shared" si="82"/>
        <v>5178.0946000000004</v>
      </c>
      <c r="I83" s="749">
        <f t="shared" si="80"/>
        <v>0</v>
      </c>
      <c r="J83" s="366">
        <f t="shared" si="58"/>
        <v>0</v>
      </c>
      <c r="K83" s="367">
        <f t="shared" si="59"/>
        <v>0</v>
      </c>
      <c r="L83" s="530">
        <f t="shared" si="60"/>
        <v>4351.34</v>
      </c>
      <c r="M83" s="548">
        <f t="shared" si="61"/>
        <v>826.75459999999998</v>
      </c>
      <c r="N83" s="513">
        <f t="shared" si="62"/>
        <v>5178.0946000000004</v>
      </c>
    </row>
    <row r="84" spans="1:14" ht="24.75" hidden="1" customHeight="1" x14ac:dyDescent="0.35">
      <c r="A84" s="20"/>
      <c r="B84" s="25" t="s">
        <v>138</v>
      </c>
      <c r="C84" s="99">
        <v>18819.330000000002</v>
      </c>
      <c r="D84" s="98">
        <f t="shared" si="65"/>
        <v>3575.6727000000005</v>
      </c>
      <c r="E84" s="97">
        <f t="shared" si="66"/>
        <v>22395.002700000001</v>
      </c>
      <c r="F84" s="83">
        <v>0</v>
      </c>
      <c r="G84" s="82">
        <f t="shared" si="81"/>
        <v>0</v>
      </c>
      <c r="H84" s="81">
        <f t="shared" si="82"/>
        <v>0</v>
      </c>
      <c r="I84" s="749">
        <f t="shared" si="80"/>
        <v>18819.330000000002</v>
      </c>
      <c r="J84" s="366">
        <f t="shared" si="58"/>
        <v>3952.0593000000003</v>
      </c>
      <c r="K84" s="367">
        <f t="shared" si="59"/>
        <v>22771.389300000003</v>
      </c>
      <c r="L84" s="530">
        <f t="shared" si="60"/>
        <v>18819.330000000002</v>
      </c>
      <c r="M84" s="548">
        <f t="shared" si="61"/>
        <v>3952.0593000000003</v>
      </c>
      <c r="N84" s="513">
        <f t="shared" si="62"/>
        <v>22771.389300000003</v>
      </c>
    </row>
    <row r="85" spans="1:14" ht="26.25" hidden="1" customHeight="1" x14ac:dyDescent="0.35">
      <c r="A85" s="20"/>
      <c r="B85" s="25" t="s">
        <v>139</v>
      </c>
      <c r="C85" s="99">
        <v>1608.61</v>
      </c>
      <c r="D85" s="98">
        <f t="shared" si="65"/>
        <v>305.63589999999999</v>
      </c>
      <c r="E85" s="97">
        <f t="shared" si="66"/>
        <v>1914.2458999999999</v>
      </c>
      <c r="F85" s="83">
        <v>0</v>
      </c>
      <c r="G85" s="82">
        <f t="shared" si="81"/>
        <v>0</v>
      </c>
      <c r="H85" s="81">
        <f t="shared" si="82"/>
        <v>0</v>
      </c>
      <c r="I85" s="749">
        <f t="shared" si="80"/>
        <v>1608.61</v>
      </c>
      <c r="J85" s="366">
        <f t="shared" si="58"/>
        <v>337.80809999999997</v>
      </c>
      <c r="K85" s="367">
        <f t="shared" si="59"/>
        <v>1946.4180999999999</v>
      </c>
      <c r="L85" s="530">
        <f t="shared" si="60"/>
        <v>1608.61</v>
      </c>
      <c r="M85" s="548">
        <f t="shared" si="61"/>
        <v>337.80809999999997</v>
      </c>
      <c r="N85" s="513">
        <f t="shared" si="62"/>
        <v>1946.4180999999999</v>
      </c>
    </row>
    <row r="86" spans="1:14" ht="26.25" hidden="1" customHeight="1" x14ac:dyDescent="0.35">
      <c r="A86" s="20"/>
      <c r="B86" s="25" t="s">
        <v>140</v>
      </c>
      <c r="C86" s="99">
        <v>12575.69</v>
      </c>
      <c r="D86" s="98">
        <f t="shared" si="65"/>
        <v>2389.3811000000001</v>
      </c>
      <c r="E86" s="97">
        <f t="shared" si="66"/>
        <v>14965.071100000001</v>
      </c>
      <c r="F86" s="83">
        <v>12575.69</v>
      </c>
      <c r="G86" s="82">
        <f t="shared" si="81"/>
        <v>2389.3811000000001</v>
      </c>
      <c r="H86" s="81">
        <f t="shared" si="82"/>
        <v>14965.071100000001</v>
      </c>
      <c r="I86" s="749">
        <f t="shared" si="80"/>
        <v>0</v>
      </c>
      <c r="J86" s="366">
        <f t="shared" si="58"/>
        <v>0</v>
      </c>
      <c r="K86" s="367">
        <f t="shared" si="59"/>
        <v>0</v>
      </c>
      <c r="L86" s="530">
        <f t="shared" si="60"/>
        <v>12575.69</v>
      </c>
      <c r="M86" s="548">
        <f t="shared" si="61"/>
        <v>2389.3811000000001</v>
      </c>
      <c r="N86" s="513">
        <f t="shared" si="62"/>
        <v>14965.071100000001</v>
      </c>
    </row>
    <row r="87" spans="1:14" ht="26.25" hidden="1" customHeight="1" x14ac:dyDescent="0.35">
      <c r="A87" s="20"/>
      <c r="B87" s="25" t="s">
        <v>141</v>
      </c>
      <c r="C87" s="99">
        <v>62421.72</v>
      </c>
      <c r="D87" s="98">
        <f t="shared" si="65"/>
        <v>11860.1268</v>
      </c>
      <c r="E87" s="97">
        <f t="shared" si="66"/>
        <v>74281.846799999999</v>
      </c>
      <c r="F87" s="83">
        <v>62421.72</v>
      </c>
      <c r="G87" s="82">
        <f t="shared" si="81"/>
        <v>11860.1268</v>
      </c>
      <c r="H87" s="81">
        <f t="shared" si="82"/>
        <v>74281.846799999999</v>
      </c>
      <c r="I87" s="749">
        <f t="shared" si="80"/>
        <v>0</v>
      </c>
      <c r="J87" s="366">
        <f t="shared" si="58"/>
        <v>0</v>
      </c>
      <c r="K87" s="367">
        <f t="shared" si="59"/>
        <v>0</v>
      </c>
      <c r="L87" s="530">
        <f t="shared" si="60"/>
        <v>62421.72</v>
      </c>
      <c r="M87" s="548">
        <f t="shared" si="61"/>
        <v>11860.1268</v>
      </c>
      <c r="N87" s="513">
        <f t="shared" si="62"/>
        <v>74281.846799999999</v>
      </c>
    </row>
    <row r="88" spans="1:14" ht="26.25" hidden="1" customHeight="1" x14ac:dyDescent="0.35">
      <c r="A88" s="20"/>
      <c r="B88" s="25" t="s">
        <v>142</v>
      </c>
      <c r="C88" s="99">
        <v>57123.59</v>
      </c>
      <c r="D88" s="98">
        <f t="shared" si="65"/>
        <v>10853.482099999999</v>
      </c>
      <c r="E88" s="97">
        <f t="shared" si="66"/>
        <v>67977.07209999999</v>
      </c>
      <c r="F88" s="83">
        <v>57123.59</v>
      </c>
      <c r="G88" s="82">
        <f t="shared" si="81"/>
        <v>10853.482099999999</v>
      </c>
      <c r="H88" s="81">
        <f t="shared" si="82"/>
        <v>67977.07209999999</v>
      </c>
      <c r="I88" s="749">
        <f t="shared" si="80"/>
        <v>0</v>
      </c>
      <c r="J88" s="366">
        <f t="shared" si="58"/>
        <v>0</v>
      </c>
      <c r="K88" s="367">
        <f t="shared" si="59"/>
        <v>0</v>
      </c>
      <c r="L88" s="530">
        <f t="shared" si="60"/>
        <v>57123.59</v>
      </c>
      <c r="M88" s="548">
        <f t="shared" si="61"/>
        <v>10853.482099999999</v>
      </c>
      <c r="N88" s="513">
        <f t="shared" si="62"/>
        <v>67977.07209999999</v>
      </c>
    </row>
    <row r="89" spans="1:14" ht="28.5" hidden="1" customHeight="1" x14ac:dyDescent="0.35">
      <c r="A89" s="20"/>
      <c r="B89" s="485" t="s">
        <v>163</v>
      </c>
      <c r="C89" s="114">
        <f>SUM(C90:C98)</f>
        <v>583802.44000000006</v>
      </c>
      <c r="D89" s="114">
        <f t="shared" ref="D89:E89" si="83">SUM(D90:D98)</f>
        <v>110922.46359999997</v>
      </c>
      <c r="E89" s="486">
        <f t="shared" si="83"/>
        <v>694724.90359999985</v>
      </c>
      <c r="F89" s="609">
        <f>SUM(F90:F98)</f>
        <v>379798.27</v>
      </c>
      <c r="G89" s="487">
        <f t="shared" ref="G89:H89" si="84">SUM(G90:G98)</f>
        <v>72161.671300000002</v>
      </c>
      <c r="H89" s="760">
        <f t="shared" si="84"/>
        <v>451959.94130000001</v>
      </c>
      <c r="I89" s="748">
        <f t="shared" si="80"/>
        <v>204004.17000000004</v>
      </c>
      <c r="J89" s="489">
        <f t="shared" si="58"/>
        <v>42840.875700000004</v>
      </c>
      <c r="K89" s="490">
        <f t="shared" si="59"/>
        <v>246845.04570000005</v>
      </c>
      <c r="L89" s="529">
        <f t="shared" si="60"/>
        <v>583802.44000000006</v>
      </c>
      <c r="M89" s="547">
        <f t="shared" si="61"/>
        <v>115002.54700000001</v>
      </c>
      <c r="N89" s="512">
        <f t="shared" si="62"/>
        <v>698804.98700000008</v>
      </c>
    </row>
    <row r="90" spans="1:14" ht="27.75" hidden="1" customHeight="1" x14ac:dyDescent="0.35">
      <c r="A90" s="20"/>
      <c r="B90" s="25" t="s">
        <v>143</v>
      </c>
      <c r="C90" s="99">
        <v>120668.58</v>
      </c>
      <c r="D90" s="98">
        <f t="shared" si="65"/>
        <v>22927.030200000001</v>
      </c>
      <c r="E90" s="97">
        <f t="shared" si="66"/>
        <v>143595.6102</v>
      </c>
      <c r="F90" s="83">
        <v>120668.58</v>
      </c>
      <c r="G90" s="82">
        <f>F90*0.19</f>
        <v>22927.030200000001</v>
      </c>
      <c r="H90" s="81">
        <f>F90+G90</f>
        <v>143595.6102</v>
      </c>
      <c r="I90" s="749">
        <f t="shared" si="80"/>
        <v>0</v>
      </c>
      <c r="J90" s="366">
        <f t="shared" si="58"/>
        <v>0</v>
      </c>
      <c r="K90" s="367">
        <f t="shared" si="59"/>
        <v>0</v>
      </c>
      <c r="L90" s="530">
        <f t="shared" si="60"/>
        <v>120668.58</v>
      </c>
      <c r="M90" s="548">
        <f t="shared" si="61"/>
        <v>22927.030200000001</v>
      </c>
      <c r="N90" s="513">
        <f t="shared" si="62"/>
        <v>143595.6102</v>
      </c>
    </row>
    <row r="91" spans="1:14" ht="26.25" hidden="1" customHeight="1" x14ac:dyDescent="0.35">
      <c r="A91" s="20"/>
      <c r="B91" s="25" t="s">
        <v>133</v>
      </c>
      <c r="C91" s="99">
        <v>167450.07</v>
      </c>
      <c r="D91" s="98">
        <f t="shared" si="65"/>
        <v>31815.513300000002</v>
      </c>
      <c r="E91" s="97">
        <f t="shared" si="66"/>
        <v>199265.5833</v>
      </c>
      <c r="F91" s="83">
        <f>49440.88+118009.19</f>
        <v>167450.07</v>
      </c>
      <c r="G91" s="82">
        <f t="shared" ref="G91:G98" si="85">F91*0.19</f>
        <v>31815.513300000002</v>
      </c>
      <c r="H91" s="81">
        <f t="shared" ref="H91:H98" si="86">F91+G91</f>
        <v>199265.5833</v>
      </c>
      <c r="I91" s="749">
        <f t="shared" si="80"/>
        <v>0</v>
      </c>
      <c r="J91" s="366">
        <f t="shared" si="58"/>
        <v>0</v>
      </c>
      <c r="K91" s="367">
        <f t="shared" si="59"/>
        <v>0</v>
      </c>
      <c r="L91" s="530">
        <f t="shared" si="60"/>
        <v>167450.07</v>
      </c>
      <c r="M91" s="548">
        <f t="shared" si="61"/>
        <v>31815.513300000002</v>
      </c>
      <c r="N91" s="513">
        <f t="shared" si="62"/>
        <v>199265.5833</v>
      </c>
    </row>
    <row r="92" spans="1:14" ht="20.25" hidden="1" customHeight="1" x14ac:dyDescent="0.35">
      <c r="A92" s="20"/>
      <c r="B92" s="25" t="s">
        <v>144</v>
      </c>
      <c r="C92" s="99">
        <v>138783.51</v>
      </c>
      <c r="D92" s="98">
        <f t="shared" si="65"/>
        <v>26368.866900000001</v>
      </c>
      <c r="E92" s="97">
        <f t="shared" si="66"/>
        <v>165152.3769</v>
      </c>
      <c r="F92" s="83">
        <v>0</v>
      </c>
      <c r="G92" s="82">
        <f t="shared" si="85"/>
        <v>0</v>
      </c>
      <c r="H92" s="81">
        <f t="shared" si="86"/>
        <v>0</v>
      </c>
      <c r="I92" s="749">
        <f t="shared" si="80"/>
        <v>138783.51</v>
      </c>
      <c r="J92" s="366">
        <f t="shared" si="58"/>
        <v>29144.537100000001</v>
      </c>
      <c r="K92" s="367">
        <f t="shared" si="59"/>
        <v>167928.04710000003</v>
      </c>
      <c r="L92" s="530">
        <f t="shared" si="60"/>
        <v>138783.51</v>
      </c>
      <c r="M92" s="548">
        <f t="shared" si="61"/>
        <v>29144.537100000001</v>
      </c>
      <c r="N92" s="513">
        <f t="shared" si="62"/>
        <v>167928.04710000003</v>
      </c>
    </row>
    <row r="93" spans="1:14" ht="28.5" hidden="1" customHeight="1" x14ac:dyDescent="0.35">
      <c r="A93" s="20"/>
      <c r="B93" s="25" t="s">
        <v>145</v>
      </c>
      <c r="C93" s="99">
        <v>4351.34</v>
      </c>
      <c r="D93" s="98">
        <f t="shared" si="65"/>
        <v>826.75459999999998</v>
      </c>
      <c r="E93" s="97">
        <f t="shared" si="66"/>
        <v>5178.0946000000004</v>
      </c>
      <c r="F93" s="83">
        <v>4351.34</v>
      </c>
      <c r="G93" s="82">
        <f t="shared" si="85"/>
        <v>826.75459999999998</v>
      </c>
      <c r="H93" s="81">
        <f t="shared" si="86"/>
        <v>5178.0946000000004</v>
      </c>
      <c r="I93" s="749">
        <f t="shared" si="80"/>
        <v>0</v>
      </c>
      <c r="J93" s="366">
        <f t="shared" si="58"/>
        <v>0</v>
      </c>
      <c r="K93" s="367">
        <f t="shared" si="59"/>
        <v>0</v>
      </c>
      <c r="L93" s="530">
        <f t="shared" si="60"/>
        <v>4351.34</v>
      </c>
      <c r="M93" s="548">
        <f t="shared" si="61"/>
        <v>826.75459999999998</v>
      </c>
      <c r="N93" s="513">
        <f t="shared" si="62"/>
        <v>5178.0946000000004</v>
      </c>
    </row>
    <row r="94" spans="1:14" ht="22.5" hidden="1" customHeight="1" x14ac:dyDescent="0.35">
      <c r="A94" s="20"/>
      <c r="B94" s="25" t="s">
        <v>146</v>
      </c>
      <c r="C94" s="99">
        <v>18819.330000000002</v>
      </c>
      <c r="D94" s="98">
        <f t="shared" si="65"/>
        <v>3575.6727000000005</v>
      </c>
      <c r="E94" s="97">
        <f t="shared" si="66"/>
        <v>22395.002700000001</v>
      </c>
      <c r="F94" s="83">
        <v>0</v>
      </c>
      <c r="G94" s="82">
        <f t="shared" si="85"/>
        <v>0</v>
      </c>
      <c r="H94" s="81">
        <f t="shared" si="86"/>
        <v>0</v>
      </c>
      <c r="I94" s="749">
        <f t="shared" si="80"/>
        <v>18819.330000000002</v>
      </c>
      <c r="J94" s="366">
        <f t="shared" si="58"/>
        <v>3952.0593000000003</v>
      </c>
      <c r="K94" s="367">
        <f t="shared" si="59"/>
        <v>22771.389300000003</v>
      </c>
      <c r="L94" s="530">
        <f t="shared" si="60"/>
        <v>18819.330000000002</v>
      </c>
      <c r="M94" s="548">
        <f t="shared" si="61"/>
        <v>3952.0593000000003</v>
      </c>
      <c r="N94" s="513">
        <f t="shared" si="62"/>
        <v>22771.389300000003</v>
      </c>
    </row>
    <row r="95" spans="1:14" ht="20.25" hidden="1" customHeight="1" x14ac:dyDescent="0.35">
      <c r="A95" s="20"/>
      <c r="B95" s="25" t="s">
        <v>147</v>
      </c>
      <c r="C95" s="99">
        <v>1608.61</v>
      </c>
      <c r="D95" s="98">
        <f t="shared" si="65"/>
        <v>305.63589999999999</v>
      </c>
      <c r="E95" s="97">
        <f t="shared" si="66"/>
        <v>1914.2458999999999</v>
      </c>
      <c r="F95" s="83">
        <v>0</v>
      </c>
      <c r="G95" s="82">
        <f t="shared" si="85"/>
        <v>0</v>
      </c>
      <c r="H95" s="81">
        <f t="shared" si="86"/>
        <v>0</v>
      </c>
      <c r="I95" s="749">
        <f t="shared" si="80"/>
        <v>1608.61</v>
      </c>
      <c r="J95" s="366">
        <f t="shared" si="58"/>
        <v>337.80809999999997</v>
      </c>
      <c r="K95" s="367">
        <f t="shared" si="59"/>
        <v>1946.4180999999999</v>
      </c>
      <c r="L95" s="530">
        <f t="shared" si="60"/>
        <v>1608.61</v>
      </c>
      <c r="M95" s="548">
        <f t="shared" si="61"/>
        <v>337.80809999999997</v>
      </c>
      <c r="N95" s="513">
        <f t="shared" si="62"/>
        <v>1946.4180999999999</v>
      </c>
    </row>
    <row r="96" spans="1:14" ht="31.5" hidden="1" customHeight="1" x14ac:dyDescent="0.35">
      <c r="A96" s="20"/>
      <c r="B96" s="25" t="s">
        <v>148</v>
      </c>
      <c r="C96" s="99">
        <v>12575.69</v>
      </c>
      <c r="D96" s="98">
        <f t="shared" si="65"/>
        <v>2389.3811000000001</v>
      </c>
      <c r="E96" s="97">
        <f t="shared" si="66"/>
        <v>14965.071100000001</v>
      </c>
      <c r="F96" s="83">
        <v>12575.69</v>
      </c>
      <c r="G96" s="82">
        <f t="shared" si="85"/>
        <v>2389.3811000000001</v>
      </c>
      <c r="H96" s="81">
        <f t="shared" si="86"/>
        <v>14965.071100000001</v>
      </c>
      <c r="I96" s="749">
        <f t="shared" si="80"/>
        <v>0</v>
      </c>
      <c r="J96" s="366">
        <f t="shared" si="58"/>
        <v>0</v>
      </c>
      <c r="K96" s="367">
        <f t="shared" si="59"/>
        <v>0</v>
      </c>
      <c r="L96" s="530">
        <f t="shared" si="60"/>
        <v>12575.69</v>
      </c>
      <c r="M96" s="548">
        <f t="shared" si="61"/>
        <v>2389.3811000000001</v>
      </c>
      <c r="N96" s="513">
        <f t="shared" si="62"/>
        <v>14965.071100000001</v>
      </c>
    </row>
    <row r="97" spans="1:14" ht="24.75" hidden="1" customHeight="1" x14ac:dyDescent="0.35">
      <c r="A97" s="20"/>
      <c r="B97" s="25" t="s">
        <v>149</v>
      </c>
      <c r="C97" s="99">
        <v>62421.72</v>
      </c>
      <c r="D97" s="98">
        <f t="shared" si="65"/>
        <v>11860.1268</v>
      </c>
      <c r="E97" s="97">
        <f t="shared" si="66"/>
        <v>74281.846799999999</v>
      </c>
      <c r="F97" s="83">
        <v>62421.72</v>
      </c>
      <c r="G97" s="82">
        <f t="shared" si="85"/>
        <v>11860.1268</v>
      </c>
      <c r="H97" s="81">
        <f t="shared" si="86"/>
        <v>74281.846799999999</v>
      </c>
      <c r="I97" s="749">
        <f t="shared" si="80"/>
        <v>0</v>
      </c>
      <c r="J97" s="366">
        <f t="shared" si="58"/>
        <v>0</v>
      </c>
      <c r="K97" s="367">
        <f t="shared" si="59"/>
        <v>0</v>
      </c>
      <c r="L97" s="530">
        <f t="shared" si="60"/>
        <v>62421.72</v>
      </c>
      <c r="M97" s="548">
        <f t="shared" si="61"/>
        <v>11860.1268</v>
      </c>
      <c r="N97" s="513">
        <f t="shared" si="62"/>
        <v>74281.846799999999</v>
      </c>
    </row>
    <row r="98" spans="1:14" ht="26.25" hidden="1" customHeight="1" x14ac:dyDescent="0.35">
      <c r="A98" s="20"/>
      <c r="B98" s="25" t="s">
        <v>150</v>
      </c>
      <c r="C98" s="99">
        <v>57123.59</v>
      </c>
      <c r="D98" s="98">
        <f t="shared" si="65"/>
        <v>10853.482099999999</v>
      </c>
      <c r="E98" s="97">
        <f t="shared" si="66"/>
        <v>67977.07209999999</v>
      </c>
      <c r="F98" s="83">
        <v>12330.87</v>
      </c>
      <c r="G98" s="82">
        <f t="shared" si="85"/>
        <v>2342.8653000000004</v>
      </c>
      <c r="H98" s="81">
        <f t="shared" si="86"/>
        <v>14673.7353</v>
      </c>
      <c r="I98" s="749">
        <v>44792.71</v>
      </c>
      <c r="J98" s="366">
        <f t="shared" si="58"/>
        <v>9406.4691000000003</v>
      </c>
      <c r="K98" s="367">
        <f t="shared" si="59"/>
        <v>54199.179100000001</v>
      </c>
      <c r="L98" s="530">
        <f t="shared" si="60"/>
        <v>57123.58</v>
      </c>
      <c r="M98" s="548">
        <f t="shared" si="61"/>
        <v>11749.3344</v>
      </c>
      <c r="N98" s="513">
        <f t="shared" si="62"/>
        <v>68872.914400000009</v>
      </c>
    </row>
    <row r="99" spans="1:14" ht="26.25" hidden="1" customHeight="1" x14ac:dyDescent="0.35">
      <c r="A99" s="20"/>
      <c r="B99" s="485" t="s">
        <v>164</v>
      </c>
      <c r="C99" s="114">
        <f>SUM(C100:C108)</f>
        <v>633096.95000000007</v>
      </c>
      <c r="D99" s="114">
        <f t="shared" ref="D99:E99" si="87">SUM(D100:D108)</f>
        <v>120288.42049999998</v>
      </c>
      <c r="E99" s="486">
        <f t="shared" si="87"/>
        <v>753385.37049999996</v>
      </c>
      <c r="F99" s="609">
        <f>SUM(F100:F108)</f>
        <v>422859.42999999993</v>
      </c>
      <c r="G99" s="487">
        <f t="shared" ref="G99:H99" si="88">SUM(G100:G108)</f>
        <v>80343.291699999987</v>
      </c>
      <c r="H99" s="760">
        <f t="shared" si="88"/>
        <v>503202.72169999994</v>
      </c>
      <c r="I99" s="748">
        <f t="shared" si="80"/>
        <v>210237.52000000014</v>
      </c>
      <c r="J99" s="489">
        <f t="shared" si="58"/>
        <v>44149.879200000025</v>
      </c>
      <c r="K99" s="490">
        <f t="shared" si="59"/>
        <v>254387.39920000016</v>
      </c>
      <c r="L99" s="529">
        <f t="shared" si="60"/>
        <v>633096.95000000007</v>
      </c>
      <c r="M99" s="547">
        <f t="shared" si="61"/>
        <v>124493.17090000001</v>
      </c>
      <c r="N99" s="512">
        <f t="shared" si="62"/>
        <v>757590.1209000001</v>
      </c>
    </row>
    <row r="100" spans="1:14" ht="26.25" hidden="1" customHeight="1" x14ac:dyDescent="0.35">
      <c r="A100" s="20"/>
      <c r="B100" s="25" t="s">
        <v>151</v>
      </c>
      <c r="C100" s="99">
        <v>120668.58</v>
      </c>
      <c r="D100" s="98">
        <f t="shared" si="65"/>
        <v>22927.030200000001</v>
      </c>
      <c r="E100" s="97">
        <f t="shared" si="66"/>
        <v>143595.6102</v>
      </c>
      <c r="F100" s="83">
        <v>118937.01</v>
      </c>
      <c r="G100" s="82">
        <f>F100*0.19</f>
        <v>22598.031899999998</v>
      </c>
      <c r="H100" s="81">
        <f>F100+G100</f>
        <v>141535.04189999998</v>
      </c>
      <c r="I100" s="749">
        <f t="shared" si="80"/>
        <v>1731.570000000007</v>
      </c>
      <c r="J100" s="366">
        <f t="shared" si="58"/>
        <v>363.62970000000144</v>
      </c>
      <c r="K100" s="367">
        <f t="shared" si="59"/>
        <v>2095.1997000000083</v>
      </c>
      <c r="L100" s="530">
        <f t="shared" si="60"/>
        <v>120668.58</v>
      </c>
      <c r="M100" s="548">
        <f t="shared" si="61"/>
        <v>22961.661599999999</v>
      </c>
      <c r="N100" s="513">
        <f t="shared" si="62"/>
        <v>143630.24159999998</v>
      </c>
    </row>
    <row r="101" spans="1:14" ht="26.25" hidden="1" customHeight="1" x14ac:dyDescent="0.35">
      <c r="A101" s="20"/>
      <c r="B101" s="25" t="s">
        <v>152</v>
      </c>
      <c r="C101" s="99">
        <v>167450.07</v>
      </c>
      <c r="D101" s="98">
        <f t="shared" si="65"/>
        <v>31815.513300000002</v>
      </c>
      <c r="E101" s="97">
        <f t="shared" si="66"/>
        <v>199265.5833</v>
      </c>
      <c r="F101" s="83">
        <v>167450.07999999999</v>
      </c>
      <c r="G101" s="82">
        <f t="shared" ref="G101:G108" si="89">F101*0.19</f>
        <v>31815.515199999998</v>
      </c>
      <c r="H101" s="81">
        <f t="shared" ref="H101:H108" si="90">F101+G101</f>
        <v>199265.59519999998</v>
      </c>
      <c r="I101" s="749">
        <v>-0.01</v>
      </c>
      <c r="J101" s="366">
        <f t="shared" si="58"/>
        <v>-2.0999999999999999E-3</v>
      </c>
      <c r="K101" s="367">
        <f t="shared" si="59"/>
        <v>-1.21E-2</v>
      </c>
      <c r="L101" s="530">
        <f t="shared" si="60"/>
        <v>167450.06999999998</v>
      </c>
      <c r="M101" s="548">
        <f t="shared" si="61"/>
        <v>31815.513099999996</v>
      </c>
      <c r="N101" s="513">
        <f t="shared" si="62"/>
        <v>199265.58309999999</v>
      </c>
    </row>
    <row r="102" spans="1:14" ht="24.75" hidden="1" customHeight="1" x14ac:dyDescent="0.35">
      <c r="A102" s="20"/>
      <c r="B102" s="25" t="s">
        <v>134</v>
      </c>
      <c r="C102" s="99">
        <v>138783.51</v>
      </c>
      <c r="D102" s="98">
        <f t="shared" si="65"/>
        <v>26368.866900000001</v>
      </c>
      <c r="E102" s="97">
        <f t="shared" si="66"/>
        <v>165152.3769</v>
      </c>
      <c r="F102" s="83">
        <v>0</v>
      </c>
      <c r="G102" s="82">
        <f t="shared" si="89"/>
        <v>0</v>
      </c>
      <c r="H102" s="81">
        <f t="shared" si="90"/>
        <v>0</v>
      </c>
      <c r="I102" s="749">
        <f t="shared" si="80"/>
        <v>138783.51</v>
      </c>
      <c r="J102" s="366">
        <f t="shared" si="58"/>
        <v>29144.537100000001</v>
      </c>
      <c r="K102" s="367">
        <f t="shared" si="59"/>
        <v>167928.04710000003</v>
      </c>
      <c r="L102" s="530">
        <f t="shared" si="60"/>
        <v>138783.51</v>
      </c>
      <c r="M102" s="548">
        <f t="shared" si="61"/>
        <v>29144.537100000001</v>
      </c>
      <c r="N102" s="513">
        <f t="shared" si="62"/>
        <v>167928.04710000003</v>
      </c>
    </row>
    <row r="103" spans="1:14" ht="27.75" hidden="1" customHeight="1" x14ac:dyDescent="0.35">
      <c r="A103" s="20"/>
      <c r="B103" s="25" t="s">
        <v>153</v>
      </c>
      <c r="C103" s="99">
        <v>4351.34</v>
      </c>
      <c r="D103" s="98">
        <f t="shared" si="65"/>
        <v>826.75459999999998</v>
      </c>
      <c r="E103" s="97">
        <f t="shared" si="66"/>
        <v>5178.0946000000004</v>
      </c>
      <c r="F103" s="83">
        <v>4351.34</v>
      </c>
      <c r="G103" s="82">
        <f t="shared" si="89"/>
        <v>826.75459999999998</v>
      </c>
      <c r="H103" s="81">
        <f t="shared" si="90"/>
        <v>5178.0946000000004</v>
      </c>
      <c r="I103" s="749">
        <f t="shared" si="80"/>
        <v>0</v>
      </c>
      <c r="J103" s="366">
        <f t="shared" si="58"/>
        <v>0</v>
      </c>
      <c r="K103" s="367">
        <f t="shared" si="59"/>
        <v>0</v>
      </c>
      <c r="L103" s="530">
        <f t="shared" si="60"/>
        <v>4351.34</v>
      </c>
      <c r="M103" s="548">
        <f t="shared" si="61"/>
        <v>826.75459999999998</v>
      </c>
      <c r="N103" s="513">
        <f t="shared" si="62"/>
        <v>5178.0946000000004</v>
      </c>
    </row>
    <row r="104" spans="1:14" ht="28.5" hidden="1" customHeight="1" x14ac:dyDescent="0.35">
      <c r="A104" s="20"/>
      <c r="B104" s="25" t="s">
        <v>154</v>
      </c>
      <c r="C104" s="99">
        <v>18819.330000000002</v>
      </c>
      <c r="D104" s="98">
        <f t="shared" si="65"/>
        <v>3575.6727000000005</v>
      </c>
      <c r="E104" s="97">
        <f t="shared" si="66"/>
        <v>22395.002700000001</v>
      </c>
      <c r="F104" s="83">
        <v>0</v>
      </c>
      <c r="G104" s="82">
        <f t="shared" si="89"/>
        <v>0</v>
      </c>
      <c r="H104" s="81">
        <f t="shared" si="90"/>
        <v>0</v>
      </c>
      <c r="I104" s="749">
        <f t="shared" si="80"/>
        <v>18819.330000000002</v>
      </c>
      <c r="J104" s="366">
        <f t="shared" si="58"/>
        <v>3952.0593000000003</v>
      </c>
      <c r="K104" s="367">
        <f t="shared" si="59"/>
        <v>22771.389300000003</v>
      </c>
      <c r="L104" s="530">
        <f t="shared" si="60"/>
        <v>18819.330000000002</v>
      </c>
      <c r="M104" s="548">
        <f t="shared" si="61"/>
        <v>3952.0593000000003</v>
      </c>
      <c r="N104" s="513">
        <f t="shared" si="62"/>
        <v>22771.389300000003</v>
      </c>
    </row>
    <row r="105" spans="1:14" ht="24.75" hidden="1" customHeight="1" x14ac:dyDescent="0.35">
      <c r="A105" s="20"/>
      <c r="B105" s="25" t="s">
        <v>155</v>
      </c>
      <c r="C105" s="99">
        <v>50903.12</v>
      </c>
      <c r="D105" s="98">
        <f t="shared" si="65"/>
        <v>9671.5928000000004</v>
      </c>
      <c r="E105" s="97">
        <f t="shared" si="66"/>
        <v>60574.712800000001</v>
      </c>
      <c r="F105" s="83">
        <v>0</v>
      </c>
      <c r="G105" s="82">
        <f t="shared" si="89"/>
        <v>0</v>
      </c>
      <c r="H105" s="81">
        <f t="shared" si="90"/>
        <v>0</v>
      </c>
      <c r="I105" s="749">
        <f t="shared" si="80"/>
        <v>50903.12</v>
      </c>
      <c r="J105" s="366">
        <f t="shared" si="58"/>
        <v>10689.655200000001</v>
      </c>
      <c r="K105" s="367">
        <f t="shared" si="59"/>
        <v>61592.775200000004</v>
      </c>
      <c r="L105" s="530">
        <f t="shared" si="60"/>
        <v>50903.12</v>
      </c>
      <c r="M105" s="548">
        <f t="shared" si="61"/>
        <v>10689.655200000001</v>
      </c>
      <c r="N105" s="513">
        <f t="shared" si="62"/>
        <v>61592.775200000004</v>
      </c>
    </row>
    <row r="106" spans="1:14" ht="22.5" hidden="1" customHeight="1" x14ac:dyDescent="0.35">
      <c r="A106" s="20"/>
      <c r="B106" s="25" t="s">
        <v>156</v>
      </c>
      <c r="C106" s="99">
        <v>12575.69</v>
      </c>
      <c r="D106" s="98">
        <f t="shared" si="65"/>
        <v>2389.3811000000001</v>
      </c>
      <c r="E106" s="97">
        <f t="shared" si="66"/>
        <v>14965.071100000001</v>
      </c>
      <c r="F106" s="83">
        <v>12575.69</v>
      </c>
      <c r="G106" s="82">
        <f t="shared" si="89"/>
        <v>2389.3811000000001</v>
      </c>
      <c r="H106" s="81">
        <f t="shared" si="90"/>
        <v>14965.071100000001</v>
      </c>
      <c r="I106" s="749">
        <f t="shared" si="80"/>
        <v>0</v>
      </c>
      <c r="J106" s="366">
        <f t="shared" si="58"/>
        <v>0</v>
      </c>
      <c r="K106" s="367">
        <f t="shared" si="59"/>
        <v>0</v>
      </c>
      <c r="L106" s="530">
        <f t="shared" si="60"/>
        <v>12575.69</v>
      </c>
      <c r="M106" s="548">
        <f t="shared" si="61"/>
        <v>2389.3811000000001</v>
      </c>
      <c r="N106" s="513">
        <f t="shared" si="62"/>
        <v>14965.071100000001</v>
      </c>
    </row>
    <row r="107" spans="1:14" ht="24" hidden="1" customHeight="1" x14ac:dyDescent="0.35">
      <c r="A107" s="20"/>
      <c r="B107" s="25" t="s">
        <v>157</v>
      </c>
      <c r="C107" s="99">
        <v>62421.72</v>
      </c>
      <c r="D107" s="98">
        <f t="shared" si="65"/>
        <v>11860.1268</v>
      </c>
      <c r="E107" s="97">
        <f t="shared" si="66"/>
        <v>74281.846799999999</v>
      </c>
      <c r="F107" s="83">
        <f>21336.79+41084.93</f>
        <v>62421.72</v>
      </c>
      <c r="G107" s="82">
        <f t="shared" si="89"/>
        <v>11860.1268</v>
      </c>
      <c r="H107" s="81">
        <f t="shared" si="90"/>
        <v>74281.846799999999</v>
      </c>
      <c r="I107" s="749">
        <f t="shared" si="80"/>
        <v>0</v>
      </c>
      <c r="J107" s="366">
        <f t="shared" si="58"/>
        <v>0</v>
      </c>
      <c r="K107" s="367">
        <f t="shared" si="59"/>
        <v>0</v>
      </c>
      <c r="L107" s="530">
        <f t="shared" si="60"/>
        <v>62421.72</v>
      </c>
      <c r="M107" s="548">
        <f t="shared" si="61"/>
        <v>11860.1268</v>
      </c>
      <c r="N107" s="513">
        <f t="shared" si="62"/>
        <v>74281.846799999999</v>
      </c>
    </row>
    <row r="108" spans="1:14" ht="27.75" hidden="1" customHeight="1" x14ac:dyDescent="0.35">
      <c r="A108" s="20"/>
      <c r="B108" s="25" t="s">
        <v>158</v>
      </c>
      <c r="C108" s="99">
        <v>57123.59</v>
      </c>
      <c r="D108" s="98">
        <f t="shared" si="65"/>
        <v>10853.482099999999</v>
      </c>
      <c r="E108" s="97">
        <f t="shared" si="66"/>
        <v>67977.07209999999</v>
      </c>
      <c r="F108" s="83">
        <v>57123.59</v>
      </c>
      <c r="G108" s="82">
        <f t="shared" si="89"/>
        <v>10853.482099999999</v>
      </c>
      <c r="H108" s="81">
        <f t="shared" si="90"/>
        <v>67977.07209999999</v>
      </c>
      <c r="I108" s="749">
        <f t="shared" si="80"/>
        <v>0</v>
      </c>
      <c r="J108" s="366">
        <f t="shared" si="58"/>
        <v>0</v>
      </c>
      <c r="K108" s="367">
        <f t="shared" si="59"/>
        <v>0</v>
      </c>
      <c r="L108" s="530">
        <f t="shared" si="60"/>
        <v>57123.59</v>
      </c>
      <c r="M108" s="548">
        <f t="shared" si="61"/>
        <v>10853.482099999999</v>
      </c>
      <c r="N108" s="513">
        <f t="shared" si="62"/>
        <v>67977.07209999999</v>
      </c>
    </row>
    <row r="109" spans="1:14" ht="26.25" customHeight="1" x14ac:dyDescent="0.35">
      <c r="A109" s="20"/>
      <c r="B109" s="25" t="s">
        <v>66</v>
      </c>
      <c r="C109" s="99">
        <v>0</v>
      </c>
      <c r="D109" s="98">
        <f t="shared" ref="D109:D124" si="91">C109*0.19</f>
        <v>0</v>
      </c>
      <c r="E109" s="97">
        <f t="shared" ref="E109:E124" si="92">C109+D109</f>
        <v>0</v>
      </c>
      <c r="F109" s="83">
        <v>0</v>
      </c>
      <c r="G109" s="82">
        <f t="shared" ref="G109:G111" si="93">F109*0.19</f>
        <v>0</v>
      </c>
      <c r="H109" s="81">
        <f t="shared" ref="H109:H111" si="94">F109+G109</f>
        <v>0</v>
      </c>
      <c r="I109" s="749">
        <f t="shared" si="80"/>
        <v>0</v>
      </c>
      <c r="J109" s="366">
        <f t="shared" si="58"/>
        <v>0</v>
      </c>
      <c r="K109" s="367">
        <f t="shared" si="59"/>
        <v>0</v>
      </c>
      <c r="L109" s="530">
        <f t="shared" si="60"/>
        <v>0</v>
      </c>
      <c r="M109" s="548">
        <f t="shared" si="61"/>
        <v>0</v>
      </c>
      <c r="N109" s="513">
        <f t="shared" si="62"/>
        <v>0</v>
      </c>
    </row>
    <row r="110" spans="1:14" ht="26.25" customHeight="1" x14ac:dyDescent="0.35">
      <c r="A110" s="20"/>
      <c r="B110" s="25" t="s">
        <v>193</v>
      </c>
      <c r="C110" s="99">
        <v>0</v>
      </c>
      <c r="D110" s="98">
        <f t="shared" si="91"/>
        <v>0</v>
      </c>
      <c r="E110" s="97">
        <f t="shared" si="92"/>
        <v>0</v>
      </c>
      <c r="F110" s="83">
        <v>0</v>
      </c>
      <c r="G110" s="82">
        <f t="shared" si="93"/>
        <v>0</v>
      </c>
      <c r="H110" s="81">
        <f t="shared" si="94"/>
        <v>0</v>
      </c>
      <c r="I110" s="749">
        <f t="shared" si="80"/>
        <v>0</v>
      </c>
      <c r="J110" s="366">
        <f t="shared" si="58"/>
        <v>0</v>
      </c>
      <c r="K110" s="367">
        <f t="shared" si="59"/>
        <v>0</v>
      </c>
      <c r="L110" s="530">
        <f t="shared" si="60"/>
        <v>0</v>
      </c>
      <c r="M110" s="548">
        <f t="shared" si="61"/>
        <v>0</v>
      </c>
      <c r="N110" s="513">
        <f t="shared" si="62"/>
        <v>0</v>
      </c>
    </row>
    <row r="111" spans="1:14" ht="27" customHeight="1" x14ac:dyDescent="0.35">
      <c r="A111" s="28" t="s">
        <v>67</v>
      </c>
      <c r="B111" s="485" t="s">
        <v>68</v>
      </c>
      <c r="C111" s="114">
        <v>0</v>
      </c>
      <c r="D111" s="109">
        <f t="shared" si="91"/>
        <v>0</v>
      </c>
      <c r="E111" s="110">
        <f t="shared" si="92"/>
        <v>0</v>
      </c>
      <c r="F111" s="113">
        <v>0</v>
      </c>
      <c r="G111" s="79">
        <f t="shared" si="93"/>
        <v>0</v>
      </c>
      <c r="H111" s="80">
        <f t="shared" si="94"/>
        <v>0</v>
      </c>
      <c r="I111" s="748">
        <f t="shared" si="80"/>
        <v>0</v>
      </c>
      <c r="J111" s="489">
        <f t="shared" si="58"/>
        <v>0</v>
      </c>
      <c r="K111" s="490">
        <f t="shared" si="59"/>
        <v>0</v>
      </c>
      <c r="L111" s="529">
        <f t="shared" si="60"/>
        <v>0</v>
      </c>
      <c r="M111" s="547">
        <f t="shared" si="61"/>
        <v>0</v>
      </c>
      <c r="N111" s="512">
        <f t="shared" si="62"/>
        <v>0</v>
      </c>
    </row>
    <row r="112" spans="1:14" ht="28.5" customHeight="1" x14ac:dyDescent="0.35">
      <c r="A112" s="28" t="s">
        <v>69</v>
      </c>
      <c r="B112" s="610" t="s">
        <v>70</v>
      </c>
      <c r="C112" s="114">
        <f>C113+C120</f>
        <v>375000</v>
      </c>
      <c r="D112" s="114">
        <f t="shared" ref="D112:E112" si="95">D113+D120</f>
        <v>71250</v>
      </c>
      <c r="E112" s="486">
        <f t="shared" si="95"/>
        <v>446250</v>
      </c>
      <c r="F112" s="113">
        <f>F113+F120</f>
        <v>0</v>
      </c>
      <c r="G112" s="487">
        <f t="shared" ref="G112:H112" si="96">G113+G120</f>
        <v>0</v>
      </c>
      <c r="H112" s="488">
        <f t="shared" si="96"/>
        <v>0</v>
      </c>
      <c r="I112" s="748">
        <f t="shared" ref="I112:I124" si="97">C112-F112</f>
        <v>375000</v>
      </c>
      <c r="J112" s="489">
        <f t="shared" si="58"/>
        <v>78750</v>
      </c>
      <c r="K112" s="490">
        <f t="shared" si="59"/>
        <v>453750</v>
      </c>
      <c r="L112" s="529">
        <f t="shared" si="60"/>
        <v>375000</v>
      </c>
      <c r="M112" s="547">
        <f t="shared" si="61"/>
        <v>78750</v>
      </c>
      <c r="N112" s="512">
        <f t="shared" si="62"/>
        <v>453750</v>
      </c>
    </row>
    <row r="113" spans="1:14" ht="0.75" hidden="1" customHeight="1" x14ac:dyDescent="0.35">
      <c r="A113" s="20"/>
      <c r="B113" s="25" t="s">
        <v>71</v>
      </c>
      <c r="C113" s="99">
        <f>SUM(C114:C119)</f>
        <v>375000</v>
      </c>
      <c r="D113" s="99">
        <f t="shared" ref="D113:E113" si="98">SUM(D114:D119)</f>
        <v>71250</v>
      </c>
      <c r="E113" s="725">
        <f t="shared" si="98"/>
        <v>446250</v>
      </c>
      <c r="F113" s="364">
        <f>SUM(F114:F119)</f>
        <v>0</v>
      </c>
      <c r="G113" s="365">
        <f t="shared" ref="G113:H113" si="99">SUM(G114:G119)</f>
        <v>0</v>
      </c>
      <c r="H113" s="761">
        <f t="shared" si="99"/>
        <v>0</v>
      </c>
      <c r="I113" s="749">
        <f t="shared" si="97"/>
        <v>375000</v>
      </c>
      <c r="J113" s="366">
        <f t="shared" ref="J113:J124" si="100">I113*0.21</f>
        <v>78750</v>
      </c>
      <c r="K113" s="367">
        <f t="shared" ref="K113:K124" si="101">I113+J113</f>
        <v>453750</v>
      </c>
      <c r="L113" s="530">
        <f t="shared" ref="L113:L124" si="102">F113+I113</f>
        <v>375000</v>
      </c>
      <c r="M113" s="548">
        <f t="shared" ref="M113:M124" si="103">G113+J113</f>
        <v>78750</v>
      </c>
      <c r="N113" s="513">
        <f t="shared" ref="N113:N124" si="104">H113+K113</f>
        <v>453750</v>
      </c>
    </row>
    <row r="114" spans="1:14" ht="24.75" hidden="1" customHeight="1" x14ac:dyDescent="0.35">
      <c r="A114" s="20"/>
      <c r="B114" s="25" t="s">
        <v>165</v>
      </c>
      <c r="C114" s="99">
        <v>62500</v>
      </c>
      <c r="D114" s="98">
        <f t="shared" si="91"/>
        <v>11875</v>
      </c>
      <c r="E114" s="97">
        <f t="shared" si="92"/>
        <v>74375</v>
      </c>
      <c r="F114" s="83">
        <v>0</v>
      </c>
      <c r="G114" s="82">
        <f>F114*0.19</f>
        <v>0</v>
      </c>
      <c r="H114" s="81">
        <f>F114+G114</f>
        <v>0</v>
      </c>
      <c r="I114" s="749">
        <f t="shared" si="97"/>
        <v>62500</v>
      </c>
      <c r="J114" s="366">
        <f t="shared" si="100"/>
        <v>13125</v>
      </c>
      <c r="K114" s="367">
        <f t="shared" si="101"/>
        <v>75625</v>
      </c>
      <c r="L114" s="530">
        <f t="shared" si="102"/>
        <v>62500</v>
      </c>
      <c r="M114" s="548">
        <f t="shared" si="103"/>
        <v>13125</v>
      </c>
      <c r="N114" s="513">
        <f t="shared" si="104"/>
        <v>75625</v>
      </c>
    </row>
    <row r="115" spans="1:14" ht="26.25" hidden="1" customHeight="1" x14ac:dyDescent="0.35">
      <c r="A115" s="20"/>
      <c r="B115" s="25" t="s">
        <v>166</v>
      </c>
      <c r="C115" s="99">
        <v>62500</v>
      </c>
      <c r="D115" s="98">
        <f t="shared" si="91"/>
        <v>11875</v>
      </c>
      <c r="E115" s="97">
        <f t="shared" si="92"/>
        <v>74375</v>
      </c>
      <c r="F115" s="83">
        <v>0</v>
      </c>
      <c r="G115" s="82">
        <f t="shared" ref="G115:G119" si="105">F115*0.19</f>
        <v>0</v>
      </c>
      <c r="H115" s="81">
        <f t="shared" ref="H115:H119" si="106">F115+G115</f>
        <v>0</v>
      </c>
      <c r="I115" s="749">
        <f t="shared" si="97"/>
        <v>62500</v>
      </c>
      <c r="J115" s="366">
        <f t="shared" si="100"/>
        <v>13125</v>
      </c>
      <c r="K115" s="367">
        <f t="shared" si="101"/>
        <v>75625</v>
      </c>
      <c r="L115" s="530">
        <f t="shared" si="102"/>
        <v>62500</v>
      </c>
      <c r="M115" s="548">
        <f t="shared" si="103"/>
        <v>13125</v>
      </c>
      <c r="N115" s="513">
        <f t="shared" si="104"/>
        <v>75625</v>
      </c>
    </row>
    <row r="116" spans="1:14" ht="32.25" hidden="1" customHeight="1" x14ac:dyDescent="0.35">
      <c r="A116" s="20"/>
      <c r="B116" s="25" t="s">
        <v>167</v>
      </c>
      <c r="C116" s="99">
        <v>62500</v>
      </c>
      <c r="D116" s="98">
        <f t="shared" si="91"/>
        <v>11875</v>
      </c>
      <c r="E116" s="97">
        <f t="shared" si="92"/>
        <v>74375</v>
      </c>
      <c r="F116" s="83">
        <v>0</v>
      </c>
      <c r="G116" s="82">
        <f t="shared" si="105"/>
        <v>0</v>
      </c>
      <c r="H116" s="81">
        <f t="shared" si="106"/>
        <v>0</v>
      </c>
      <c r="I116" s="749">
        <f t="shared" si="97"/>
        <v>62500</v>
      </c>
      <c r="J116" s="366">
        <f t="shared" si="100"/>
        <v>13125</v>
      </c>
      <c r="K116" s="367">
        <f t="shared" si="101"/>
        <v>75625</v>
      </c>
      <c r="L116" s="530">
        <f t="shared" si="102"/>
        <v>62500</v>
      </c>
      <c r="M116" s="548">
        <f t="shared" si="103"/>
        <v>13125</v>
      </c>
      <c r="N116" s="513">
        <f t="shared" si="104"/>
        <v>75625</v>
      </c>
    </row>
    <row r="117" spans="1:14" ht="30" hidden="1" customHeight="1" x14ac:dyDescent="0.35">
      <c r="A117" s="20"/>
      <c r="B117" s="25" t="s">
        <v>168</v>
      </c>
      <c r="C117" s="99">
        <v>62500</v>
      </c>
      <c r="D117" s="98">
        <f t="shared" si="91"/>
        <v>11875</v>
      </c>
      <c r="E117" s="97">
        <f t="shared" si="92"/>
        <v>74375</v>
      </c>
      <c r="F117" s="83">
        <v>0</v>
      </c>
      <c r="G117" s="82">
        <f t="shared" si="105"/>
        <v>0</v>
      </c>
      <c r="H117" s="81">
        <f t="shared" si="106"/>
        <v>0</v>
      </c>
      <c r="I117" s="749">
        <f t="shared" si="97"/>
        <v>62500</v>
      </c>
      <c r="J117" s="366">
        <f t="shared" si="100"/>
        <v>13125</v>
      </c>
      <c r="K117" s="367">
        <f t="shared" si="101"/>
        <v>75625</v>
      </c>
      <c r="L117" s="530">
        <f t="shared" si="102"/>
        <v>62500</v>
      </c>
      <c r="M117" s="548">
        <f t="shared" si="103"/>
        <v>13125</v>
      </c>
      <c r="N117" s="513">
        <f t="shared" si="104"/>
        <v>75625</v>
      </c>
    </row>
    <row r="118" spans="1:14" ht="28.5" hidden="1" customHeight="1" x14ac:dyDescent="0.35">
      <c r="A118" s="20"/>
      <c r="B118" s="25" t="s">
        <v>169</v>
      </c>
      <c r="C118" s="99">
        <v>62500</v>
      </c>
      <c r="D118" s="98">
        <f t="shared" si="91"/>
        <v>11875</v>
      </c>
      <c r="E118" s="97">
        <f t="shared" si="92"/>
        <v>74375</v>
      </c>
      <c r="F118" s="83">
        <v>0</v>
      </c>
      <c r="G118" s="82">
        <f t="shared" si="105"/>
        <v>0</v>
      </c>
      <c r="H118" s="81">
        <f t="shared" si="106"/>
        <v>0</v>
      </c>
      <c r="I118" s="749">
        <f t="shared" si="97"/>
        <v>62500</v>
      </c>
      <c r="J118" s="366">
        <f t="shared" si="100"/>
        <v>13125</v>
      </c>
      <c r="K118" s="367">
        <f t="shared" si="101"/>
        <v>75625</v>
      </c>
      <c r="L118" s="530">
        <f t="shared" si="102"/>
        <v>62500</v>
      </c>
      <c r="M118" s="548">
        <f t="shared" si="103"/>
        <v>13125</v>
      </c>
      <c r="N118" s="513">
        <f>H118+K118</f>
        <v>75625</v>
      </c>
    </row>
    <row r="119" spans="1:14" ht="24" hidden="1" customHeight="1" x14ac:dyDescent="0.35">
      <c r="A119" s="20"/>
      <c r="B119" s="25" t="s">
        <v>170</v>
      </c>
      <c r="C119" s="99">
        <v>62500</v>
      </c>
      <c r="D119" s="98">
        <f t="shared" si="91"/>
        <v>11875</v>
      </c>
      <c r="E119" s="97">
        <f t="shared" si="92"/>
        <v>74375</v>
      </c>
      <c r="F119" s="83">
        <v>0</v>
      </c>
      <c r="G119" s="82">
        <f t="shared" si="105"/>
        <v>0</v>
      </c>
      <c r="H119" s="81">
        <f t="shared" si="106"/>
        <v>0</v>
      </c>
      <c r="I119" s="749">
        <f t="shared" si="97"/>
        <v>62500</v>
      </c>
      <c r="J119" s="366">
        <f t="shared" si="100"/>
        <v>13125</v>
      </c>
      <c r="K119" s="367">
        <f t="shared" si="101"/>
        <v>75625</v>
      </c>
      <c r="L119" s="530">
        <f t="shared" si="102"/>
        <v>62500</v>
      </c>
      <c r="M119" s="548">
        <f t="shared" si="103"/>
        <v>13125</v>
      </c>
      <c r="N119" s="513">
        <f t="shared" si="104"/>
        <v>75625</v>
      </c>
    </row>
    <row r="120" spans="1:14" ht="24" customHeight="1" x14ac:dyDescent="0.35">
      <c r="A120" s="20"/>
      <c r="B120" s="25" t="s">
        <v>72</v>
      </c>
      <c r="C120" s="99">
        <v>0</v>
      </c>
      <c r="D120" s="98">
        <f t="shared" si="91"/>
        <v>0</v>
      </c>
      <c r="E120" s="97">
        <f t="shared" si="92"/>
        <v>0</v>
      </c>
      <c r="F120" s="83">
        <v>0</v>
      </c>
      <c r="G120" s="82">
        <f t="shared" ref="G120:G124" si="107">F120*0.19</f>
        <v>0</v>
      </c>
      <c r="H120" s="81">
        <f t="shared" ref="H120:H124" si="108">F120+G120</f>
        <v>0</v>
      </c>
      <c r="I120" s="737">
        <f t="shared" si="97"/>
        <v>0</v>
      </c>
      <c r="J120" s="366">
        <f t="shared" si="100"/>
        <v>0</v>
      </c>
      <c r="K120" s="367">
        <f t="shared" si="101"/>
        <v>0</v>
      </c>
      <c r="L120" s="530">
        <f t="shared" si="102"/>
        <v>0</v>
      </c>
      <c r="M120" s="548">
        <f t="shared" si="103"/>
        <v>0</v>
      </c>
      <c r="N120" s="513">
        <f t="shared" si="104"/>
        <v>0</v>
      </c>
    </row>
    <row r="121" spans="1:14" ht="24" customHeight="1" x14ac:dyDescent="0.35">
      <c r="A121" s="20"/>
      <c r="B121" s="25" t="s">
        <v>194</v>
      </c>
      <c r="C121" s="99">
        <v>0</v>
      </c>
      <c r="D121" s="98">
        <f t="shared" si="91"/>
        <v>0</v>
      </c>
      <c r="E121" s="97">
        <f t="shared" si="92"/>
        <v>0</v>
      </c>
      <c r="F121" s="83">
        <v>0</v>
      </c>
      <c r="G121" s="82">
        <f t="shared" si="107"/>
        <v>0</v>
      </c>
      <c r="H121" s="81">
        <f t="shared" si="108"/>
        <v>0</v>
      </c>
      <c r="I121" s="737">
        <f t="shared" si="97"/>
        <v>0</v>
      </c>
      <c r="J121" s="366">
        <f t="shared" si="100"/>
        <v>0</v>
      </c>
      <c r="K121" s="367">
        <f t="shared" si="101"/>
        <v>0</v>
      </c>
      <c r="L121" s="530">
        <f t="shared" si="102"/>
        <v>0</v>
      </c>
      <c r="M121" s="548">
        <f t="shared" si="103"/>
        <v>0</v>
      </c>
      <c r="N121" s="513">
        <f t="shared" si="104"/>
        <v>0</v>
      </c>
    </row>
    <row r="122" spans="1:14" ht="42" x14ac:dyDescent="0.35">
      <c r="A122" s="28" t="s">
        <v>73</v>
      </c>
      <c r="B122" s="610" t="s">
        <v>74</v>
      </c>
      <c r="C122" s="121">
        <v>0</v>
      </c>
      <c r="D122" s="120">
        <f t="shared" si="91"/>
        <v>0</v>
      </c>
      <c r="E122" s="119">
        <f t="shared" si="92"/>
        <v>0</v>
      </c>
      <c r="F122" s="611">
        <v>0</v>
      </c>
      <c r="G122" s="612">
        <f t="shared" si="107"/>
        <v>0</v>
      </c>
      <c r="H122" s="613">
        <f t="shared" si="108"/>
        <v>0</v>
      </c>
      <c r="I122" s="750">
        <f t="shared" si="97"/>
        <v>0</v>
      </c>
      <c r="J122" s="489">
        <f t="shared" si="100"/>
        <v>0</v>
      </c>
      <c r="K122" s="490">
        <f t="shared" si="101"/>
        <v>0</v>
      </c>
      <c r="L122" s="529">
        <f t="shared" si="102"/>
        <v>0</v>
      </c>
      <c r="M122" s="547">
        <f t="shared" si="103"/>
        <v>0</v>
      </c>
      <c r="N122" s="512">
        <f t="shared" si="104"/>
        <v>0</v>
      </c>
    </row>
    <row r="123" spans="1:14" ht="21" x14ac:dyDescent="0.35">
      <c r="A123" s="28" t="s">
        <v>75</v>
      </c>
      <c r="B123" s="610" t="s">
        <v>76</v>
      </c>
      <c r="C123" s="114">
        <v>0</v>
      </c>
      <c r="D123" s="109">
        <f t="shared" si="91"/>
        <v>0</v>
      </c>
      <c r="E123" s="110">
        <f t="shared" si="92"/>
        <v>0</v>
      </c>
      <c r="F123" s="113">
        <v>0</v>
      </c>
      <c r="G123" s="79">
        <f t="shared" si="107"/>
        <v>0</v>
      </c>
      <c r="H123" s="80">
        <f t="shared" si="108"/>
        <v>0</v>
      </c>
      <c r="I123" s="747">
        <f t="shared" si="97"/>
        <v>0</v>
      </c>
      <c r="J123" s="489">
        <f t="shared" si="100"/>
        <v>0</v>
      </c>
      <c r="K123" s="490">
        <f t="shared" si="101"/>
        <v>0</v>
      </c>
      <c r="L123" s="529">
        <f t="shared" si="102"/>
        <v>0</v>
      </c>
      <c r="M123" s="547">
        <f t="shared" si="103"/>
        <v>0</v>
      </c>
      <c r="N123" s="512">
        <f t="shared" si="104"/>
        <v>0</v>
      </c>
    </row>
    <row r="124" spans="1:14" ht="21" x14ac:dyDescent="0.35">
      <c r="A124" s="28" t="s">
        <v>77</v>
      </c>
      <c r="B124" s="610" t="s">
        <v>78</v>
      </c>
      <c r="C124" s="114">
        <v>0</v>
      </c>
      <c r="D124" s="109">
        <f t="shared" si="91"/>
        <v>0</v>
      </c>
      <c r="E124" s="110">
        <f t="shared" si="92"/>
        <v>0</v>
      </c>
      <c r="F124" s="113">
        <v>0</v>
      </c>
      <c r="G124" s="79">
        <f t="shared" si="107"/>
        <v>0</v>
      </c>
      <c r="H124" s="80">
        <f t="shared" si="108"/>
        <v>0</v>
      </c>
      <c r="I124" s="747">
        <f t="shared" si="97"/>
        <v>0</v>
      </c>
      <c r="J124" s="489">
        <f t="shared" si="100"/>
        <v>0</v>
      </c>
      <c r="K124" s="490">
        <f t="shared" si="101"/>
        <v>0</v>
      </c>
      <c r="L124" s="529">
        <f t="shared" si="102"/>
        <v>0</v>
      </c>
      <c r="M124" s="547">
        <f t="shared" si="103"/>
        <v>0</v>
      </c>
      <c r="N124" s="512">
        <f t="shared" si="104"/>
        <v>0</v>
      </c>
    </row>
    <row r="125" spans="1:14" ht="21.75" thickBot="1" x14ac:dyDescent="0.4">
      <c r="A125" s="716" t="s">
        <v>79</v>
      </c>
      <c r="B125" s="717"/>
      <c r="C125" s="116">
        <f t="shared" ref="C125:N125" si="109">C47+C111+C112+C122+C123+C124</f>
        <v>3927109.1500000004</v>
      </c>
      <c r="D125" s="116">
        <f t="shared" si="109"/>
        <v>746150.73849999986</v>
      </c>
      <c r="E125" s="115">
        <f t="shared" si="109"/>
        <v>4673259.8884999994</v>
      </c>
      <c r="F125" s="73">
        <f>F47+F111+F112+F122+F123+F124</f>
        <v>3043014.54</v>
      </c>
      <c r="G125" s="73">
        <f t="shared" si="109"/>
        <v>578172.7625999999</v>
      </c>
      <c r="H125" s="762">
        <f t="shared" si="109"/>
        <v>3621187.3026000005</v>
      </c>
      <c r="I125" s="735">
        <f t="shared" si="109"/>
        <v>884094.61000000034</v>
      </c>
      <c r="J125" s="304">
        <f t="shared" si="109"/>
        <v>185659.86810000008</v>
      </c>
      <c r="K125" s="351">
        <f t="shared" si="109"/>
        <v>1069754.4781000004</v>
      </c>
      <c r="L125" s="518">
        <f t="shared" si="109"/>
        <v>3927109.1500000004</v>
      </c>
      <c r="M125" s="145">
        <f t="shared" si="109"/>
        <v>763832.63069999998</v>
      </c>
      <c r="N125" s="501">
        <f t="shared" si="109"/>
        <v>4690941.7807000009</v>
      </c>
    </row>
    <row r="126" spans="1:14" ht="21" x14ac:dyDescent="0.25">
      <c r="A126" s="720" t="s">
        <v>80</v>
      </c>
      <c r="B126" s="721"/>
      <c r="C126" s="721"/>
      <c r="D126" s="721"/>
      <c r="E126" s="721"/>
      <c r="F126" s="39"/>
      <c r="G126" s="759"/>
      <c r="H126" s="40"/>
      <c r="I126" s="746"/>
      <c r="J126" s="308"/>
      <c r="K126" s="308"/>
      <c r="L126" s="146"/>
      <c r="M126" s="546"/>
      <c r="N126" s="147"/>
    </row>
    <row r="127" spans="1:14" s="29" customFormat="1" ht="21" x14ac:dyDescent="0.35">
      <c r="A127" s="28" t="s">
        <v>81</v>
      </c>
      <c r="B127" s="402" t="s">
        <v>82</v>
      </c>
      <c r="C127" s="109">
        <f>C128+C135</f>
        <v>100000.00000000001</v>
      </c>
      <c r="D127" s="109">
        <f t="shared" ref="D127:E127" si="110">D128+D135</f>
        <v>19000.000000000004</v>
      </c>
      <c r="E127" s="110">
        <f t="shared" si="110"/>
        <v>119000.00000000001</v>
      </c>
      <c r="F127" s="78">
        <f>F128+F135</f>
        <v>85279.28</v>
      </c>
      <c r="G127" s="79">
        <f t="shared" ref="G127:H127" si="111">G128+G135</f>
        <v>16203.063200000001</v>
      </c>
      <c r="H127" s="80">
        <f t="shared" si="111"/>
        <v>101482.3432</v>
      </c>
      <c r="I127" s="352">
        <f t="shared" ref="I127:I143" si="112">C127-F127</f>
        <v>14720.720000000016</v>
      </c>
      <c r="J127" s="306">
        <f>I127*0.21</f>
        <v>3091.3512000000032</v>
      </c>
      <c r="K127" s="352">
        <f>I127+J127</f>
        <v>17812.07120000002</v>
      </c>
      <c r="L127" s="519">
        <f>F127+I127</f>
        <v>100000.00000000001</v>
      </c>
      <c r="M127" s="536">
        <f t="shared" ref="M127:N127" si="113">G127+J127</f>
        <v>19294.414400000005</v>
      </c>
      <c r="N127" s="502">
        <f t="shared" si="113"/>
        <v>119294.41440000002</v>
      </c>
    </row>
    <row r="128" spans="1:14" s="29" customFormat="1" ht="42" customHeight="1" x14ac:dyDescent="0.25">
      <c r="A128" s="28"/>
      <c r="B128" s="26" t="s">
        <v>83</v>
      </c>
      <c r="C128" s="121">
        <f>SUM(C129:C134)</f>
        <v>100000.00000000001</v>
      </c>
      <c r="D128" s="120">
        <f t="shared" ref="D128:D143" si="114">C128*19%</f>
        <v>19000.000000000004</v>
      </c>
      <c r="E128" s="119">
        <f t="shared" ref="E128:E135" si="115">C128+D128</f>
        <v>119000.00000000001</v>
      </c>
      <c r="F128" s="118">
        <f>SUM(F129:F134)</f>
        <v>85279.28</v>
      </c>
      <c r="G128" s="117">
        <f t="shared" ref="G128:H128" si="116">SUM(G129:G134)</f>
        <v>16203.063200000001</v>
      </c>
      <c r="H128" s="763">
        <f t="shared" si="116"/>
        <v>101482.3432</v>
      </c>
      <c r="I128" s="751">
        <f>SUM(I129:I134)</f>
        <v>14720.72</v>
      </c>
      <c r="J128" s="483">
        <f t="shared" ref="J128:J143" si="117">I128*0.21</f>
        <v>3091.3511999999996</v>
      </c>
      <c r="K128" s="484">
        <f t="shared" ref="K128:K143" si="118">I128+J128</f>
        <v>17812.071199999998</v>
      </c>
      <c r="L128" s="526">
        <f t="shared" ref="L128:L143" si="119">F128+I128</f>
        <v>100000</v>
      </c>
      <c r="M128" s="543">
        <f t="shared" ref="M128:M143" si="120">G128+J128</f>
        <v>19294.414400000001</v>
      </c>
      <c r="N128" s="509">
        <f t="shared" ref="N128:N143" si="121">H128+K128</f>
        <v>119294.41440000001</v>
      </c>
    </row>
    <row r="129" spans="1:14" ht="28.5" hidden="1" customHeight="1" x14ac:dyDescent="0.35">
      <c r="A129" s="44"/>
      <c r="B129" s="45" t="s">
        <v>171</v>
      </c>
      <c r="C129" s="99">
        <v>16666.7</v>
      </c>
      <c r="D129" s="98">
        <f>C129*0.19</f>
        <v>3166.6730000000002</v>
      </c>
      <c r="E129" s="97">
        <f>C129+D129</f>
        <v>19833.373</v>
      </c>
      <c r="F129" s="83">
        <f>4487.32+3531.98+6120.7+2000</f>
        <v>16140</v>
      </c>
      <c r="G129" s="82">
        <f>F129*0.19</f>
        <v>3066.6</v>
      </c>
      <c r="H129" s="81">
        <f>F129+G129</f>
        <v>19206.599999999999</v>
      </c>
      <c r="I129" s="749">
        <f>C129-F129</f>
        <v>526.70000000000073</v>
      </c>
      <c r="J129" s="307">
        <f t="shared" si="117"/>
        <v>110.60700000000016</v>
      </c>
      <c r="K129" s="607">
        <f t="shared" si="118"/>
        <v>637.30700000000093</v>
      </c>
      <c r="L129" s="520">
        <f t="shared" si="119"/>
        <v>16666.7</v>
      </c>
      <c r="M129" s="537">
        <f t="shared" si="120"/>
        <v>3177.2069999999999</v>
      </c>
      <c r="N129" s="503">
        <f t="shared" si="121"/>
        <v>19843.906999999999</v>
      </c>
    </row>
    <row r="130" spans="1:14" ht="29.25" hidden="1" customHeight="1" x14ac:dyDescent="0.35">
      <c r="A130" s="44"/>
      <c r="B130" s="45" t="s">
        <v>172</v>
      </c>
      <c r="C130" s="99">
        <v>16666.66</v>
      </c>
      <c r="D130" s="98">
        <f t="shared" ref="D130:D134" si="122">C130*0.19</f>
        <v>3166.6653999999999</v>
      </c>
      <c r="E130" s="97">
        <f t="shared" ref="E130:E134" si="123">C130+D130</f>
        <v>19833.325400000002</v>
      </c>
      <c r="F130" s="83">
        <f>4487.32+6120.7+2600</f>
        <v>13208.02</v>
      </c>
      <c r="G130" s="82">
        <f t="shared" ref="G130:G134" si="124">F130*0.19</f>
        <v>2509.5237999999999</v>
      </c>
      <c r="H130" s="81">
        <f t="shared" ref="H130:H134" si="125">F130+G130</f>
        <v>15717.543799999999</v>
      </c>
      <c r="I130" s="749">
        <f t="shared" si="112"/>
        <v>3458.6399999999994</v>
      </c>
      <c r="J130" s="307">
        <f t="shared" si="117"/>
        <v>726.31439999999986</v>
      </c>
      <c r="K130" s="607">
        <f t="shared" si="118"/>
        <v>4184.9543999999996</v>
      </c>
      <c r="L130" s="520">
        <f t="shared" si="119"/>
        <v>16666.66</v>
      </c>
      <c r="M130" s="537">
        <f t="shared" si="120"/>
        <v>3235.8381999999997</v>
      </c>
      <c r="N130" s="503">
        <f t="shared" si="121"/>
        <v>19902.498199999998</v>
      </c>
    </row>
    <row r="131" spans="1:14" ht="27.75" hidden="1" customHeight="1" x14ac:dyDescent="0.35">
      <c r="A131" s="44"/>
      <c r="B131" s="45" t="s">
        <v>173</v>
      </c>
      <c r="C131" s="99">
        <v>16666.66</v>
      </c>
      <c r="D131" s="98">
        <f t="shared" si="122"/>
        <v>3166.6653999999999</v>
      </c>
      <c r="E131" s="97">
        <f t="shared" si="123"/>
        <v>19833.325400000002</v>
      </c>
      <c r="F131" s="83">
        <f>4487.32+3531.98+6120.7+2000</f>
        <v>16140</v>
      </c>
      <c r="G131" s="82">
        <f t="shared" si="124"/>
        <v>3066.6</v>
      </c>
      <c r="H131" s="81">
        <f t="shared" si="125"/>
        <v>19206.599999999999</v>
      </c>
      <c r="I131" s="749">
        <f t="shared" si="112"/>
        <v>526.65999999999985</v>
      </c>
      <c r="J131" s="307">
        <f t="shared" si="117"/>
        <v>110.59859999999996</v>
      </c>
      <c r="K131" s="607">
        <f t="shared" si="118"/>
        <v>637.25859999999977</v>
      </c>
      <c r="L131" s="520">
        <f t="shared" si="119"/>
        <v>16666.66</v>
      </c>
      <c r="M131" s="537">
        <f t="shared" si="120"/>
        <v>3177.1985999999997</v>
      </c>
      <c r="N131" s="503">
        <f t="shared" si="121"/>
        <v>19843.8586</v>
      </c>
    </row>
    <row r="132" spans="1:14" ht="26.25" hidden="1" customHeight="1" x14ac:dyDescent="0.35">
      <c r="A132" s="44"/>
      <c r="B132" s="45" t="s">
        <v>174</v>
      </c>
      <c r="C132" s="99">
        <v>16666.66</v>
      </c>
      <c r="D132" s="98">
        <f t="shared" si="122"/>
        <v>3166.6653999999999</v>
      </c>
      <c r="E132" s="97">
        <f t="shared" si="123"/>
        <v>19833.325400000002</v>
      </c>
      <c r="F132" s="83">
        <f>4487.32+3531.98+6120.7+2000</f>
        <v>16140</v>
      </c>
      <c r="G132" s="82">
        <f t="shared" si="124"/>
        <v>3066.6</v>
      </c>
      <c r="H132" s="81">
        <f t="shared" si="125"/>
        <v>19206.599999999999</v>
      </c>
      <c r="I132" s="749">
        <f t="shared" si="112"/>
        <v>526.65999999999985</v>
      </c>
      <c r="J132" s="307">
        <f t="shared" si="117"/>
        <v>110.59859999999996</v>
      </c>
      <c r="K132" s="607">
        <f t="shared" si="118"/>
        <v>637.25859999999977</v>
      </c>
      <c r="L132" s="520">
        <f t="shared" si="119"/>
        <v>16666.66</v>
      </c>
      <c r="M132" s="537">
        <f t="shared" si="120"/>
        <v>3177.1985999999997</v>
      </c>
      <c r="N132" s="503">
        <f t="shared" si="121"/>
        <v>19843.8586</v>
      </c>
    </row>
    <row r="133" spans="1:14" ht="24" hidden="1" customHeight="1" x14ac:dyDescent="0.35">
      <c r="A133" s="44"/>
      <c r="B133" s="45" t="s">
        <v>175</v>
      </c>
      <c r="C133" s="99">
        <v>16666.66</v>
      </c>
      <c r="D133" s="98">
        <f t="shared" si="122"/>
        <v>3166.6653999999999</v>
      </c>
      <c r="E133" s="97">
        <f t="shared" si="123"/>
        <v>19833.325400000002</v>
      </c>
      <c r="F133" s="83">
        <f>3531.98+6120.71+2600</f>
        <v>12252.69</v>
      </c>
      <c r="G133" s="82">
        <f t="shared" si="124"/>
        <v>2328.0111000000002</v>
      </c>
      <c r="H133" s="81">
        <f t="shared" si="125"/>
        <v>14580.7011</v>
      </c>
      <c r="I133" s="749">
        <f t="shared" si="112"/>
        <v>4413.9699999999993</v>
      </c>
      <c r="J133" s="307">
        <f t="shared" si="117"/>
        <v>926.93369999999982</v>
      </c>
      <c r="K133" s="607">
        <f t="shared" si="118"/>
        <v>5340.9036999999989</v>
      </c>
      <c r="L133" s="520">
        <f t="shared" si="119"/>
        <v>16666.66</v>
      </c>
      <c r="M133" s="537">
        <f t="shared" si="120"/>
        <v>3254.9448000000002</v>
      </c>
      <c r="N133" s="503">
        <f t="shared" si="121"/>
        <v>19921.604800000001</v>
      </c>
    </row>
    <row r="134" spans="1:14" ht="26.25" hidden="1" customHeight="1" x14ac:dyDescent="0.35">
      <c r="A134" s="44"/>
      <c r="B134" s="45" t="s">
        <v>176</v>
      </c>
      <c r="C134" s="99">
        <v>16666.66</v>
      </c>
      <c r="D134" s="98">
        <f t="shared" si="122"/>
        <v>3166.6653999999999</v>
      </c>
      <c r="E134" s="97">
        <f t="shared" si="123"/>
        <v>19833.325400000002</v>
      </c>
      <c r="F134" s="83">
        <f>4487.32+3531.98+3379.27</f>
        <v>11398.57</v>
      </c>
      <c r="G134" s="82">
        <f t="shared" si="124"/>
        <v>2165.7282999999998</v>
      </c>
      <c r="H134" s="81">
        <f t="shared" si="125"/>
        <v>13564.298299999999</v>
      </c>
      <c r="I134" s="749">
        <f t="shared" si="112"/>
        <v>5268.09</v>
      </c>
      <c r="J134" s="307">
        <f t="shared" si="117"/>
        <v>1106.2989</v>
      </c>
      <c r="K134" s="607">
        <f t="shared" si="118"/>
        <v>6374.3888999999999</v>
      </c>
      <c r="L134" s="520">
        <f t="shared" si="119"/>
        <v>16666.66</v>
      </c>
      <c r="M134" s="537">
        <f t="shared" si="120"/>
        <v>3272.0271999999995</v>
      </c>
      <c r="N134" s="503">
        <f t="shared" si="121"/>
        <v>19938.6872</v>
      </c>
    </row>
    <row r="135" spans="1:14" s="29" customFormat="1" ht="18.75" customHeight="1" x14ac:dyDescent="0.35">
      <c r="A135" s="28"/>
      <c r="B135" s="25" t="s">
        <v>84</v>
      </c>
      <c r="C135" s="99">
        <v>0</v>
      </c>
      <c r="D135" s="98">
        <f t="shared" si="114"/>
        <v>0</v>
      </c>
      <c r="E135" s="97">
        <f t="shared" si="115"/>
        <v>0</v>
      </c>
      <c r="F135" s="83">
        <v>0</v>
      </c>
      <c r="G135" s="82">
        <f t="shared" ref="G135" si="126">F135*19%</f>
        <v>0</v>
      </c>
      <c r="H135" s="81">
        <f t="shared" ref="H135" si="127">F135+G135</f>
        <v>0</v>
      </c>
      <c r="I135" s="737">
        <f t="shared" si="112"/>
        <v>0</v>
      </c>
      <c r="J135" s="307">
        <f t="shared" si="117"/>
        <v>0</v>
      </c>
      <c r="K135" s="607">
        <f t="shared" si="118"/>
        <v>0</v>
      </c>
      <c r="L135" s="520">
        <f t="shared" si="119"/>
        <v>0</v>
      </c>
      <c r="M135" s="537">
        <f t="shared" si="120"/>
        <v>0</v>
      </c>
      <c r="N135" s="503">
        <f t="shared" si="121"/>
        <v>0</v>
      </c>
    </row>
    <row r="136" spans="1:14" s="29" customFormat="1" ht="21" x14ac:dyDescent="0.35">
      <c r="A136" s="555" t="s">
        <v>85</v>
      </c>
      <c r="B136" s="556" t="s">
        <v>86</v>
      </c>
      <c r="C136" s="551">
        <f t="shared" ref="C136:H136" si="128">SUM(C137:C141)</f>
        <v>0</v>
      </c>
      <c r="D136" s="551">
        <f t="shared" si="128"/>
        <v>0</v>
      </c>
      <c r="E136" s="552">
        <f t="shared" si="128"/>
        <v>0</v>
      </c>
      <c r="F136" s="557">
        <f t="shared" si="128"/>
        <v>0</v>
      </c>
      <c r="G136" s="553">
        <f t="shared" si="128"/>
        <v>0</v>
      </c>
      <c r="H136" s="554">
        <f t="shared" si="128"/>
        <v>0</v>
      </c>
      <c r="I136" s="752">
        <f t="shared" si="112"/>
        <v>0</v>
      </c>
      <c r="J136" s="319">
        <f t="shared" si="117"/>
        <v>0</v>
      </c>
      <c r="K136" s="354">
        <f t="shared" si="118"/>
        <v>0</v>
      </c>
      <c r="L136" s="524">
        <f t="shared" si="119"/>
        <v>0</v>
      </c>
      <c r="M136" s="541">
        <f t="shared" si="120"/>
        <v>0</v>
      </c>
      <c r="N136" s="507">
        <f t="shared" si="121"/>
        <v>0</v>
      </c>
    </row>
    <row r="137" spans="1:14" ht="42" x14ac:dyDescent="0.35">
      <c r="A137" s="20"/>
      <c r="B137" s="21" t="s">
        <v>87</v>
      </c>
      <c r="C137" s="105">
        <v>0</v>
      </c>
      <c r="D137" s="122">
        <v>0</v>
      </c>
      <c r="E137" s="103">
        <f t="shared" ref="E137:E143" si="129">C137+D137</f>
        <v>0</v>
      </c>
      <c r="F137" s="102">
        <v>0</v>
      </c>
      <c r="G137" s="124">
        <v>0</v>
      </c>
      <c r="H137" s="100">
        <f t="shared" ref="H137:H143" si="130">F137+G137</f>
        <v>0</v>
      </c>
      <c r="I137" s="742">
        <f t="shared" si="112"/>
        <v>0</v>
      </c>
      <c r="J137" s="306">
        <f t="shared" si="117"/>
        <v>0</v>
      </c>
      <c r="K137" s="352">
        <f t="shared" si="118"/>
        <v>0</v>
      </c>
      <c r="L137" s="519">
        <f t="shared" si="119"/>
        <v>0</v>
      </c>
      <c r="M137" s="536">
        <f t="shared" si="120"/>
        <v>0</v>
      </c>
      <c r="N137" s="502">
        <f t="shared" si="121"/>
        <v>0</v>
      </c>
    </row>
    <row r="138" spans="1:14" ht="42" x14ac:dyDescent="0.35">
      <c r="A138" s="20"/>
      <c r="B138" s="21" t="s">
        <v>88</v>
      </c>
      <c r="C138" s="105">
        <v>0</v>
      </c>
      <c r="D138" s="122">
        <v>0</v>
      </c>
      <c r="E138" s="103">
        <f t="shared" si="129"/>
        <v>0</v>
      </c>
      <c r="F138" s="102">
        <v>0</v>
      </c>
      <c r="G138" s="124">
        <v>0</v>
      </c>
      <c r="H138" s="100">
        <f t="shared" si="130"/>
        <v>0</v>
      </c>
      <c r="I138" s="742">
        <f t="shared" si="112"/>
        <v>0</v>
      </c>
      <c r="J138" s="306">
        <f t="shared" si="117"/>
        <v>0</v>
      </c>
      <c r="K138" s="352">
        <f t="shared" si="118"/>
        <v>0</v>
      </c>
      <c r="L138" s="519">
        <f t="shared" si="119"/>
        <v>0</v>
      </c>
      <c r="M138" s="536">
        <f t="shared" si="120"/>
        <v>0</v>
      </c>
      <c r="N138" s="502">
        <f t="shared" si="121"/>
        <v>0</v>
      </c>
    </row>
    <row r="139" spans="1:14" ht="42" x14ac:dyDescent="0.35">
      <c r="A139" s="20"/>
      <c r="B139" s="21" t="s">
        <v>89</v>
      </c>
      <c r="C139" s="105">
        <v>0</v>
      </c>
      <c r="D139" s="122">
        <v>0</v>
      </c>
      <c r="E139" s="103">
        <f t="shared" si="129"/>
        <v>0</v>
      </c>
      <c r="F139" s="102">
        <v>0</v>
      </c>
      <c r="G139" s="124">
        <v>0</v>
      </c>
      <c r="H139" s="100">
        <f t="shared" si="130"/>
        <v>0</v>
      </c>
      <c r="I139" s="742">
        <f t="shared" si="112"/>
        <v>0</v>
      </c>
      <c r="J139" s="306">
        <f t="shared" si="117"/>
        <v>0</v>
      </c>
      <c r="K139" s="352">
        <f t="shared" si="118"/>
        <v>0</v>
      </c>
      <c r="L139" s="519">
        <f t="shared" si="119"/>
        <v>0</v>
      </c>
      <c r="M139" s="536">
        <f t="shared" si="120"/>
        <v>0</v>
      </c>
      <c r="N139" s="502">
        <f t="shared" si="121"/>
        <v>0</v>
      </c>
    </row>
    <row r="140" spans="1:14" ht="21" x14ac:dyDescent="0.35">
      <c r="A140" s="20"/>
      <c r="B140" s="21" t="s">
        <v>90</v>
      </c>
      <c r="C140" s="99">
        <v>0</v>
      </c>
      <c r="D140" s="125">
        <v>0</v>
      </c>
      <c r="E140" s="97">
        <f t="shared" si="129"/>
        <v>0</v>
      </c>
      <c r="F140" s="83">
        <v>0</v>
      </c>
      <c r="G140" s="123">
        <v>0</v>
      </c>
      <c r="H140" s="81">
        <f t="shared" si="130"/>
        <v>0</v>
      </c>
      <c r="I140" s="737">
        <f t="shared" si="112"/>
        <v>0</v>
      </c>
      <c r="J140" s="306">
        <f t="shared" si="117"/>
        <v>0</v>
      </c>
      <c r="K140" s="352">
        <f t="shared" si="118"/>
        <v>0</v>
      </c>
      <c r="L140" s="519">
        <f t="shared" si="119"/>
        <v>0</v>
      </c>
      <c r="M140" s="536">
        <f t="shared" si="120"/>
        <v>0</v>
      </c>
      <c r="N140" s="502">
        <f t="shared" si="121"/>
        <v>0</v>
      </c>
    </row>
    <row r="141" spans="1:14" ht="42.75" thickBot="1" x14ac:dyDescent="0.4">
      <c r="A141" s="22"/>
      <c r="B141" s="23" t="s">
        <v>91</v>
      </c>
      <c r="C141" s="90">
        <v>0</v>
      </c>
      <c r="D141" s="126">
        <v>0</v>
      </c>
      <c r="E141" s="127">
        <f t="shared" si="129"/>
        <v>0</v>
      </c>
      <c r="F141" s="91">
        <v>0</v>
      </c>
      <c r="G141" s="128">
        <v>0</v>
      </c>
      <c r="H141" s="129">
        <f t="shared" si="130"/>
        <v>0</v>
      </c>
      <c r="I141" s="745">
        <f t="shared" si="112"/>
        <v>0</v>
      </c>
      <c r="J141" s="302">
        <f t="shared" si="117"/>
        <v>0</v>
      </c>
      <c r="K141" s="353">
        <f t="shared" si="118"/>
        <v>0</v>
      </c>
      <c r="L141" s="527">
        <f t="shared" si="119"/>
        <v>0</v>
      </c>
      <c r="M141" s="544">
        <f t="shared" si="120"/>
        <v>0</v>
      </c>
      <c r="N141" s="510">
        <f t="shared" si="121"/>
        <v>0</v>
      </c>
    </row>
    <row r="142" spans="1:14" ht="22.5" thickTop="1" thickBot="1" x14ac:dyDescent="0.4">
      <c r="A142" s="19" t="s">
        <v>92</v>
      </c>
      <c r="B142" s="24" t="s">
        <v>93</v>
      </c>
      <c r="C142" s="108">
        <f>140640.64+44356.19</f>
        <v>184996.83000000002</v>
      </c>
      <c r="D142" s="88">
        <f t="shared" si="114"/>
        <v>35149.397700000001</v>
      </c>
      <c r="E142" s="87">
        <f t="shared" si="129"/>
        <v>220146.22770000002</v>
      </c>
      <c r="F142" s="56">
        <v>0</v>
      </c>
      <c r="G142" s="55">
        <f t="shared" ref="G142:G143" si="131">F142*19%</f>
        <v>0</v>
      </c>
      <c r="H142" s="54">
        <f t="shared" si="130"/>
        <v>0</v>
      </c>
      <c r="I142" s="731">
        <f t="shared" si="112"/>
        <v>184996.83000000002</v>
      </c>
      <c r="J142" s="623">
        <f>I142*0.21-15908.84-6300</f>
        <v>16640.494300000002</v>
      </c>
      <c r="K142" s="624">
        <f t="shared" si="118"/>
        <v>201637.32430000001</v>
      </c>
      <c r="L142" s="531">
        <f t="shared" si="119"/>
        <v>184996.83000000002</v>
      </c>
      <c r="M142" s="549">
        <f t="shared" si="120"/>
        <v>16640.494300000002</v>
      </c>
      <c r="N142" s="514">
        <f t="shared" si="121"/>
        <v>201637.32430000001</v>
      </c>
    </row>
    <row r="143" spans="1:14" ht="22.5" thickTop="1" thickBot="1" x14ac:dyDescent="0.4">
      <c r="A143" s="19" t="s">
        <v>94</v>
      </c>
      <c r="B143" s="24" t="s">
        <v>95</v>
      </c>
      <c r="C143" s="108">
        <v>6405</v>
      </c>
      <c r="D143" s="88">
        <f t="shared" si="114"/>
        <v>1216.95</v>
      </c>
      <c r="E143" s="87">
        <f t="shared" si="129"/>
        <v>7621.95</v>
      </c>
      <c r="F143" s="56">
        <v>1440</v>
      </c>
      <c r="G143" s="55">
        <f t="shared" si="131"/>
        <v>273.60000000000002</v>
      </c>
      <c r="H143" s="54">
        <f t="shared" si="130"/>
        <v>1713.6</v>
      </c>
      <c r="I143" s="731">
        <f t="shared" si="112"/>
        <v>4965</v>
      </c>
      <c r="J143" s="623">
        <f t="shared" si="117"/>
        <v>1042.6499999999999</v>
      </c>
      <c r="K143" s="624">
        <f t="shared" si="118"/>
        <v>6007.65</v>
      </c>
      <c r="L143" s="531">
        <f t="shared" si="119"/>
        <v>6405</v>
      </c>
      <c r="M143" s="549">
        <f t="shared" si="120"/>
        <v>1316.25</v>
      </c>
      <c r="N143" s="514">
        <f t="shared" si="121"/>
        <v>7721.25</v>
      </c>
    </row>
    <row r="144" spans="1:14" ht="22.5" thickTop="1" thickBot="1" x14ac:dyDescent="0.4">
      <c r="A144" s="712" t="s">
        <v>96</v>
      </c>
      <c r="B144" s="713"/>
      <c r="C144" s="111">
        <f t="shared" ref="C144:N144" si="132">C127+C136+C142+C143</f>
        <v>291401.83</v>
      </c>
      <c r="D144" s="111">
        <f t="shared" si="132"/>
        <v>55366.347699999998</v>
      </c>
      <c r="E144" s="112">
        <f t="shared" si="132"/>
        <v>346768.17770000006</v>
      </c>
      <c r="F144" s="68">
        <f t="shared" si="132"/>
        <v>86719.28</v>
      </c>
      <c r="G144" s="68">
        <f t="shared" si="132"/>
        <v>16476.663199999999</v>
      </c>
      <c r="H144" s="758">
        <f t="shared" si="132"/>
        <v>103195.94320000001</v>
      </c>
      <c r="I144" s="733">
        <f t="shared" si="132"/>
        <v>204682.55000000005</v>
      </c>
      <c r="J144" s="301">
        <f t="shared" si="132"/>
        <v>20774.495500000008</v>
      </c>
      <c r="K144" s="350">
        <f t="shared" si="132"/>
        <v>225457.04550000004</v>
      </c>
      <c r="L144" s="528">
        <f t="shared" si="132"/>
        <v>291401.83</v>
      </c>
      <c r="M144" s="545">
        <f t="shared" si="132"/>
        <v>37251.158700000007</v>
      </c>
      <c r="N144" s="511">
        <f t="shared" si="132"/>
        <v>328652.98870000005</v>
      </c>
    </row>
    <row r="145" spans="1:14" ht="21" x14ac:dyDescent="0.25">
      <c r="A145" s="714" t="s">
        <v>97</v>
      </c>
      <c r="B145" s="715"/>
      <c r="C145" s="715"/>
      <c r="D145" s="715"/>
      <c r="E145" s="715"/>
      <c r="F145" s="41"/>
      <c r="G145" s="756"/>
      <c r="H145" s="42"/>
      <c r="I145" s="734"/>
      <c r="J145" s="303"/>
      <c r="K145" s="303"/>
      <c r="L145" s="143"/>
      <c r="M145" s="535"/>
      <c r="N145" s="144"/>
    </row>
    <row r="146" spans="1:14" ht="21" x14ac:dyDescent="0.35">
      <c r="A146" s="20" t="s">
        <v>98</v>
      </c>
      <c r="B146" s="27" t="s">
        <v>99</v>
      </c>
      <c r="C146" s="99">
        <v>0</v>
      </c>
      <c r="D146" s="98">
        <f>C146*19%</f>
        <v>0</v>
      </c>
      <c r="E146" s="97">
        <f>C146+D146</f>
        <v>0</v>
      </c>
      <c r="F146" s="83">
        <v>0</v>
      </c>
      <c r="G146" s="82">
        <f>F146*19%</f>
        <v>0</v>
      </c>
      <c r="H146" s="81">
        <f>F146+G146</f>
        <v>0</v>
      </c>
      <c r="I146" s="737">
        <f t="shared" ref="I146:I148" si="133">C146-F146</f>
        <v>0</v>
      </c>
      <c r="J146" s="307">
        <f>I146*0.21</f>
        <v>0</v>
      </c>
      <c r="K146" s="355">
        <f>J146+I146</f>
        <v>0</v>
      </c>
      <c r="L146" s="530">
        <f>F146+I146</f>
        <v>0</v>
      </c>
      <c r="M146" s="548">
        <f t="shared" ref="M146:N146" si="134">G146+J146</f>
        <v>0</v>
      </c>
      <c r="N146" s="513">
        <f t="shared" si="134"/>
        <v>0</v>
      </c>
    </row>
    <row r="147" spans="1:14" ht="21" x14ac:dyDescent="0.35">
      <c r="A147" s="20" t="s">
        <v>100</v>
      </c>
      <c r="B147" s="25" t="s">
        <v>101</v>
      </c>
      <c r="C147" s="99">
        <v>0</v>
      </c>
      <c r="D147" s="98">
        <f t="shared" ref="D147" si="135">C147*19%</f>
        <v>0</v>
      </c>
      <c r="E147" s="97">
        <f t="shared" ref="E147" si="136">C147+D147</f>
        <v>0</v>
      </c>
      <c r="F147" s="83">
        <v>0</v>
      </c>
      <c r="G147" s="82">
        <f t="shared" ref="G147" si="137">F147*19%</f>
        <v>0</v>
      </c>
      <c r="H147" s="81">
        <f t="shared" ref="H147" si="138">F147+G147</f>
        <v>0</v>
      </c>
      <c r="I147" s="737">
        <f t="shared" si="133"/>
        <v>0</v>
      </c>
      <c r="J147" s="307">
        <f>I147*0.21</f>
        <v>0</v>
      </c>
      <c r="K147" s="355">
        <f t="shared" ref="K147:K148" si="139">J147+I147</f>
        <v>0</v>
      </c>
      <c r="L147" s="530">
        <f t="shared" ref="L147:L148" si="140">F147+I147</f>
        <v>0</v>
      </c>
      <c r="M147" s="548">
        <f t="shared" ref="M147:M148" si="141">G147+J147</f>
        <v>0</v>
      </c>
      <c r="N147" s="513">
        <f t="shared" ref="N147:N148" si="142">H147+K147</f>
        <v>0</v>
      </c>
    </row>
    <row r="148" spans="1:14" ht="21.75" thickBot="1" x14ac:dyDescent="0.4">
      <c r="A148" s="716" t="s">
        <v>102</v>
      </c>
      <c r="B148" s="717"/>
      <c r="C148" s="116">
        <f>SUM(C146:C147)</f>
        <v>0</v>
      </c>
      <c r="D148" s="116">
        <f t="shared" ref="D148:E148" si="143">SUM(D146:D147)</f>
        <v>0</v>
      </c>
      <c r="E148" s="115">
        <f t="shared" si="143"/>
        <v>0</v>
      </c>
      <c r="F148" s="73">
        <f>SUM(F146:F147)</f>
        <v>0</v>
      </c>
      <c r="G148" s="72">
        <f t="shared" ref="G148:H148" si="144">SUM(G146:G147)</f>
        <v>0</v>
      </c>
      <c r="H148" s="71">
        <f t="shared" si="144"/>
        <v>0</v>
      </c>
      <c r="I148" s="735">
        <f t="shared" si="133"/>
        <v>0</v>
      </c>
      <c r="J148" s="306">
        <f>I148*0.21</f>
        <v>0</v>
      </c>
      <c r="K148" s="345">
        <f t="shared" si="139"/>
        <v>0</v>
      </c>
      <c r="L148" s="530">
        <f t="shared" si="140"/>
        <v>0</v>
      </c>
      <c r="M148" s="548">
        <f t="shared" si="141"/>
        <v>0</v>
      </c>
      <c r="N148" s="513">
        <f t="shared" si="142"/>
        <v>0</v>
      </c>
    </row>
    <row r="149" spans="1:14" ht="21.75" thickBot="1" x14ac:dyDescent="0.4">
      <c r="A149" s="706" t="s">
        <v>103</v>
      </c>
      <c r="B149" s="707"/>
      <c r="C149" s="132">
        <f t="shared" ref="C149:N149" si="145">C17+C19+C45+C125+C144+C148</f>
        <v>4767142.6800000006</v>
      </c>
      <c r="D149" s="132">
        <f t="shared" si="145"/>
        <v>905757.10919999995</v>
      </c>
      <c r="E149" s="131">
        <f t="shared" si="145"/>
        <v>5672899.7891999995</v>
      </c>
      <c r="F149" s="130">
        <f t="shared" si="145"/>
        <v>3656700.52</v>
      </c>
      <c r="G149" s="130">
        <f t="shared" si="145"/>
        <v>694773.0987999998</v>
      </c>
      <c r="H149" s="764">
        <f t="shared" si="145"/>
        <v>4351473.6188000003</v>
      </c>
      <c r="I149" s="753">
        <f t="shared" si="145"/>
        <v>1110442.1600000004</v>
      </c>
      <c r="J149" s="309">
        <f t="shared" si="145"/>
        <v>210984.01360000009</v>
      </c>
      <c r="K149" s="356">
        <f t="shared" si="145"/>
        <v>1321426.1736000003</v>
      </c>
      <c r="L149" s="532">
        <f t="shared" si="145"/>
        <v>4767142.6800000006</v>
      </c>
      <c r="M149" s="550">
        <f t="shared" si="145"/>
        <v>905757.11239999998</v>
      </c>
      <c r="N149" s="515">
        <f t="shared" si="145"/>
        <v>5672899.7924000006</v>
      </c>
    </row>
    <row r="150" spans="1:14" ht="21.75" thickBot="1" x14ac:dyDescent="0.4">
      <c r="A150" s="706" t="s">
        <v>104</v>
      </c>
      <c r="B150" s="707"/>
      <c r="C150" s="132">
        <f t="shared" ref="C150:E150" si="146">C14+C15+C16+C19+C47+C111+C128</f>
        <v>3652109.1500000004</v>
      </c>
      <c r="D150" s="132">
        <f t="shared" si="146"/>
        <v>693900.73849999986</v>
      </c>
      <c r="E150" s="131">
        <f t="shared" si="146"/>
        <v>4346009.8884999994</v>
      </c>
      <c r="F150" s="130">
        <f>F14+F15+F16+F19+F47+F111+F128</f>
        <v>3128293.82</v>
      </c>
      <c r="G150" s="130">
        <f t="shared" ref="G150:N150" si="147">G14+G15+G16+G19+G47+G111+G128</f>
        <v>594375.82579999988</v>
      </c>
      <c r="H150" s="764">
        <f t="shared" si="147"/>
        <v>3722669.6458000005</v>
      </c>
      <c r="I150" s="753">
        <f t="shared" si="147"/>
        <v>523815.33000000031</v>
      </c>
      <c r="J150" s="309">
        <f t="shared" si="147"/>
        <v>110001.21930000007</v>
      </c>
      <c r="K150" s="356">
        <f t="shared" si="147"/>
        <v>633816.54930000042</v>
      </c>
      <c r="L150" s="532">
        <f t="shared" si="147"/>
        <v>3652109.1500000004</v>
      </c>
      <c r="M150" s="550">
        <f t="shared" si="147"/>
        <v>704377.04509999999</v>
      </c>
      <c r="N150" s="515">
        <f t="shared" si="147"/>
        <v>4356486.1951000011</v>
      </c>
    </row>
    <row r="151" spans="1:14" ht="2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ht="21" x14ac:dyDescent="0.35">
      <c r="A152" s="2"/>
      <c r="B152" s="2"/>
      <c r="C152" s="647"/>
      <c r="D152" s="647"/>
      <c r="E152" s="647"/>
      <c r="F152" s="647"/>
      <c r="G152" s="647"/>
      <c r="H152" s="647"/>
      <c r="I152" s="647"/>
      <c r="J152" s="647"/>
      <c r="K152" s="647"/>
      <c r="L152" s="2"/>
      <c r="M152" s="46"/>
      <c r="N152" s="46"/>
    </row>
    <row r="153" spans="1:14" ht="21" x14ac:dyDescent="0.35">
      <c r="B153" s="2" t="s">
        <v>182</v>
      </c>
      <c r="C153" s="647" t="s">
        <v>183</v>
      </c>
      <c r="D153" s="647"/>
      <c r="E153" s="647"/>
      <c r="F153" s="647"/>
      <c r="G153" s="647"/>
      <c r="H153" s="647"/>
      <c r="I153" s="647"/>
      <c r="J153" s="647"/>
      <c r="K153" s="647"/>
      <c r="L153" s="647"/>
      <c r="M153" s="647"/>
      <c r="N153" s="647"/>
    </row>
    <row r="154" spans="1:14" ht="21" x14ac:dyDescent="0.35">
      <c r="A154" s="29"/>
      <c r="B154" s="1" t="s">
        <v>184</v>
      </c>
      <c r="C154" s="648" t="s">
        <v>185</v>
      </c>
      <c r="D154" s="648"/>
      <c r="E154" s="648"/>
      <c r="F154" s="648"/>
      <c r="G154" s="648"/>
      <c r="H154" s="648"/>
      <c r="I154" s="648"/>
      <c r="J154" s="648"/>
      <c r="K154" s="648"/>
      <c r="L154" s="648"/>
      <c r="M154" s="648"/>
      <c r="N154" s="648"/>
    </row>
    <row r="157" spans="1:14" ht="21" x14ac:dyDescent="0.35">
      <c r="B157" s="2" t="s">
        <v>186</v>
      </c>
      <c r="C157" s="295"/>
      <c r="D157" s="295"/>
      <c r="E157" s="295"/>
      <c r="F157" s="295"/>
      <c r="G157" s="295"/>
      <c r="H157" s="295"/>
      <c r="I157" s="295"/>
      <c r="J157" s="295"/>
      <c r="K157" s="295"/>
      <c r="L157" s="295"/>
      <c r="M157" s="295"/>
      <c r="N157" s="295"/>
    </row>
    <row r="158" spans="1:14" ht="21" x14ac:dyDescent="0.35">
      <c r="A158" s="29"/>
      <c r="B158" s="1" t="s">
        <v>187</v>
      </c>
      <c r="C158" s="295"/>
      <c r="D158" s="295"/>
      <c r="E158" s="295"/>
      <c r="F158" s="295"/>
      <c r="G158" s="295"/>
      <c r="H158" s="295"/>
      <c r="I158" s="295"/>
      <c r="J158" s="295"/>
      <c r="K158" s="295"/>
      <c r="L158" s="295"/>
      <c r="M158" s="295"/>
      <c r="N158" s="295"/>
    </row>
  </sheetData>
  <mergeCells count="36">
    <mergeCell ref="A2:B2"/>
    <mergeCell ref="A3:B3"/>
    <mergeCell ref="A4:B4"/>
    <mergeCell ref="A6:E6"/>
    <mergeCell ref="A7:E7"/>
    <mergeCell ref="A19:B19"/>
    <mergeCell ref="A144:B144"/>
    <mergeCell ref="A145:E145"/>
    <mergeCell ref="A148:B148"/>
    <mergeCell ref="A149:B149"/>
    <mergeCell ref="A20:E20"/>
    <mergeCell ref="A45:B45"/>
    <mergeCell ref="A46:E46"/>
    <mergeCell ref="A125:B125"/>
    <mergeCell ref="A126:E126"/>
    <mergeCell ref="L7:N8"/>
    <mergeCell ref="I152:K152"/>
    <mergeCell ref="I153:K153"/>
    <mergeCell ref="I7:K8"/>
    <mergeCell ref="C152:E152"/>
    <mergeCell ref="F152:H152"/>
    <mergeCell ref="C153:E153"/>
    <mergeCell ref="F153:H153"/>
    <mergeCell ref="A8:E8"/>
    <mergeCell ref="A9:A10"/>
    <mergeCell ref="B9:B10"/>
    <mergeCell ref="A12:E12"/>
    <mergeCell ref="F7:H8"/>
    <mergeCell ref="A17:B17"/>
    <mergeCell ref="A150:B150"/>
    <mergeCell ref="A18:E18"/>
    <mergeCell ref="L153:N153"/>
    <mergeCell ref="C154:E154"/>
    <mergeCell ref="F154:H154"/>
    <mergeCell ref="I154:K154"/>
    <mergeCell ref="L154:N154"/>
  </mergeCells>
  <phoneticPr fontId="9" type="noConversion"/>
  <pageMargins left="0.7" right="0.7" top="0.75" bottom="0.75" header="0.3" footer="0.3"/>
  <pageSetup paperSize="9" scale="26" fitToHeight="0" orientation="portrait" r:id="rId1"/>
  <rowBreaks count="1" manualBreakCount="1">
    <brk id="16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914E-FCC9-4530-8478-6F391B29D888}">
  <dimension ref="A1:N86"/>
  <sheetViews>
    <sheetView view="pageBreakPreview" zoomScale="60" zoomScaleNormal="70" workbookViewId="0">
      <selection activeCell="L7" sqref="L7:N78"/>
    </sheetView>
  </sheetViews>
  <sheetFormatPr defaultRowHeight="15" x14ac:dyDescent="0.25"/>
  <cols>
    <col min="1" max="1" width="9" customWidth="1"/>
    <col min="2" max="2" width="89.8554687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21" customHeight="1" x14ac:dyDescent="0.3">
      <c r="A1" s="148" t="s">
        <v>0</v>
      </c>
      <c r="B1" s="148"/>
      <c r="C1" s="29"/>
      <c r="D1" s="29"/>
    </row>
    <row r="2" spans="1:14" ht="18.75" x14ac:dyDescent="0.25">
      <c r="A2" s="695" t="s">
        <v>1</v>
      </c>
      <c r="B2" s="695"/>
      <c r="C2" s="29"/>
      <c r="D2" s="29"/>
    </row>
    <row r="3" spans="1:14" ht="18.75" x14ac:dyDescent="0.25">
      <c r="A3" s="695" t="s">
        <v>2</v>
      </c>
      <c r="B3" s="695"/>
      <c r="C3" s="29"/>
      <c r="D3" s="29"/>
    </row>
    <row r="4" spans="1:14" ht="18.75" x14ac:dyDescent="0.25">
      <c r="A4" s="695" t="s">
        <v>3</v>
      </c>
      <c r="B4" s="695"/>
      <c r="C4" s="29"/>
      <c r="D4" s="29"/>
    </row>
    <row r="6" spans="1:14" ht="21.75" thickBot="1" x14ac:dyDescent="0.4">
      <c r="A6" s="696" t="s">
        <v>188</v>
      </c>
      <c r="B6" s="696"/>
      <c r="C6" s="696"/>
      <c r="D6" s="696"/>
      <c r="E6" s="696"/>
    </row>
    <row r="7" spans="1:14" ht="21" customHeight="1" x14ac:dyDescent="0.35">
      <c r="A7" s="696" t="s">
        <v>5</v>
      </c>
      <c r="B7" s="696"/>
      <c r="C7" s="696"/>
      <c r="D7" s="696"/>
      <c r="E7" s="696"/>
      <c r="F7" s="689" t="s">
        <v>180</v>
      </c>
      <c r="G7" s="690"/>
      <c r="H7" s="691"/>
      <c r="I7" s="675" t="s">
        <v>190</v>
      </c>
      <c r="J7" s="675"/>
      <c r="K7" s="675"/>
      <c r="L7" s="677" t="s">
        <v>181</v>
      </c>
      <c r="M7" s="678"/>
      <c r="N7" s="679"/>
    </row>
    <row r="8" spans="1:14" ht="21.75" thickBot="1" x14ac:dyDescent="0.3">
      <c r="A8" s="683" t="s">
        <v>6</v>
      </c>
      <c r="B8" s="683"/>
      <c r="C8" s="683"/>
      <c r="D8" s="683"/>
      <c r="E8" s="683"/>
      <c r="F8" s="692"/>
      <c r="G8" s="693"/>
      <c r="H8" s="694"/>
      <c r="I8" s="676"/>
      <c r="J8" s="676"/>
      <c r="K8" s="676"/>
      <c r="L8" s="680"/>
      <c r="M8" s="681"/>
      <c r="N8" s="682"/>
    </row>
    <row r="9" spans="1:14" ht="21" x14ac:dyDescent="0.25">
      <c r="A9" s="685" t="s">
        <v>7</v>
      </c>
      <c r="B9" s="687" t="s">
        <v>8</v>
      </c>
      <c r="C9" s="149" t="s">
        <v>9</v>
      </c>
      <c r="D9" s="150" t="s">
        <v>10</v>
      </c>
      <c r="E9" s="190" t="s">
        <v>11</v>
      </c>
      <c r="F9" s="263" t="s">
        <v>9</v>
      </c>
      <c r="G9" s="264" t="s">
        <v>10</v>
      </c>
      <c r="H9" s="265" t="s">
        <v>11</v>
      </c>
      <c r="I9" s="233" t="s">
        <v>9</v>
      </c>
      <c r="J9" s="234" t="s">
        <v>10</v>
      </c>
      <c r="K9" s="235" t="s">
        <v>11</v>
      </c>
      <c r="L9" s="203" t="s">
        <v>9</v>
      </c>
      <c r="M9" s="204" t="s">
        <v>10</v>
      </c>
      <c r="N9" s="205" t="s">
        <v>11</v>
      </c>
    </row>
    <row r="10" spans="1:14" ht="21.75" customHeight="1" thickBot="1" x14ac:dyDescent="0.3">
      <c r="A10" s="686"/>
      <c r="B10" s="688"/>
      <c r="C10" s="151" t="s">
        <v>12</v>
      </c>
      <c r="D10" s="152" t="s">
        <v>12</v>
      </c>
      <c r="E10" s="191" t="s">
        <v>12</v>
      </c>
      <c r="F10" s="266" t="s">
        <v>12</v>
      </c>
      <c r="G10" s="267" t="s">
        <v>12</v>
      </c>
      <c r="H10" s="268" t="s">
        <v>12</v>
      </c>
      <c r="I10" s="236" t="s">
        <v>12</v>
      </c>
      <c r="J10" s="237" t="s">
        <v>12</v>
      </c>
      <c r="K10" s="238" t="s">
        <v>12</v>
      </c>
      <c r="L10" s="206" t="s">
        <v>12</v>
      </c>
      <c r="M10" s="207" t="s">
        <v>12</v>
      </c>
      <c r="N10" s="208" t="s">
        <v>12</v>
      </c>
    </row>
    <row r="11" spans="1:14" ht="21.75" thickBot="1" x14ac:dyDescent="0.3">
      <c r="A11" s="153" t="s">
        <v>13</v>
      </c>
      <c r="B11" s="153" t="s">
        <v>14</v>
      </c>
      <c r="C11" s="153" t="s">
        <v>15</v>
      </c>
      <c r="D11" s="153" t="s">
        <v>16</v>
      </c>
      <c r="E11" s="192" t="s">
        <v>17</v>
      </c>
      <c r="F11" s="269" t="s">
        <v>15</v>
      </c>
      <c r="G11" s="270" t="s">
        <v>16</v>
      </c>
      <c r="H11" s="271" t="s">
        <v>17</v>
      </c>
      <c r="I11" s="239" t="s">
        <v>15</v>
      </c>
      <c r="J11" s="240" t="s">
        <v>16</v>
      </c>
      <c r="K11" s="241" t="s">
        <v>17</v>
      </c>
      <c r="L11" s="209" t="s">
        <v>15</v>
      </c>
      <c r="M11" s="210" t="s">
        <v>16</v>
      </c>
      <c r="N11" s="211" t="s">
        <v>17</v>
      </c>
    </row>
    <row r="12" spans="1:14" ht="21" customHeight="1" x14ac:dyDescent="0.25">
      <c r="A12" s="666" t="s">
        <v>18</v>
      </c>
      <c r="B12" s="667"/>
      <c r="C12" s="667"/>
      <c r="D12" s="667"/>
      <c r="E12" s="667"/>
      <c r="F12" s="668"/>
      <c r="G12" s="669"/>
      <c r="H12" s="670"/>
      <c r="I12" s="671"/>
      <c r="J12" s="671"/>
      <c r="K12" s="671"/>
      <c r="L12" s="672"/>
      <c r="M12" s="673"/>
      <c r="N12" s="674"/>
    </row>
    <row r="13" spans="1:14" ht="21.75" thickBot="1" x14ac:dyDescent="0.4">
      <c r="A13" s="154" t="s">
        <v>19</v>
      </c>
      <c r="B13" s="155" t="s">
        <v>20</v>
      </c>
      <c r="C13" s="156">
        <v>0</v>
      </c>
      <c r="D13" s="157">
        <f>C13*19%</f>
        <v>0</v>
      </c>
      <c r="E13" s="193">
        <f>C13+D13</f>
        <v>0</v>
      </c>
      <c r="F13" s="272">
        <v>0</v>
      </c>
      <c r="G13" s="273">
        <f>F13*19%</f>
        <v>0</v>
      </c>
      <c r="H13" s="274">
        <f>F13+G13</f>
        <v>0</v>
      </c>
      <c r="I13" s="242">
        <v>0</v>
      </c>
      <c r="J13" s="243">
        <f>I13*21%</f>
        <v>0</v>
      </c>
      <c r="K13" s="244">
        <f>I13+J13</f>
        <v>0</v>
      </c>
      <c r="L13" s="320">
        <f>F13+I13</f>
        <v>0</v>
      </c>
      <c r="M13" s="310">
        <f t="shared" ref="M13:N13" si="0">G13+J13</f>
        <v>0</v>
      </c>
      <c r="N13" s="330">
        <f t="shared" si="0"/>
        <v>0</v>
      </c>
    </row>
    <row r="14" spans="1:14" ht="22.5" thickTop="1" thickBot="1" x14ac:dyDescent="0.4">
      <c r="A14" s="158" t="s">
        <v>21</v>
      </c>
      <c r="B14" s="159" t="s">
        <v>22</v>
      </c>
      <c r="C14" s="160">
        <v>0</v>
      </c>
      <c r="D14" s="161">
        <f t="shared" ref="D14:D16" si="1">C14*19%</f>
        <v>0</v>
      </c>
      <c r="E14" s="194">
        <f t="shared" ref="E14:E16" si="2">C14+D14</f>
        <v>0</v>
      </c>
      <c r="F14" s="275">
        <v>0</v>
      </c>
      <c r="G14" s="276">
        <f t="shared" ref="G14:G16" si="3">F14*19%</f>
        <v>0</v>
      </c>
      <c r="H14" s="277">
        <f t="shared" ref="H14:H16" si="4">F14+G14</f>
        <v>0</v>
      </c>
      <c r="I14" s="245">
        <v>0</v>
      </c>
      <c r="J14" s="243">
        <f t="shared" ref="J14:J17" si="5">I14*21%</f>
        <v>0</v>
      </c>
      <c r="K14" s="247">
        <f t="shared" ref="K14:K16" si="6">I14+J14</f>
        <v>0</v>
      </c>
      <c r="L14" s="320">
        <f t="shared" ref="L14:L17" si="7">F14+I14</f>
        <v>0</v>
      </c>
      <c r="M14" s="310">
        <f t="shared" ref="M14:M17" si="8">G14+J14</f>
        <v>0</v>
      </c>
      <c r="N14" s="330">
        <f t="shared" ref="N14:N17" si="9">H14+K14</f>
        <v>0</v>
      </c>
    </row>
    <row r="15" spans="1:14" ht="43.5" thickTop="1" thickBot="1" x14ac:dyDescent="0.4">
      <c r="A15" s="158" t="s">
        <v>23</v>
      </c>
      <c r="B15" s="162" t="s">
        <v>24</v>
      </c>
      <c r="C15" s="160">
        <v>0</v>
      </c>
      <c r="D15" s="161">
        <f t="shared" si="1"/>
        <v>0</v>
      </c>
      <c r="E15" s="194">
        <f t="shared" si="2"/>
        <v>0</v>
      </c>
      <c r="F15" s="275">
        <v>0</v>
      </c>
      <c r="G15" s="276">
        <f t="shared" si="3"/>
        <v>0</v>
      </c>
      <c r="H15" s="277">
        <f t="shared" si="4"/>
        <v>0</v>
      </c>
      <c r="I15" s="245">
        <v>0</v>
      </c>
      <c r="J15" s="243">
        <f t="shared" si="5"/>
        <v>0</v>
      </c>
      <c r="K15" s="247">
        <f t="shared" si="6"/>
        <v>0</v>
      </c>
      <c r="L15" s="320">
        <f t="shared" si="7"/>
        <v>0</v>
      </c>
      <c r="M15" s="310">
        <f t="shared" si="8"/>
        <v>0</v>
      </c>
      <c r="N15" s="330">
        <f t="shared" si="9"/>
        <v>0</v>
      </c>
    </row>
    <row r="16" spans="1:14" ht="22.5" thickTop="1" thickBot="1" x14ac:dyDescent="0.4">
      <c r="A16" s="158" t="s">
        <v>25</v>
      </c>
      <c r="B16" s="159" t="s">
        <v>26</v>
      </c>
      <c r="C16" s="160">
        <v>0</v>
      </c>
      <c r="D16" s="161">
        <f t="shared" si="1"/>
        <v>0</v>
      </c>
      <c r="E16" s="194">
        <f t="shared" si="2"/>
        <v>0</v>
      </c>
      <c r="F16" s="275">
        <v>0</v>
      </c>
      <c r="G16" s="276">
        <f t="shared" si="3"/>
        <v>0</v>
      </c>
      <c r="H16" s="277">
        <f t="shared" si="4"/>
        <v>0</v>
      </c>
      <c r="I16" s="245">
        <v>0</v>
      </c>
      <c r="J16" s="243">
        <f t="shared" si="5"/>
        <v>0</v>
      </c>
      <c r="K16" s="247">
        <f t="shared" si="6"/>
        <v>0</v>
      </c>
      <c r="L16" s="320">
        <f t="shared" si="7"/>
        <v>0</v>
      </c>
      <c r="M16" s="310">
        <f t="shared" si="8"/>
        <v>0</v>
      </c>
      <c r="N16" s="330">
        <f t="shared" si="9"/>
        <v>0</v>
      </c>
    </row>
    <row r="17" spans="1:14" ht="22.5" thickTop="1" thickBot="1" x14ac:dyDescent="0.4">
      <c r="A17" s="662" t="s">
        <v>27</v>
      </c>
      <c r="B17" s="663"/>
      <c r="C17" s="163">
        <f>SUM(C13:C16)</f>
        <v>0</v>
      </c>
      <c r="D17" s="163">
        <f t="shared" ref="D17:E17" si="10">SUM(D13:D16)</f>
        <v>0</v>
      </c>
      <c r="E17" s="195">
        <f t="shared" si="10"/>
        <v>0</v>
      </c>
      <c r="F17" s="278">
        <f>SUM(F13:F16)</f>
        <v>0</v>
      </c>
      <c r="G17" s="279">
        <f t="shared" ref="G17:H17" si="11">SUM(G13:G16)</f>
        <v>0</v>
      </c>
      <c r="H17" s="280">
        <f t="shared" si="11"/>
        <v>0</v>
      </c>
      <c r="I17" s="248">
        <f>SUM(I13:I16)</f>
        <v>0</v>
      </c>
      <c r="J17" s="243">
        <f t="shared" si="5"/>
        <v>0</v>
      </c>
      <c r="K17" s="250">
        <f t="shared" ref="K17" si="12">SUM(K13:K16)</f>
        <v>0</v>
      </c>
      <c r="L17" s="320">
        <f t="shared" si="7"/>
        <v>0</v>
      </c>
      <c r="M17" s="311">
        <f t="shared" si="8"/>
        <v>0</v>
      </c>
      <c r="N17" s="330">
        <f t="shared" si="9"/>
        <v>0</v>
      </c>
    </row>
    <row r="18" spans="1:14" ht="21" x14ac:dyDescent="0.25">
      <c r="A18" s="651" t="s">
        <v>28</v>
      </c>
      <c r="B18" s="652"/>
      <c r="C18" s="652"/>
      <c r="D18" s="652"/>
      <c r="E18" s="652"/>
      <c r="F18" s="653"/>
      <c r="G18" s="654"/>
      <c r="H18" s="655"/>
      <c r="I18" s="656"/>
      <c r="J18" s="656"/>
      <c r="K18" s="656"/>
      <c r="L18" s="657"/>
      <c r="M18" s="723"/>
      <c r="N18" s="659"/>
    </row>
    <row r="19" spans="1:14" ht="21.75" thickBot="1" x14ac:dyDescent="0.4">
      <c r="A19" s="660" t="s">
        <v>29</v>
      </c>
      <c r="B19" s="661"/>
      <c r="C19" s="164">
        <v>0</v>
      </c>
      <c r="D19" s="164">
        <v>0</v>
      </c>
      <c r="E19" s="196">
        <v>0</v>
      </c>
      <c r="F19" s="281">
        <v>0</v>
      </c>
      <c r="G19" s="282">
        <v>0</v>
      </c>
      <c r="H19" s="283">
        <v>0</v>
      </c>
      <c r="I19" s="251">
        <v>0</v>
      </c>
      <c r="J19" s="252">
        <v>0</v>
      </c>
      <c r="K19" s="253">
        <v>0</v>
      </c>
      <c r="L19" s="221">
        <v>0</v>
      </c>
      <c r="M19" s="222">
        <v>0</v>
      </c>
      <c r="N19" s="223">
        <v>0</v>
      </c>
    </row>
    <row r="20" spans="1:14" ht="21" x14ac:dyDescent="0.25">
      <c r="A20" s="651" t="s">
        <v>30</v>
      </c>
      <c r="B20" s="652"/>
      <c r="C20" s="652"/>
      <c r="D20" s="652"/>
      <c r="E20" s="652"/>
      <c r="F20" s="653"/>
      <c r="G20" s="654"/>
      <c r="H20" s="655"/>
      <c r="I20" s="656"/>
      <c r="J20" s="656"/>
      <c r="K20" s="656"/>
      <c r="L20" s="657"/>
      <c r="M20" s="658"/>
      <c r="N20" s="659"/>
    </row>
    <row r="21" spans="1:14" s="29" customFormat="1" ht="21" x14ac:dyDescent="0.35">
      <c r="A21" s="368" t="s">
        <v>31</v>
      </c>
      <c r="B21" s="369" t="s">
        <v>32</v>
      </c>
      <c r="C21" s="370">
        <f>SUM(C22:C24)</f>
        <v>0</v>
      </c>
      <c r="D21" s="370">
        <f t="shared" ref="D21:E21" si="13">SUM(D22:D24)</f>
        <v>0</v>
      </c>
      <c r="E21" s="371">
        <f t="shared" si="13"/>
        <v>0</v>
      </c>
      <c r="F21" s="404">
        <f>SUM(F22:F24)</f>
        <v>0</v>
      </c>
      <c r="G21" s="372">
        <f t="shared" ref="G21:H21" si="14">SUM(G22:G24)</f>
        <v>0</v>
      </c>
      <c r="H21" s="373">
        <f t="shared" si="14"/>
        <v>0</v>
      </c>
      <c r="I21" s="405">
        <f>SUM(I22:I24)</f>
        <v>0</v>
      </c>
      <c r="J21" s="406">
        <f t="shared" ref="J21:K21" si="15">SUM(J22:J24)</f>
        <v>0</v>
      </c>
      <c r="K21" s="374">
        <f t="shared" si="15"/>
        <v>0</v>
      </c>
      <c r="L21" s="407">
        <f>F21+I21</f>
        <v>0</v>
      </c>
      <c r="M21" s="408">
        <f t="shared" ref="M21:N21" si="16">G21+J21</f>
        <v>0</v>
      </c>
      <c r="N21" s="409">
        <f t="shared" si="16"/>
        <v>0</v>
      </c>
    </row>
    <row r="22" spans="1:14" ht="21" x14ac:dyDescent="0.35">
      <c r="A22" s="165"/>
      <c r="B22" s="166" t="s">
        <v>33</v>
      </c>
      <c r="C22" s="167">
        <v>0</v>
      </c>
      <c r="D22" s="168">
        <f t="shared" ref="D22:D43" si="17">C22*19%</f>
        <v>0</v>
      </c>
      <c r="E22" s="197">
        <f t="shared" ref="E22:E43" si="18">C22+D22</f>
        <v>0</v>
      </c>
      <c r="F22" s="287">
        <v>0</v>
      </c>
      <c r="G22" s="288">
        <f t="shared" ref="G22:G27" si="19">F22*19%</f>
        <v>0</v>
      </c>
      <c r="H22" s="289">
        <f t="shared" ref="H22:H27" si="20">F22+G22</f>
        <v>0</v>
      </c>
      <c r="I22" s="257">
        <v>0</v>
      </c>
      <c r="J22" s="258">
        <f>I22*21%</f>
        <v>0</v>
      </c>
      <c r="K22" s="259">
        <f>I22+J22</f>
        <v>0</v>
      </c>
      <c r="L22" s="321">
        <f t="shared" ref="L22:L43" si="21">F22+I22</f>
        <v>0</v>
      </c>
      <c r="M22" s="225">
        <f t="shared" ref="M22:M43" si="22">G22+J22</f>
        <v>0</v>
      </c>
      <c r="N22" s="331">
        <f t="shared" ref="N22:N43" si="23">H22+K22</f>
        <v>0</v>
      </c>
    </row>
    <row r="23" spans="1:14" ht="21" x14ac:dyDescent="0.35">
      <c r="A23" s="165"/>
      <c r="B23" s="166" t="s">
        <v>34</v>
      </c>
      <c r="C23" s="167">
        <v>0</v>
      </c>
      <c r="D23" s="168">
        <f t="shared" si="17"/>
        <v>0</v>
      </c>
      <c r="E23" s="197">
        <f t="shared" si="18"/>
        <v>0</v>
      </c>
      <c r="F23" s="287">
        <v>0</v>
      </c>
      <c r="G23" s="288">
        <f t="shared" si="19"/>
        <v>0</v>
      </c>
      <c r="H23" s="289">
        <f t="shared" si="20"/>
        <v>0</v>
      </c>
      <c r="I23" s="257">
        <v>0</v>
      </c>
      <c r="J23" s="258">
        <f t="shared" ref="J23:J43" si="24">I23*21%</f>
        <v>0</v>
      </c>
      <c r="K23" s="259">
        <f t="shared" ref="K23:K27" si="25">I23+J23</f>
        <v>0</v>
      </c>
      <c r="L23" s="321">
        <f t="shared" si="21"/>
        <v>0</v>
      </c>
      <c r="M23" s="225">
        <f t="shared" si="22"/>
        <v>0</v>
      </c>
      <c r="N23" s="331">
        <f t="shared" si="23"/>
        <v>0</v>
      </c>
    </row>
    <row r="24" spans="1:14" ht="21.75" thickBot="1" x14ac:dyDescent="0.4">
      <c r="A24" s="154"/>
      <c r="B24" s="155" t="s">
        <v>35</v>
      </c>
      <c r="C24" s="156">
        <v>0</v>
      </c>
      <c r="D24" s="157">
        <f t="shared" si="17"/>
        <v>0</v>
      </c>
      <c r="E24" s="193">
        <f t="shared" si="18"/>
        <v>0</v>
      </c>
      <c r="F24" s="272">
        <v>0</v>
      </c>
      <c r="G24" s="273">
        <f t="shared" si="19"/>
        <v>0</v>
      </c>
      <c r="H24" s="274">
        <f t="shared" si="20"/>
        <v>0</v>
      </c>
      <c r="I24" s="242">
        <v>0</v>
      </c>
      <c r="J24" s="258">
        <f t="shared" si="24"/>
        <v>0</v>
      </c>
      <c r="K24" s="244">
        <f t="shared" si="25"/>
        <v>0</v>
      </c>
      <c r="L24" s="321">
        <f t="shared" si="21"/>
        <v>0</v>
      </c>
      <c r="M24" s="225">
        <f t="shared" si="22"/>
        <v>0</v>
      </c>
      <c r="N24" s="331">
        <f t="shared" si="23"/>
        <v>0</v>
      </c>
    </row>
    <row r="25" spans="1:14" s="29" customFormat="1" ht="43.5" thickTop="1" thickBot="1" x14ac:dyDescent="0.4">
      <c r="A25" s="375" t="s">
        <v>36</v>
      </c>
      <c r="B25" s="376" t="s">
        <v>37</v>
      </c>
      <c r="C25" s="410">
        <v>0</v>
      </c>
      <c r="D25" s="411">
        <f t="shared" si="17"/>
        <v>0</v>
      </c>
      <c r="E25" s="412">
        <f t="shared" si="18"/>
        <v>0</v>
      </c>
      <c r="F25" s="413">
        <v>0</v>
      </c>
      <c r="G25" s="414">
        <f t="shared" si="19"/>
        <v>0</v>
      </c>
      <c r="H25" s="415">
        <f t="shared" si="20"/>
        <v>0</v>
      </c>
      <c r="I25" s="416">
        <v>0</v>
      </c>
      <c r="J25" s="406">
        <f t="shared" si="24"/>
        <v>0</v>
      </c>
      <c r="K25" s="417">
        <f t="shared" si="25"/>
        <v>0</v>
      </c>
      <c r="L25" s="407">
        <f t="shared" si="21"/>
        <v>0</v>
      </c>
      <c r="M25" s="408">
        <f t="shared" si="22"/>
        <v>0</v>
      </c>
      <c r="N25" s="409">
        <f t="shared" si="23"/>
        <v>0</v>
      </c>
    </row>
    <row r="26" spans="1:14" s="29" customFormat="1" ht="22.5" thickTop="1" thickBot="1" x14ac:dyDescent="0.4">
      <c r="A26" s="375" t="s">
        <v>38</v>
      </c>
      <c r="B26" s="403" t="s">
        <v>39</v>
      </c>
      <c r="C26" s="418">
        <v>0</v>
      </c>
      <c r="D26" s="411">
        <f t="shared" si="17"/>
        <v>0</v>
      </c>
      <c r="E26" s="412">
        <f t="shared" si="18"/>
        <v>0</v>
      </c>
      <c r="F26" s="419">
        <v>0</v>
      </c>
      <c r="G26" s="414">
        <f t="shared" si="19"/>
        <v>0</v>
      </c>
      <c r="H26" s="415">
        <f t="shared" si="20"/>
        <v>0</v>
      </c>
      <c r="I26" s="420">
        <v>0</v>
      </c>
      <c r="J26" s="406">
        <f t="shared" si="24"/>
        <v>0</v>
      </c>
      <c r="K26" s="417">
        <f t="shared" si="25"/>
        <v>0</v>
      </c>
      <c r="L26" s="407">
        <f t="shared" si="21"/>
        <v>0</v>
      </c>
      <c r="M26" s="408">
        <f t="shared" si="22"/>
        <v>0</v>
      </c>
      <c r="N26" s="409">
        <f t="shared" si="23"/>
        <v>0</v>
      </c>
    </row>
    <row r="27" spans="1:14" s="29" customFormat="1" ht="22.5" thickTop="1" thickBot="1" x14ac:dyDescent="0.4">
      <c r="A27" s="375" t="s">
        <v>40</v>
      </c>
      <c r="B27" s="403" t="s">
        <v>41</v>
      </c>
      <c r="C27" s="418">
        <v>0</v>
      </c>
      <c r="D27" s="411">
        <f t="shared" si="17"/>
        <v>0</v>
      </c>
      <c r="E27" s="412">
        <f t="shared" si="18"/>
        <v>0</v>
      </c>
      <c r="F27" s="419">
        <v>0</v>
      </c>
      <c r="G27" s="414">
        <f t="shared" si="19"/>
        <v>0</v>
      </c>
      <c r="H27" s="415">
        <f t="shared" si="20"/>
        <v>0</v>
      </c>
      <c r="I27" s="420">
        <v>0</v>
      </c>
      <c r="J27" s="406">
        <f t="shared" si="24"/>
        <v>0</v>
      </c>
      <c r="K27" s="417">
        <f t="shared" si="25"/>
        <v>0</v>
      </c>
      <c r="L27" s="407">
        <f t="shared" si="21"/>
        <v>0</v>
      </c>
      <c r="M27" s="408">
        <f t="shared" si="22"/>
        <v>0</v>
      </c>
      <c r="N27" s="409">
        <f t="shared" si="23"/>
        <v>0</v>
      </c>
    </row>
    <row r="28" spans="1:14" s="29" customFormat="1" ht="21.75" thickTop="1" x14ac:dyDescent="0.35">
      <c r="A28" s="421" t="s">
        <v>42</v>
      </c>
      <c r="B28" s="422" t="s">
        <v>43</v>
      </c>
      <c r="C28" s="423">
        <f>C29+C30+C31+C32+C33+C34</f>
        <v>0</v>
      </c>
      <c r="D28" s="423">
        <f t="shared" ref="D28:E28" si="26">D29+D30+D31+D32+D33+D34</f>
        <v>0</v>
      </c>
      <c r="E28" s="424">
        <f t="shared" si="26"/>
        <v>0</v>
      </c>
      <c r="F28" s="425">
        <f>F29+F30+F31+F32+F33+F34</f>
        <v>0</v>
      </c>
      <c r="G28" s="43">
        <f t="shared" ref="G28:H28" si="27">G29+G30+G31+G32+G33+G34</f>
        <v>0</v>
      </c>
      <c r="H28" s="426">
        <f t="shared" si="27"/>
        <v>0</v>
      </c>
      <c r="I28" s="427">
        <f>I29+I30+I31+I32+I33+I34</f>
        <v>0</v>
      </c>
      <c r="J28" s="406">
        <f t="shared" si="24"/>
        <v>0</v>
      </c>
      <c r="K28" s="428">
        <f t="shared" ref="K28" si="28">K29+K30+K31+K32+K33+K34</f>
        <v>0</v>
      </c>
      <c r="L28" s="407">
        <f t="shared" si="21"/>
        <v>0</v>
      </c>
      <c r="M28" s="408">
        <f t="shared" si="22"/>
        <v>0</v>
      </c>
      <c r="N28" s="409">
        <f t="shared" si="23"/>
        <v>0</v>
      </c>
    </row>
    <row r="29" spans="1:14" ht="21" x14ac:dyDescent="0.35">
      <c r="A29" s="165"/>
      <c r="B29" s="169" t="s">
        <v>44</v>
      </c>
      <c r="C29" s="167">
        <v>0</v>
      </c>
      <c r="D29" s="168">
        <f t="shared" si="17"/>
        <v>0</v>
      </c>
      <c r="E29" s="197">
        <f t="shared" si="18"/>
        <v>0</v>
      </c>
      <c r="F29" s="287">
        <v>0</v>
      </c>
      <c r="G29" s="288">
        <f t="shared" ref="G29:G35" si="29">F29*19%</f>
        <v>0</v>
      </c>
      <c r="H29" s="289">
        <f t="shared" ref="H29:H35" si="30">F29+G29</f>
        <v>0</v>
      </c>
      <c r="I29" s="257">
        <v>0</v>
      </c>
      <c r="J29" s="258">
        <f t="shared" si="24"/>
        <v>0</v>
      </c>
      <c r="K29" s="259">
        <f t="shared" ref="K29:K35" si="31">I29+J29</f>
        <v>0</v>
      </c>
      <c r="L29" s="321">
        <f t="shared" si="21"/>
        <v>0</v>
      </c>
      <c r="M29" s="225">
        <f t="shared" si="22"/>
        <v>0</v>
      </c>
      <c r="N29" s="331">
        <f t="shared" si="23"/>
        <v>0</v>
      </c>
    </row>
    <row r="30" spans="1:14" ht="21" x14ac:dyDescent="0.35">
      <c r="A30" s="165"/>
      <c r="B30" s="169" t="s">
        <v>45</v>
      </c>
      <c r="C30" s="167">
        <v>0</v>
      </c>
      <c r="D30" s="168">
        <f t="shared" si="17"/>
        <v>0</v>
      </c>
      <c r="E30" s="197">
        <f t="shared" si="18"/>
        <v>0</v>
      </c>
      <c r="F30" s="287">
        <v>0</v>
      </c>
      <c r="G30" s="288">
        <f t="shared" si="29"/>
        <v>0</v>
      </c>
      <c r="H30" s="289">
        <f t="shared" si="30"/>
        <v>0</v>
      </c>
      <c r="I30" s="257">
        <v>0</v>
      </c>
      <c r="J30" s="258">
        <f t="shared" si="24"/>
        <v>0</v>
      </c>
      <c r="K30" s="259">
        <f t="shared" si="31"/>
        <v>0</v>
      </c>
      <c r="L30" s="321">
        <f t="shared" si="21"/>
        <v>0</v>
      </c>
      <c r="M30" s="225">
        <f t="shared" si="22"/>
        <v>0</v>
      </c>
      <c r="N30" s="331">
        <f t="shared" si="23"/>
        <v>0</v>
      </c>
    </row>
    <row r="31" spans="1:14" ht="42" x14ac:dyDescent="0.35">
      <c r="A31" s="165"/>
      <c r="B31" s="169" t="s">
        <v>178</v>
      </c>
      <c r="C31" s="167">
        <v>0</v>
      </c>
      <c r="D31" s="168">
        <f t="shared" si="17"/>
        <v>0</v>
      </c>
      <c r="E31" s="197">
        <f t="shared" si="18"/>
        <v>0</v>
      </c>
      <c r="F31" s="287">
        <v>0</v>
      </c>
      <c r="G31" s="288">
        <f t="shared" si="29"/>
        <v>0</v>
      </c>
      <c r="H31" s="289">
        <f t="shared" si="30"/>
        <v>0</v>
      </c>
      <c r="I31" s="257">
        <v>0</v>
      </c>
      <c r="J31" s="258">
        <f t="shared" si="24"/>
        <v>0</v>
      </c>
      <c r="K31" s="259">
        <f t="shared" si="31"/>
        <v>0</v>
      </c>
      <c r="L31" s="321">
        <f t="shared" si="21"/>
        <v>0</v>
      </c>
      <c r="M31" s="225">
        <f t="shared" si="22"/>
        <v>0</v>
      </c>
      <c r="N31" s="331">
        <f t="shared" si="23"/>
        <v>0</v>
      </c>
    </row>
    <row r="32" spans="1:14" ht="42" x14ac:dyDescent="0.35">
      <c r="A32" s="165"/>
      <c r="B32" s="169" t="s">
        <v>46</v>
      </c>
      <c r="C32" s="167">
        <v>0</v>
      </c>
      <c r="D32" s="168">
        <f t="shared" si="17"/>
        <v>0</v>
      </c>
      <c r="E32" s="197">
        <f t="shared" si="18"/>
        <v>0</v>
      </c>
      <c r="F32" s="287">
        <v>0</v>
      </c>
      <c r="G32" s="288">
        <f t="shared" si="29"/>
        <v>0</v>
      </c>
      <c r="H32" s="289">
        <f t="shared" si="30"/>
        <v>0</v>
      </c>
      <c r="I32" s="257">
        <v>0</v>
      </c>
      <c r="J32" s="258">
        <f t="shared" si="24"/>
        <v>0</v>
      </c>
      <c r="K32" s="259">
        <f t="shared" si="31"/>
        <v>0</v>
      </c>
      <c r="L32" s="321">
        <f t="shared" si="21"/>
        <v>0</v>
      </c>
      <c r="M32" s="225">
        <f t="shared" si="22"/>
        <v>0</v>
      </c>
      <c r="N32" s="331">
        <f t="shared" si="23"/>
        <v>0</v>
      </c>
    </row>
    <row r="33" spans="1:14" ht="42" x14ac:dyDescent="0.35">
      <c r="A33" s="170"/>
      <c r="B33" s="171" t="s">
        <v>47</v>
      </c>
      <c r="C33" s="172">
        <v>0</v>
      </c>
      <c r="D33" s="173">
        <f t="shared" si="17"/>
        <v>0</v>
      </c>
      <c r="E33" s="198">
        <f t="shared" si="18"/>
        <v>0</v>
      </c>
      <c r="F33" s="287">
        <v>0</v>
      </c>
      <c r="G33" s="288">
        <f t="shared" si="29"/>
        <v>0</v>
      </c>
      <c r="H33" s="289">
        <f t="shared" si="30"/>
        <v>0</v>
      </c>
      <c r="I33" s="257">
        <v>0</v>
      </c>
      <c r="J33" s="258">
        <f t="shared" si="24"/>
        <v>0</v>
      </c>
      <c r="K33" s="259">
        <f t="shared" si="31"/>
        <v>0</v>
      </c>
      <c r="L33" s="321">
        <f t="shared" si="21"/>
        <v>0</v>
      </c>
      <c r="M33" s="225">
        <f t="shared" si="22"/>
        <v>0</v>
      </c>
      <c r="N33" s="331">
        <f t="shared" si="23"/>
        <v>0</v>
      </c>
    </row>
    <row r="34" spans="1:14" ht="21.75" thickBot="1" x14ac:dyDescent="0.4">
      <c r="A34" s="174"/>
      <c r="B34" s="175" t="s">
        <v>48</v>
      </c>
      <c r="C34" s="176">
        <v>0</v>
      </c>
      <c r="D34" s="177">
        <f t="shared" si="17"/>
        <v>0</v>
      </c>
      <c r="E34" s="199">
        <f t="shared" si="18"/>
        <v>0</v>
      </c>
      <c r="F34" s="272">
        <v>0</v>
      </c>
      <c r="G34" s="273">
        <f t="shared" si="29"/>
        <v>0</v>
      </c>
      <c r="H34" s="274">
        <f t="shared" si="30"/>
        <v>0</v>
      </c>
      <c r="I34" s="242">
        <v>0</v>
      </c>
      <c r="J34" s="243">
        <f t="shared" si="24"/>
        <v>0</v>
      </c>
      <c r="K34" s="244">
        <f t="shared" si="31"/>
        <v>0</v>
      </c>
      <c r="L34" s="322">
        <f t="shared" si="21"/>
        <v>0</v>
      </c>
      <c r="M34" s="325">
        <f t="shared" si="22"/>
        <v>0</v>
      </c>
      <c r="N34" s="332">
        <f t="shared" si="23"/>
        <v>0</v>
      </c>
    </row>
    <row r="35" spans="1:14" s="29" customFormat="1" ht="22.5" thickTop="1" thickBot="1" x14ac:dyDescent="0.4">
      <c r="A35" s="383" t="s">
        <v>49</v>
      </c>
      <c r="B35" s="391" t="s">
        <v>50</v>
      </c>
      <c r="C35" s="429">
        <v>3333.33</v>
      </c>
      <c r="D35" s="430">
        <f t="shared" si="17"/>
        <v>633.33270000000005</v>
      </c>
      <c r="E35" s="431">
        <f t="shared" si="18"/>
        <v>3966.6626999999999</v>
      </c>
      <c r="F35" s="413">
        <v>3333.33</v>
      </c>
      <c r="G35" s="414">
        <f t="shared" si="29"/>
        <v>633.33270000000005</v>
      </c>
      <c r="H35" s="415">
        <f t="shared" si="30"/>
        <v>3966.6626999999999</v>
      </c>
      <c r="I35" s="416">
        <f>C35-F35</f>
        <v>0</v>
      </c>
      <c r="J35" s="432">
        <f t="shared" si="24"/>
        <v>0</v>
      </c>
      <c r="K35" s="417">
        <f t="shared" si="31"/>
        <v>0</v>
      </c>
      <c r="L35" s="433">
        <f t="shared" si="21"/>
        <v>3333.33</v>
      </c>
      <c r="M35" s="434">
        <f t="shared" si="22"/>
        <v>633.33270000000005</v>
      </c>
      <c r="N35" s="435">
        <f t="shared" si="23"/>
        <v>3966.6626999999999</v>
      </c>
    </row>
    <row r="36" spans="1:14" s="29" customFormat="1" ht="21.75" thickTop="1" x14ac:dyDescent="0.35">
      <c r="A36" s="396" t="s">
        <v>51</v>
      </c>
      <c r="B36" s="400" t="s">
        <v>52</v>
      </c>
      <c r="C36" s="436">
        <f>SUM(C37:C38)</f>
        <v>30000</v>
      </c>
      <c r="D36" s="436">
        <f t="shared" ref="D36:E36" si="32">SUM(D37:D38)</f>
        <v>5700</v>
      </c>
      <c r="E36" s="437">
        <f t="shared" si="32"/>
        <v>35700</v>
      </c>
      <c r="F36" s="425">
        <f>SUM(F37:F38)</f>
        <v>20000</v>
      </c>
      <c r="G36" s="43">
        <f t="shared" ref="G36:H36" si="33">SUM(G37:G38)</f>
        <v>3800</v>
      </c>
      <c r="H36" s="426">
        <f t="shared" si="33"/>
        <v>23800</v>
      </c>
      <c r="I36" s="427">
        <f>SUM(I37:I38)</f>
        <v>10000</v>
      </c>
      <c r="J36" s="438">
        <f t="shared" si="24"/>
        <v>2100</v>
      </c>
      <c r="K36" s="428">
        <f t="shared" ref="K36" si="34">SUM(K37:K38)</f>
        <v>12100</v>
      </c>
      <c r="L36" s="439">
        <f t="shared" si="21"/>
        <v>30000</v>
      </c>
      <c r="M36" s="440">
        <f t="shared" si="22"/>
        <v>5900</v>
      </c>
      <c r="N36" s="441">
        <f t="shared" si="23"/>
        <v>35900</v>
      </c>
    </row>
    <row r="37" spans="1:14" ht="21" x14ac:dyDescent="0.35">
      <c r="A37" s="170"/>
      <c r="B37" s="171" t="s">
        <v>53</v>
      </c>
      <c r="C37" s="172">
        <v>30000</v>
      </c>
      <c r="D37" s="173">
        <f>C37*19%</f>
        <v>5700</v>
      </c>
      <c r="E37" s="198">
        <f>C37+D37</f>
        <v>35700</v>
      </c>
      <c r="F37" s="287">
        <v>20000</v>
      </c>
      <c r="G37" s="288">
        <f>F37*19%</f>
        <v>3800</v>
      </c>
      <c r="H37" s="289">
        <f>F37+G37</f>
        <v>23800</v>
      </c>
      <c r="I37" s="257">
        <f>C37-F37</f>
        <v>10000</v>
      </c>
      <c r="J37" s="258">
        <f t="shared" si="24"/>
        <v>2100</v>
      </c>
      <c r="K37" s="259">
        <f>I37+J37</f>
        <v>12100</v>
      </c>
      <c r="L37" s="321">
        <f t="shared" si="21"/>
        <v>30000</v>
      </c>
      <c r="M37" s="225">
        <f t="shared" si="22"/>
        <v>5900</v>
      </c>
      <c r="N37" s="331">
        <f t="shared" si="23"/>
        <v>35900</v>
      </c>
    </row>
    <row r="38" spans="1:14" ht="21.75" thickBot="1" x14ac:dyDescent="0.4">
      <c r="A38" s="174"/>
      <c r="B38" s="175" t="s">
        <v>54</v>
      </c>
      <c r="C38" s="176">
        <v>0</v>
      </c>
      <c r="D38" s="177">
        <f t="shared" si="17"/>
        <v>0</v>
      </c>
      <c r="E38" s="199">
        <f t="shared" si="18"/>
        <v>0</v>
      </c>
      <c r="F38" s="272">
        <v>0</v>
      </c>
      <c r="G38" s="273">
        <f t="shared" ref="G38" si="35">F38*19%</f>
        <v>0</v>
      </c>
      <c r="H38" s="274">
        <f t="shared" ref="H38" si="36">F38+G38</f>
        <v>0</v>
      </c>
      <c r="I38" s="242">
        <v>0</v>
      </c>
      <c r="J38" s="243">
        <f t="shared" si="24"/>
        <v>0</v>
      </c>
      <c r="K38" s="244">
        <f t="shared" ref="K38" si="37">I38+J38</f>
        <v>0</v>
      </c>
      <c r="L38" s="322">
        <f t="shared" si="21"/>
        <v>0</v>
      </c>
      <c r="M38" s="325">
        <f t="shared" si="22"/>
        <v>0</v>
      </c>
      <c r="N38" s="332">
        <f t="shared" si="23"/>
        <v>0</v>
      </c>
    </row>
    <row r="39" spans="1:14" s="29" customFormat="1" ht="21.75" thickTop="1" x14ac:dyDescent="0.35">
      <c r="A39" s="396" t="s">
        <v>55</v>
      </c>
      <c r="B39" s="401" t="s">
        <v>56</v>
      </c>
      <c r="C39" s="436">
        <f>C40+C43</f>
        <v>0</v>
      </c>
      <c r="D39" s="436">
        <f t="shared" ref="D39:E39" si="38">D40+D43</f>
        <v>0</v>
      </c>
      <c r="E39" s="437">
        <f t="shared" si="38"/>
        <v>0</v>
      </c>
      <c r="F39" s="425">
        <f>F40+F43</f>
        <v>0</v>
      </c>
      <c r="G39" s="43">
        <f t="shared" ref="G39:H39" si="39">G40+G43</f>
        <v>0</v>
      </c>
      <c r="H39" s="426">
        <f t="shared" si="39"/>
        <v>0</v>
      </c>
      <c r="I39" s="427">
        <f>I40+I43</f>
        <v>0</v>
      </c>
      <c r="J39" s="438">
        <f t="shared" si="24"/>
        <v>0</v>
      </c>
      <c r="K39" s="428">
        <f t="shared" ref="K39" si="40">K40+K43</f>
        <v>0</v>
      </c>
      <c r="L39" s="439">
        <f t="shared" si="21"/>
        <v>0</v>
      </c>
      <c r="M39" s="440">
        <f t="shared" si="22"/>
        <v>0</v>
      </c>
      <c r="N39" s="441">
        <f t="shared" si="23"/>
        <v>0</v>
      </c>
    </row>
    <row r="40" spans="1:14" ht="21" x14ac:dyDescent="0.35">
      <c r="A40" s="170"/>
      <c r="B40" s="182" t="s">
        <v>57</v>
      </c>
      <c r="C40" s="183">
        <f>C41+C42</f>
        <v>0</v>
      </c>
      <c r="D40" s="183">
        <f t="shared" ref="D40:E40" si="41">D41+D42</f>
        <v>0</v>
      </c>
      <c r="E40" s="201">
        <f t="shared" si="41"/>
        <v>0</v>
      </c>
      <c r="F40" s="284">
        <f>F41+F42</f>
        <v>0</v>
      </c>
      <c r="G40" s="285">
        <f t="shared" ref="G40:H40" si="42">G41+G42</f>
        <v>0</v>
      </c>
      <c r="H40" s="286">
        <f t="shared" si="42"/>
        <v>0</v>
      </c>
      <c r="I40" s="254">
        <f>I41+I42</f>
        <v>0</v>
      </c>
      <c r="J40" s="258">
        <f t="shared" si="24"/>
        <v>0</v>
      </c>
      <c r="K40" s="256">
        <f t="shared" ref="K40" si="43">K41+K42</f>
        <v>0</v>
      </c>
      <c r="L40" s="321">
        <f t="shared" si="21"/>
        <v>0</v>
      </c>
      <c r="M40" s="225">
        <f t="shared" si="22"/>
        <v>0</v>
      </c>
      <c r="N40" s="331">
        <f t="shared" si="23"/>
        <v>0</v>
      </c>
    </row>
    <row r="41" spans="1:14" ht="21" x14ac:dyDescent="0.35">
      <c r="A41" s="170"/>
      <c r="B41" s="182" t="s">
        <v>58</v>
      </c>
      <c r="C41" s="172">
        <v>0</v>
      </c>
      <c r="D41" s="173">
        <f t="shared" si="17"/>
        <v>0</v>
      </c>
      <c r="E41" s="198">
        <f t="shared" si="18"/>
        <v>0</v>
      </c>
      <c r="F41" s="287">
        <v>0</v>
      </c>
      <c r="G41" s="288">
        <f t="shared" ref="G41:G43" si="44">F41*19%</f>
        <v>0</v>
      </c>
      <c r="H41" s="289">
        <f t="shared" ref="H41:H43" si="45">F41+G41</f>
        <v>0</v>
      </c>
      <c r="I41" s="257">
        <v>0</v>
      </c>
      <c r="J41" s="258">
        <f t="shared" si="24"/>
        <v>0</v>
      </c>
      <c r="K41" s="259">
        <f t="shared" ref="K41:K43" si="46">I41+J41</f>
        <v>0</v>
      </c>
      <c r="L41" s="321">
        <f t="shared" si="21"/>
        <v>0</v>
      </c>
      <c r="M41" s="225">
        <f t="shared" si="22"/>
        <v>0</v>
      </c>
      <c r="N41" s="331">
        <f t="shared" si="23"/>
        <v>0</v>
      </c>
    </row>
    <row r="42" spans="1:14" ht="63" x14ac:dyDescent="0.35">
      <c r="A42" s="170"/>
      <c r="B42" s="171" t="s">
        <v>59</v>
      </c>
      <c r="C42" s="172">
        <v>0</v>
      </c>
      <c r="D42" s="173">
        <f t="shared" si="17"/>
        <v>0</v>
      </c>
      <c r="E42" s="198">
        <f t="shared" si="18"/>
        <v>0</v>
      </c>
      <c r="F42" s="287">
        <v>0</v>
      </c>
      <c r="G42" s="288">
        <f t="shared" si="44"/>
        <v>0</v>
      </c>
      <c r="H42" s="289">
        <f t="shared" si="45"/>
        <v>0</v>
      </c>
      <c r="I42" s="257">
        <v>0</v>
      </c>
      <c r="J42" s="258">
        <f t="shared" si="24"/>
        <v>0</v>
      </c>
      <c r="K42" s="259">
        <f t="shared" si="46"/>
        <v>0</v>
      </c>
      <c r="L42" s="321">
        <f t="shared" si="21"/>
        <v>0</v>
      </c>
      <c r="M42" s="225">
        <f t="shared" si="22"/>
        <v>0</v>
      </c>
      <c r="N42" s="331">
        <f t="shared" si="23"/>
        <v>0</v>
      </c>
    </row>
    <row r="43" spans="1:14" ht="21" x14ac:dyDescent="0.35">
      <c r="A43" s="625"/>
      <c r="B43" s="626" t="s">
        <v>60</v>
      </c>
      <c r="C43" s="627">
        <v>0</v>
      </c>
      <c r="D43" s="641">
        <f t="shared" si="17"/>
        <v>0</v>
      </c>
      <c r="E43" s="642">
        <f t="shared" si="18"/>
        <v>0</v>
      </c>
      <c r="F43" s="570">
        <v>0</v>
      </c>
      <c r="G43" s="571">
        <f t="shared" si="44"/>
        <v>0</v>
      </c>
      <c r="H43" s="572">
        <f t="shared" si="45"/>
        <v>0</v>
      </c>
      <c r="I43" s="573">
        <v>0</v>
      </c>
      <c r="J43" s="574">
        <f t="shared" si="24"/>
        <v>0</v>
      </c>
      <c r="K43" s="575">
        <f t="shared" si="46"/>
        <v>0</v>
      </c>
      <c r="L43" s="576">
        <f t="shared" si="21"/>
        <v>0</v>
      </c>
      <c r="M43" s="577">
        <f t="shared" si="22"/>
        <v>0</v>
      </c>
      <c r="N43" s="578">
        <f t="shared" si="23"/>
        <v>0</v>
      </c>
    </row>
    <row r="44" spans="1:14" ht="42.75" thickBot="1" x14ac:dyDescent="0.4">
      <c r="A44" s="629"/>
      <c r="B44" s="175" t="s">
        <v>195</v>
      </c>
      <c r="C44" s="176">
        <v>0</v>
      </c>
      <c r="D44" s="177">
        <f t="shared" ref="D44" si="47">C44*19%</f>
        <v>0</v>
      </c>
      <c r="E44" s="199">
        <f t="shared" ref="E44" si="48">C44+D44</f>
        <v>0</v>
      </c>
      <c r="F44" s="272">
        <v>0</v>
      </c>
      <c r="G44" s="273">
        <f t="shared" ref="G44" si="49">F44*19%</f>
        <v>0</v>
      </c>
      <c r="H44" s="274">
        <f t="shared" ref="H44" si="50">F44+G44</f>
        <v>0</v>
      </c>
      <c r="I44" s="242">
        <v>0</v>
      </c>
      <c r="J44" s="243">
        <f t="shared" ref="J44" si="51">I44*21%</f>
        <v>0</v>
      </c>
      <c r="K44" s="244">
        <f t="shared" ref="K44" si="52">I44+J44</f>
        <v>0</v>
      </c>
      <c r="L44" s="322">
        <f t="shared" ref="L44" si="53">F44+I44</f>
        <v>0</v>
      </c>
      <c r="M44" s="325">
        <f t="shared" ref="M44" si="54">G44+J44</f>
        <v>0</v>
      </c>
      <c r="N44" s="332">
        <f t="shared" ref="N44" si="55">H44+K44</f>
        <v>0</v>
      </c>
    </row>
    <row r="45" spans="1:14" ht="22.5" thickTop="1" thickBot="1" x14ac:dyDescent="0.4">
      <c r="A45" s="664" t="s">
        <v>61</v>
      </c>
      <c r="B45" s="665"/>
      <c r="C45" s="163">
        <f t="shared" ref="C45:N45" si="56">C21+C25+C26+C27+C28+C35+C36+C39</f>
        <v>33333.33</v>
      </c>
      <c r="D45" s="163">
        <f t="shared" si="56"/>
        <v>6333.3326999999999</v>
      </c>
      <c r="E45" s="195">
        <f t="shared" si="56"/>
        <v>39666.662700000001</v>
      </c>
      <c r="F45" s="336">
        <f t="shared" si="56"/>
        <v>23333.33</v>
      </c>
      <c r="G45" s="279">
        <f t="shared" si="56"/>
        <v>4433.3326999999999</v>
      </c>
      <c r="H45" s="768">
        <f t="shared" si="56"/>
        <v>27766.662700000001</v>
      </c>
      <c r="I45" s="766">
        <f t="shared" si="56"/>
        <v>10000</v>
      </c>
      <c r="J45" s="249">
        <f t="shared" si="56"/>
        <v>2100</v>
      </c>
      <c r="K45" s="766">
        <f t="shared" si="56"/>
        <v>12100</v>
      </c>
      <c r="L45" s="324">
        <f t="shared" si="56"/>
        <v>33333.33</v>
      </c>
      <c r="M45" s="219">
        <f t="shared" si="56"/>
        <v>6533.3326999999999</v>
      </c>
      <c r="N45" s="334">
        <f t="shared" si="56"/>
        <v>39866.662700000001</v>
      </c>
    </row>
    <row r="46" spans="1:14" ht="21" x14ac:dyDescent="0.25">
      <c r="A46" s="666" t="s">
        <v>62</v>
      </c>
      <c r="B46" s="667"/>
      <c r="C46" s="667"/>
      <c r="D46" s="667"/>
      <c r="E46" s="667"/>
      <c r="F46" s="668"/>
      <c r="G46" s="669"/>
      <c r="H46" s="670"/>
      <c r="I46" s="671"/>
      <c r="J46" s="671"/>
      <c r="K46" s="671"/>
      <c r="L46" s="672"/>
      <c r="M46" s="724"/>
      <c r="N46" s="674"/>
    </row>
    <row r="47" spans="1:14" ht="19.5" customHeight="1" x14ac:dyDescent="0.35">
      <c r="A47" s="368" t="s">
        <v>63</v>
      </c>
      <c r="B47" s="369" t="s">
        <v>64</v>
      </c>
      <c r="C47" s="614">
        <f>C48+C49+C50</f>
        <v>1124979.78</v>
      </c>
      <c r="D47" s="614">
        <f t="shared" ref="D47:N47" si="57">D48+D49+D50</f>
        <v>213746.15820000001</v>
      </c>
      <c r="E47" s="765">
        <f t="shared" si="57"/>
        <v>1338725.9382</v>
      </c>
      <c r="F47" s="615">
        <f t="shared" si="57"/>
        <v>1047698.52</v>
      </c>
      <c r="G47" s="616">
        <f t="shared" si="57"/>
        <v>199062.7188</v>
      </c>
      <c r="H47" s="769">
        <f t="shared" si="57"/>
        <v>1246761.2387999999</v>
      </c>
      <c r="I47" s="617">
        <f t="shared" si="57"/>
        <v>77281.259999999995</v>
      </c>
      <c r="J47" s="618">
        <f t="shared" si="57"/>
        <v>16229.064599999998</v>
      </c>
      <c r="K47" s="770">
        <f t="shared" si="57"/>
        <v>93510.324599999993</v>
      </c>
      <c r="L47" s="771">
        <f t="shared" si="57"/>
        <v>1124979.78</v>
      </c>
      <c r="M47" s="620">
        <f t="shared" si="57"/>
        <v>215291.78340000001</v>
      </c>
      <c r="N47" s="772">
        <f t="shared" si="57"/>
        <v>1340271.5633999999</v>
      </c>
    </row>
    <row r="48" spans="1:14" ht="21" customHeight="1" x14ac:dyDescent="0.35">
      <c r="A48" s="17"/>
      <c r="B48" s="18" t="s">
        <v>65</v>
      </c>
      <c r="C48" s="461">
        <v>0</v>
      </c>
      <c r="D48" s="472">
        <f>C48*0.19</f>
        <v>0</v>
      </c>
      <c r="E48" s="473">
        <f>C48+D48</f>
        <v>0</v>
      </c>
      <c r="F48" s="463">
        <v>0</v>
      </c>
      <c r="G48" s="474">
        <f>F48*0.19</f>
        <v>0</v>
      </c>
      <c r="H48" s="475">
        <f>F48+G48</f>
        <v>0</v>
      </c>
      <c r="I48" s="466">
        <f>C48-F48</f>
        <v>0</v>
      </c>
      <c r="J48" s="467">
        <f t="shared" ref="J48" si="58">I48*0.21</f>
        <v>0</v>
      </c>
      <c r="K48" s="476">
        <f>I48+J48</f>
        <v>0</v>
      </c>
      <c r="L48" s="469">
        <f t="shared" ref="L48:L58" si="59">F48+I48</f>
        <v>0</v>
      </c>
      <c r="M48" s="470">
        <f t="shared" ref="M48:M58" si="60">G48+J48</f>
        <v>0</v>
      </c>
      <c r="N48" s="471">
        <f t="shared" ref="N48:N58" si="61">H48+K48</f>
        <v>0</v>
      </c>
    </row>
    <row r="49" spans="1:14" ht="20.25" customHeight="1" x14ac:dyDescent="0.35">
      <c r="A49" s="17"/>
      <c r="B49" s="18" t="s">
        <v>66</v>
      </c>
      <c r="C49" s="461">
        <f>131829.15+110667.54+109829.57+134938.21+134516.34+159939.62</f>
        <v>781720.42999999993</v>
      </c>
      <c r="D49" s="472">
        <f t="shared" ref="D49:D58" si="62">C49*0.19</f>
        <v>148526.8817</v>
      </c>
      <c r="E49" s="473">
        <f>C49+D49</f>
        <v>930247.31169999996</v>
      </c>
      <c r="F49" s="463">
        <f>131829.15+110667.54+109829.57+134938.21+134516.34+159939.62</f>
        <v>781720.42999999993</v>
      </c>
      <c r="G49" s="474">
        <f t="shared" ref="G49:G51" si="63">F49*0.19</f>
        <v>148526.8817</v>
      </c>
      <c r="H49" s="475">
        <f t="shared" ref="H49:H51" si="64">F49+G49</f>
        <v>930247.31169999996</v>
      </c>
      <c r="I49" s="466">
        <f t="shared" ref="I49:I58" si="65">C49-F49</f>
        <v>0</v>
      </c>
      <c r="J49" s="467">
        <f t="shared" ref="J49:J58" si="66">I49*0.21</f>
        <v>0</v>
      </c>
      <c r="K49" s="476">
        <f t="shared" ref="K49:K58" si="67">I49+J49</f>
        <v>0</v>
      </c>
      <c r="L49" s="469">
        <f t="shared" si="59"/>
        <v>781720.42999999993</v>
      </c>
      <c r="M49" s="470">
        <f t="shared" si="60"/>
        <v>148526.8817</v>
      </c>
      <c r="N49" s="471">
        <f t="shared" si="61"/>
        <v>930247.31169999996</v>
      </c>
    </row>
    <row r="50" spans="1:14" ht="20.25" customHeight="1" x14ac:dyDescent="0.35">
      <c r="A50" s="17"/>
      <c r="B50" s="18" t="s">
        <v>193</v>
      </c>
      <c r="C50" s="461">
        <f>L50</f>
        <v>343259.35000000003</v>
      </c>
      <c r="D50" s="472">
        <f>C50*0.19</f>
        <v>65219.276500000007</v>
      </c>
      <c r="E50" s="473">
        <f>C50+D50</f>
        <v>408478.62650000001</v>
      </c>
      <c r="F50" s="463">
        <v>265978.09000000003</v>
      </c>
      <c r="G50" s="474">
        <f>F50*0.19</f>
        <v>50535.837100000004</v>
      </c>
      <c r="H50" s="475">
        <f>F50+G50</f>
        <v>316513.92710000003</v>
      </c>
      <c r="I50" s="466">
        <v>77281.259999999995</v>
      </c>
      <c r="J50" s="467">
        <f>I50*0.21</f>
        <v>16229.064599999998</v>
      </c>
      <c r="K50" s="476">
        <f>I50+J50</f>
        <v>93510.324599999993</v>
      </c>
      <c r="L50" s="469">
        <f>F50+I50</f>
        <v>343259.35000000003</v>
      </c>
      <c r="M50" s="470">
        <f t="shared" si="60"/>
        <v>66764.901700000002</v>
      </c>
      <c r="N50" s="471">
        <f t="shared" si="61"/>
        <v>410024.25170000002</v>
      </c>
    </row>
    <row r="51" spans="1:14" ht="21" x14ac:dyDescent="0.35">
      <c r="A51" s="368" t="s">
        <v>67</v>
      </c>
      <c r="B51" s="369" t="s">
        <v>68</v>
      </c>
      <c r="C51" s="614">
        <v>0</v>
      </c>
      <c r="D51" s="370">
        <f t="shared" si="62"/>
        <v>0</v>
      </c>
      <c r="E51" s="371">
        <f t="shared" ref="E51:E58" si="68">C51+D51</f>
        <v>0</v>
      </c>
      <c r="F51" s="615">
        <v>0</v>
      </c>
      <c r="G51" s="372">
        <f t="shared" si="63"/>
        <v>0</v>
      </c>
      <c r="H51" s="373">
        <f t="shared" si="64"/>
        <v>0</v>
      </c>
      <c r="I51" s="617">
        <f t="shared" si="65"/>
        <v>0</v>
      </c>
      <c r="J51" s="618">
        <f t="shared" si="66"/>
        <v>0</v>
      </c>
      <c r="K51" s="374">
        <f t="shared" si="67"/>
        <v>0</v>
      </c>
      <c r="L51" s="619">
        <f t="shared" si="59"/>
        <v>0</v>
      </c>
      <c r="M51" s="620">
        <f t="shared" si="60"/>
        <v>0</v>
      </c>
      <c r="N51" s="621">
        <f t="shared" si="61"/>
        <v>0</v>
      </c>
    </row>
    <row r="52" spans="1:14" ht="27.75" customHeight="1" x14ac:dyDescent="0.35">
      <c r="A52" s="368" t="s">
        <v>69</v>
      </c>
      <c r="B52" s="622" t="s">
        <v>70</v>
      </c>
      <c r="C52" s="614">
        <f>C53+C54+C55</f>
        <v>41587.5</v>
      </c>
      <c r="D52" s="614">
        <f t="shared" ref="D52:N52" si="69">D53+D54+D55</f>
        <v>7901.625</v>
      </c>
      <c r="E52" s="765">
        <f t="shared" si="69"/>
        <v>49489.125</v>
      </c>
      <c r="F52" s="615">
        <f t="shared" si="69"/>
        <v>0</v>
      </c>
      <c r="G52" s="616">
        <f t="shared" si="69"/>
        <v>0</v>
      </c>
      <c r="H52" s="769">
        <f t="shared" si="69"/>
        <v>0</v>
      </c>
      <c r="I52" s="617">
        <f t="shared" si="69"/>
        <v>41587.5</v>
      </c>
      <c r="J52" s="618">
        <f t="shared" si="69"/>
        <v>8733.375</v>
      </c>
      <c r="K52" s="770">
        <f t="shared" si="69"/>
        <v>50320.875</v>
      </c>
      <c r="L52" s="771">
        <f t="shared" si="69"/>
        <v>41587.5</v>
      </c>
      <c r="M52" s="620">
        <f t="shared" si="69"/>
        <v>8733.375</v>
      </c>
      <c r="N52" s="772">
        <f t="shared" si="69"/>
        <v>50320.875</v>
      </c>
    </row>
    <row r="53" spans="1:14" ht="22.5" customHeight="1" x14ac:dyDescent="0.35">
      <c r="A53" s="17"/>
      <c r="B53" s="18" t="s">
        <v>71</v>
      </c>
      <c r="C53" s="461">
        <v>0</v>
      </c>
      <c r="D53" s="472">
        <f t="shared" si="62"/>
        <v>0</v>
      </c>
      <c r="E53" s="473">
        <f t="shared" si="68"/>
        <v>0</v>
      </c>
      <c r="F53" s="463">
        <v>0</v>
      </c>
      <c r="G53" s="474">
        <f t="shared" ref="G53:G58" si="70">F53*0.19</f>
        <v>0</v>
      </c>
      <c r="H53" s="475">
        <f t="shared" ref="H53:H58" si="71">F53+G53</f>
        <v>0</v>
      </c>
      <c r="I53" s="466">
        <f t="shared" si="65"/>
        <v>0</v>
      </c>
      <c r="J53" s="467">
        <f t="shared" si="66"/>
        <v>0</v>
      </c>
      <c r="K53" s="476">
        <f t="shared" si="67"/>
        <v>0</v>
      </c>
      <c r="L53" s="469">
        <f t="shared" si="59"/>
        <v>0</v>
      </c>
      <c r="M53" s="470">
        <f t="shared" si="60"/>
        <v>0</v>
      </c>
      <c r="N53" s="471">
        <f t="shared" si="61"/>
        <v>0</v>
      </c>
    </row>
    <row r="54" spans="1:14" ht="22.5" customHeight="1" x14ac:dyDescent="0.35">
      <c r="A54" s="17"/>
      <c r="B54" s="18" t="s">
        <v>72</v>
      </c>
      <c r="C54" s="461">
        <v>0</v>
      </c>
      <c r="D54" s="472">
        <f t="shared" si="62"/>
        <v>0</v>
      </c>
      <c r="E54" s="473">
        <f t="shared" si="68"/>
        <v>0</v>
      </c>
      <c r="F54" s="463">
        <v>0</v>
      </c>
      <c r="G54" s="474">
        <f t="shared" si="70"/>
        <v>0</v>
      </c>
      <c r="H54" s="475">
        <f t="shared" si="71"/>
        <v>0</v>
      </c>
      <c r="I54" s="466">
        <f t="shared" si="65"/>
        <v>0</v>
      </c>
      <c r="J54" s="467">
        <f t="shared" si="66"/>
        <v>0</v>
      </c>
      <c r="K54" s="476">
        <f t="shared" si="67"/>
        <v>0</v>
      </c>
      <c r="L54" s="469">
        <f t="shared" si="59"/>
        <v>0</v>
      </c>
      <c r="M54" s="470">
        <f t="shared" si="60"/>
        <v>0</v>
      </c>
      <c r="N54" s="471">
        <f t="shared" si="61"/>
        <v>0</v>
      </c>
    </row>
    <row r="55" spans="1:14" ht="22.5" customHeight="1" x14ac:dyDescent="0.35">
      <c r="A55" s="17"/>
      <c r="B55" s="18" t="s">
        <v>194</v>
      </c>
      <c r="C55" s="461">
        <v>41587.5</v>
      </c>
      <c r="D55" s="472">
        <f t="shared" ref="D55" si="72">C55*0.19</f>
        <v>7901.625</v>
      </c>
      <c r="E55" s="473">
        <f t="shared" ref="E55" si="73">C55+D55</f>
        <v>49489.125</v>
      </c>
      <c r="F55" s="463">
        <v>0</v>
      </c>
      <c r="G55" s="474">
        <f t="shared" ref="G55" si="74">F55*0.19</f>
        <v>0</v>
      </c>
      <c r="H55" s="475">
        <f t="shared" ref="H55" si="75">F55+G55</f>
        <v>0</v>
      </c>
      <c r="I55" s="466">
        <v>41587.5</v>
      </c>
      <c r="J55" s="467">
        <f t="shared" ref="J55" si="76">I55*0.21</f>
        <v>8733.375</v>
      </c>
      <c r="K55" s="476">
        <f t="shared" ref="K55" si="77">I55+J55</f>
        <v>50320.875</v>
      </c>
      <c r="L55" s="469">
        <f t="shared" ref="L55" si="78">F55+I55</f>
        <v>41587.5</v>
      </c>
      <c r="M55" s="470">
        <f t="shared" ref="M55" si="79">G55+J55</f>
        <v>8733.375</v>
      </c>
      <c r="N55" s="471">
        <f t="shared" ref="N55" si="80">H55+K55</f>
        <v>50320.875</v>
      </c>
    </row>
    <row r="56" spans="1:14" ht="42" x14ac:dyDescent="0.35">
      <c r="A56" s="368" t="s">
        <v>73</v>
      </c>
      <c r="B56" s="622" t="s">
        <v>74</v>
      </c>
      <c r="C56" s="614">
        <v>0</v>
      </c>
      <c r="D56" s="370">
        <f t="shared" si="62"/>
        <v>0</v>
      </c>
      <c r="E56" s="371">
        <f t="shared" si="68"/>
        <v>0</v>
      </c>
      <c r="F56" s="615">
        <v>0</v>
      </c>
      <c r="G56" s="372">
        <f t="shared" si="70"/>
        <v>0</v>
      </c>
      <c r="H56" s="373">
        <f t="shared" si="71"/>
        <v>0</v>
      </c>
      <c r="I56" s="617">
        <f t="shared" si="65"/>
        <v>0</v>
      </c>
      <c r="J56" s="618">
        <f t="shared" si="66"/>
        <v>0</v>
      </c>
      <c r="K56" s="374">
        <f t="shared" si="67"/>
        <v>0</v>
      </c>
      <c r="L56" s="619">
        <f t="shared" si="59"/>
        <v>0</v>
      </c>
      <c r="M56" s="620">
        <f t="shared" si="60"/>
        <v>0</v>
      </c>
      <c r="N56" s="621">
        <f t="shared" si="61"/>
        <v>0</v>
      </c>
    </row>
    <row r="57" spans="1:14" ht="21" x14ac:dyDescent="0.35">
      <c r="A57" s="368" t="s">
        <v>75</v>
      </c>
      <c r="B57" s="622" t="s">
        <v>76</v>
      </c>
      <c r="C57" s="614">
        <v>0</v>
      </c>
      <c r="D57" s="370">
        <f t="shared" si="62"/>
        <v>0</v>
      </c>
      <c r="E57" s="371">
        <f t="shared" si="68"/>
        <v>0</v>
      </c>
      <c r="F57" s="615">
        <v>0</v>
      </c>
      <c r="G57" s="372">
        <f t="shared" si="70"/>
        <v>0</v>
      </c>
      <c r="H57" s="373">
        <f t="shared" si="71"/>
        <v>0</v>
      </c>
      <c r="I57" s="617">
        <f t="shared" si="65"/>
        <v>0</v>
      </c>
      <c r="J57" s="618">
        <f t="shared" si="66"/>
        <v>0</v>
      </c>
      <c r="K57" s="374">
        <f t="shared" si="67"/>
        <v>0</v>
      </c>
      <c r="L57" s="619">
        <f t="shared" si="59"/>
        <v>0</v>
      </c>
      <c r="M57" s="620">
        <f t="shared" si="60"/>
        <v>0</v>
      </c>
      <c r="N57" s="621">
        <f t="shared" si="61"/>
        <v>0</v>
      </c>
    </row>
    <row r="58" spans="1:14" ht="21" x14ac:dyDescent="0.35">
      <c r="A58" s="368" t="s">
        <v>77</v>
      </c>
      <c r="B58" s="622" t="s">
        <v>78</v>
      </c>
      <c r="C58" s="614">
        <v>0</v>
      </c>
      <c r="D58" s="370">
        <f t="shared" si="62"/>
        <v>0</v>
      </c>
      <c r="E58" s="371">
        <f t="shared" si="68"/>
        <v>0</v>
      </c>
      <c r="F58" s="615">
        <v>0</v>
      </c>
      <c r="G58" s="372">
        <f t="shared" si="70"/>
        <v>0</v>
      </c>
      <c r="H58" s="373">
        <f t="shared" si="71"/>
        <v>0</v>
      </c>
      <c r="I58" s="617">
        <f t="shared" si="65"/>
        <v>0</v>
      </c>
      <c r="J58" s="618">
        <f t="shared" si="66"/>
        <v>0</v>
      </c>
      <c r="K58" s="374">
        <f t="shared" si="67"/>
        <v>0</v>
      </c>
      <c r="L58" s="619">
        <f t="shared" si="59"/>
        <v>0</v>
      </c>
      <c r="M58" s="620">
        <f t="shared" si="60"/>
        <v>0</v>
      </c>
      <c r="N58" s="621">
        <f t="shared" si="61"/>
        <v>0</v>
      </c>
    </row>
    <row r="59" spans="1:14" ht="21.75" thickBot="1" x14ac:dyDescent="0.4">
      <c r="A59" s="660" t="s">
        <v>79</v>
      </c>
      <c r="B59" s="661"/>
      <c r="C59" s="164">
        <f>C47+C51+C52+C56+C57+C58</f>
        <v>1166567.28</v>
      </c>
      <c r="D59" s="164">
        <f t="shared" ref="D59:E59" si="81">D47+D51+D52+D56+D57+D58</f>
        <v>221647.78320000001</v>
      </c>
      <c r="E59" s="196">
        <f t="shared" si="81"/>
        <v>1388215.0632</v>
      </c>
      <c r="F59" s="337">
        <f>F47+F51+F52+F56+F57+F58</f>
        <v>1047698.52</v>
      </c>
      <c r="G59" s="282">
        <f>G47+G51+G52+G56+G57+G58</f>
        <v>199062.7188</v>
      </c>
      <c r="H59" s="579">
        <f t="shared" ref="H59:N59" si="82">H47+H51+H52+H56+H57+H58</f>
        <v>1246761.2387999999</v>
      </c>
      <c r="I59" s="767">
        <f t="shared" si="82"/>
        <v>118868.76</v>
      </c>
      <c r="J59" s="252">
        <f t="shared" si="82"/>
        <v>24962.439599999998</v>
      </c>
      <c r="K59" s="767">
        <f t="shared" si="82"/>
        <v>143831.19959999999</v>
      </c>
      <c r="L59" s="327">
        <f t="shared" si="82"/>
        <v>1166567.28</v>
      </c>
      <c r="M59" s="222">
        <f t="shared" si="82"/>
        <v>224025.15840000001</v>
      </c>
      <c r="N59" s="329">
        <f t="shared" si="82"/>
        <v>1390592.4383999999</v>
      </c>
    </row>
    <row r="60" spans="1:14" ht="21" x14ac:dyDescent="0.25">
      <c r="A60" s="666" t="s">
        <v>80</v>
      </c>
      <c r="B60" s="667"/>
      <c r="C60" s="667"/>
      <c r="D60" s="667"/>
      <c r="E60" s="667"/>
      <c r="F60" s="668"/>
      <c r="G60" s="669"/>
      <c r="H60" s="670"/>
      <c r="I60" s="671"/>
      <c r="J60" s="671"/>
      <c r="K60" s="671"/>
      <c r="L60" s="672"/>
      <c r="M60" s="673"/>
      <c r="N60" s="674"/>
    </row>
    <row r="61" spans="1:14" s="29" customFormat="1" ht="21" x14ac:dyDescent="0.35">
      <c r="A61" s="368" t="s">
        <v>81</v>
      </c>
      <c r="B61" s="442" t="s">
        <v>82</v>
      </c>
      <c r="C61" s="370">
        <f>C62+C63</f>
        <v>0</v>
      </c>
      <c r="D61" s="370">
        <f t="shared" ref="D61:E61" si="83">D62+D63</f>
        <v>0</v>
      </c>
      <c r="E61" s="371">
        <f t="shared" si="83"/>
        <v>0</v>
      </c>
      <c r="F61" s="404">
        <f>F62+F63</f>
        <v>0</v>
      </c>
      <c r="G61" s="372">
        <f t="shared" ref="G61:H61" si="84">G62+G63</f>
        <v>0</v>
      </c>
      <c r="H61" s="373">
        <f t="shared" si="84"/>
        <v>0</v>
      </c>
      <c r="I61" s="405">
        <f>I62+I63</f>
        <v>0</v>
      </c>
      <c r="J61" s="406">
        <f t="shared" ref="J61:K61" si="85">J62+J63</f>
        <v>0</v>
      </c>
      <c r="K61" s="374">
        <f t="shared" si="85"/>
        <v>0</v>
      </c>
      <c r="L61" s="407">
        <f>F61+I61</f>
        <v>0</v>
      </c>
      <c r="M61" s="408">
        <f t="shared" ref="M61:N61" si="86">G61+J61</f>
        <v>0</v>
      </c>
      <c r="N61" s="409">
        <f t="shared" si="86"/>
        <v>0</v>
      </c>
    </row>
    <row r="62" spans="1:14" ht="21" x14ac:dyDescent="0.35">
      <c r="A62" s="165"/>
      <c r="B62" s="184" t="s">
        <v>83</v>
      </c>
      <c r="C62" s="167">
        <v>0</v>
      </c>
      <c r="D62" s="168">
        <f t="shared" ref="D62:D71" si="87">C62*19%</f>
        <v>0</v>
      </c>
      <c r="E62" s="197">
        <f t="shared" ref="E62:E63" si="88">C62+D62</f>
        <v>0</v>
      </c>
      <c r="F62" s="287">
        <v>0</v>
      </c>
      <c r="G62" s="288">
        <f t="shared" ref="G62:G63" si="89">F62*19%</f>
        <v>0</v>
      </c>
      <c r="H62" s="289">
        <f t="shared" ref="H62:H63" si="90">F62+G62</f>
        <v>0</v>
      </c>
      <c r="I62" s="257">
        <v>0</v>
      </c>
      <c r="J62" s="258">
        <f>I62*21%</f>
        <v>0</v>
      </c>
      <c r="K62" s="259">
        <f t="shared" ref="K62:K63" si="91">I62+J62</f>
        <v>0</v>
      </c>
      <c r="L62" s="321">
        <f t="shared" ref="L62:L71" si="92">F62+I62</f>
        <v>0</v>
      </c>
      <c r="M62" s="225">
        <f t="shared" ref="M62:M71" si="93">G62+J62</f>
        <v>0</v>
      </c>
      <c r="N62" s="331">
        <f t="shared" ref="N62:N71" si="94">H62+K62</f>
        <v>0</v>
      </c>
    </row>
    <row r="63" spans="1:14" ht="21" x14ac:dyDescent="0.35">
      <c r="A63" s="165"/>
      <c r="B63" s="166" t="s">
        <v>84</v>
      </c>
      <c r="C63" s="167">
        <v>0</v>
      </c>
      <c r="D63" s="168">
        <f t="shared" si="87"/>
        <v>0</v>
      </c>
      <c r="E63" s="197">
        <f t="shared" si="88"/>
        <v>0</v>
      </c>
      <c r="F63" s="287">
        <v>0</v>
      </c>
      <c r="G63" s="288">
        <f t="shared" si="89"/>
        <v>0</v>
      </c>
      <c r="H63" s="289">
        <f t="shared" si="90"/>
        <v>0</v>
      </c>
      <c r="I63" s="257">
        <v>0</v>
      </c>
      <c r="J63" s="258">
        <f>I63*21%</f>
        <v>0</v>
      </c>
      <c r="K63" s="259">
        <f t="shared" si="91"/>
        <v>0</v>
      </c>
      <c r="L63" s="321">
        <f t="shared" si="92"/>
        <v>0</v>
      </c>
      <c r="M63" s="225">
        <f t="shared" si="93"/>
        <v>0</v>
      </c>
      <c r="N63" s="331">
        <f t="shared" si="94"/>
        <v>0</v>
      </c>
    </row>
    <row r="64" spans="1:14" s="29" customFormat="1" ht="21" x14ac:dyDescent="0.35">
      <c r="A64" s="558" t="s">
        <v>85</v>
      </c>
      <c r="B64" s="559" t="s">
        <v>86</v>
      </c>
      <c r="C64" s="560">
        <f t="shared" ref="C64:K64" si="95">SUM(C65:C69)</f>
        <v>28852.97</v>
      </c>
      <c r="D64" s="560">
        <f t="shared" si="95"/>
        <v>0</v>
      </c>
      <c r="E64" s="561">
        <f t="shared" si="95"/>
        <v>28852.97</v>
      </c>
      <c r="F64" s="562">
        <f t="shared" si="95"/>
        <v>13724.16</v>
      </c>
      <c r="G64" s="563">
        <f t="shared" si="95"/>
        <v>0</v>
      </c>
      <c r="H64" s="564">
        <f t="shared" si="95"/>
        <v>13724.16</v>
      </c>
      <c r="I64" s="565">
        <f t="shared" si="95"/>
        <v>15128.81</v>
      </c>
      <c r="J64" s="438">
        <f t="shared" si="95"/>
        <v>0</v>
      </c>
      <c r="K64" s="566">
        <f t="shared" si="95"/>
        <v>15128.81</v>
      </c>
      <c r="L64" s="439">
        <f t="shared" si="92"/>
        <v>28852.97</v>
      </c>
      <c r="M64" s="440">
        <f t="shared" si="93"/>
        <v>0</v>
      </c>
      <c r="N64" s="441">
        <f t="shared" si="94"/>
        <v>28852.97</v>
      </c>
    </row>
    <row r="65" spans="1:14" ht="42" customHeight="1" x14ac:dyDescent="0.35">
      <c r="A65" s="165"/>
      <c r="B65" s="169" t="s">
        <v>87</v>
      </c>
      <c r="C65" s="167">
        <v>0</v>
      </c>
      <c r="D65" s="185">
        <v>0</v>
      </c>
      <c r="E65" s="197">
        <f t="shared" ref="E65:E71" si="96">C65+D65</f>
        <v>0</v>
      </c>
      <c r="F65" s="287">
        <v>0</v>
      </c>
      <c r="G65" s="290">
        <v>0</v>
      </c>
      <c r="H65" s="289">
        <f t="shared" ref="H65:H71" si="97">F65+G65</f>
        <v>0</v>
      </c>
      <c r="I65" s="257">
        <v>0</v>
      </c>
      <c r="J65" s="260">
        <v>0</v>
      </c>
      <c r="K65" s="259">
        <f t="shared" ref="K65:K71" si="98">I65+J65</f>
        <v>0</v>
      </c>
      <c r="L65" s="321">
        <f t="shared" si="92"/>
        <v>0</v>
      </c>
      <c r="M65" s="225">
        <f t="shared" si="93"/>
        <v>0</v>
      </c>
      <c r="N65" s="331">
        <f t="shared" si="94"/>
        <v>0</v>
      </c>
    </row>
    <row r="66" spans="1:14" ht="42" x14ac:dyDescent="0.35">
      <c r="A66" s="165"/>
      <c r="B66" s="169" t="s">
        <v>88</v>
      </c>
      <c r="C66" s="167">
        <v>28852.97</v>
      </c>
      <c r="D66" s="185">
        <v>0</v>
      </c>
      <c r="E66" s="197">
        <f t="shared" si="96"/>
        <v>28852.97</v>
      </c>
      <c r="F66" s="287">
        <v>13724.16</v>
      </c>
      <c r="G66" s="290">
        <v>0</v>
      </c>
      <c r="H66" s="289">
        <f t="shared" si="97"/>
        <v>13724.16</v>
      </c>
      <c r="I66" s="257">
        <v>15128.81</v>
      </c>
      <c r="J66" s="260">
        <v>0</v>
      </c>
      <c r="K66" s="259">
        <f t="shared" si="98"/>
        <v>15128.81</v>
      </c>
      <c r="L66" s="321">
        <f t="shared" si="92"/>
        <v>28852.97</v>
      </c>
      <c r="M66" s="225">
        <f t="shared" si="93"/>
        <v>0</v>
      </c>
      <c r="N66" s="331">
        <f t="shared" si="94"/>
        <v>28852.97</v>
      </c>
    </row>
    <row r="67" spans="1:14" ht="66.75" customHeight="1" x14ac:dyDescent="0.35">
      <c r="A67" s="165"/>
      <c r="B67" s="169" t="s">
        <v>89</v>
      </c>
      <c r="C67" s="167">
        <v>0</v>
      </c>
      <c r="D67" s="185">
        <v>0</v>
      </c>
      <c r="E67" s="197">
        <f t="shared" si="96"/>
        <v>0</v>
      </c>
      <c r="F67" s="287">
        <v>0</v>
      </c>
      <c r="G67" s="290">
        <v>0</v>
      </c>
      <c r="H67" s="289">
        <f t="shared" si="97"/>
        <v>0</v>
      </c>
      <c r="I67" s="257">
        <v>0</v>
      </c>
      <c r="J67" s="260">
        <v>0</v>
      </c>
      <c r="K67" s="259">
        <f t="shared" si="98"/>
        <v>0</v>
      </c>
      <c r="L67" s="321">
        <f t="shared" si="92"/>
        <v>0</v>
      </c>
      <c r="M67" s="225">
        <f t="shared" si="93"/>
        <v>0</v>
      </c>
      <c r="N67" s="331">
        <f t="shared" si="94"/>
        <v>0</v>
      </c>
    </row>
    <row r="68" spans="1:14" ht="21" x14ac:dyDescent="0.35">
      <c r="A68" s="165"/>
      <c r="B68" s="169" t="s">
        <v>90</v>
      </c>
      <c r="C68" s="167">
        <v>0</v>
      </c>
      <c r="D68" s="185">
        <v>0</v>
      </c>
      <c r="E68" s="197">
        <f t="shared" si="96"/>
        <v>0</v>
      </c>
      <c r="F68" s="287">
        <v>0</v>
      </c>
      <c r="G68" s="290">
        <v>0</v>
      </c>
      <c r="H68" s="289">
        <f t="shared" si="97"/>
        <v>0</v>
      </c>
      <c r="I68" s="257">
        <v>0</v>
      </c>
      <c r="J68" s="260">
        <v>0</v>
      </c>
      <c r="K68" s="259">
        <f t="shared" si="98"/>
        <v>0</v>
      </c>
      <c r="L68" s="321">
        <f t="shared" si="92"/>
        <v>0</v>
      </c>
      <c r="M68" s="225">
        <f t="shared" si="93"/>
        <v>0</v>
      </c>
      <c r="N68" s="331">
        <f t="shared" si="94"/>
        <v>0</v>
      </c>
    </row>
    <row r="69" spans="1:14" ht="42.75" thickBot="1" x14ac:dyDescent="0.4">
      <c r="A69" s="154"/>
      <c r="B69" s="186" t="s">
        <v>91</v>
      </c>
      <c r="C69" s="156">
        <v>0</v>
      </c>
      <c r="D69" s="187">
        <v>0</v>
      </c>
      <c r="E69" s="193">
        <f t="shared" si="96"/>
        <v>0</v>
      </c>
      <c r="F69" s="272">
        <v>0</v>
      </c>
      <c r="G69" s="291">
        <v>0</v>
      </c>
      <c r="H69" s="274">
        <f t="shared" si="97"/>
        <v>0</v>
      </c>
      <c r="I69" s="242">
        <v>0</v>
      </c>
      <c r="J69" s="261">
        <v>0</v>
      </c>
      <c r="K69" s="244">
        <f t="shared" si="98"/>
        <v>0</v>
      </c>
      <c r="L69" s="322">
        <f t="shared" si="92"/>
        <v>0</v>
      </c>
      <c r="M69" s="325">
        <f t="shared" si="93"/>
        <v>0</v>
      </c>
      <c r="N69" s="332">
        <f t="shared" si="94"/>
        <v>0</v>
      </c>
    </row>
    <row r="70" spans="1:14" ht="22.5" thickTop="1" thickBot="1" x14ac:dyDescent="0.4">
      <c r="A70" s="178" t="s">
        <v>92</v>
      </c>
      <c r="B70" s="179" t="s">
        <v>93</v>
      </c>
      <c r="C70" s="180">
        <v>73880.78</v>
      </c>
      <c r="D70" s="181">
        <f t="shared" si="87"/>
        <v>14037.3482</v>
      </c>
      <c r="E70" s="200">
        <f t="shared" si="96"/>
        <v>87918.128200000006</v>
      </c>
      <c r="F70" s="275">
        <v>0</v>
      </c>
      <c r="G70" s="276">
        <f t="shared" ref="G70:G71" si="99">F70*19%</f>
        <v>0</v>
      </c>
      <c r="H70" s="277">
        <f t="shared" si="97"/>
        <v>0</v>
      </c>
      <c r="I70" s="245">
        <f>C70-F70</f>
        <v>73880.78</v>
      </c>
      <c r="J70" s="246">
        <f t="shared" ref="J70:J71" si="100">I70*19%</f>
        <v>14037.3482</v>
      </c>
      <c r="K70" s="247">
        <f t="shared" si="98"/>
        <v>87918.128200000006</v>
      </c>
      <c r="L70" s="323">
        <f t="shared" si="92"/>
        <v>73880.78</v>
      </c>
      <c r="M70" s="326">
        <f t="shared" si="93"/>
        <v>14037.3482</v>
      </c>
      <c r="N70" s="333">
        <f t="shared" si="94"/>
        <v>87918.128200000006</v>
      </c>
    </row>
    <row r="71" spans="1:14" ht="22.5" thickTop="1" thickBot="1" x14ac:dyDescent="0.4">
      <c r="A71" s="158" t="s">
        <v>94</v>
      </c>
      <c r="B71" s="162" t="s">
        <v>95</v>
      </c>
      <c r="C71" s="180">
        <v>0</v>
      </c>
      <c r="D71" s="161">
        <f t="shared" si="87"/>
        <v>0</v>
      </c>
      <c r="E71" s="194">
        <f t="shared" si="96"/>
        <v>0</v>
      </c>
      <c r="F71" s="275">
        <v>0</v>
      </c>
      <c r="G71" s="276">
        <f t="shared" si="99"/>
        <v>0</v>
      </c>
      <c r="H71" s="277">
        <f t="shared" si="97"/>
        <v>0</v>
      </c>
      <c r="I71" s="245">
        <v>0</v>
      </c>
      <c r="J71" s="246">
        <f t="shared" si="100"/>
        <v>0</v>
      </c>
      <c r="K71" s="247">
        <f t="shared" si="98"/>
        <v>0</v>
      </c>
      <c r="L71" s="323">
        <f t="shared" si="92"/>
        <v>0</v>
      </c>
      <c r="M71" s="326">
        <f t="shared" si="93"/>
        <v>0</v>
      </c>
      <c r="N71" s="333">
        <f t="shared" si="94"/>
        <v>0</v>
      </c>
    </row>
    <row r="72" spans="1:14" ht="22.5" thickTop="1" thickBot="1" x14ac:dyDescent="0.4">
      <c r="A72" s="662" t="s">
        <v>96</v>
      </c>
      <c r="B72" s="663"/>
      <c r="C72" s="163">
        <f t="shared" ref="C72:N72" si="101">C61+C64+C70+C71</f>
        <v>102733.75</v>
      </c>
      <c r="D72" s="163">
        <f t="shared" si="101"/>
        <v>14037.3482</v>
      </c>
      <c r="E72" s="195">
        <f t="shared" si="101"/>
        <v>116771.09820000001</v>
      </c>
      <c r="F72" s="336">
        <f t="shared" si="101"/>
        <v>13724.16</v>
      </c>
      <c r="G72" s="279">
        <f t="shared" si="101"/>
        <v>0</v>
      </c>
      <c r="H72" s="768">
        <f t="shared" si="101"/>
        <v>13724.16</v>
      </c>
      <c r="I72" s="766">
        <f t="shared" si="101"/>
        <v>89009.59</v>
      </c>
      <c r="J72" s="249">
        <f t="shared" si="101"/>
        <v>14037.3482</v>
      </c>
      <c r="K72" s="766">
        <f t="shared" si="101"/>
        <v>103046.9382</v>
      </c>
      <c r="L72" s="324">
        <f t="shared" si="101"/>
        <v>102733.75</v>
      </c>
      <c r="M72" s="219">
        <f t="shared" si="101"/>
        <v>14037.3482</v>
      </c>
      <c r="N72" s="334">
        <f t="shared" si="101"/>
        <v>116771.09820000001</v>
      </c>
    </row>
    <row r="73" spans="1:14" ht="21" x14ac:dyDescent="0.25">
      <c r="A73" s="651" t="s">
        <v>97</v>
      </c>
      <c r="B73" s="652"/>
      <c r="C73" s="652"/>
      <c r="D73" s="652"/>
      <c r="E73" s="652"/>
      <c r="F73" s="653"/>
      <c r="G73" s="654"/>
      <c r="H73" s="655"/>
      <c r="I73" s="656"/>
      <c r="J73" s="656"/>
      <c r="K73" s="656"/>
      <c r="L73" s="657"/>
      <c r="M73" s="658"/>
      <c r="N73" s="659"/>
    </row>
    <row r="74" spans="1:14" ht="21" x14ac:dyDescent="0.35">
      <c r="A74" s="165" t="s">
        <v>98</v>
      </c>
      <c r="B74" s="188" t="s">
        <v>99</v>
      </c>
      <c r="C74" s="167">
        <v>0</v>
      </c>
      <c r="D74" s="168">
        <f>C74*19%</f>
        <v>0</v>
      </c>
      <c r="E74" s="197">
        <f>C74+D74</f>
        <v>0</v>
      </c>
      <c r="F74" s="287">
        <v>0</v>
      </c>
      <c r="G74" s="288">
        <f>F74*19%</f>
        <v>0</v>
      </c>
      <c r="H74" s="289">
        <f>F74+G74</f>
        <v>0</v>
      </c>
      <c r="I74" s="257">
        <v>0</v>
      </c>
      <c r="J74" s="258">
        <f>I74*21%</f>
        <v>0</v>
      </c>
      <c r="K74" s="259">
        <f>I74+J74</f>
        <v>0</v>
      </c>
      <c r="L74" s="328">
        <f>F74+I74</f>
        <v>0</v>
      </c>
      <c r="M74" s="311">
        <f t="shared" ref="M74:N74" si="102">G74+J74</f>
        <v>0</v>
      </c>
      <c r="N74" s="335">
        <f t="shared" si="102"/>
        <v>0</v>
      </c>
    </row>
    <row r="75" spans="1:14" ht="21" x14ac:dyDescent="0.35">
      <c r="A75" s="165" t="s">
        <v>100</v>
      </c>
      <c r="B75" s="166" t="s">
        <v>101</v>
      </c>
      <c r="C75" s="167">
        <v>0</v>
      </c>
      <c r="D75" s="168">
        <f t="shared" ref="D75" si="103">C75*19%</f>
        <v>0</v>
      </c>
      <c r="E75" s="197">
        <f t="shared" ref="E75" si="104">C75+D75</f>
        <v>0</v>
      </c>
      <c r="F75" s="287">
        <v>0</v>
      </c>
      <c r="G75" s="288">
        <f t="shared" ref="G75" si="105">F75*19%</f>
        <v>0</v>
      </c>
      <c r="H75" s="289">
        <f t="shared" ref="H75" si="106">F75+G75</f>
        <v>0</v>
      </c>
      <c r="I75" s="257">
        <v>0</v>
      </c>
      <c r="J75" s="258">
        <f>I75*21%</f>
        <v>0</v>
      </c>
      <c r="K75" s="259">
        <f t="shared" ref="K75" si="107">I75+J75</f>
        <v>0</v>
      </c>
      <c r="L75" s="328">
        <f>F75+I75</f>
        <v>0</v>
      </c>
      <c r="M75" s="311">
        <f t="shared" ref="M75" si="108">G75+J75</f>
        <v>0</v>
      </c>
      <c r="N75" s="335">
        <f t="shared" ref="N75" si="109">H75+K75</f>
        <v>0</v>
      </c>
    </row>
    <row r="76" spans="1:14" ht="21.75" thickBot="1" x14ac:dyDescent="0.4">
      <c r="A76" s="660" t="s">
        <v>102</v>
      </c>
      <c r="B76" s="661"/>
      <c r="C76" s="164">
        <f>SUM(C74:C75)</f>
        <v>0</v>
      </c>
      <c r="D76" s="164">
        <f t="shared" ref="D76:E76" si="110">SUM(D74:D75)</f>
        <v>0</v>
      </c>
      <c r="E76" s="196">
        <f t="shared" si="110"/>
        <v>0</v>
      </c>
      <c r="F76" s="281">
        <f>SUM(F74:F75)</f>
        <v>0</v>
      </c>
      <c r="G76" s="282">
        <f t="shared" ref="G76:H76" si="111">SUM(G74:G75)</f>
        <v>0</v>
      </c>
      <c r="H76" s="283">
        <f t="shared" si="111"/>
        <v>0</v>
      </c>
      <c r="I76" s="251">
        <f>SUM(I74:I75)</f>
        <v>0</v>
      </c>
      <c r="J76" s="252">
        <f t="shared" ref="J76:K76" si="112">SUM(J74:J75)</f>
        <v>0</v>
      </c>
      <c r="K76" s="253">
        <f t="shared" si="112"/>
        <v>0</v>
      </c>
      <c r="L76" s="327">
        <f>SUM(L74:L75)</f>
        <v>0</v>
      </c>
      <c r="M76" s="222">
        <f t="shared" ref="M76:N76" si="113">SUM(M74:M75)</f>
        <v>0</v>
      </c>
      <c r="N76" s="329">
        <f t="shared" si="113"/>
        <v>0</v>
      </c>
    </row>
    <row r="77" spans="1:14" ht="21.75" thickBot="1" x14ac:dyDescent="0.4">
      <c r="A77" s="649" t="s">
        <v>103</v>
      </c>
      <c r="B77" s="650"/>
      <c r="C77" s="189">
        <f t="shared" ref="C77:N77" si="114">C17+C19+C45+C59+C72+C76</f>
        <v>1302634.3600000001</v>
      </c>
      <c r="D77" s="189">
        <f t="shared" si="114"/>
        <v>242018.46410000001</v>
      </c>
      <c r="E77" s="202">
        <f t="shared" si="114"/>
        <v>1544652.8240999999</v>
      </c>
      <c r="F77" s="292">
        <f t="shared" si="114"/>
        <v>1084756.01</v>
      </c>
      <c r="G77" s="293">
        <f t="shared" si="114"/>
        <v>203496.0515</v>
      </c>
      <c r="H77" s="599">
        <f t="shared" si="114"/>
        <v>1288252.0614999998</v>
      </c>
      <c r="I77" s="592">
        <f t="shared" si="114"/>
        <v>217878.34999999998</v>
      </c>
      <c r="J77" s="262">
        <f t="shared" si="114"/>
        <v>41099.787799999998</v>
      </c>
      <c r="K77" s="606">
        <f t="shared" si="114"/>
        <v>258978.1378</v>
      </c>
      <c r="L77" s="230">
        <f t="shared" si="114"/>
        <v>1302634.3600000001</v>
      </c>
      <c r="M77" s="231">
        <f t="shared" si="114"/>
        <v>244595.83930000002</v>
      </c>
      <c r="N77" s="232">
        <f t="shared" si="114"/>
        <v>1547230.1993</v>
      </c>
    </row>
    <row r="78" spans="1:14" ht="21.75" thickBot="1" x14ac:dyDescent="0.4">
      <c r="A78" s="649" t="s">
        <v>104</v>
      </c>
      <c r="B78" s="650"/>
      <c r="C78" s="189">
        <f t="shared" ref="C78:N78" si="115">C14+C15+C16+C19+C47+C51+C62</f>
        <v>1124979.78</v>
      </c>
      <c r="D78" s="189">
        <f t="shared" si="115"/>
        <v>213746.15820000001</v>
      </c>
      <c r="E78" s="202">
        <f t="shared" si="115"/>
        <v>1338725.9382</v>
      </c>
      <c r="F78" s="292">
        <f t="shared" si="115"/>
        <v>1047698.52</v>
      </c>
      <c r="G78" s="293">
        <f t="shared" si="115"/>
        <v>199062.7188</v>
      </c>
      <c r="H78" s="599">
        <f t="shared" si="115"/>
        <v>1246761.2387999999</v>
      </c>
      <c r="I78" s="592">
        <f t="shared" si="115"/>
        <v>77281.259999999995</v>
      </c>
      <c r="J78" s="262">
        <f t="shared" si="115"/>
        <v>16229.064599999998</v>
      </c>
      <c r="K78" s="606">
        <f t="shared" si="115"/>
        <v>93510.324599999993</v>
      </c>
      <c r="L78" s="230">
        <f t="shared" si="115"/>
        <v>1124979.78</v>
      </c>
      <c r="M78" s="231">
        <f t="shared" si="115"/>
        <v>215291.78340000001</v>
      </c>
      <c r="N78" s="232">
        <f t="shared" si="115"/>
        <v>1340271.5633999999</v>
      </c>
    </row>
    <row r="80" spans="1:14" ht="18" customHeight="1" x14ac:dyDescent="0.25"/>
    <row r="81" spans="1:14" ht="21" x14ac:dyDescent="0.35">
      <c r="B81" s="2" t="s">
        <v>182</v>
      </c>
      <c r="C81" s="647" t="s">
        <v>183</v>
      </c>
      <c r="D81" s="647"/>
      <c r="E81" s="647"/>
      <c r="F81" s="647"/>
      <c r="G81" s="647"/>
      <c r="H81" s="647"/>
      <c r="I81" s="647"/>
      <c r="J81" s="647"/>
      <c r="K81" s="647"/>
      <c r="L81" s="647"/>
      <c r="M81" s="647"/>
      <c r="N81" s="647"/>
    </row>
    <row r="82" spans="1:14" ht="21" x14ac:dyDescent="0.35">
      <c r="A82" s="29"/>
      <c r="B82" s="1" t="s">
        <v>184</v>
      </c>
      <c r="C82" s="648" t="s">
        <v>185</v>
      </c>
      <c r="D82" s="648"/>
      <c r="E82" s="648"/>
      <c r="F82" s="648"/>
      <c r="G82" s="648"/>
      <c r="H82" s="648"/>
      <c r="I82" s="648"/>
      <c r="J82" s="648"/>
      <c r="K82" s="648"/>
      <c r="L82" s="648"/>
      <c r="M82" s="648"/>
      <c r="N82" s="648"/>
    </row>
    <row r="85" spans="1:14" ht="21" x14ac:dyDescent="0.35">
      <c r="B85" s="2" t="s">
        <v>186</v>
      </c>
      <c r="C85" s="295"/>
      <c r="D85" s="295"/>
      <c r="E85" s="295"/>
      <c r="F85" s="295"/>
      <c r="G85" s="295"/>
      <c r="H85" s="295"/>
      <c r="I85" s="295"/>
      <c r="J85" s="295"/>
      <c r="K85" s="295"/>
      <c r="L85" s="295"/>
      <c r="M85" s="295"/>
      <c r="N85" s="295"/>
    </row>
    <row r="86" spans="1:14" ht="21" x14ac:dyDescent="0.35">
      <c r="A86" s="29"/>
      <c r="B86" s="1" t="s">
        <v>187</v>
      </c>
      <c r="C86" s="295"/>
      <c r="D86" s="295"/>
      <c r="E86" s="295"/>
      <c r="F86" s="295"/>
      <c r="G86" s="295"/>
      <c r="H86" s="295"/>
      <c r="I86" s="295"/>
      <c r="J86" s="295"/>
      <c r="K86" s="295"/>
      <c r="L86" s="295"/>
      <c r="M86" s="295"/>
      <c r="N86" s="295"/>
    </row>
  </sheetData>
  <mergeCells count="51">
    <mergeCell ref="A19:B19"/>
    <mergeCell ref="A2:B2"/>
    <mergeCell ref="A3:B3"/>
    <mergeCell ref="A4:B4"/>
    <mergeCell ref="A6:E6"/>
    <mergeCell ref="A7:E7"/>
    <mergeCell ref="A8:E8"/>
    <mergeCell ref="A9:A10"/>
    <mergeCell ref="B9:B10"/>
    <mergeCell ref="A12:E12"/>
    <mergeCell ref="A17:B17"/>
    <mergeCell ref="A18:E18"/>
    <mergeCell ref="A73:E73"/>
    <mergeCell ref="A76:B76"/>
    <mergeCell ref="A77:B77"/>
    <mergeCell ref="A78:B78"/>
    <mergeCell ref="A20:E20"/>
    <mergeCell ref="A45:B45"/>
    <mergeCell ref="A46:E46"/>
    <mergeCell ref="A59:B59"/>
    <mergeCell ref="A60:E60"/>
    <mergeCell ref="A72:B72"/>
    <mergeCell ref="F73:H73"/>
    <mergeCell ref="I7:K8"/>
    <mergeCell ref="I12:K12"/>
    <mergeCell ref="I18:K18"/>
    <mergeCell ref="I20:K20"/>
    <mergeCell ref="I46:K46"/>
    <mergeCell ref="I60:K60"/>
    <mergeCell ref="F20:H20"/>
    <mergeCell ref="F46:H46"/>
    <mergeCell ref="F60:H60"/>
    <mergeCell ref="F18:H18"/>
    <mergeCell ref="F12:H12"/>
    <mergeCell ref="F7:H8"/>
    <mergeCell ref="I73:K73"/>
    <mergeCell ref="L60:N60"/>
    <mergeCell ref="L73:N73"/>
    <mergeCell ref="L7:N8"/>
    <mergeCell ref="L12:N12"/>
    <mergeCell ref="L18:N18"/>
    <mergeCell ref="L20:N20"/>
    <mergeCell ref="L46:N46"/>
    <mergeCell ref="C81:E81"/>
    <mergeCell ref="F81:H81"/>
    <mergeCell ref="I81:K81"/>
    <mergeCell ref="L81:N81"/>
    <mergeCell ref="C82:E82"/>
    <mergeCell ref="F82:H82"/>
    <mergeCell ref="I82:K82"/>
    <mergeCell ref="L82:N82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EB79-49EC-4030-B46D-E7A70E16CCE9}">
  <dimension ref="A1:S88"/>
  <sheetViews>
    <sheetView tabSelected="1" view="pageBreakPreview" zoomScale="55" zoomScaleNormal="70" zoomScaleSheetLayoutView="55" workbookViewId="0">
      <selection activeCell="E87" sqref="E86:E87"/>
    </sheetView>
  </sheetViews>
  <sheetFormatPr defaultRowHeight="15" x14ac:dyDescent="0.25"/>
  <cols>
    <col min="1" max="1" width="9" customWidth="1"/>
    <col min="2" max="2" width="89.8554687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7" max="17" width="20.7109375" bestFit="1" customWidth="1"/>
    <col min="18" max="18" width="21.140625" customWidth="1"/>
    <col min="19" max="19" width="27.140625" customWidth="1"/>
  </cols>
  <sheetData>
    <row r="1" spans="1:14" ht="18.75" x14ac:dyDescent="0.3">
      <c r="A1" s="148" t="s">
        <v>0</v>
      </c>
      <c r="B1" s="148"/>
      <c r="C1" s="29"/>
      <c r="D1" s="29"/>
    </row>
    <row r="2" spans="1:14" ht="18.75" x14ac:dyDescent="0.25">
      <c r="A2" s="695" t="s">
        <v>1</v>
      </c>
      <c r="B2" s="695"/>
      <c r="C2" s="29"/>
      <c r="D2" s="29"/>
    </row>
    <row r="3" spans="1:14" ht="18.75" x14ac:dyDescent="0.25">
      <c r="A3" s="695" t="s">
        <v>2</v>
      </c>
      <c r="B3" s="695"/>
      <c r="C3" s="29"/>
      <c r="D3" s="29"/>
    </row>
    <row r="4" spans="1:14" ht="18.75" x14ac:dyDescent="0.25">
      <c r="A4" s="695" t="s">
        <v>3</v>
      </c>
      <c r="B4" s="695"/>
      <c r="C4" s="29"/>
      <c r="D4" s="29"/>
    </row>
    <row r="6" spans="1:14" ht="21.75" thickBot="1" x14ac:dyDescent="0.4">
      <c r="A6" s="696" t="s">
        <v>179</v>
      </c>
      <c r="B6" s="697"/>
      <c r="C6" s="697"/>
      <c r="D6" s="697"/>
      <c r="E6" s="697"/>
    </row>
    <row r="7" spans="1:14" ht="21" x14ac:dyDescent="0.35">
      <c r="A7" s="696" t="s">
        <v>5</v>
      </c>
      <c r="B7" s="696"/>
      <c r="C7" s="696"/>
      <c r="D7" s="696"/>
      <c r="E7" s="696"/>
      <c r="F7" s="689" t="s">
        <v>191</v>
      </c>
      <c r="G7" s="690"/>
      <c r="H7" s="691"/>
      <c r="I7" s="675" t="s">
        <v>192</v>
      </c>
      <c r="J7" s="675"/>
      <c r="K7" s="675"/>
      <c r="L7" s="677" t="s">
        <v>181</v>
      </c>
      <c r="M7" s="678"/>
      <c r="N7" s="679"/>
    </row>
    <row r="8" spans="1:14" ht="21.75" thickBot="1" x14ac:dyDescent="0.3">
      <c r="A8" s="683" t="s">
        <v>6</v>
      </c>
      <c r="B8" s="684"/>
      <c r="C8" s="684"/>
      <c r="D8" s="684"/>
      <c r="E8" s="684"/>
      <c r="F8" s="692"/>
      <c r="G8" s="693"/>
      <c r="H8" s="694"/>
      <c r="I8" s="676"/>
      <c r="J8" s="676"/>
      <c r="K8" s="676"/>
      <c r="L8" s="680"/>
      <c r="M8" s="681"/>
      <c r="N8" s="682"/>
    </row>
    <row r="9" spans="1:14" ht="21" x14ac:dyDescent="0.25">
      <c r="A9" s="685" t="s">
        <v>7</v>
      </c>
      <c r="B9" s="687" t="s">
        <v>8</v>
      </c>
      <c r="C9" s="149" t="s">
        <v>9</v>
      </c>
      <c r="D9" s="150" t="s">
        <v>10</v>
      </c>
      <c r="E9" s="190" t="s">
        <v>11</v>
      </c>
      <c r="F9" s="263" t="s">
        <v>9</v>
      </c>
      <c r="G9" s="264" t="s">
        <v>10</v>
      </c>
      <c r="H9" s="265" t="s">
        <v>11</v>
      </c>
      <c r="I9" s="233" t="s">
        <v>9</v>
      </c>
      <c r="J9" s="234" t="s">
        <v>10</v>
      </c>
      <c r="K9" s="235" t="s">
        <v>11</v>
      </c>
      <c r="L9" s="203" t="s">
        <v>9</v>
      </c>
      <c r="M9" s="204" t="s">
        <v>10</v>
      </c>
      <c r="N9" s="205" t="s">
        <v>11</v>
      </c>
    </row>
    <row r="10" spans="1:14" ht="21.75" thickBot="1" x14ac:dyDescent="0.3">
      <c r="A10" s="686"/>
      <c r="B10" s="688"/>
      <c r="C10" s="151" t="s">
        <v>12</v>
      </c>
      <c r="D10" s="152" t="s">
        <v>12</v>
      </c>
      <c r="E10" s="191" t="s">
        <v>12</v>
      </c>
      <c r="F10" s="266" t="s">
        <v>12</v>
      </c>
      <c r="G10" s="267" t="s">
        <v>12</v>
      </c>
      <c r="H10" s="268" t="s">
        <v>12</v>
      </c>
      <c r="I10" s="236" t="s">
        <v>12</v>
      </c>
      <c r="J10" s="237" t="s">
        <v>12</v>
      </c>
      <c r="K10" s="238" t="s">
        <v>12</v>
      </c>
      <c r="L10" s="206" t="s">
        <v>12</v>
      </c>
      <c r="M10" s="207" t="s">
        <v>12</v>
      </c>
      <c r="N10" s="208" t="s">
        <v>12</v>
      </c>
    </row>
    <row r="11" spans="1:14" ht="21.75" thickBot="1" x14ac:dyDescent="0.3">
      <c r="A11" s="153" t="s">
        <v>13</v>
      </c>
      <c r="B11" s="153" t="s">
        <v>14</v>
      </c>
      <c r="C11" s="153" t="s">
        <v>15</v>
      </c>
      <c r="D11" s="153" t="s">
        <v>16</v>
      </c>
      <c r="E11" s="192" t="s">
        <v>17</v>
      </c>
      <c r="F11" s="269" t="s">
        <v>15</v>
      </c>
      <c r="G11" s="270" t="s">
        <v>16</v>
      </c>
      <c r="H11" s="271" t="s">
        <v>17</v>
      </c>
      <c r="I11" s="239" t="s">
        <v>15</v>
      </c>
      <c r="J11" s="240" t="s">
        <v>16</v>
      </c>
      <c r="K11" s="241" t="s">
        <v>17</v>
      </c>
      <c r="L11" s="209" t="s">
        <v>15</v>
      </c>
      <c r="M11" s="210" t="s">
        <v>16</v>
      </c>
      <c r="N11" s="211" t="s">
        <v>17</v>
      </c>
    </row>
    <row r="12" spans="1:14" ht="21" x14ac:dyDescent="0.25">
      <c r="A12" s="666" t="s">
        <v>18</v>
      </c>
      <c r="B12" s="667"/>
      <c r="C12" s="667"/>
      <c r="D12" s="667"/>
      <c r="E12" s="667"/>
      <c r="F12" s="668"/>
      <c r="G12" s="669"/>
      <c r="H12" s="670"/>
      <c r="I12" s="671"/>
      <c r="J12" s="671"/>
      <c r="K12" s="671"/>
      <c r="L12" s="672"/>
      <c r="M12" s="673"/>
      <c r="N12" s="674"/>
    </row>
    <row r="13" spans="1:14" ht="21.75" thickBot="1" x14ac:dyDescent="0.4">
      <c r="A13" s="154" t="s">
        <v>19</v>
      </c>
      <c r="B13" s="155" t="s">
        <v>20</v>
      </c>
      <c r="C13" s="156">
        <v>0</v>
      </c>
      <c r="D13" s="157">
        <f>C13*19%</f>
        <v>0</v>
      </c>
      <c r="E13" s="193">
        <f>C13+D13</f>
        <v>0</v>
      </c>
      <c r="F13" s="272">
        <v>0</v>
      </c>
      <c r="G13" s="273">
        <f>F13*19%</f>
        <v>0</v>
      </c>
      <c r="H13" s="274">
        <f>F13+G13</f>
        <v>0</v>
      </c>
      <c r="I13" s="242">
        <v>0</v>
      </c>
      <c r="J13" s="243">
        <f>I13*19%</f>
        <v>0</v>
      </c>
      <c r="K13" s="244">
        <f>I13+J13</f>
        <v>0</v>
      </c>
      <c r="L13" s="212">
        <v>0</v>
      </c>
      <c r="M13" s="213">
        <f>L13*19%</f>
        <v>0</v>
      </c>
      <c r="N13" s="214">
        <f>L13+M13</f>
        <v>0</v>
      </c>
    </row>
    <row r="14" spans="1:14" ht="22.5" thickTop="1" thickBot="1" x14ac:dyDescent="0.4">
      <c r="A14" s="158" t="s">
        <v>21</v>
      </c>
      <c r="B14" s="159" t="s">
        <v>22</v>
      </c>
      <c r="C14" s="160">
        <v>0</v>
      </c>
      <c r="D14" s="161">
        <f t="shared" ref="D14:D16" si="0">C14*19%</f>
        <v>0</v>
      </c>
      <c r="E14" s="194">
        <f t="shared" ref="E14:E16" si="1">C14+D14</f>
        <v>0</v>
      </c>
      <c r="F14" s="275">
        <v>0</v>
      </c>
      <c r="G14" s="276">
        <f t="shared" ref="G14:G16" si="2">F14*19%</f>
        <v>0</v>
      </c>
      <c r="H14" s="277">
        <f t="shared" ref="H14:H16" si="3">F14+G14</f>
        <v>0</v>
      </c>
      <c r="I14" s="245">
        <v>0</v>
      </c>
      <c r="J14" s="246">
        <f t="shared" ref="J14:J16" si="4">I14*19%</f>
        <v>0</v>
      </c>
      <c r="K14" s="247">
        <f t="shared" ref="K14:K16" si="5">I14+J14</f>
        <v>0</v>
      </c>
      <c r="L14" s="215">
        <v>0</v>
      </c>
      <c r="M14" s="216">
        <f t="shared" ref="M14:M16" si="6">L14*19%</f>
        <v>0</v>
      </c>
      <c r="N14" s="217">
        <f t="shared" ref="N14:N16" si="7">L14+M14</f>
        <v>0</v>
      </c>
    </row>
    <row r="15" spans="1:14" ht="43.5" thickTop="1" thickBot="1" x14ac:dyDescent="0.4">
      <c r="A15" s="158" t="s">
        <v>23</v>
      </c>
      <c r="B15" s="162" t="s">
        <v>24</v>
      </c>
      <c r="C15" s="160">
        <v>0</v>
      </c>
      <c r="D15" s="161">
        <f t="shared" si="0"/>
        <v>0</v>
      </c>
      <c r="E15" s="194">
        <f t="shared" si="1"/>
        <v>0</v>
      </c>
      <c r="F15" s="275">
        <v>0</v>
      </c>
      <c r="G15" s="276">
        <f t="shared" si="2"/>
        <v>0</v>
      </c>
      <c r="H15" s="277">
        <f t="shared" si="3"/>
        <v>0</v>
      </c>
      <c r="I15" s="245">
        <v>0</v>
      </c>
      <c r="J15" s="246">
        <f t="shared" si="4"/>
        <v>0</v>
      </c>
      <c r="K15" s="247">
        <f t="shared" si="5"/>
        <v>0</v>
      </c>
      <c r="L15" s="215">
        <v>0</v>
      </c>
      <c r="M15" s="216">
        <f t="shared" si="6"/>
        <v>0</v>
      </c>
      <c r="N15" s="217">
        <f t="shared" si="7"/>
        <v>0</v>
      </c>
    </row>
    <row r="16" spans="1:14" ht="22.5" thickTop="1" thickBot="1" x14ac:dyDescent="0.4">
      <c r="A16" s="158" t="s">
        <v>25</v>
      </c>
      <c r="B16" s="159" t="s">
        <v>26</v>
      </c>
      <c r="C16" s="160">
        <v>0</v>
      </c>
      <c r="D16" s="161">
        <f t="shared" si="0"/>
        <v>0</v>
      </c>
      <c r="E16" s="194">
        <f t="shared" si="1"/>
        <v>0</v>
      </c>
      <c r="F16" s="275">
        <v>0</v>
      </c>
      <c r="G16" s="276">
        <f t="shared" si="2"/>
        <v>0</v>
      </c>
      <c r="H16" s="277">
        <f t="shared" si="3"/>
        <v>0</v>
      </c>
      <c r="I16" s="245">
        <v>0</v>
      </c>
      <c r="J16" s="246">
        <f t="shared" si="4"/>
        <v>0</v>
      </c>
      <c r="K16" s="247">
        <f t="shared" si="5"/>
        <v>0</v>
      </c>
      <c r="L16" s="215">
        <v>0</v>
      </c>
      <c r="M16" s="216">
        <f t="shared" si="6"/>
        <v>0</v>
      </c>
      <c r="N16" s="217">
        <f t="shared" si="7"/>
        <v>0</v>
      </c>
    </row>
    <row r="17" spans="1:14" ht="22.5" thickTop="1" thickBot="1" x14ac:dyDescent="0.4">
      <c r="A17" s="662" t="s">
        <v>27</v>
      </c>
      <c r="B17" s="663"/>
      <c r="C17" s="163">
        <f>SUM(C13:C16)</f>
        <v>0</v>
      </c>
      <c r="D17" s="163">
        <f t="shared" ref="D17:E17" si="8">SUM(D13:D16)</f>
        <v>0</v>
      </c>
      <c r="E17" s="195">
        <f t="shared" si="8"/>
        <v>0</v>
      </c>
      <c r="F17" s="278">
        <f>SUM(F13:F16)</f>
        <v>0</v>
      </c>
      <c r="G17" s="279">
        <f t="shared" ref="G17:H17" si="9">SUM(G13:G16)</f>
        <v>0</v>
      </c>
      <c r="H17" s="280">
        <f t="shared" si="9"/>
        <v>0</v>
      </c>
      <c r="I17" s="248">
        <f>SUM(I13:I16)</f>
        <v>0</v>
      </c>
      <c r="J17" s="249">
        <f t="shared" ref="J17:K17" si="10">SUM(J13:J16)</f>
        <v>0</v>
      </c>
      <c r="K17" s="250">
        <f t="shared" si="10"/>
        <v>0</v>
      </c>
      <c r="L17" s="218">
        <f>SUM(L13:L16)</f>
        <v>0</v>
      </c>
      <c r="M17" s="219">
        <f t="shared" ref="M17:N17" si="11">SUM(M13:M16)</f>
        <v>0</v>
      </c>
      <c r="N17" s="220">
        <f t="shared" si="11"/>
        <v>0</v>
      </c>
    </row>
    <row r="18" spans="1:14" ht="21" x14ac:dyDescent="0.25">
      <c r="A18" s="651" t="s">
        <v>28</v>
      </c>
      <c r="B18" s="652"/>
      <c r="C18" s="652"/>
      <c r="D18" s="652"/>
      <c r="E18" s="652"/>
      <c r="F18" s="653"/>
      <c r="G18" s="654"/>
      <c r="H18" s="655"/>
      <c r="I18" s="656"/>
      <c r="J18" s="656"/>
      <c r="K18" s="656"/>
      <c r="L18" s="657"/>
      <c r="M18" s="658"/>
      <c r="N18" s="659"/>
    </row>
    <row r="19" spans="1:14" ht="21.75" thickBot="1" x14ac:dyDescent="0.4">
      <c r="A19" s="660" t="s">
        <v>29</v>
      </c>
      <c r="B19" s="661"/>
      <c r="C19" s="164">
        <v>0</v>
      </c>
      <c r="D19" s="164">
        <v>0</v>
      </c>
      <c r="E19" s="196">
        <v>0</v>
      </c>
      <c r="F19" s="281">
        <v>0</v>
      </c>
      <c r="G19" s="282">
        <v>0</v>
      </c>
      <c r="H19" s="283">
        <v>0</v>
      </c>
      <c r="I19" s="251">
        <v>0</v>
      </c>
      <c r="J19" s="252">
        <v>0</v>
      </c>
      <c r="K19" s="253">
        <v>0</v>
      </c>
      <c r="L19" s="221">
        <v>0</v>
      </c>
      <c r="M19" s="222">
        <v>0</v>
      </c>
      <c r="N19" s="223">
        <v>0</v>
      </c>
    </row>
    <row r="20" spans="1:14" ht="21" x14ac:dyDescent="0.25">
      <c r="A20" s="651" t="s">
        <v>30</v>
      </c>
      <c r="B20" s="652"/>
      <c r="C20" s="652"/>
      <c r="D20" s="652"/>
      <c r="E20" s="652"/>
      <c r="F20" s="653"/>
      <c r="G20" s="654"/>
      <c r="H20" s="655"/>
      <c r="I20" s="656"/>
      <c r="J20" s="656"/>
      <c r="K20" s="656"/>
      <c r="L20" s="657"/>
      <c r="M20" s="658"/>
      <c r="N20" s="659"/>
    </row>
    <row r="21" spans="1:14" s="29" customFormat="1" ht="21" x14ac:dyDescent="0.35">
      <c r="A21" s="368" t="s">
        <v>31</v>
      </c>
      <c r="B21" s="369" t="s">
        <v>32</v>
      </c>
      <c r="C21" s="370">
        <f>SUM(C22:C24)</f>
        <v>0</v>
      </c>
      <c r="D21" s="370">
        <f t="shared" ref="D21:E21" si="12">SUM(D22:D24)</f>
        <v>0</v>
      </c>
      <c r="E21" s="371">
        <f t="shared" si="12"/>
        <v>0</v>
      </c>
      <c r="F21" s="404">
        <f>SUM(F22:F24)</f>
        <v>0</v>
      </c>
      <c r="G21" s="372">
        <f t="shared" ref="G21:H21" si="13">SUM(G22:G24)</f>
        <v>0</v>
      </c>
      <c r="H21" s="373">
        <f t="shared" si="13"/>
        <v>0</v>
      </c>
      <c r="I21" s="405">
        <f>SUM(I22:I24)</f>
        <v>0</v>
      </c>
      <c r="J21" s="406">
        <f t="shared" ref="J21:K21" si="14">SUM(J22:J24)</f>
        <v>0</v>
      </c>
      <c r="K21" s="374">
        <f t="shared" si="14"/>
        <v>0</v>
      </c>
      <c r="L21" s="445">
        <f>SUM(L22:L24)</f>
        <v>0</v>
      </c>
      <c r="M21" s="408">
        <f t="shared" ref="M21:N21" si="15">SUM(M22:M24)</f>
        <v>0</v>
      </c>
      <c r="N21" s="446">
        <f t="shared" si="15"/>
        <v>0</v>
      </c>
    </row>
    <row r="22" spans="1:14" ht="21" x14ac:dyDescent="0.35">
      <c r="A22" s="165"/>
      <c r="B22" s="166" t="s">
        <v>33</v>
      </c>
      <c r="C22" s="167">
        <v>0</v>
      </c>
      <c r="D22" s="168">
        <f t="shared" ref="D22:D30" si="16">C22*19%</f>
        <v>0</v>
      </c>
      <c r="E22" s="197">
        <f t="shared" ref="E22:E30" si="17">C22+D22</f>
        <v>0</v>
      </c>
      <c r="F22" s="287">
        <v>0</v>
      </c>
      <c r="G22" s="288">
        <f t="shared" ref="G22:G25" si="18">F22*19%</f>
        <v>0</v>
      </c>
      <c r="H22" s="289">
        <f t="shared" ref="H22:H25" si="19">F22+G22</f>
        <v>0</v>
      </c>
      <c r="I22" s="257">
        <v>0</v>
      </c>
      <c r="J22" s="258">
        <f t="shared" ref="J22:J25" si="20">I22*19%</f>
        <v>0</v>
      </c>
      <c r="K22" s="259">
        <f t="shared" ref="K22:K25" si="21">I22+J22</f>
        <v>0</v>
      </c>
      <c r="L22" s="227">
        <v>0</v>
      </c>
      <c r="M22" s="228">
        <f t="shared" ref="M22:M25" si="22">L22*19%</f>
        <v>0</v>
      </c>
      <c r="N22" s="229">
        <f t="shared" ref="N22:N25" si="23">L22+M22</f>
        <v>0</v>
      </c>
    </row>
    <row r="23" spans="1:14" ht="21" x14ac:dyDescent="0.35">
      <c r="A23" s="165"/>
      <c r="B23" s="166" t="s">
        <v>34</v>
      </c>
      <c r="C23" s="167">
        <v>0</v>
      </c>
      <c r="D23" s="168">
        <f t="shared" si="16"/>
        <v>0</v>
      </c>
      <c r="E23" s="197">
        <f t="shared" si="17"/>
        <v>0</v>
      </c>
      <c r="F23" s="287">
        <v>0</v>
      </c>
      <c r="G23" s="288">
        <f t="shared" si="18"/>
        <v>0</v>
      </c>
      <c r="H23" s="289">
        <f t="shared" si="19"/>
        <v>0</v>
      </c>
      <c r="I23" s="257">
        <v>0</v>
      </c>
      <c r="J23" s="258">
        <f t="shared" si="20"/>
        <v>0</v>
      </c>
      <c r="K23" s="259">
        <f t="shared" si="21"/>
        <v>0</v>
      </c>
      <c r="L23" s="227">
        <v>0</v>
      </c>
      <c r="M23" s="228">
        <f t="shared" si="22"/>
        <v>0</v>
      </c>
      <c r="N23" s="229">
        <f t="shared" si="23"/>
        <v>0</v>
      </c>
    </row>
    <row r="24" spans="1:14" ht="21.75" thickBot="1" x14ac:dyDescent="0.4">
      <c r="A24" s="154"/>
      <c r="B24" s="155" t="s">
        <v>35</v>
      </c>
      <c r="C24" s="156">
        <v>0</v>
      </c>
      <c r="D24" s="157">
        <f t="shared" si="16"/>
        <v>0</v>
      </c>
      <c r="E24" s="193">
        <f t="shared" si="17"/>
        <v>0</v>
      </c>
      <c r="F24" s="272">
        <v>0</v>
      </c>
      <c r="G24" s="273">
        <f t="shared" si="18"/>
        <v>0</v>
      </c>
      <c r="H24" s="274">
        <f t="shared" si="19"/>
        <v>0</v>
      </c>
      <c r="I24" s="242">
        <v>0</v>
      </c>
      <c r="J24" s="243">
        <f t="shared" si="20"/>
        <v>0</v>
      </c>
      <c r="K24" s="244">
        <f t="shared" si="21"/>
        <v>0</v>
      </c>
      <c r="L24" s="212">
        <v>0</v>
      </c>
      <c r="M24" s="213">
        <f t="shared" si="22"/>
        <v>0</v>
      </c>
      <c r="N24" s="214">
        <f t="shared" si="23"/>
        <v>0</v>
      </c>
    </row>
    <row r="25" spans="1:14" s="29" customFormat="1" ht="43.5" thickTop="1" thickBot="1" x14ac:dyDescent="0.4">
      <c r="A25" s="375" t="s">
        <v>36</v>
      </c>
      <c r="B25" s="376" t="s">
        <v>37</v>
      </c>
      <c r="C25" s="410">
        <v>0</v>
      </c>
      <c r="D25" s="411">
        <f t="shared" si="16"/>
        <v>0</v>
      </c>
      <c r="E25" s="412">
        <f t="shared" si="17"/>
        <v>0</v>
      </c>
      <c r="F25" s="413">
        <v>0</v>
      </c>
      <c r="G25" s="414">
        <f t="shared" si="18"/>
        <v>0</v>
      </c>
      <c r="H25" s="415">
        <f t="shared" si="19"/>
        <v>0</v>
      </c>
      <c r="I25" s="416">
        <v>0</v>
      </c>
      <c r="J25" s="432">
        <f t="shared" si="20"/>
        <v>0</v>
      </c>
      <c r="K25" s="417">
        <f t="shared" si="21"/>
        <v>0</v>
      </c>
      <c r="L25" s="447">
        <v>0</v>
      </c>
      <c r="M25" s="434">
        <f t="shared" si="22"/>
        <v>0</v>
      </c>
      <c r="N25" s="448">
        <f t="shared" si="23"/>
        <v>0</v>
      </c>
    </row>
    <row r="26" spans="1:14" s="29" customFormat="1" ht="22.5" thickTop="1" thickBot="1" x14ac:dyDescent="0.4">
      <c r="A26" s="375" t="s">
        <v>38</v>
      </c>
      <c r="B26" s="403" t="s">
        <v>39</v>
      </c>
      <c r="C26" s="418">
        <f>'355-ELIGIBIL'!C26+'355-NEELIGIBIL'!C26</f>
        <v>24253.01</v>
      </c>
      <c r="D26" s="418">
        <f>'355-ELIGIBIL'!D26+'355-NEELIGIBIL'!D26</f>
        <v>4608.0718999999999</v>
      </c>
      <c r="E26" s="585">
        <f>'355-ELIGIBIL'!E26+'355-NEELIGIBIL'!E26</f>
        <v>28861.081899999997</v>
      </c>
      <c r="F26" s="419">
        <f>'355-ELIGIBIL'!F26+'355-NEELIGIBIL'!F26</f>
        <v>24253.01</v>
      </c>
      <c r="G26" s="449">
        <f>'355-ELIGIBIL'!G26+'355-NEELIGIBIL'!G26</f>
        <v>4608.0718999999999</v>
      </c>
      <c r="H26" s="593">
        <f>'355-ELIGIBIL'!H26+'355-NEELIGIBIL'!H26</f>
        <v>28861.081899999997</v>
      </c>
      <c r="I26" s="420">
        <f>'355-ELIGIBIL'!I26+'355-NEELIGIBIL'!I26</f>
        <v>0</v>
      </c>
      <c r="J26" s="450">
        <f>'355-ELIGIBIL'!J26+'355-NEELIGIBIL'!J26</f>
        <v>0</v>
      </c>
      <c r="K26" s="600">
        <f>'355-ELIGIBIL'!K26+'355-NEELIGIBIL'!K26</f>
        <v>0</v>
      </c>
      <c r="L26" s="451">
        <f>'355-ELIGIBIL'!L26+'355-NEELIGIBIL'!L26</f>
        <v>24253.01</v>
      </c>
      <c r="M26" s="452">
        <f>'355-ELIGIBIL'!M26+'355-NEELIGIBIL'!M26</f>
        <v>4608.0718999999999</v>
      </c>
      <c r="N26" s="453">
        <f>'355-ELIGIBIL'!N26+'355-NEELIGIBIL'!N26</f>
        <v>28861.081899999997</v>
      </c>
    </row>
    <row r="27" spans="1:14" s="29" customFormat="1" ht="22.5" thickTop="1" thickBot="1" x14ac:dyDescent="0.4">
      <c r="A27" s="375" t="s">
        <v>40</v>
      </c>
      <c r="B27" s="403" t="s">
        <v>41</v>
      </c>
      <c r="C27" s="418">
        <f>'355-ELIGIBIL'!C27+'355-NEELIGIBIL'!C27</f>
        <v>24249.35</v>
      </c>
      <c r="D27" s="418">
        <f>'355-ELIGIBIL'!D27+'355-NEELIGIBIL'!D27</f>
        <v>4607.3764999999994</v>
      </c>
      <c r="E27" s="585">
        <f>'355-ELIGIBIL'!E27+'355-NEELIGIBIL'!E27</f>
        <v>28856.726499999997</v>
      </c>
      <c r="F27" s="419">
        <f>'355-ELIGIBIL'!F27+'355-NEELIGIBIL'!F27</f>
        <v>24249.35</v>
      </c>
      <c r="G27" s="449">
        <f>'355-ELIGIBIL'!G27+'355-NEELIGIBIL'!G27</f>
        <v>4607.3764999999994</v>
      </c>
      <c r="H27" s="593">
        <f>'355-ELIGIBIL'!H27+'355-NEELIGIBIL'!H27</f>
        <v>28856.726499999997</v>
      </c>
      <c r="I27" s="420">
        <f>'355-ELIGIBIL'!I27+'355-NEELIGIBIL'!I27</f>
        <v>0</v>
      </c>
      <c r="J27" s="450">
        <f>'355-ELIGIBIL'!J27+'355-NEELIGIBIL'!J27</f>
        <v>0</v>
      </c>
      <c r="K27" s="600">
        <f>'355-ELIGIBIL'!K27+'355-NEELIGIBIL'!K27</f>
        <v>0</v>
      </c>
      <c r="L27" s="451">
        <f>'355-ELIGIBIL'!L27+'355-NEELIGIBIL'!L27</f>
        <v>24249.35</v>
      </c>
      <c r="M27" s="452">
        <f>'355-ELIGIBIL'!M27+'355-NEELIGIBIL'!M27</f>
        <v>4607.3764999999994</v>
      </c>
      <c r="N27" s="453">
        <f>'355-ELIGIBIL'!N27+'355-NEELIGIBIL'!N27</f>
        <v>28856.726499999997</v>
      </c>
    </row>
    <row r="28" spans="1:14" s="29" customFormat="1" ht="21.75" thickTop="1" x14ac:dyDescent="0.35">
      <c r="A28" s="421" t="s">
        <v>42</v>
      </c>
      <c r="B28" s="422" t="s">
        <v>43</v>
      </c>
      <c r="C28" s="423">
        <f>'355-ELIGIBIL'!C28+'355-NEELIGIBIL'!C28</f>
        <v>440064.33999999997</v>
      </c>
      <c r="D28" s="423">
        <f>'355-ELIGIBIL'!D28+'355-NEELIGIBIL'!D28</f>
        <v>83612.224600000001</v>
      </c>
      <c r="E28" s="424">
        <f>'355-ELIGIBIL'!E28+'355-NEELIGIBIL'!E28</f>
        <v>523676.56459999998</v>
      </c>
      <c r="F28" s="425">
        <f>'355-ELIGIBIL'!F28+'355-NEELIGIBIL'!F28</f>
        <v>440064.33999999997</v>
      </c>
      <c r="G28" s="43">
        <f>'355-ELIGIBIL'!G28+'355-NEELIGIBIL'!G28</f>
        <v>83612.224600000001</v>
      </c>
      <c r="H28" s="426">
        <f>'355-ELIGIBIL'!H28+'355-NEELIGIBIL'!H28</f>
        <v>523676.56459999998</v>
      </c>
      <c r="I28" s="427">
        <f>'355-ELIGIBIL'!I28+'355-NEELIGIBIL'!I28</f>
        <v>0</v>
      </c>
      <c r="J28" s="444">
        <f>'355-ELIGIBIL'!J28+'355-NEELIGIBIL'!J28</f>
        <v>0</v>
      </c>
      <c r="K28" s="428">
        <f>'355-ELIGIBIL'!K28+'355-NEELIGIBIL'!K28</f>
        <v>0</v>
      </c>
      <c r="L28" s="454">
        <f>'355-ELIGIBIL'!L28+'355-NEELIGIBIL'!L28</f>
        <v>440064.33999999997</v>
      </c>
      <c r="M28" s="455">
        <f>'355-ELIGIBIL'!M28+'355-NEELIGIBIL'!M28</f>
        <v>83612.224600000001</v>
      </c>
      <c r="N28" s="456">
        <f>'355-ELIGIBIL'!N28+'355-NEELIGIBIL'!N28</f>
        <v>523676.56459999998</v>
      </c>
    </row>
    <row r="29" spans="1:14" ht="21" x14ac:dyDescent="0.35">
      <c r="A29" s="165"/>
      <c r="B29" s="169" t="s">
        <v>44</v>
      </c>
      <c r="C29" s="167">
        <v>0</v>
      </c>
      <c r="D29" s="168">
        <f t="shared" si="16"/>
        <v>0</v>
      </c>
      <c r="E29" s="197">
        <f t="shared" si="17"/>
        <v>0</v>
      </c>
      <c r="F29" s="287">
        <v>0</v>
      </c>
      <c r="G29" s="288">
        <f t="shared" ref="G29:G30" si="24">F29*19%</f>
        <v>0</v>
      </c>
      <c r="H29" s="289">
        <f t="shared" ref="H29:H30" si="25">F29+G29</f>
        <v>0</v>
      </c>
      <c r="I29" s="257">
        <v>0</v>
      </c>
      <c r="J29" s="258">
        <f t="shared" ref="J29:J30" si="26">I29*19%</f>
        <v>0</v>
      </c>
      <c r="K29" s="259">
        <f t="shared" ref="K29:K30" si="27">I29+J29</f>
        <v>0</v>
      </c>
      <c r="L29" s="227">
        <v>0</v>
      </c>
      <c r="M29" s="228">
        <f t="shared" ref="M29:M30" si="28">L29*19%</f>
        <v>0</v>
      </c>
      <c r="N29" s="229">
        <f t="shared" ref="N29:N30" si="29">L29+M29</f>
        <v>0</v>
      </c>
    </row>
    <row r="30" spans="1:14" ht="21" x14ac:dyDescent="0.35">
      <c r="A30" s="165"/>
      <c r="B30" s="169" t="s">
        <v>45</v>
      </c>
      <c r="C30" s="167">
        <v>0</v>
      </c>
      <c r="D30" s="168">
        <f t="shared" si="16"/>
        <v>0</v>
      </c>
      <c r="E30" s="197">
        <f t="shared" si="17"/>
        <v>0</v>
      </c>
      <c r="F30" s="287">
        <v>0</v>
      </c>
      <c r="G30" s="288">
        <f t="shared" si="24"/>
        <v>0</v>
      </c>
      <c r="H30" s="289">
        <f t="shared" si="25"/>
        <v>0</v>
      </c>
      <c r="I30" s="257">
        <v>0</v>
      </c>
      <c r="J30" s="258">
        <f t="shared" si="26"/>
        <v>0</v>
      </c>
      <c r="K30" s="259">
        <f t="shared" si="27"/>
        <v>0</v>
      </c>
      <c r="L30" s="227">
        <v>0</v>
      </c>
      <c r="M30" s="228">
        <f t="shared" si="28"/>
        <v>0</v>
      </c>
      <c r="N30" s="229">
        <f t="shared" si="29"/>
        <v>0</v>
      </c>
    </row>
    <row r="31" spans="1:14" ht="45" customHeight="1" x14ac:dyDescent="0.35">
      <c r="A31" s="165"/>
      <c r="B31" s="294" t="s">
        <v>177</v>
      </c>
      <c r="C31" s="167">
        <f>'355-ELIGIBIL'!C31+'355-NEELIGIBIL'!C31</f>
        <v>135000</v>
      </c>
      <c r="D31" s="167">
        <f>'355-ELIGIBIL'!D31+'355-NEELIGIBIL'!D31</f>
        <v>25650</v>
      </c>
      <c r="E31" s="586">
        <f>'355-ELIGIBIL'!E31+'355-NEELIGIBIL'!E31</f>
        <v>160650</v>
      </c>
      <c r="F31" s="287">
        <f>'355-ELIGIBIL'!F31+'355-NEELIGIBIL'!F31</f>
        <v>135000</v>
      </c>
      <c r="G31" s="317">
        <f>'355-ELIGIBIL'!G31+'355-NEELIGIBIL'!G31</f>
        <v>25650</v>
      </c>
      <c r="H31" s="594">
        <f>'355-ELIGIBIL'!H31+'355-NEELIGIBIL'!H31</f>
        <v>160650</v>
      </c>
      <c r="I31" s="257">
        <f>'355-ELIGIBIL'!I31+'355-NEELIGIBIL'!I31</f>
        <v>0</v>
      </c>
      <c r="J31" s="314">
        <f>'355-ELIGIBIL'!J31+'355-NEELIGIBIL'!J31</f>
        <v>0</v>
      </c>
      <c r="K31" s="601">
        <f>'355-ELIGIBIL'!K31+'355-NEELIGIBIL'!K31</f>
        <v>0</v>
      </c>
      <c r="L31" s="227">
        <f>'355-ELIGIBIL'!L31+'355-NEELIGIBIL'!L31</f>
        <v>135000</v>
      </c>
      <c r="M31" s="311">
        <f>'355-ELIGIBIL'!M31+'355-NEELIGIBIL'!M31</f>
        <v>25650</v>
      </c>
      <c r="N31" s="360">
        <f>'355-ELIGIBIL'!N31+'355-NEELIGIBIL'!N31</f>
        <v>160650</v>
      </c>
    </row>
    <row r="32" spans="1:14" ht="42" x14ac:dyDescent="0.35">
      <c r="A32" s="165"/>
      <c r="B32" s="169" t="s">
        <v>46</v>
      </c>
      <c r="C32" s="167">
        <f>'355-ELIGIBIL'!C32+'355-NEELIGIBIL'!C32</f>
        <v>135000</v>
      </c>
      <c r="D32" s="167">
        <f>'355-ELIGIBIL'!D32+'355-NEELIGIBIL'!D32</f>
        <v>25650</v>
      </c>
      <c r="E32" s="586">
        <f>'355-ELIGIBIL'!E32+'355-NEELIGIBIL'!E32</f>
        <v>160650</v>
      </c>
      <c r="F32" s="287">
        <f>'355-ELIGIBIL'!F32+'355-NEELIGIBIL'!F32</f>
        <v>135000</v>
      </c>
      <c r="G32" s="317">
        <f>'355-ELIGIBIL'!G32+'355-NEELIGIBIL'!G32</f>
        <v>25650</v>
      </c>
      <c r="H32" s="594">
        <f>'355-ELIGIBIL'!H32+'355-NEELIGIBIL'!H32</f>
        <v>160650</v>
      </c>
      <c r="I32" s="257">
        <f>'355-ELIGIBIL'!I32+'355-NEELIGIBIL'!I32</f>
        <v>0</v>
      </c>
      <c r="J32" s="314">
        <f>'355-ELIGIBIL'!J32+'355-NEELIGIBIL'!J32</f>
        <v>0</v>
      </c>
      <c r="K32" s="601">
        <f>'355-ELIGIBIL'!K32+'355-NEELIGIBIL'!K32</f>
        <v>0</v>
      </c>
      <c r="L32" s="227">
        <f>'355-ELIGIBIL'!L32+'355-NEELIGIBIL'!L32</f>
        <v>135000</v>
      </c>
      <c r="M32" s="311">
        <f>'355-ELIGIBIL'!M32+'355-NEELIGIBIL'!M32</f>
        <v>25650</v>
      </c>
      <c r="N32" s="360">
        <f>'355-ELIGIBIL'!N32+'355-NEELIGIBIL'!N32</f>
        <v>160650</v>
      </c>
    </row>
    <row r="33" spans="1:14" ht="42" x14ac:dyDescent="0.35">
      <c r="A33" s="170"/>
      <c r="B33" s="171" t="s">
        <v>47</v>
      </c>
      <c r="C33" s="167">
        <f>'355-ELIGIBIL'!C33+'355-NEELIGIBIL'!C33</f>
        <v>0</v>
      </c>
      <c r="D33" s="167">
        <f>'355-ELIGIBIL'!D33+'355-NEELIGIBIL'!D33</f>
        <v>0</v>
      </c>
      <c r="E33" s="586">
        <f>'355-ELIGIBIL'!E33+'355-NEELIGIBIL'!E33</f>
        <v>0</v>
      </c>
      <c r="F33" s="287">
        <f>'355-ELIGIBIL'!F33+'355-NEELIGIBIL'!F33</f>
        <v>0</v>
      </c>
      <c r="G33" s="317">
        <f>'355-ELIGIBIL'!G33+'355-NEELIGIBIL'!G33</f>
        <v>0</v>
      </c>
      <c r="H33" s="594">
        <f>'355-ELIGIBIL'!H33+'355-NEELIGIBIL'!H33</f>
        <v>0</v>
      </c>
      <c r="I33" s="257">
        <f>'355-ELIGIBIL'!I33+'355-NEELIGIBIL'!I33</f>
        <v>0</v>
      </c>
      <c r="J33" s="314">
        <f>'355-ELIGIBIL'!J33+'355-NEELIGIBIL'!J33</f>
        <v>0</v>
      </c>
      <c r="K33" s="601">
        <f>'355-ELIGIBIL'!K33+'355-NEELIGIBIL'!K33</f>
        <v>0</v>
      </c>
      <c r="L33" s="227">
        <f>'355-ELIGIBIL'!L33+'355-NEELIGIBIL'!L33</f>
        <v>0</v>
      </c>
      <c r="M33" s="311">
        <f>'355-ELIGIBIL'!M33+'355-NEELIGIBIL'!M33</f>
        <v>0</v>
      </c>
      <c r="N33" s="360">
        <f>'355-ELIGIBIL'!N33+'355-NEELIGIBIL'!N33</f>
        <v>0</v>
      </c>
    </row>
    <row r="34" spans="1:14" ht="24" customHeight="1" thickBot="1" x14ac:dyDescent="0.4">
      <c r="A34" s="174"/>
      <c r="B34" s="175" t="s">
        <v>48</v>
      </c>
      <c r="C34" s="167">
        <f>'355-ELIGIBIL'!C34+'355-NEELIGIBIL'!C35</f>
        <v>173397.66999999998</v>
      </c>
      <c r="D34" s="167">
        <f>'355-ELIGIBIL'!D34+'355-NEELIGIBIL'!D35</f>
        <v>32945.5573</v>
      </c>
      <c r="E34" s="586">
        <f>'355-ELIGIBIL'!E34+'355-NEELIGIBIL'!E35</f>
        <v>206343.22729999997</v>
      </c>
      <c r="F34" s="287">
        <f>'355-ELIGIBIL'!F34+'355-NEELIGIBIL'!F35</f>
        <v>173397.66999999998</v>
      </c>
      <c r="G34" s="317">
        <f>'355-ELIGIBIL'!G34+'355-NEELIGIBIL'!G35</f>
        <v>32945.5573</v>
      </c>
      <c r="H34" s="594">
        <f>'355-ELIGIBIL'!H34+'355-NEELIGIBIL'!H35</f>
        <v>206343.22729999997</v>
      </c>
      <c r="I34" s="257">
        <f>'355-ELIGIBIL'!I34+'355-NEELIGIBIL'!I35</f>
        <v>0</v>
      </c>
      <c r="J34" s="314">
        <f>'355-ELIGIBIL'!J34+'355-NEELIGIBIL'!J35</f>
        <v>0</v>
      </c>
      <c r="K34" s="601">
        <f>'355-ELIGIBIL'!K34+'355-NEELIGIBIL'!K35</f>
        <v>0</v>
      </c>
      <c r="L34" s="227">
        <f>'355-ELIGIBIL'!L34+'355-NEELIGIBIL'!L35</f>
        <v>173397.66999999998</v>
      </c>
      <c r="M34" s="311">
        <f>'355-ELIGIBIL'!M34+'355-NEELIGIBIL'!M35</f>
        <v>32945.5573</v>
      </c>
      <c r="N34" s="360">
        <f>'355-ELIGIBIL'!N34+'355-NEELIGIBIL'!N35</f>
        <v>206343.22729999997</v>
      </c>
    </row>
    <row r="35" spans="1:14" s="29" customFormat="1" ht="22.5" thickTop="1" thickBot="1" x14ac:dyDescent="0.4">
      <c r="A35" s="383" t="s">
        <v>49</v>
      </c>
      <c r="B35" s="391" t="s">
        <v>50</v>
      </c>
      <c r="C35" s="429">
        <f>'355-ELIGIBIL'!C35+'355-NEELIGIBIL'!C35</f>
        <v>3333.33</v>
      </c>
      <c r="D35" s="429">
        <f>'355-ELIGIBIL'!D35+'355-NEELIGIBIL'!D35</f>
        <v>633.33270000000005</v>
      </c>
      <c r="E35" s="587">
        <f>'355-ELIGIBIL'!E35+'355-NEELIGIBIL'!E35</f>
        <v>3966.6626999999999</v>
      </c>
      <c r="F35" s="413">
        <f>'355-ELIGIBIL'!F35+'355-NEELIGIBIL'!F35</f>
        <v>3333.33</v>
      </c>
      <c r="G35" s="457">
        <f>'355-ELIGIBIL'!G35+'355-NEELIGIBIL'!G35</f>
        <v>633.33270000000005</v>
      </c>
      <c r="H35" s="595">
        <f>'355-ELIGIBIL'!H35+'355-NEELIGIBIL'!H35</f>
        <v>3966.6626999999999</v>
      </c>
      <c r="I35" s="416">
        <f>'355-ELIGIBIL'!I35+'355-NEELIGIBIL'!I35</f>
        <v>0</v>
      </c>
      <c r="J35" s="458">
        <f>'355-ELIGIBIL'!J35+'355-NEELIGIBIL'!J35</f>
        <v>0</v>
      </c>
      <c r="K35" s="602">
        <f>'355-ELIGIBIL'!K35+'355-NEELIGIBIL'!K35</f>
        <v>0</v>
      </c>
      <c r="L35" s="447">
        <f>'355-ELIGIBIL'!L35+'355-NEELIGIBIL'!L35</f>
        <v>3333.33</v>
      </c>
      <c r="M35" s="459">
        <f>'355-ELIGIBIL'!M35+'355-NEELIGIBIL'!M35</f>
        <v>633.33270000000005</v>
      </c>
      <c r="N35" s="460">
        <f>'355-ELIGIBIL'!N35+'355-NEELIGIBIL'!N35</f>
        <v>3966.6626999999999</v>
      </c>
    </row>
    <row r="36" spans="1:14" s="29" customFormat="1" ht="21.75" thickTop="1" x14ac:dyDescent="0.35">
      <c r="A36" s="396" t="s">
        <v>51</v>
      </c>
      <c r="B36" s="400" t="s">
        <v>52</v>
      </c>
      <c r="C36" s="436">
        <f>'355-ELIGIBIL'!C36+'355-NEELIGIBIL'!C36</f>
        <v>30000</v>
      </c>
      <c r="D36" s="436">
        <f>'355-ELIGIBIL'!D36+'355-NEELIGIBIL'!D36</f>
        <v>5700</v>
      </c>
      <c r="E36" s="437">
        <f>'355-ELIGIBIL'!E36+'355-NEELIGIBIL'!E36</f>
        <v>35700</v>
      </c>
      <c r="F36" s="425">
        <f>'355-ELIGIBIL'!F36+'355-NEELIGIBIL'!F36</f>
        <v>20000</v>
      </c>
      <c r="G36" s="43">
        <f>'355-ELIGIBIL'!G36+'355-NEELIGIBIL'!G36</f>
        <v>3800</v>
      </c>
      <c r="H36" s="426">
        <f>'355-ELIGIBIL'!H36+'355-NEELIGIBIL'!H36</f>
        <v>23800</v>
      </c>
      <c r="I36" s="427">
        <f>'355-ELIGIBIL'!I36+'355-NEELIGIBIL'!I36</f>
        <v>10000</v>
      </c>
      <c r="J36" s="444">
        <f>'355-ELIGIBIL'!J36+'355-NEELIGIBIL'!J36</f>
        <v>2100</v>
      </c>
      <c r="K36" s="428">
        <f>'355-ELIGIBIL'!K36+'355-NEELIGIBIL'!K36</f>
        <v>12100</v>
      </c>
      <c r="L36" s="454">
        <f>'355-ELIGIBIL'!L36+'355-NEELIGIBIL'!L36</f>
        <v>30000</v>
      </c>
      <c r="M36" s="455">
        <f>'355-ELIGIBIL'!M36+'355-NEELIGIBIL'!M36</f>
        <v>5900</v>
      </c>
      <c r="N36" s="456">
        <f>'355-ELIGIBIL'!N36+'355-NEELIGIBIL'!N36</f>
        <v>35900</v>
      </c>
    </row>
    <row r="37" spans="1:14" ht="21" x14ac:dyDescent="0.35">
      <c r="A37" s="170"/>
      <c r="B37" s="171" t="s">
        <v>53</v>
      </c>
      <c r="C37" s="172">
        <f>'355-ELIGIBIL'!C37+'355-NEELIGIBIL'!C37</f>
        <v>30000</v>
      </c>
      <c r="D37" s="172">
        <f>'355-ELIGIBIL'!D37+'355-NEELIGIBIL'!D37</f>
        <v>5700</v>
      </c>
      <c r="E37" s="588">
        <f>'355-ELIGIBIL'!E37+'355-NEELIGIBIL'!E37</f>
        <v>35700</v>
      </c>
      <c r="F37" s="287">
        <f>'355-ELIGIBIL'!F37+'355-NEELIGIBIL'!F37</f>
        <v>20000</v>
      </c>
      <c r="G37" s="317">
        <f>'355-ELIGIBIL'!G37+'355-NEELIGIBIL'!G37</f>
        <v>3800</v>
      </c>
      <c r="H37" s="594">
        <f>'355-ELIGIBIL'!H37+'355-NEELIGIBIL'!H37</f>
        <v>23800</v>
      </c>
      <c r="I37" s="257">
        <f>'355-ELIGIBIL'!I37+'355-NEELIGIBIL'!I37</f>
        <v>10000</v>
      </c>
      <c r="J37" s="314">
        <f>'355-ELIGIBIL'!J37+'355-NEELIGIBIL'!J37</f>
        <v>2100</v>
      </c>
      <c r="K37" s="601">
        <f>'355-ELIGIBIL'!K37+'355-NEELIGIBIL'!K37</f>
        <v>12100</v>
      </c>
      <c r="L37" s="227">
        <f>'355-ELIGIBIL'!L37+'355-NEELIGIBIL'!L37</f>
        <v>30000</v>
      </c>
      <c r="M37" s="311">
        <f>'355-ELIGIBIL'!M37+'355-NEELIGIBIL'!M37</f>
        <v>5900</v>
      </c>
      <c r="N37" s="360">
        <f>'355-ELIGIBIL'!N37+'355-NEELIGIBIL'!N37</f>
        <v>35900</v>
      </c>
    </row>
    <row r="38" spans="1:14" ht="21.75" thickBot="1" x14ac:dyDescent="0.4">
      <c r="A38" s="174"/>
      <c r="B38" s="175" t="s">
        <v>54</v>
      </c>
      <c r="C38" s="176">
        <f>'355-ELIGIBIL'!C38+'355-NEELIGIBIL'!C38</f>
        <v>0</v>
      </c>
      <c r="D38" s="176">
        <f>'355-ELIGIBIL'!D38+'355-NEELIGIBIL'!D38</f>
        <v>0</v>
      </c>
      <c r="E38" s="589">
        <f>'355-ELIGIBIL'!E38+'355-NEELIGIBIL'!E38</f>
        <v>0</v>
      </c>
      <c r="F38" s="272">
        <f>'355-ELIGIBIL'!F38+'355-NEELIGIBIL'!F38</f>
        <v>0</v>
      </c>
      <c r="G38" s="316">
        <f>'355-ELIGIBIL'!G38+'355-NEELIGIBIL'!G38</f>
        <v>0</v>
      </c>
      <c r="H38" s="596">
        <f>'355-ELIGIBIL'!H38+'355-NEELIGIBIL'!H38</f>
        <v>0</v>
      </c>
      <c r="I38" s="242">
        <f>'355-ELIGIBIL'!I38+'355-NEELIGIBIL'!I38</f>
        <v>0</v>
      </c>
      <c r="J38" s="313">
        <f>'355-ELIGIBIL'!J38+'355-NEELIGIBIL'!J38</f>
        <v>0</v>
      </c>
      <c r="K38" s="603">
        <f>'355-ELIGIBIL'!K38+'355-NEELIGIBIL'!K38</f>
        <v>0</v>
      </c>
      <c r="L38" s="212">
        <f>'355-ELIGIBIL'!L38+'355-NEELIGIBIL'!L38</f>
        <v>0</v>
      </c>
      <c r="M38" s="310">
        <f>'355-ELIGIBIL'!M38+'355-NEELIGIBIL'!M38</f>
        <v>0</v>
      </c>
      <c r="N38" s="359">
        <f>'355-ELIGIBIL'!N38+'355-NEELIGIBIL'!N38</f>
        <v>0</v>
      </c>
    </row>
    <row r="39" spans="1:14" s="29" customFormat="1" ht="21.75" thickTop="1" x14ac:dyDescent="0.35">
      <c r="A39" s="396" t="s">
        <v>55</v>
      </c>
      <c r="B39" s="401" t="s">
        <v>56</v>
      </c>
      <c r="C39" s="436">
        <f>'355-ELIGIBIL'!C39+'355-NEELIGIBIL'!C39</f>
        <v>60065</v>
      </c>
      <c r="D39" s="436">
        <f>'355-ELIGIBIL'!D39+'355-NEELIGIBIL'!D39</f>
        <v>11412.35</v>
      </c>
      <c r="E39" s="437">
        <f>'355-ELIGIBIL'!E39+'355-NEELIGIBIL'!E39</f>
        <v>71477.350000000006</v>
      </c>
      <c r="F39" s="425">
        <f>'355-ELIGIBIL'!F39+'355-NEELIGIBIL'!F39</f>
        <v>38400</v>
      </c>
      <c r="G39" s="43">
        <f>'355-ELIGIBIL'!G39+'355-NEELIGIBIL'!G39</f>
        <v>7296</v>
      </c>
      <c r="H39" s="426">
        <f>'355-ELIGIBIL'!H39+'355-NEELIGIBIL'!H39</f>
        <v>45696</v>
      </c>
      <c r="I39" s="427">
        <f>'355-ELIGIBIL'!I39+'355-NEELIGIBIL'!I39</f>
        <v>21665</v>
      </c>
      <c r="J39" s="444">
        <f>'355-ELIGIBIL'!J39+'355-NEELIGIBIL'!J39</f>
        <v>4549.6499999999996</v>
      </c>
      <c r="K39" s="428">
        <f>'355-ELIGIBIL'!K39+'355-NEELIGIBIL'!K39</f>
        <v>26214.65</v>
      </c>
      <c r="L39" s="454">
        <f>'355-ELIGIBIL'!L39+'355-NEELIGIBIL'!L39</f>
        <v>60065</v>
      </c>
      <c r="M39" s="455">
        <f>'355-ELIGIBIL'!M39+'355-NEELIGIBIL'!M39</f>
        <v>11845.65</v>
      </c>
      <c r="N39" s="456">
        <f>'355-ELIGIBIL'!N39+'355-NEELIGIBIL'!N39</f>
        <v>71910.649999999994</v>
      </c>
    </row>
    <row r="40" spans="1:14" ht="21" x14ac:dyDescent="0.35">
      <c r="A40" s="170"/>
      <c r="B40" s="182" t="s">
        <v>57</v>
      </c>
      <c r="C40" s="183">
        <f>'355-ELIGIBIL'!C40+'355-NEELIGIBIL'!C40</f>
        <v>11165</v>
      </c>
      <c r="D40" s="183">
        <f>'355-ELIGIBIL'!D40+'355-NEELIGIBIL'!D40</f>
        <v>2406.35</v>
      </c>
      <c r="E40" s="201">
        <f>'355-ELIGIBIL'!E40+'355-NEELIGIBIL'!E40</f>
        <v>15071.35</v>
      </c>
      <c r="F40" s="284">
        <f>'355-ELIGIBIL'!F40+'355-NEELIGIBIL'!F40</f>
        <v>0</v>
      </c>
      <c r="G40" s="285">
        <f>'355-ELIGIBIL'!G40+'355-NEELIGIBIL'!G40</f>
        <v>0</v>
      </c>
      <c r="H40" s="286">
        <f>'355-ELIGIBIL'!H40+'355-NEELIGIBIL'!H40</f>
        <v>0</v>
      </c>
      <c r="I40" s="254">
        <f>'355-ELIGIBIL'!I40+'355-NEELIGIBIL'!I40</f>
        <v>11165</v>
      </c>
      <c r="J40" s="255">
        <f>'355-ELIGIBIL'!J40+'355-NEELIGIBIL'!J40</f>
        <v>2344.65</v>
      </c>
      <c r="K40" s="256">
        <f>'355-ELIGIBIL'!K40+'355-NEELIGIBIL'!K40</f>
        <v>13509.65</v>
      </c>
      <c r="L40" s="224">
        <f>'355-ELIGIBIL'!L40+'355-NEELIGIBIL'!L40</f>
        <v>11165</v>
      </c>
      <c r="M40" s="225">
        <f>'355-ELIGIBIL'!M40+'355-NEELIGIBIL'!M40</f>
        <v>2344.65</v>
      </c>
      <c r="N40" s="226">
        <f>'355-ELIGIBIL'!N40+'355-NEELIGIBIL'!N40</f>
        <v>13509.65</v>
      </c>
    </row>
    <row r="41" spans="1:14" ht="21" x14ac:dyDescent="0.35">
      <c r="A41" s="170"/>
      <c r="B41" s="182" t="s">
        <v>58</v>
      </c>
      <c r="C41" s="172">
        <f>'355-ELIGIBIL'!C41+'355-NEELIGIBIL'!C41</f>
        <v>11165</v>
      </c>
      <c r="D41" s="172">
        <f>'355-ELIGIBIL'!D41+'355-NEELIGIBIL'!D41</f>
        <v>2121.35</v>
      </c>
      <c r="E41" s="588">
        <f>'355-ELIGIBIL'!E41+'355-NEELIGIBIL'!E41</f>
        <v>13286.35</v>
      </c>
      <c r="F41" s="287">
        <f>'355-ELIGIBIL'!F41+'355-NEELIGIBIL'!F41</f>
        <v>0</v>
      </c>
      <c r="G41" s="317">
        <f>'355-ELIGIBIL'!G41+'355-NEELIGIBIL'!G41</f>
        <v>0</v>
      </c>
      <c r="H41" s="594">
        <f>'355-ELIGIBIL'!H41+'355-NEELIGIBIL'!H41</f>
        <v>0</v>
      </c>
      <c r="I41" s="257">
        <f>'355-ELIGIBIL'!I41+'355-NEELIGIBIL'!I41</f>
        <v>11165</v>
      </c>
      <c r="J41" s="314">
        <f>'355-ELIGIBIL'!J41+'355-NEELIGIBIL'!J41</f>
        <v>2344.65</v>
      </c>
      <c r="K41" s="601">
        <f>'355-ELIGIBIL'!K41+'355-NEELIGIBIL'!K41</f>
        <v>13509.65</v>
      </c>
      <c r="L41" s="227">
        <f>'355-ELIGIBIL'!L41+'355-NEELIGIBIL'!L41</f>
        <v>11165</v>
      </c>
      <c r="M41" s="311">
        <f>'355-ELIGIBIL'!M41+'355-NEELIGIBIL'!M41</f>
        <v>2344.65</v>
      </c>
      <c r="N41" s="360">
        <f>'355-ELIGIBIL'!N41+'355-NEELIGIBIL'!N41</f>
        <v>13509.65</v>
      </c>
    </row>
    <row r="42" spans="1:14" ht="63" x14ac:dyDescent="0.35">
      <c r="A42" s="170"/>
      <c r="B42" s="171" t="s">
        <v>59</v>
      </c>
      <c r="C42" s="172">
        <f>'355-ELIGIBIL'!C42+'355-NEELIGIBIL'!C42</f>
        <v>0</v>
      </c>
      <c r="D42" s="172">
        <f>'355-ELIGIBIL'!D42+'355-NEELIGIBIL'!D42</f>
        <v>0</v>
      </c>
      <c r="E42" s="588">
        <f>'355-ELIGIBIL'!E42+'355-NEELIGIBIL'!E42</f>
        <v>0</v>
      </c>
      <c r="F42" s="287">
        <f>'355-ELIGIBIL'!F42+'355-NEELIGIBIL'!F42</f>
        <v>0</v>
      </c>
      <c r="G42" s="317">
        <f>'355-ELIGIBIL'!G42+'355-NEELIGIBIL'!G42</f>
        <v>0</v>
      </c>
      <c r="H42" s="594">
        <f>'355-ELIGIBIL'!H42+'355-NEELIGIBIL'!H42</f>
        <v>0</v>
      </c>
      <c r="I42" s="257">
        <f>'355-ELIGIBIL'!I42+'355-NEELIGIBIL'!I42</f>
        <v>0</v>
      </c>
      <c r="J42" s="314">
        <f>'355-ELIGIBIL'!J42+'355-NEELIGIBIL'!J42</f>
        <v>0</v>
      </c>
      <c r="K42" s="601">
        <f>'355-ELIGIBIL'!K42+'355-NEELIGIBIL'!K42</f>
        <v>0</v>
      </c>
      <c r="L42" s="227">
        <f>'355-ELIGIBIL'!L42+'355-NEELIGIBIL'!L42</f>
        <v>0</v>
      </c>
      <c r="M42" s="311">
        <f>'355-ELIGIBIL'!M42+'355-NEELIGIBIL'!M42</f>
        <v>0</v>
      </c>
      <c r="N42" s="360">
        <f>'355-ELIGIBIL'!N42+'355-NEELIGIBIL'!N42</f>
        <v>0</v>
      </c>
    </row>
    <row r="43" spans="1:14" ht="21" x14ac:dyDescent="0.35">
      <c r="A43" s="625"/>
      <c r="B43" s="626" t="s">
        <v>60</v>
      </c>
      <c r="C43" s="627">
        <f>'355-ELIGIBIL'!C43+'355-NEELIGIBIL'!C43</f>
        <v>47400</v>
      </c>
      <c r="D43" s="627">
        <f>'355-ELIGIBIL'!D43+'355-NEELIGIBIL'!D43</f>
        <v>9006</v>
      </c>
      <c r="E43" s="628">
        <f>'355-ELIGIBIL'!E43+'355-NEELIGIBIL'!E43</f>
        <v>56406</v>
      </c>
      <c r="F43" s="570">
        <f>'355-ELIGIBIL'!F43+'355-NEELIGIBIL'!F43</f>
        <v>38400</v>
      </c>
      <c r="G43" s="580">
        <f>'355-ELIGIBIL'!G43+'355-NEELIGIBIL'!G43</f>
        <v>7296</v>
      </c>
      <c r="H43" s="597">
        <f>'355-ELIGIBIL'!H43+'355-NEELIGIBIL'!H43</f>
        <v>45696</v>
      </c>
      <c r="I43" s="573">
        <f>'355-ELIGIBIL'!I43+'355-NEELIGIBIL'!I43</f>
        <v>9000</v>
      </c>
      <c r="J43" s="581">
        <f>'355-ELIGIBIL'!J43+'355-NEELIGIBIL'!J43</f>
        <v>1890</v>
      </c>
      <c r="K43" s="604">
        <f>'355-ELIGIBIL'!K43+'355-NEELIGIBIL'!K43</f>
        <v>10890</v>
      </c>
      <c r="L43" s="582">
        <f>'355-ELIGIBIL'!L43+'355-NEELIGIBIL'!L43</f>
        <v>47400</v>
      </c>
      <c r="M43" s="583">
        <f>'355-ELIGIBIL'!M43+'355-NEELIGIBIL'!M43</f>
        <v>9186</v>
      </c>
      <c r="N43" s="584">
        <f>'355-ELIGIBIL'!N43+'355-NEELIGIBIL'!N43</f>
        <v>56586</v>
      </c>
    </row>
    <row r="44" spans="1:14" ht="43.5" customHeight="1" thickBot="1" x14ac:dyDescent="0.4">
      <c r="A44" s="629"/>
      <c r="B44" s="175" t="s">
        <v>195</v>
      </c>
      <c r="C44" s="176">
        <f>'355-ELIGIBIL'!C44+'355-NEELIGIBIL'!C44</f>
        <v>1500</v>
      </c>
      <c r="D44" s="176">
        <f>'355-ELIGIBIL'!D44+'355-NEELIGIBIL'!D44</f>
        <v>285</v>
      </c>
      <c r="E44" s="176">
        <f>'355-ELIGIBIL'!E44+'355-NEELIGIBIL'!E44</f>
        <v>1785</v>
      </c>
      <c r="F44" s="316">
        <f>'355-ELIGIBIL'!F44+'355-NEELIGIBIL'!F44</f>
        <v>0</v>
      </c>
      <c r="G44" s="316">
        <f>'355-ELIGIBIL'!G44+'355-NEELIGIBIL'!G44</f>
        <v>0</v>
      </c>
      <c r="H44" s="316">
        <f>'355-ELIGIBIL'!H44+'355-NEELIGIBIL'!H44</f>
        <v>0</v>
      </c>
      <c r="I44" s="313">
        <f>'355-ELIGIBIL'!I44+'355-NEELIGIBIL'!I44</f>
        <v>1500</v>
      </c>
      <c r="J44" s="313">
        <f>'355-ELIGIBIL'!J44+'355-NEELIGIBIL'!J44</f>
        <v>315</v>
      </c>
      <c r="K44" s="313">
        <f>'355-ELIGIBIL'!K44+'355-NEELIGIBIL'!K44</f>
        <v>1815</v>
      </c>
      <c r="L44" s="310">
        <f>'355-ELIGIBIL'!L44+'355-NEELIGIBIL'!L44</f>
        <v>1500</v>
      </c>
      <c r="M44" s="310">
        <f>'355-ELIGIBIL'!M44+'355-NEELIGIBIL'!M44</f>
        <v>315</v>
      </c>
      <c r="N44" s="310">
        <f>'355-ELIGIBIL'!N44+'355-NEELIGIBIL'!N44</f>
        <v>1815</v>
      </c>
    </row>
    <row r="45" spans="1:14" ht="22.5" thickTop="1" thickBot="1" x14ac:dyDescent="0.4">
      <c r="A45" s="664" t="s">
        <v>61</v>
      </c>
      <c r="B45" s="665"/>
      <c r="C45" s="163">
        <f t="shared" ref="C45:N45" si="30">C21+C25+C26+C27+C28+C35+C36+C39</f>
        <v>581965.03</v>
      </c>
      <c r="D45" s="163">
        <f t="shared" si="30"/>
        <v>110573.3557</v>
      </c>
      <c r="E45" s="195">
        <f t="shared" si="30"/>
        <v>692538.38569999998</v>
      </c>
      <c r="F45" s="278">
        <f t="shared" si="30"/>
        <v>550300.03</v>
      </c>
      <c r="G45" s="279">
        <f t="shared" si="30"/>
        <v>104557.00569999999</v>
      </c>
      <c r="H45" s="280">
        <f t="shared" si="30"/>
        <v>654857.03570000001</v>
      </c>
      <c r="I45" s="248">
        <f t="shared" si="30"/>
        <v>31665</v>
      </c>
      <c r="J45" s="249">
        <f t="shared" si="30"/>
        <v>6649.65</v>
      </c>
      <c r="K45" s="250">
        <f t="shared" si="30"/>
        <v>38314.65</v>
      </c>
      <c r="L45" s="218">
        <f t="shared" si="30"/>
        <v>581965.03</v>
      </c>
      <c r="M45" s="219">
        <f t="shared" si="30"/>
        <v>111206.65569999999</v>
      </c>
      <c r="N45" s="220">
        <f t="shared" si="30"/>
        <v>693171.68570000003</v>
      </c>
    </row>
    <row r="46" spans="1:14" ht="21" x14ac:dyDescent="0.25">
      <c r="A46" s="666" t="s">
        <v>62</v>
      </c>
      <c r="B46" s="667"/>
      <c r="C46" s="667"/>
      <c r="D46" s="667"/>
      <c r="E46" s="667"/>
      <c r="F46" s="668"/>
      <c r="G46" s="669"/>
      <c r="H46" s="670"/>
      <c r="I46" s="671"/>
      <c r="J46" s="671"/>
      <c r="K46" s="671"/>
      <c r="L46" s="672"/>
      <c r="M46" s="673"/>
      <c r="N46" s="674"/>
    </row>
    <row r="47" spans="1:14" ht="21" x14ac:dyDescent="0.35">
      <c r="A47" s="17" t="s">
        <v>63</v>
      </c>
      <c r="B47" s="18" t="s">
        <v>64</v>
      </c>
      <c r="C47" s="461">
        <f>'355-ELIGIBIL'!C47+'355-NEELIGIBIL'!C47</f>
        <v>4677088.9300000006</v>
      </c>
      <c r="D47" s="461">
        <f>'355-ELIGIBIL'!D47+'355-NEELIGIBIL'!D47</f>
        <v>888646.89669999992</v>
      </c>
      <c r="E47" s="462">
        <f>'355-ELIGIBIL'!E47+'355-NEELIGIBIL'!E47</f>
        <v>5565735.8266999992</v>
      </c>
      <c r="F47" s="463">
        <f>'355-ELIGIBIL'!F47+'355-NEELIGIBIL'!F47</f>
        <v>4090713.06</v>
      </c>
      <c r="G47" s="464">
        <f>'355-ELIGIBIL'!G47+'355-NEELIGIBIL'!G47</f>
        <v>777235.48139999993</v>
      </c>
      <c r="H47" s="465">
        <f>'355-ELIGIBIL'!H47+'355-NEELIGIBIL'!H47</f>
        <v>4867948.5414000005</v>
      </c>
      <c r="I47" s="466">
        <f>'355-ELIGIBIL'!I47+'355-NEELIGIBIL'!I47</f>
        <v>586375.87000000034</v>
      </c>
      <c r="J47" s="467">
        <f>'355-ELIGIBIL'!J47+'355-NEELIGIBIL'!J47</f>
        <v>123138.93270000006</v>
      </c>
      <c r="K47" s="468">
        <f>'355-ELIGIBIL'!K47+'355-NEELIGIBIL'!K47</f>
        <v>709514.80270000035</v>
      </c>
      <c r="L47" s="478">
        <f>'355-ELIGIBIL'!L47+'355-NEELIGIBIL'!L47</f>
        <v>4677088.9300000006</v>
      </c>
      <c r="M47" s="470">
        <f>'355-ELIGIBIL'!M47+'355-NEELIGIBIL'!M47</f>
        <v>900374.41409999994</v>
      </c>
      <c r="N47" s="479">
        <f>'355-ELIGIBIL'!N47+'355-NEELIGIBIL'!N47</f>
        <v>5577463.3441000003</v>
      </c>
    </row>
    <row r="48" spans="1:14" ht="26.25" customHeight="1" x14ac:dyDescent="0.35">
      <c r="A48" s="17"/>
      <c r="B48" s="18" t="s">
        <v>65</v>
      </c>
      <c r="C48" s="461">
        <f>'355-ELIGIBIL'!C48+'355-NEELIGIBIL'!C48</f>
        <v>3552109.1500000004</v>
      </c>
      <c r="D48" s="461">
        <f>'355-ELIGIBIL'!D48+'355-NEELIGIBIL'!D48</f>
        <v>674900.73849999986</v>
      </c>
      <c r="E48" s="462">
        <f>'355-ELIGIBIL'!E48+'355-NEELIGIBIL'!E48</f>
        <v>4227009.8884999994</v>
      </c>
      <c r="F48" s="463">
        <f>'355-ELIGIBIL'!F48+'355-NEELIGIBIL'!F48</f>
        <v>3043014.54</v>
      </c>
      <c r="G48" s="464">
        <f>'355-ELIGIBIL'!G48+'355-NEELIGIBIL'!G48</f>
        <v>578172.7625999999</v>
      </c>
      <c r="H48" s="465">
        <f>'355-ELIGIBIL'!H48+'355-NEELIGIBIL'!H48</f>
        <v>3621187.3026000005</v>
      </c>
      <c r="I48" s="466">
        <f>'355-ELIGIBIL'!I48+'355-NEELIGIBIL'!I48</f>
        <v>509094.61000000034</v>
      </c>
      <c r="J48" s="467">
        <f>'355-ELIGIBIL'!J48+'355-NEELIGIBIL'!J48</f>
        <v>106909.86810000007</v>
      </c>
      <c r="K48" s="468">
        <f>'355-ELIGIBIL'!K48+'355-NEELIGIBIL'!K48</f>
        <v>616004.47810000041</v>
      </c>
      <c r="L48" s="478">
        <f>'355-ELIGIBIL'!L48+'355-NEELIGIBIL'!L48</f>
        <v>3552109.1500000004</v>
      </c>
      <c r="M48" s="470">
        <f>'355-ELIGIBIL'!M48+'355-NEELIGIBIL'!M48</f>
        <v>685082.63069999998</v>
      </c>
      <c r="N48" s="479">
        <f>'355-ELIGIBIL'!N48+'355-NEELIGIBIL'!N48</f>
        <v>4237191.7807000009</v>
      </c>
    </row>
    <row r="49" spans="1:19" ht="24.75" customHeight="1" x14ac:dyDescent="0.35">
      <c r="A49" s="17"/>
      <c r="B49" s="18" t="s">
        <v>66</v>
      </c>
      <c r="C49" s="461">
        <f>'355-ELIGIBIL'!C109+'355-NEELIGIBIL'!C49</f>
        <v>781720.42999999993</v>
      </c>
      <c r="D49" s="461">
        <f>'355-ELIGIBIL'!D109+'355-NEELIGIBIL'!D49</f>
        <v>148526.8817</v>
      </c>
      <c r="E49" s="462">
        <f>'355-ELIGIBIL'!E109+'355-NEELIGIBIL'!E49</f>
        <v>930247.31169999996</v>
      </c>
      <c r="F49" s="463">
        <f>'355-ELIGIBIL'!F109+'355-NEELIGIBIL'!F49</f>
        <v>781720.42999999993</v>
      </c>
      <c r="G49" s="464">
        <f>'355-ELIGIBIL'!G109+'355-NEELIGIBIL'!G49</f>
        <v>148526.8817</v>
      </c>
      <c r="H49" s="465">
        <f>'355-ELIGIBIL'!H109+'355-NEELIGIBIL'!H49</f>
        <v>930247.31169999996</v>
      </c>
      <c r="I49" s="466">
        <f>'355-ELIGIBIL'!I109+'355-NEELIGIBIL'!I49</f>
        <v>0</v>
      </c>
      <c r="J49" s="467">
        <f>'355-ELIGIBIL'!J109+'355-NEELIGIBIL'!J49</f>
        <v>0</v>
      </c>
      <c r="K49" s="468">
        <f>'355-ELIGIBIL'!K109+'355-NEELIGIBIL'!K49</f>
        <v>0</v>
      </c>
      <c r="L49" s="478">
        <f>'355-ELIGIBIL'!L109+'355-NEELIGIBIL'!L49</f>
        <v>781720.42999999993</v>
      </c>
      <c r="M49" s="470">
        <f>'355-ELIGIBIL'!M109+'355-NEELIGIBIL'!M49</f>
        <v>148526.8817</v>
      </c>
      <c r="N49" s="479">
        <f>'355-ELIGIBIL'!N109+'355-NEELIGIBIL'!N49</f>
        <v>930247.31169999996</v>
      </c>
    </row>
    <row r="50" spans="1:19" ht="24.75" customHeight="1" x14ac:dyDescent="0.35">
      <c r="A50" s="17"/>
      <c r="B50" s="18" t="s">
        <v>193</v>
      </c>
      <c r="C50" s="461">
        <f>'355-ELIGIBIL'!C110+'355-NEELIGIBIL'!C50</f>
        <v>343259.35000000003</v>
      </c>
      <c r="D50" s="461">
        <f>'355-ELIGIBIL'!D110+'355-NEELIGIBIL'!D50</f>
        <v>65219.276500000007</v>
      </c>
      <c r="E50" s="461">
        <f>'355-ELIGIBIL'!E110+'355-NEELIGIBIL'!E50</f>
        <v>408478.62650000001</v>
      </c>
      <c r="F50" s="464">
        <f>'355-ELIGIBIL'!F110+'355-NEELIGIBIL'!F50</f>
        <v>265978.09000000003</v>
      </c>
      <c r="G50" s="464">
        <f>'355-ELIGIBIL'!G110+'355-NEELIGIBIL'!G50</f>
        <v>50535.837100000004</v>
      </c>
      <c r="H50" s="464">
        <f>'355-ELIGIBIL'!H110+'355-NEELIGIBIL'!H50</f>
        <v>316513.92710000003</v>
      </c>
      <c r="I50" s="467">
        <f>'355-ELIGIBIL'!I110+'355-NEELIGIBIL'!I50</f>
        <v>77281.259999999995</v>
      </c>
      <c r="J50" s="467">
        <f>'355-ELIGIBIL'!J110+'355-NEELIGIBIL'!J50</f>
        <v>16229.064599999998</v>
      </c>
      <c r="K50" s="467">
        <f>'355-ELIGIBIL'!K110+'355-NEELIGIBIL'!K50</f>
        <v>93510.324599999993</v>
      </c>
      <c r="L50" s="470">
        <f>'355-ELIGIBIL'!L110+'355-NEELIGIBIL'!L50</f>
        <v>343259.35000000003</v>
      </c>
      <c r="M50" s="470">
        <f>'355-ELIGIBIL'!M110+'355-NEELIGIBIL'!M50</f>
        <v>66764.901700000002</v>
      </c>
      <c r="N50" s="470">
        <f>'355-ELIGIBIL'!N110+'355-NEELIGIBIL'!N50</f>
        <v>410024.25170000002</v>
      </c>
    </row>
    <row r="51" spans="1:19" ht="21" x14ac:dyDescent="0.35">
      <c r="A51" s="17" t="s">
        <v>67</v>
      </c>
      <c r="B51" s="18" t="s">
        <v>68</v>
      </c>
      <c r="C51" s="461">
        <f>'355-ELIGIBIL'!C111+'355-NEELIGIBIL'!C51</f>
        <v>0</v>
      </c>
      <c r="D51" s="461">
        <f>'355-ELIGIBIL'!D111+'355-NEELIGIBIL'!D51</f>
        <v>0</v>
      </c>
      <c r="E51" s="462">
        <f>'355-ELIGIBIL'!E111+'355-NEELIGIBIL'!E51</f>
        <v>0</v>
      </c>
      <c r="F51" s="463">
        <f>'355-ELIGIBIL'!F111+'355-NEELIGIBIL'!F51</f>
        <v>0</v>
      </c>
      <c r="G51" s="464">
        <f>'355-ELIGIBIL'!G111+'355-NEELIGIBIL'!G51</f>
        <v>0</v>
      </c>
      <c r="H51" s="465">
        <f>'355-ELIGIBIL'!H111+'355-NEELIGIBIL'!H51</f>
        <v>0</v>
      </c>
      <c r="I51" s="466">
        <f>'355-ELIGIBIL'!I111+'355-NEELIGIBIL'!I51</f>
        <v>0</v>
      </c>
      <c r="J51" s="467">
        <f>'355-ELIGIBIL'!J111+'355-NEELIGIBIL'!J51</f>
        <v>0</v>
      </c>
      <c r="K51" s="468">
        <f>'355-ELIGIBIL'!K111+'355-NEELIGIBIL'!K51</f>
        <v>0</v>
      </c>
      <c r="L51" s="478">
        <f>'355-ELIGIBIL'!L111+'355-NEELIGIBIL'!L51</f>
        <v>0</v>
      </c>
      <c r="M51" s="470">
        <f>'355-ELIGIBIL'!M111+'355-NEELIGIBIL'!M51</f>
        <v>0</v>
      </c>
      <c r="N51" s="479">
        <f>'355-ELIGIBIL'!N111+'355-NEELIGIBIL'!N51</f>
        <v>0</v>
      </c>
    </row>
    <row r="52" spans="1:19" ht="48" customHeight="1" x14ac:dyDescent="0.35">
      <c r="A52" s="17" t="s">
        <v>69</v>
      </c>
      <c r="B52" s="477" t="s">
        <v>70</v>
      </c>
      <c r="C52" s="461">
        <f>'355-ELIGIBIL'!C112+'355-NEELIGIBIL'!C52</f>
        <v>416587.5</v>
      </c>
      <c r="D52" s="461">
        <f>'355-ELIGIBIL'!D112+'355-NEELIGIBIL'!D52</f>
        <v>79151.625</v>
      </c>
      <c r="E52" s="462">
        <f>'355-ELIGIBIL'!E112+'355-NEELIGIBIL'!E52</f>
        <v>495739.125</v>
      </c>
      <c r="F52" s="463">
        <f>'355-ELIGIBIL'!F112+'355-NEELIGIBIL'!F52</f>
        <v>0</v>
      </c>
      <c r="G52" s="464">
        <f>'355-ELIGIBIL'!G112+'355-NEELIGIBIL'!G52</f>
        <v>0</v>
      </c>
      <c r="H52" s="465">
        <f>'355-ELIGIBIL'!H112+'355-NEELIGIBIL'!H52</f>
        <v>0</v>
      </c>
      <c r="I52" s="466">
        <f>'355-ELIGIBIL'!I112+'355-NEELIGIBIL'!I52</f>
        <v>416587.5</v>
      </c>
      <c r="J52" s="467">
        <f>'355-ELIGIBIL'!J112+'355-NEELIGIBIL'!J52</f>
        <v>87483.375</v>
      </c>
      <c r="K52" s="468">
        <f>'355-ELIGIBIL'!K112+'355-NEELIGIBIL'!K52</f>
        <v>504070.875</v>
      </c>
      <c r="L52" s="478">
        <f>'355-ELIGIBIL'!L112+'355-NEELIGIBIL'!L52</f>
        <v>416587.5</v>
      </c>
      <c r="M52" s="470">
        <f>'355-ELIGIBIL'!M112+'355-NEELIGIBIL'!M52</f>
        <v>87483.375</v>
      </c>
      <c r="N52" s="479">
        <f>'355-ELIGIBIL'!N112+'355-NEELIGIBIL'!N52</f>
        <v>504070.875</v>
      </c>
    </row>
    <row r="53" spans="1:19" ht="27" customHeight="1" x14ac:dyDescent="0.35">
      <c r="A53" s="17"/>
      <c r="B53" s="18" t="s">
        <v>71</v>
      </c>
      <c r="C53" s="461">
        <f>'355-ELIGIBIL'!C113+'355-NEELIGIBIL'!C53</f>
        <v>375000</v>
      </c>
      <c r="D53" s="461">
        <f>'355-ELIGIBIL'!D113+'355-NEELIGIBIL'!D53</f>
        <v>71250</v>
      </c>
      <c r="E53" s="462">
        <f>'355-ELIGIBIL'!E113+'355-NEELIGIBIL'!E53</f>
        <v>446250</v>
      </c>
      <c r="F53" s="463">
        <f>'355-ELIGIBIL'!F113+'355-NEELIGIBIL'!F53</f>
        <v>0</v>
      </c>
      <c r="G53" s="464">
        <f>'355-ELIGIBIL'!G113+'355-NEELIGIBIL'!G53</f>
        <v>0</v>
      </c>
      <c r="H53" s="465">
        <f>'355-ELIGIBIL'!H113+'355-NEELIGIBIL'!H53</f>
        <v>0</v>
      </c>
      <c r="I53" s="466">
        <f>'355-ELIGIBIL'!I113+'355-NEELIGIBIL'!I53</f>
        <v>375000</v>
      </c>
      <c r="J53" s="467">
        <f>'355-ELIGIBIL'!J113+'355-NEELIGIBIL'!J53</f>
        <v>78750</v>
      </c>
      <c r="K53" s="468">
        <f>'355-ELIGIBIL'!K113+'355-NEELIGIBIL'!K53</f>
        <v>453750</v>
      </c>
      <c r="L53" s="478">
        <f>'355-ELIGIBIL'!L113+'355-NEELIGIBIL'!L53</f>
        <v>375000</v>
      </c>
      <c r="M53" s="470">
        <f>'355-ELIGIBIL'!M113+'355-NEELIGIBIL'!M53</f>
        <v>78750</v>
      </c>
      <c r="N53" s="479">
        <f>'355-ELIGIBIL'!N113+'355-NEELIGIBIL'!N53</f>
        <v>453750</v>
      </c>
    </row>
    <row r="54" spans="1:19" ht="28.5" customHeight="1" x14ac:dyDescent="0.35">
      <c r="A54" s="17"/>
      <c r="B54" s="18" t="s">
        <v>72</v>
      </c>
      <c r="C54" s="461">
        <f>'355-ELIGIBIL'!C120+'355-NEELIGIBIL'!C54</f>
        <v>0</v>
      </c>
      <c r="D54" s="461">
        <f>'355-ELIGIBIL'!D120+'355-NEELIGIBIL'!D54</f>
        <v>0</v>
      </c>
      <c r="E54" s="462">
        <f>'355-ELIGIBIL'!E120+'355-NEELIGIBIL'!E54</f>
        <v>0</v>
      </c>
      <c r="F54" s="463">
        <f>'355-ELIGIBIL'!F120+'355-NEELIGIBIL'!F54</f>
        <v>0</v>
      </c>
      <c r="G54" s="464">
        <f>'355-ELIGIBIL'!G120+'355-NEELIGIBIL'!G54</f>
        <v>0</v>
      </c>
      <c r="H54" s="465">
        <f>'355-ELIGIBIL'!H120+'355-NEELIGIBIL'!H54</f>
        <v>0</v>
      </c>
      <c r="I54" s="466">
        <f>'355-ELIGIBIL'!I120+'355-NEELIGIBIL'!I54</f>
        <v>0</v>
      </c>
      <c r="J54" s="467">
        <f>'355-ELIGIBIL'!J120+'355-NEELIGIBIL'!J54</f>
        <v>0</v>
      </c>
      <c r="K54" s="468">
        <f>'355-ELIGIBIL'!K120+'355-NEELIGIBIL'!K54</f>
        <v>0</v>
      </c>
      <c r="L54" s="478">
        <f>'355-ELIGIBIL'!L120+'355-NEELIGIBIL'!L54</f>
        <v>0</v>
      </c>
      <c r="M54" s="470">
        <f>'355-ELIGIBIL'!M120+'355-NEELIGIBIL'!M54</f>
        <v>0</v>
      </c>
      <c r="N54" s="479">
        <f>'355-ELIGIBIL'!N120+'355-NEELIGIBIL'!N54</f>
        <v>0</v>
      </c>
      <c r="Q54" s="608"/>
      <c r="R54" s="608"/>
      <c r="S54" s="608"/>
    </row>
    <row r="55" spans="1:19" ht="28.5" customHeight="1" x14ac:dyDescent="0.35">
      <c r="A55" s="17"/>
      <c r="B55" s="18" t="s">
        <v>194</v>
      </c>
      <c r="C55" s="461">
        <f>'355-ELIGIBIL'!C121+'355-NEELIGIBIL'!C55</f>
        <v>41587.5</v>
      </c>
      <c r="D55" s="461">
        <f>'355-ELIGIBIL'!D121+'355-NEELIGIBIL'!D55</f>
        <v>7901.625</v>
      </c>
      <c r="E55" s="461">
        <f>'355-ELIGIBIL'!E121+'355-NEELIGIBIL'!E55</f>
        <v>49489.125</v>
      </c>
      <c r="F55" s="464">
        <f>'355-ELIGIBIL'!F121+'355-NEELIGIBIL'!F55</f>
        <v>0</v>
      </c>
      <c r="G55" s="464">
        <f>'355-ELIGIBIL'!G121+'355-NEELIGIBIL'!G55</f>
        <v>0</v>
      </c>
      <c r="H55" s="464">
        <f>'355-ELIGIBIL'!H121+'355-NEELIGIBIL'!H55</f>
        <v>0</v>
      </c>
      <c r="I55" s="467">
        <f>'355-ELIGIBIL'!I121+'355-NEELIGIBIL'!I55</f>
        <v>41587.5</v>
      </c>
      <c r="J55" s="467">
        <f>'355-ELIGIBIL'!J121+'355-NEELIGIBIL'!J55</f>
        <v>8733.375</v>
      </c>
      <c r="K55" s="467">
        <f>'355-ELIGIBIL'!K121+'355-NEELIGIBIL'!K55</f>
        <v>50320.875</v>
      </c>
      <c r="L55" s="470">
        <f>'355-ELIGIBIL'!L121+'355-NEELIGIBIL'!L55</f>
        <v>41587.5</v>
      </c>
      <c r="M55" s="470">
        <f>'355-ELIGIBIL'!M121+'355-NEELIGIBIL'!M55</f>
        <v>8733.375</v>
      </c>
      <c r="N55" s="470">
        <f>'355-ELIGIBIL'!N121+'355-NEELIGIBIL'!N55</f>
        <v>50320.875</v>
      </c>
    </row>
    <row r="56" spans="1:19" ht="42" x14ac:dyDescent="0.35">
      <c r="A56" s="17" t="s">
        <v>73</v>
      </c>
      <c r="B56" s="477" t="s">
        <v>74</v>
      </c>
      <c r="C56" s="461">
        <f>'355-ELIGIBIL'!C122+'355-NEELIGIBIL'!C56</f>
        <v>0</v>
      </c>
      <c r="D56" s="461">
        <f>'355-ELIGIBIL'!D122+'355-NEELIGIBIL'!D56</f>
        <v>0</v>
      </c>
      <c r="E56" s="462">
        <f>'355-ELIGIBIL'!E122+'355-NEELIGIBIL'!E56</f>
        <v>0</v>
      </c>
      <c r="F56" s="463">
        <f>'355-ELIGIBIL'!F122+'355-NEELIGIBIL'!F56</f>
        <v>0</v>
      </c>
      <c r="G56" s="464">
        <f>'355-ELIGIBIL'!G122+'355-NEELIGIBIL'!G56</f>
        <v>0</v>
      </c>
      <c r="H56" s="465">
        <f>'355-ELIGIBIL'!H122+'355-NEELIGIBIL'!H56</f>
        <v>0</v>
      </c>
      <c r="I56" s="466">
        <f>'355-ELIGIBIL'!I122+'355-NEELIGIBIL'!I56</f>
        <v>0</v>
      </c>
      <c r="J56" s="467">
        <f>'355-ELIGIBIL'!J122+'355-NEELIGIBIL'!J56</f>
        <v>0</v>
      </c>
      <c r="K56" s="468">
        <f>'355-ELIGIBIL'!K122+'355-NEELIGIBIL'!K56</f>
        <v>0</v>
      </c>
      <c r="L56" s="478">
        <f>'355-ELIGIBIL'!L122+'355-NEELIGIBIL'!L56</f>
        <v>0</v>
      </c>
      <c r="M56" s="470">
        <f>'355-ELIGIBIL'!M122+'355-NEELIGIBIL'!M56</f>
        <v>0</v>
      </c>
      <c r="N56" s="479">
        <f>'355-ELIGIBIL'!N122+'355-NEELIGIBIL'!N56</f>
        <v>0</v>
      </c>
    </row>
    <row r="57" spans="1:19" ht="21" x14ac:dyDescent="0.35">
      <c r="A57" s="17" t="s">
        <v>75</v>
      </c>
      <c r="B57" s="477" t="s">
        <v>76</v>
      </c>
      <c r="C57" s="461">
        <v>0</v>
      </c>
      <c r="D57" s="472">
        <f t="shared" ref="D57:D58" si="31">C57*0.19</f>
        <v>0</v>
      </c>
      <c r="E57" s="473">
        <f t="shared" ref="E57:E58" si="32">C57+D57</f>
        <v>0</v>
      </c>
      <c r="F57" s="463">
        <v>0</v>
      </c>
      <c r="G57" s="474">
        <f t="shared" ref="G57:G58" si="33">F57*0.19</f>
        <v>0</v>
      </c>
      <c r="H57" s="475">
        <f t="shared" ref="H57:H58" si="34">F57+G57</f>
        <v>0</v>
      </c>
      <c r="I57" s="466">
        <v>0</v>
      </c>
      <c r="J57" s="480">
        <f t="shared" ref="J57:J58" si="35">I57*0.19</f>
        <v>0</v>
      </c>
      <c r="K57" s="476">
        <f t="shared" ref="K57:K58" si="36">I57+J57</f>
        <v>0</v>
      </c>
      <c r="L57" s="478">
        <v>0</v>
      </c>
      <c r="M57" s="481">
        <f t="shared" ref="M57:M58" si="37">L57*0.19</f>
        <v>0</v>
      </c>
      <c r="N57" s="482">
        <f t="shared" ref="N57:N58" si="38">L57+M57</f>
        <v>0</v>
      </c>
      <c r="Q57" s="295"/>
      <c r="R57" s="295"/>
      <c r="S57" s="295"/>
    </row>
    <row r="58" spans="1:19" ht="21" x14ac:dyDescent="0.35">
      <c r="A58" s="17" t="s">
        <v>77</v>
      </c>
      <c r="B58" s="477" t="s">
        <v>78</v>
      </c>
      <c r="C58" s="461">
        <v>0</v>
      </c>
      <c r="D58" s="472">
        <f t="shared" si="31"/>
        <v>0</v>
      </c>
      <c r="E58" s="473">
        <f t="shared" si="32"/>
        <v>0</v>
      </c>
      <c r="F58" s="463">
        <v>0</v>
      </c>
      <c r="G58" s="474">
        <f t="shared" si="33"/>
        <v>0</v>
      </c>
      <c r="H58" s="475">
        <f t="shared" si="34"/>
        <v>0</v>
      </c>
      <c r="I58" s="466">
        <v>0</v>
      </c>
      <c r="J58" s="480">
        <f t="shared" si="35"/>
        <v>0</v>
      </c>
      <c r="K58" s="476">
        <f t="shared" si="36"/>
        <v>0</v>
      </c>
      <c r="L58" s="478">
        <v>0</v>
      </c>
      <c r="M58" s="481">
        <f t="shared" si="37"/>
        <v>0</v>
      </c>
      <c r="N58" s="482">
        <f t="shared" si="38"/>
        <v>0</v>
      </c>
    </row>
    <row r="59" spans="1:19" ht="21.75" thickBot="1" x14ac:dyDescent="0.4">
      <c r="A59" s="660" t="s">
        <v>79</v>
      </c>
      <c r="B59" s="661"/>
      <c r="C59" s="164">
        <f>C47+C51+C52+C56+C57+C58</f>
        <v>5093676.4300000006</v>
      </c>
      <c r="D59" s="164">
        <f t="shared" ref="D59:N59" si="39">D47+D51+D52+D56+D57+D58</f>
        <v>967798.52169999992</v>
      </c>
      <c r="E59" s="196">
        <f t="shared" si="39"/>
        <v>6061474.9516999992</v>
      </c>
      <c r="F59" s="281">
        <f t="shared" si="39"/>
        <v>4090713.06</v>
      </c>
      <c r="G59" s="282">
        <f t="shared" si="39"/>
        <v>777235.48139999993</v>
      </c>
      <c r="H59" s="283">
        <f t="shared" si="39"/>
        <v>4867948.5414000005</v>
      </c>
      <c r="I59" s="251">
        <f t="shared" si="39"/>
        <v>1002963.3700000003</v>
      </c>
      <c r="J59" s="252">
        <f t="shared" si="39"/>
        <v>210622.30770000006</v>
      </c>
      <c r="K59" s="253">
        <f t="shared" si="39"/>
        <v>1213585.6777000003</v>
      </c>
      <c r="L59" s="221">
        <f t="shared" si="39"/>
        <v>5093676.4300000006</v>
      </c>
      <c r="M59" s="222">
        <f t="shared" si="39"/>
        <v>987857.78909999994</v>
      </c>
      <c r="N59" s="223">
        <f t="shared" si="39"/>
        <v>6081534.2191000003</v>
      </c>
      <c r="Q59" s="362"/>
      <c r="R59" s="362"/>
      <c r="S59" s="363"/>
    </row>
    <row r="60" spans="1:19" ht="21" x14ac:dyDescent="0.35">
      <c r="A60" s="666" t="s">
        <v>80</v>
      </c>
      <c r="B60" s="667"/>
      <c r="C60" s="667"/>
      <c r="D60" s="667"/>
      <c r="E60" s="667"/>
      <c r="F60" s="668"/>
      <c r="G60" s="669"/>
      <c r="H60" s="670"/>
      <c r="I60" s="671"/>
      <c r="J60" s="671"/>
      <c r="K60" s="671"/>
      <c r="L60" s="672"/>
      <c r="M60" s="673"/>
      <c r="N60" s="674"/>
      <c r="Q60" s="1"/>
      <c r="R60" s="1"/>
      <c r="S60" s="1"/>
    </row>
    <row r="61" spans="1:19" s="29" customFormat="1" ht="21" x14ac:dyDescent="0.35">
      <c r="A61" s="368" t="s">
        <v>81</v>
      </c>
      <c r="B61" s="442" t="s">
        <v>82</v>
      </c>
      <c r="C61" s="370">
        <f>'355-ELIGIBIL'!C127+'355-NEELIGIBIL'!C61</f>
        <v>100000.00000000001</v>
      </c>
      <c r="D61" s="370">
        <f>'355-ELIGIBIL'!D127+'355-NEELIGIBIL'!D61</f>
        <v>19000.000000000004</v>
      </c>
      <c r="E61" s="371">
        <f>'355-ELIGIBIL'!E127+'355-NEELIGIBIL'!E61</f>
        <v>119000.00000000001</v>
      </c>
      <c r="F61" s="404">
        <f>'355-ELIGIBIL'!F127+'355-NEELIGIBIL'!F61</f>
        <v>85279.28</v>
      </c>
      <c r="G61" s="372">
        <f>'355-ELIGIBIL'!G127+'355-NEELIGIBIL'!G61</f>
        <v>16203.063200000001</v>
      </c>
      <c r="H61" s="373">
        <f>'355-ELIGIBIL'!H127+'355-NEELIGIBIL'!H61</f>
        <v>101482.3432</v>
      </c>
      <c r="I61" s="405">
        <f>'355-ELIGIBIL'!I127+'355-NEELIGIBIL'!I61</f>
        <v>14720.720000000016</v>
      </c>
      <c r="J61" s="406">
        <f>'355-ELIGIBIL'!J127+'355-NEELIGIBIL'!J61</f>
        <v>3091.3512000000032</v>
      </c>
      <c r="K61" s="374">
        <f>'355-ELIGIBIL'!K127+'355-NEELIGIBIL'!K61</f>
        <v>17812.07120000002</v>
      </c>
      <c r="L61" s="445">
        <f>'355-ELIGIBIL'!L127+'355-NEELIGIBIL'!L61</f>
        <v>100000.00000000001</v>
      </c>
      <c r="M61" s="408">
        <f>'355-ELIGIBIL'!M127+'355-NEELIGIBIL'!M61</f>
        <v>19294.414400000005</v>
      </c>
      <c r="N61" s="446">
        <f>'355-ELIGIBIL'!N127+'355-NEELIGIBIL'!N61</f>
        <v>119294.41440000002</v>
      </c>
      <c r="Q61" s="1"/>
      <c r="R61" s="1"/>
      <c r="S61" s="1"/>
    </row>
    <row r="62" spans="1:19" ht="21" x14ac:dyDescent="0.35">
      <c r="A62" s="165"/>
      <c r="B62" s="184" t="s">
        <v>83</v>
      </c>
      <c r="C62" s="167">
        <f>'355-ELIGIBIL'!C128+'355-NEELIGIBIL'!C62</f>
        <v>100000.00000000001</v>
      </c>
      <c r="D62" s="167">
        <f>'355-ELIGIBIL'!D128+'355-NEELIGIBIL'!D62</f>
        <v>19000.000000000004</v>
      </c>
      <c r="E62" s="586">
        <f>'355-ELIGIBIL'!E128+'355-NEELIGIBIL'!E62</f>
        <v>119000.00000000001</v>
      </c>
      <c r="F62" s="287">
        <f>'355-ELIGIBIL'!F128+'355-NEELIGIBIL'!F62</f>
        <v>85279.28</v>
      </c>
      <c r="G62" s="317">
        <f>'355-ELIGIBIL'!G128+'355-NEELIGIBIL'!G62</f>
        <v>16203.063200000001</v>
      </c>
      <c r="H62" s="594">
        <f>'355-ELIGIBIL'!H128+'355-NEELIGIBIL'!H62</f>
        <v>101482.3432</v>
      </c>
      <c r="I62" s="257">
        <f>'355-ELIGIBIL'!I128+'355-NEELIGIBIL'!I62</f>
        <v>14720.72</v>
      </c>
      <c r="J62" s="314">
        <f>'355-ELIGIBIL'!J128+'355-NEELIGIBIL'!J62</f>
        <v>3091.3511999999996</v>
      </c>
      <c r="K62" s="601">
        <f>'355-ELIGIBIL'!K128+'355-NEELIGIBIL'!K62</f>
        <v>17812.071199999998</v>
      </c>
      <c r="L62" s="227">
        <f>'355-ELIGIBIL'!L128+'355-NEELIGIBIL'!L62</f>
        <v>100000</v>
      </c>
      <c r="M62" s="311">
        <f>'355-ELIGIBIL'!M128+'355-NEELIGIBIL'!M62</f>
        <v>19294.414400000001</v>
      </c>
      <c r="N62" s="360">
        <f>'355-ELIGIBIL'!N128+'355-NEELIGIBIL'!N62</f>
        <v>119294.41440000001</v>
      </c>
    </row>
    <row r="63" spans="1:19" ht="21.75" thickBot="1" x14ac:dyDescent="0.4">
      <c r="A63" s="567"/>
      <c r="B63" s="568" t="s">
        <v>84</v>
      </c>
      <c r="C63" s="569">
        <f>'355-ELIGIBIL'!C135+'355-NEELIGIBIL'!C63</f>
        <v>0</v>
      </c>
      <c r="D63" s="569">
        <f>'355-ELIGIBIL'!D135+'355-NEELIGIBIL'!D63</f>
        <v>0</v>
      </c>
      <c r="E63" s="590">
        <f>'355-ELIGIBIL'!E135+'355-NEELIGIBIL'!E63</f>
        <v>0</v>
      </c>
      <c r="F63" s="570">
        <f>'355-ELIGIBIL'!F135+'355-NEELIGIBIL'!F63</f>
        <v>0</v>
      </c>
      <c r="G63" s="580">
        <f>'355-ELIGIBIL'!G135+'355-NEELIGIBIL'!G63</f>
        <v>0</v>
      </c>
      <c r="H63" s="597">
        <f>'355-ELIGIBIL'!H135+'355-NEELIGIBIL'!H63</f>
        <v>0</v>
      </c>
      <c r="I63" s="573">
        <f>'355-ELIGIBIL'!I135+'355-NEELIGIBIL'!I63</f>
        <v>0</v>
      </c>
      <c r="J63" s="581">
        <f>'355-ELIGIBIL'!J135+'355-NEELIGIBIL'!J63</f>
        <v>0</v>
      </c>
      <c r="K63" s="604">
        <f>'355-ELIGIBIL'!K135+'355-NEELIGIBIL'!K63</f>
        <v>0</v>
      </c>
      <c r="L63" s="582">
        <f>'355-ELIGIBIL'!L135+'355-NEELIGIBIL'!L63</f>
        <v>0</v>
      </c>
      <c r="M63" s="583">
        <f>'355-ELIGIBIL'!M135+'355-NEELIGIBIL'!M63</f>
        <v>0</v>
      </c>
      <c r="N63" s="584">
        <f>'355-ELIGIBIL'!N135+'355-NEELIGIBIL'!N63</f>
        <v>0</v>
      </c>
    </row>
    <row r="64" spans="1:19" s="29" customFormat="1" ht="21.75" thickTop="1" x14ac:dyDescent="0.35">
      <c r="A64" s="421" t="s">
        <v>85</v>
      </c>
      <c r="B64" s="443" t="s">
        <v>86</v>
      </c>
      <c r="C64" s="423">
        <f t="shared" ref="C64:N64" si="40">SUM(C65:C69)</f>
        <v>28852.97</v>
      </c>
      <c r="D64" s="423">
        <f t="shared" si="40"/>
        <v>0</v>
      </c>
      <c r="E64" s="424">
        <f t="shared" si="40"/>
        <v>28852.97</v>
      </c>
      <c r="F64" s="425">
        <f t="shared" si="40"/>
        <v>13724.16</v>
      </c>
      <c r="G64" s="43">
        <f t="shared" si="40"/>
        <v>0</v>
      </c>
      <c r="H64" s="426">
        <f t="shared" si="40"/>
        <v>13724.16</v>
      </c>
      <c r="I64" s="427">
        <f t="shared" si="40"/>
        <v>15128.81</v>
      </c>
      <c r="J64" s="444">
        <f t="shared" si="40"/>
        <v>0</v>
      </c>
      <c r="K64" s="428">
        <f t="shared" si="40"/>
        <v>15128.81</v>
      </c>
      <c r="L64" s="454">
        <f t="shared" si="40"/>
        <v>28852.97</v>
      </c>
      <c r="M64" s="455">
        <f t="shared" si="40"/>
        <v>0</v>
      </c>
      <c r="N64" s="456">
        <f t="shared" si="40"/>
        <v>28852.97</v>
      </c>
    </row>
    <row r="65" spans="1:14" ht="42" x14ac:dyDescent="0.35">
      <c r="A65" s="165"/>
      <c r="B65" s="169" t="s">
        <v>87</v>
      </c>
      <c r="C65" s="167">
        <f>'355-ELIGIBIL'!C137+'355-NEELIGIBIL'!C65</f>
        <v>0</v>
      </c>
      <c r="D65" s="167">
        <f>'355-ELIGIBIL'!D137+'355-NEELIGIBIL'!D65</f>
        <v>0</v>
      </c>
      <c r="E65" s="167">
        <f>'355-ELIGIBIL'!E137+'355-NEELIGIBIL'!E65</f>
        <v>0</v>
      </c>
      <c r="F65" s="317">
        <f>'355-ELIGIBIL'!F137+'355-NEELIGIBIL'!F65</f>
        <v>0</v>
      </c>
      <c r="G65" s="317">
        <f>'355-ELIGIBIL'!G137+'355-NEELIGIBIL'!G65</f>
        <v>0</v>
      </c>
      <c r="H65" s="317">
        <f>'355-ELIGIBIL'!H137+'355-NEELIGIBIL'!H65</f>
        <v>0</v>
      </c>
      <c r="I65" s="314">
        <f>'355-ELIGIBIL'!I137+'355-NEELIGIBIL'!I65</f>
        <v>0</v>
      </c>
      <c r="J65" s="314">
        <f>'355-ELIGIBIL'!J137+'355-NEELIGIBIL'!J65</f>
        <v>0</v>
      </c>
      <c r="K65" s="314">
        <f>'355-ELIGIBIL'!K137+'355-NEELIGIBIL'!K65</f>
        <v>0</v>
      </c>
      <c r="L65" s="311">
        <f>'355-ELIGIBIL'!L137+'355-NEELIGIBIL'!L65</f>
        <v>0</v>
      </c>
      <c r="M65" s="311">
        <f>'355-ELIGIBIL'!M137+'355-NEELIGIBIL'!M65</f>
        <v>0</v>
      </c>
      <c r="N65" s="311">
        <f>'355-ELIGIBIL'!N137+'355-NEELIGIBIL'!N65</f>
        <v>0</v>
      </c>
    </row>
    <row r="66" spans="1:14" ht="42" x14ac:dyDescent="0.35">
      <c r="A66" s="165"/>
      <c r="B66" s="169" t="s">
        <v>88</v>
      </c>
      <c r="C66" s="167">
        <f>'355-ELIGIBIL'!C138+'355-NEELIGIBIL'!C66</f>
        <v>28852.97</v>
      </c>
      <c r="D66" s="167">
        <f>'355-ELIGIBIL'!D138+'355-NEELIGIBIL'!D66</f>
        <v>0</v>
      </c>
      <c r="E66" s="167">
        <f>'355-ELIGIBIL'!E138+'355-NEELIGIBIL'!E66</f>
        <v>28852.97</v>
      </c>
      <c r="F66" s="317">
        <f>'355-ELIGIBIL'!F138+'355-NEELIGIBIL'!F66</f>
        <v>13724.16</v>
      </c>
      <c r="G66" s="317">
        <f>'355-ELIGIBIL'!G138+'355-NEELIGIBIL'!G66</f>
        <v>0</v>
      </c>
      <c r="H66" s="317">
        <f>'355-ELIGIBIL'!H138+'355-NEELIGIBIL'!H66</f>
        <v>13724.16</v>
      </c>
      <c r="I66" s="314">
        <f>'355-ELIGIBIL'!I138+'355-NEELIGIBIL'!I66</f>
        <v>15128.81</v>
      </c>
      <c r="J66" s="314">
        <f>'355-ELIGIBIL'!J138+'355-NEELIGIBIL'!J66</f>
        <v>0</v>
      </c>
      <c r="K66" s="314">
        <f>'355-ELIGIBIL'!K138+'355-NEELIGIBIL'!K66</f>
        <v>15128.81</v>
      </c>
      <c r="L66" s="311">
        <f>'355-ELIGIBIL'!L138+'355-NEELIGIBIL'!L66</f>
        <v>28852.97</v>
      </c>
      <c r="M66" s="311">
        <f>'355-ELIGIBIL'!M138+'355-NEELIGIBIL'!M66</f>
        <v>0</v>
      </c>
      <c r="N66" s="311">
        <f>'355-ELIGIBIL'!N138+'355-NEELIGIBIL'!N66</f>
        <v>28852.97</v>
      </c>
    </row>
    <row r="67" spans="1:14" ht="42" x14ac:dyDescent="0.35">
      <c r="A67" s="165"/>
      <c r="B67" s="169" t="s">
        <v>89</v>
      </c>
      <c r="C67" s="167">
        <f>'355-ELIGIBIL'!C139+'355-NEELIGIBIL'!C67</f>
        <v>0</v>
      </c>
      <c r="D67" s="167">
        <f>'355-ELIGIBIL'!D139+'355-NEELIGIBIL'!D67</f>
        <v>0</v>
      </c>
      <c r="E67" s="167">
        <f>'355-ELIGIBIL'!E139+'355-NEELIGIBIL'!E67</f>
        <v>0</v>
      </c>
      <c r="F67" s="317">
        <f>'355-ELIGIBIL'!F139+'355-NEELIGIBIL'!F67</f>
        <v>0</v>
      </c>
      <c r="G67" s="317">
        <f>'355-ELIGIBIL'!G139+'355-NEELIGIBIL'!G67</f>
        <v>0</v>
      </c>
      <c r="H67" s="317">
        <f>'355-ELIGIBIL'!H139+'355-NEELIGIBIL'!H67</f>
        <v>0</v>
      </c>
      <c r="I67" s="314">
        <f>'355-ELIGIBIL'!I139+'355-NEELIGIBIL'!I67</f>
        <v>0</v>
      </c>
      <c r="J67" s="314">
        <f>'355-ELIGIBIL'!J139+'355-NEELIGIBIL'!J67</f>
        <v>0</v>
      </c>
      <c r="K67" s="314">
        <f>'355-ELIGIBIL'!K139+'355-NEELIGIBIL'!K67</f>
        <v>0</v>
      </c>
      <c r="L67" s="311">
        <f>'355-ELIGIBIL'!L139+'355-NEELIGIBIL'!L67</f>
        <v>0</v>
      </c>
      <c r="M67" s="311">
        <f>'355-ELIGIBIL'!M139+'355-NEELIGIBIL'!M67</f>
        <v>0</v>
      </c>
      <c r="N67" s="311">
        <f>'355-ELIGIBIL'!N139+'355-NEELIGIBIL'!N67</f>
        <v>0</v>
      </c>
    </row>
    <row r="68" spans="1:14" ht="21" x14ac:dyDescent="0.35">
      <c r="A68" s="165"/>
      <c r="B68" s="169" t="s">
        <v>90</v>
      </c>
      <c r="C68" s="167">
        <f>'355-ELIGIBIL'!C140+'355-NEELIGIBIL'!C68</f>
        <v>0</v>
      </c>
      <c r="D68" s="167">
        <f>'355-ELIGIBIL'!D140+'355-NEELIGIBIL'!D68</f>
        <v>0</v>
      </c>
      <c r="E68" s="167">
        <f>'355-ELIGIBIL'!E140+'355-NEELIGIBIL'!E68</f>
        <v>0</v>
      </c>
      <c r="F68" s="317">
        <f>'355-ELIGIBIL'!F140+'355-NEELIGIBIL'!F68</f>
        <v>0</v>
      </c>
      <c r="G68" s="317">
        <f>'355-ELIGIBIL'!G140+'355-NEELIGIBIL'!G68</f>
        <v>0</v>
      </c>
      <c r="H68" s="317">
        <f>'355-ELIGIBIL'!H140+'355-NEELIGIBIL'!H68</f>
        <v>0</v>
      </c>
      <c r="I68" s="314">
        <f>'355-ELIGIBIL'!I140+'355-NEELIGIBIL'!I68</f>
        <v>0</v>
      </c>
      <c r="J68" s="314">
        <f>'355-ELIGIBIL'!J140+'355-NEELIGIBIL'!J68</f>
        <v>0</v>
      </c>
      <c r="K68" s="314">
        <f>'355-ELIGIBIL'!K140+'355-NEELIGIBIL'!K68</f>
        <v>0</v>
      </c>
      <c r="L68" s="311">
        <f>'355-ELIGIBIL'!L140+'355-NEELIGIBIL'!L68</f>
        <v>0</v>
      </c>
      <c r="M68" s="311">
        <f>'355-ELIGIBIL'!M140+'355-NEELIGIBIL'!M68</f>
        <v>0</v>
      </c>
      <c r="N68" s="311">
        <f>'355-ELIGIBIL'!N140+'355-NEELIGIBIL'!N68</f>
        <v>0</v>
      </c>
    </row>
    <row r="69" spans="1:14" ht="42.75" thickBot="1" x14ac:dyDescent="0.4">
      <c r="A69" s="154"/>
      <c r="B69" s="186" t="s">
        <v>91</v>
      </c>
      <c r="C69" s="167">
        <f>'355-ELIGIBIL'!C141+'355-NEELIGIBIL'!C69</f>
        <v>0</v>
      </c>
      <c r="D69" s="167">
        <f>'355-ELIGIBIL'!D141+'355-NEELIGIBIL'!D69</f>
        <v>0</v>
      </c>
      <c r="E69" s="167">
        <f>'355-ELIGIBIL'!E141+'355-NEELIGIBIL'!E69</f>
        <v>0</v>
      </c>
      <c r="F69" s="317">
        <f>'355-ELIGIBIL'!F141+'355-NEELIGIBIL'!F69</f>
        <v>0</v>
      </c>
      <c r="G69" s="317">
        <f>'355-ELIGIBIL'!G141+'355-NEELIGIBIL'!G69</f>
        <v>0</v>
      </c>
      <c r="H69" s="317">
        <f>'355-ELIGIBIL'!H141+'355-NEELIGIBIL'!H69</f>
        <v>0</v>
      </c>
      <c r="I69" s="314">
        <f>'355-ELIGIBIL'!I141+'355-NEELIGIBIL'!I69</f>
        <v>0</v>
      </c>
      <c r="J69" s="314">
        <f>'355-ELIGIBIL'!J141+'355-NEELIGIBIL'!J69</f>
        <v>0</v>
      </c>
      <c r="K69" s="314">
        <f>'355-ELIGIBIL'!K141+'355-NEELIGIBIL'!K69</f>
        <v>0</v>
      </c>
      <c r="L69" s="311">
        <f>'355-ELIGIBIL'!L141+'355-NEELIGIBIL'!L69</f>
        <v>0</v>
      </c>
      <c r="M69" s="311">
        <f>'355-ELIGIBIL'!M141+'355-NEELIGIBIL'!M69</f>
        <v>0</v>
      </c>
      <c r="N69" s="311">
        <f>'355-ELIGIBIL'!N141+'355-NEELIGIBIL'!N69</f>
        <v>0</v>
      </c>
    </row>
    <row r="70" spans="1:14" ht="22.5" thickTop="1" thickBot="1" x14ac:dyDescent="0.4">
      <c r="A70" s="178" t="s">
        <v>92</v>
      </c>
      <c r="B70" s="179" t="s">
        <v>93</v>
      </c>
      <c r="C70" s="180">
        <f>'355-ELIGIBIL'!C142+'355-NEELIGIBIL'!C70</f>
        <v>258877.61000000002</v>
      </c>
      <c r="D70" s="180">
        <f>'355-ELIGIBIL'!D142+'355-NEELIGIBIL'!D70</f>
        <v>49186.745900000002</v>
      </c>
      <c r="E70" s="591">
        <f>'355-ELIGIBIL'!E142+'355-NEELIGIBIL'!E70</f>
        <v>308064.35590000002</v>
      </c>
      <c r="F70" s="275">
        <f>'355-ELIGIBIL'!F142+'355-NEELIGIBIL'!F70</f>
        <v>0</v>
      </c>
      <c r="G70" s="318">
        <f>'355-ELIGIBIL'!G142+'355-NEELIGIBIL'!G70</f>
        <v>0</v>
      </c>
      <c r="H70" s="598">
        <f>'355-ELIGIBIL'!H142+'355-NEELIGIBIL'!H70</f>
        <v>0</v>
      </c>
      <c r="I70" s="245">
        <f>'355-ELIGIBIL'!I142+'355-NEELIGIBIL'!I70</f>
        <v>258877.61000000002</v>
      </c>
      <c r="J70" s="315">
        <f>'355-ELIGIBIL'!J142+'355-NEELIGIBIL'!J70</f>
        <v>30677.842500000002</v>
      </c>
      <c r="K70" s="605">
        <f>'355-ELIGIBIL'!K142+'355-NEELIGIBIL'!K70</f>
        <v>289555.45250000001</v>
      </c>
      <c r="L70" s="215">
        <f>'355-ELIGIBIL'!L142+'355-NEELIGIBIL'!L70</f>
        <v>258877.61000000002</v>
      </c>
      <c r="M70" s="312">
        <f>'355-ELIGIBIL'!M142+'355-NEELIGIBIL'!M70</f>
        <v>30677.842500000002</v>
      </c>
      <c r="N70" s="361">
        <f>'355-ELIGIBIL'!N142+'355-NEELIGIBIL'!N70</f>
        <v>289555.45250000001</v>
      </c>
    </row>
    <row r="71" spans="1:14" ht="22.5" thickTop="1" thickBot="1" x14ac:dyDescent="0.4">
      <c r="A71" s="158" t="s">
        <v>94</v>
      </c>
      <c r="B71" s="162" t="s">
        <v>95</v>
      </c>
      <c r="C71" s="180">
        <f>'355-ELIGIBIL'!C143+'355-NEELIGIBIL'!C71</f>
        <v>6405</v>
      </c>
      <c r="D71" s="180">
        <f>'355-ELIGIBIL'!D143+'355-NEELIGIBIL'!D71</f>
        <v>1216.95</v>
      </c>
      <c r="E71" s="591">
        <f>'355-ELIGIBIL'!E143+'355-NEELIGIBIL'!E71</f>
        <v>7621.95</v>
      </c>
      <c r="F71" s="275">
        <f>'355-ELIGIBIL'!F143+'355-NEELIGIBIL'!F71</f>
        <v>1440</v>
      </c>
      <c r="G71" s="318">
        <f>'355-ELIGIBIL'!G143+'355-NEELIGIBIL'!G71</f>
        <v>273.60000000000002</v>
      </c>
      <c r="H71" s="598">
        <f>'355-ELIGIBIL'!H143+'355-NEELIGIBIL'!H71</f>
        <v>1713.6</v>
      </c>
      <c r="I71" s="245">
        <f>'355-ELIGIBIL'!I143+'355-NEELIGIBIL'!I71</f>
        <v>4965</v>
      </c>
      <c r="J71" s="315">
        <f>'355-ELIGIBIL'!J143+'355-NEELIGIBIL'!J71</f>
        <v>1042.6499999999999</v>
      </c>
      <c r="K71" s="605">
        <f>'355-ELIGIBIL'!K143+'355-NEELIGIBIL'!K71</f>
        <v>6007.65</v>
      </c>
      <c r="L71" s="215">
        <f>'355-ELIGIBIL'!L143+'355-NEELIGIBIL'!L71</f>
        <v>6405</v>
      </c>
      <c r="M71" s="312">
        <f>'355-ELIGIBIL'!M143+'355-NEELIGIBIL'!M71</f>
        <v>1316.25</v>
      </c>
      <c r="N71" s="361">
        <f>'355-ELIGIBIL'!N143+'355-NEELIGIBIL'!N71</f>
        <v>7721.25</v>
      </c>
    </row>
    <row r="72" spans="1:14" ht="22.5" thickTop="1" thickBot="1" x14ac:dyDescent="0.4">
      <c r="A72" s="662" t="s">
        <v>96</v>
      </c>
      <c r="B72" s="663"/>
      <c r="C72" s="163">
        <f t="shared" ref="C72:N72" si="41">C61+C64+C70+C71</f>
        <v>394135.58</v>
      </c>
      <c r="D72" s="163">
        <f t="shared" si="41"/>
        <v>69403.695900000006</v>
      </c>
      <c r="E72" s="195">
        <f t="shared" si="41"/>
        <v>463539.27590000007</v>
      </c>
      <c r="F72" s="278">
        <f t="shared" si="41"/>
        <v>100443.44</v>
      </c>
      <c r="G72" s="279">
        <f t="shared" si="41"/>
        <v>16476.663199999999</v>
      </c>
      <c r="H72" s="280">
        <f t="shared" si="41"/>
        <v>116920.10320000001</v>
      </c>
      <c r="I72" s="248">
        <f t="shared" si="41"/>
        <v>293692.14</v>
      </c>
      <c r="J72" s="249">
        <f t="shared" si="41"/>
        <v>34811.843700000005</v>
      </c>
      <c r="K72" s="250">
        <f t="shared" si="41"/>
        <v>328503.98370000004</v>
      </c>
      <c r="L72" s="218">
        <f t="shared" si="41"/>
        <v>394135.58</v>
      </c>
      <c r="M72" s="219">
        <f t="shared" si="41"/>
        <v>51288.506900000008</v>
      </c>
      <c r="N72" s="220">
        <f t="shared" si="41"/>
        <v>445424.08690000005</v>
      </c>
    </row>
    <row r="73" spans="1:14" ht="21" x14ac:dyDescent="0.25">
      <c r="A73" s="651" t="s">
        <v>97</v>
      </c>
      <c r="B73" s="652"/>
      <c r="C73" s="652"/>
      <c r="D73" s="652"/>
      <c r="E73" s="652"/>
      <c r="F73" s="653"/>
      <c r="G73" s="654"/>
      <c r="H73" s="655"/>
      <c r="I73" s="656"/>
      <c r="J73" s="656"/>
      <c r="K73" s="656"/>
      <c r="L73" s="657"/>
      <c r="M73" s="658"/>
      <c r="N73" s="659"/>
    </row>
    <row r="74" spans="1:14" ht="21" x14ac:dyDescent="0.35">
      <c r="A74" s="165" t="s">
        <v>98</v>
      </c>
      <c r="B74" s="188" t="s">
        <v>99</v>
      </c>
      <c r="C74" s="167">
        <v>0</v>
      </c>
      <c r="D74" s="168">
        <f>C74*19%</f>
        <v>0</v>
      </c>
      <c r="E74" s="197">
        <f>C74+D74</f>
        <v>0</v>
      </c>
      <c r="F74" s="287">
        <v>0</v>
      </c>
      <c r="G74" s="288">
        <f>F74*19%</f>
        <v>0</v>
      </c>
      <c r="H74" s="289">
        <f>F74+G74</f>
        <v>0</v>
      </c>
      <c r="I74" s="257">
        <v>0</v>
      </c>
      <c r="J74" s="258">
        <f>I74*19%</f>
        <v>0</v>
      </c>
      <c r="K74" s="259">
        <f>I74+J74</f>
        <v>0</v>
      </c>
      <c r="L74" s="227">
        <v>0</v>
      </c>
      <c r="M74" s="228">
        <f>L74*19%</f>
        <v>0</v>
      </c>
      <c r="N74" s="229">
        <f>L74+M74</f>
        <v>0</v>
      </c>
    </row>
    <row r="75" spans="1:14" ht="21" x14ac:dyDescent="0.35">
      <c r="A75" s="165" t="s">
        <v>100</v>
      </c>
      <c r="B75" s="166" t="s">
        <v>101</v>
      </c>
      <c r="C75" s="167">
        <v>0</v>
      </c>
      <c r="D75" s="168">
        <f t="shared" ref="D75" si="42">C75*19%</f>
        <v>0</v>
      </c>
      <c r="E75" s="197">
        <f t="shared" ref="E75" si="43">C75+D75</f>
        <v>0</v>
      </c>
      <c r="F75" s="287">
        <v>0</v>
      </c>
      <c r="G75" s="288">
        <f t="shared" ref="G75" si="44">F75*19%</f>
        <v>0</v>
      </c>
      <c r="H75" s="289">
        <f t="shared" ref="H75" si="45">F75+G75</f>
        <v>0</v>
      </c>
      <c r="I75" s="257">
        <v>0</v>
      </c>
      <c r="J75" s="258">
        <f t="shared" ref="J75" si="46">I75*19%</f>
        <v>0</v>
      </c>
      <c r="K75" s="259">
        <f t="shared" ref="K75" si="47">I75+J75</f>
        <v>0</v>
      </c>
      <c r="L75" s="227">
        <v>0</v>
      </c>
      <c r="M75" s="228">
        <f t="shared" ref="M75" si="48">L75*19%</f>
        <v>0</v>
      </c>
      <c r="N75" s="229">
        <f t="shared" ref="N75" si="49">L75+M75</f>
        <v>0</v>
      </c>
    </row>
    <row r="76" spans="1:14" ht="21.75" thickBot="1" x14ac:dyDescent="0.4">
      <c r="A76" s="660" t="s">
        <v>102</v>
      </c>
      <c r="B76" s="661"/>
      <c r="C76" s="164">
        <f>SUM(C74:C75)</f>
        <v>0</v>
      </c>
      <c r="D76" s="164">
        <f t="shared" ref="D76:E76" si="50">SUM(D74:D75)</f>
        <v>0</v>
      </c>
      <c r="E76" s="196">
        <f t="shared" si="50"/>
        <v>0</v>
      </c>
      <c r="F76" s="281">
        <f>SUM(F74:F75)</f>
        <v>0</v>
      </c>
      <c r="G76" s="282">
        <f t="shared" ref="G76:H76" si="51">SUM(G74:G75)</f>
        <v>0</v>
      </c>
      <c r="H76" s="283">
        <f t="shared" si="51"/>
        <v>0</v>
      </c>
      <c r="I76" s="251">
        <f>SUM(I74:I75)</f>
        <v>0</v>
      </c>
      <c r="J76" s="252">
        <f t="shared" ref="J76:K76" si="52">SUM(J74:J75)</f>
        <v>0</v>
      </c>
      <c r="K76" s="253">
        <f t="shared" si="52"/>
        <v>0</v>
      </c>
      <c r="L76" s="221">
        <f>SUM(L74:L75)</f>
        <v>0</v>
      </c>
      <c r="M76" s="222">
        <f t="shared" ref="M76:N76" si="53">SUM(M74:M75)</f>
        <v>0</v>
      </c>
      <c r="N76" s="223">
        <f t="shared" si="53"/>
        <v>0</v>
      </c>
    </row>
    <row r="77" spans="1:14" ht="21.75" thickBot="1" x14ac:dyDescent="0.4">
      <c r="A77" s="649" t="s">
        <v>103</v>
      </c>
      <c r="B77" s="650"/>
      <c r="C77" s="189">
        <f t="shared" ref="C77:N77" si="54">C17+C19+C45+C59+C72+C76</f>
        <v>6069777.040000001</v>
      </c>
      <c r="D77" s="189">
        <f t="shared" si="54"/>
        <v>1147775.5732999998</v>
      </c>
      <c r="E77" s="202">
        <f t="shared" si="54"/>
        <v>7217552.6132999985</v>
      </c>
      <c r="F77" s="292">
        <f t="shared" si="54"/>
        <v>4741456.53</v>
      </c>
      <c r="G77" s="293">
        <f t="shared" si="54"/>
        <v>898269.15029999986</v>
      </c>
      <c r="H77" s="599">
        <f t="shared" si="54"/>
        <v>5639725.6803000001</v>
      </c>
      <c r="I77" s="592">
        <f t="shared" si="54"/>
        <v>1328320.5100000002</v>
      </c>
      <c r="J77" s="262">
        <f t="shared" si="54"/>
        <v>252083.80140000005</v>
      </c>
      <c r="K77" s="606">
        <f t="shared" si="54"/>
        <v>1580404.3114000002</v>
      </c>
      <c r="L77" s="230">
        <f t="shared" si="54"/>
        <v>6069777.040000001</v>
      </c>
      <c r="M77" s="231">
        <f t="shared" si="54"/>
        <v>1150352.9516999999</v>
      </c>
      <c r="N77" s="232">
        <f>L77+M77</f>
        <v>7220129.9917000011</v>
      </c>
    </row>
    <row r="78" spans="1:14" ht="21.75" thickBot="1" x14ac:dyDescent="0.4">
      <c r="A78" s="649" t="s">
        <v>104</v>
      </c>
      <c r="B78" s="650"/>
      <c r="C78" s="189">
        <f t="shared" ref="C78:N78" si="55">C14+C15+C16+C19+C47+C51+C62</f>
        <v>4777088.9300000006</v>
      </c>
      <c r="D78" s="189">
        <f t="shared" si="55"/>
        <v>907646.89669999992</v>
      </c>
      <c r="E78" s="202">
        <f t="shared" si="55"/>
        <v>5684735.8266999992</v>
      </c>
      <c r="F78" s="292">
        <f t="shared" si="55"/>
        <v>4175992.34</v>
      </c>
      <c r="G78" s="293">
        <f t="shared" si="55"/>
        <v>793438.54459999991</v>
      </c>
      <c r="H78" s="599">
        <f t="shared" si="55"/>
        <v>4969430.8846000005</v>
      </c>
      <c r="I78" s="592">
        <f t="shared" si="55"/>
        <v>601096.59000000032</v>
      </c>
      <c r="J78" s="262">
        <f t="shared" si="55"/>
        <v>126230.28390000007</v>
      </c>
      <c r="K78" s="606">
        <f t="shared" si="55"/>
        <v>727326.87390000036</v>
      </c>
      <c r="L78" s="230">
        <f t="shared" si="55"/>
        <v>4777088.9300000006</v>
      </c>
      <c r="M78" s="231">
        <f t="shared" si="55"/>
        <v>919668.82849999995</v>
      </c>
      <c r="N78" s="232">
        <f t="shared" si="55"/>
        <v>5696757.7585000005</v>
      </c>
    </row>
    <row r="81" spans="1:14" ht="21" x14ac:dyDescent="0.35">
      <c r="B81" s="2" t="s">
        <v>182</v>
      </c>
      <c r="C81" s="647" t="s">
        <v>183</v>
      </c>
      <c r="D81" s="647"/>
      <c r="E81" s="647"/>
      <c r="F81" s="647"/>
      <c r="G81" s="647"/>
      <c r="H81" s="647"/>
      <c r="I81" s="647"/>
      <c r="J81" s="647"/>
      <c r="K81" s="647"/>
      <c r="L81" s="647"/>
      <c r="M81" s="647"/>
      <c r="N81" s="647"/>
    </row>
    <row r="82" spans="1:14" ht="21" x14ac:dyDescent="0.35">
      <c r="A82" s="29"/>
      <c r="B82" s="1" t="s">
        <v>184</v>
      </c>
      <c r="C82" s="648" t="s">
        <v>185</v>
      </c>
      <c r="D82" s="648"/>
      <c r="E82" s="648"/>
      <c r="F82" s="648"/>
      <c r="G82" s="648"/>
      <c r="H82" s="648"/>
      <c r="I82" s="648"/>
      <c r="J82" s="648"/>
      <c r="K82" s="648"/>
      <c r="L82" s="648"/>
      <c r="M82" s="648"/>
      <c r="N82" s="648"/>
    </row>
    <row r="85" spans="1:14" ht="21" x14ac:dyDescent="0.35">
      <c r="B85" s="2" t="s">
        <v>186</v>
      </c>
      <c r="C85" s="295"/>
      <c r="D85" s="295"/>
      <c r="E85" s="295"/>
      <c r="F85" s="295"/>
      <c r="G85" s="295"/>
      <c r="H85" s="295"/>
      <c r="I85" s="295"/>
      <c r="J85" s="295"/>
      <c r="K85" s="295"/>
      <c r="L85" s="295"/>
      <c r="M85" s="295"/>
      <c r="N85" s="295"/>
    </row>
    <row r="86" spans="1:14" ht="21" x14ac:dyDescent="0.35">
      <c r="A86" s="29"/>
      <c r="B86" s="1" t="s">
        <v>187</v>
      </c>
      <c r="C86" s="295"/>
      <c r="D86" s="295"/>
      <c r="E86" s="295"/>
      <c r="F86" s="295"/>
      <c r="G86" s="295"/>
      <c r="H86" s="295"/>
      <c r="I86" s="295"/>
      <c r="J86" s="295"/>
      <c r="K86" s="295"/>
      <c r="M86" s="295"/>
      <c r="N86" s="295"/>
    </row>
    <row r="87" spans="1:14" x14ac:dyDescent="0.25">
      <c r="L87" s="295"/>
    </row>
    <row r="88" spans="1:14" x14ac:dyDescent="0.25">
      <c r="L88" s="295"/>
    </row>
  </sheetData>
  <mergeCells count="51">
    <mergeCell ref="A2:B2"/>
    <mergeCell ref="A3:B3"/>
    <mergeCell ref="A4:B4"/>
    <mergeCell ref="A6:E6"/>
    <mergeCell ref="A7:E7"/>
    <mergeCell ref="A19:B19"/>
    <mergeCell ref="I7:K8"/>
    <mergeCell ref="L7:N8"/>
    <mergeCell ref="A8:E8"/>
    <mergeCell ref="A9:A10"/>
    <mergeCell ref="B9:B10"/>
    <mergeCell ref="A12:E12"/>
    <mergeCell ref="F12:H12"/>
    <mergeCell ref="I12:K12"/>
    <mergeCell ref="L12:N12"/>
    <mergeCell ref="F7:H8"/>
    <mergeCell ref="A17:B17"/>
    <mergeCell ref="A18:E18"/>
    <mergeCell ref="F18:H18"/>
    <mergeCell ref="I18:K18"/>
    <mergeCell ref="L18:N18"/>
    <mergeCell ref="A72:B72"/>
    <mergeCell ref="A20:E20"/>
    <mergeCell ref="F20:H20"/>
    <mergeCell ref="I20:K20"/>
    <mergeCell ref="L20:N20"/>
    <mergeCell ref="A45:B45"/>
    <mergeCell ref="A46:E46"/>
    <mergeCell ref="F46:H46"/>
    <mergeCell ref="I46:K46"/>
    <mergeCell ref="L46:N46"/>
    <mergeCell ref="A59:B59"/>
    <mergeCell ref="A60:E60"/>
    <mergeCell ref="F60:H60"/>
    <mergeCell ref="I60:K60"/>
    <mergeCell ref="L60:N60"/>
    <mergeCell ref="A78:B78"/>
    <mergeCell ref="A73:E73"/>
    <mergeCell ref="F73:H73"/>
    <mergeCell ref="I73:K73"/>
    <mergeCell ref="L73:N73"/>
    <mergeCell ref="A76:B76"/>
    <mergeCell ref="A77:B77"/>
    <mergeCell ref="C81:E81"/>
    <mergeCell ref="F81:H81"/>
    <mergeCell ref="I81:K81"/>
    <mergeCell ref="L81:N81"/>
    <mergeCell ref="C82:E82"/>
    <mergeCell ref="F82:H82"/>
    <mergeCell ref="I82:K82"/>
    <mergeCell ref="L82:N82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355-ELIGIBIL</vt:lpstr>
      <vt:lpstr>355-NEELIGIBIL</vt:lpstr>
      <vt:lpstr>355 DG -TOTALIZATOR</vt:lpstr>
      <vt:lpstr>'355 DG -TOTALIZATOR'!Print_Area</vt:lpstr>
      <vt:lpstr>'355-ELIGIBIL'!Print_Area</vt:lpstr>
      <vt:lpstr>'355-NEELIGIBIL'!Print_Area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Best Consulting</cp:lastModifiedBy>
  <cp:lastPrinted>2025-07-18T07:32:19Z</cp:lastPrinted>
  <dcterms:created xsi:type="dcterms:W3CDTF">2015-06-05T18:17:20Z</dcterms:created>
  <dcterms:modified xsi:type="dcterms:W3CDTF">2026-06-10T06:43:28Z</dcterms:modified>
</cp:coreProperties>
</file>