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Z:\3. CLIENTI\Comuna SARMASAG\5. PNRR - C5 BLOCURI\devize\DEVIZE FINALE\"/>
    </mc:Choice>
  </mc:AlternateContent>
  <xr:revisionPtr revIDLastSave="0" documentId="13_ncr:1_{62D3FB89-1A6B-4092-B5F8-5E4253183E1A}" xr6:coauthVersionLast="47" xr6:coauthVersionMax="47" xr10:uidLastSave="{00000000-0000-0000-0000-000000000000}"/>
  <bookViews>
    <workbookView xWindow="-120" yWindow="-120" windowWidth="29040" windowHeight="15720" activeTab="2" xr2:uid="{00000000-000D-0000-FFFF-FFFF00000000}"/>
  </bookViews>
  <sheets>
    <sheet name=" 74 ELIGIBIL" sheetId="1" r:id="rId1"/>
    <sheet name="74-NEELIGIBIL" sheetId="2" r:id="rId2"/>
    <sheet name="DEVIZ GENERAL" sheetId="3" r:id="rId3"/>
  </sheets>
  <definedNames>
    <definedName name="_xlnm.Print_Area" localSheetId="0">' 74 ELIGIBIL'!$A$1:$N$96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79" i="1" l="1"/>
  <c r="D52" i="2"/>
  <c r="E52" i="2"/>
  <c r="F52" i="2"/>
  <c r="G52" i="2"/>
  <c r="H52" i="2"/>
  <c r="I52" i="2"/>
  <c r="J52" i="2"/>
  <c r="K52" i="2"/>
  <c r="L52" i="2"/>
  <c r="M52" i="2"/>
  <c r="N52" i="2"/>
  <c r="D47" i="2"/>
  <c r="E47" i="2"/>
  <c r="F47" i="2"/>
  <c r="G47" i="2"/>
  <c r="H47" i="2"/>
  <c r="I47" i="2"/>
  <c r="J47" i="2"/>
  <c r="K47" i="2"/>
  <c r="L47" i="2"/>
  <c r="M47" i="2"/>
  <c r="N47" i="2"/>
  <c r="C52" i="2"/>
  <c r="C47" i="2"/>
  <c r="C55" i="3"/>
  <c r="D55" i="3"/>
  <c r="E55" i="3"/>
  <c r="F55" i="3"/>
  <c r="G55" i="3"/>
  <c r="H55" i="3"/>
  <c r="I55" i="3"/>
  <c r="J55" i="3"/>
  <c r="K55" i="3"/>
  <c r="L55" i="3"/>
  <c r="M55" i="3"/>
  <c r="N55" i="3"/>
  <c r="C50" i="3"/>
  <c r="D50" i="3"/>
  <c r="E50" i="3"/>
  <c r="F50" i="3"/>
  <c r="G50" i="3"/>
  <c r="H50" i="3"/>
  <c r="I50" i="3"/>
  <c r="J50" i="3"/>
  <c r="K50" i="3"/>
  <c r="L50" i="3"/>
  <c r="M50" i="3"/>
  <c r="N50" i="3"/>
  <c r="D64" i="1"/>
  <c r="E64" i="1"/>
  <c r="G64" i="1"/>
  <c r="H64" i="1"/>
  <c r="I64" i="1"/>
  <c r="J64" i="1"/>
  <c r="K64" i="1"/>
  <c r="L64" i="1"/>
  <c r="M64" i="1"/>
  <c r="N64" i="1"/>
  <c r="D59" i="1"/>
  <c r="E59" i="1" s="1"/>
  <c r="G59" i="1"/>
  <c r="H59" i="1" s="1"/>
  <c r="I59" i="1"/>
  <c r="J59" i="1" s="1"/>
  <c r="K59" i="1" s="1"/>
  <c r="L59" i="1"/>
  <c r="C66" i="2"/>
  <c r="L66" i="2"/>
  <c r="M66" i="2"/>
  <c r="N66" i="2"/>
  <c r="L67" i="2"/>
  <c r="M67" i="2"/>
  <c r="N67" i="2"/>
  <c r="L68" i="2"/>
  <c r="M68" i="2"/>
  <c r="N68" i="2"/>
  <c r="L69" i="2"/>
  <c r="M69" i="2"/>
  <c r="N69" i="2"/>
  <c r="N65" i="2"/>
  <c r="L65" i="2"/>
  <c r="M65" i="2"/>
  <c r="C44" i="3"/>
  <c r="F44" i="3"/>
  <c r="D39" i="2"/>
  <c r="E39" i="2"/>
  <c r="F39" i="2"/>
  <c r="G39" i="2"/>
  <c r="H39" i="2"/>
  <c r="I39" i="2"/>
  <c r="J39" i="2"/>
  <c r="K39" i="2"/>
  <c r="L39" i="2"/>
  <c r="M39" i="2"/>
  <c r="N39" i="2"/>
  <c r="C39" i="2"/>
  <c r="D44" i="2"/>
  <c r="E44" i="2" s="1"/>
  <c r="G44" i="2"/>
  <c r="H44" i="2" s="1"/>
  <c r="I44" i="2"/>
  <c r="J44" i="2" s="1"/>
  <c r="L44" i="2"/>
  <c r="D44" i="1"/>
  <c r="E44" i="1" s="1"/>
  <c r="E44" i="3" s="1"/>
  <c r="G44" i="1"/>
  <c r="H44" i="1" s="1"/>
  <c r="H44" i="3" s="1"/>
  <c r="I44" i="1"/>
  <c r="J44" i="1" s="1"/>
  <c r="J44" i="3" s="1"/>
  <c r="F61" i="1"/>
  <c r="L50" i="2"/>
  <c r="L55" i="2"/>
  <c r="J55" i="2"/>
  <c r="K55" i="2" s="1"/>
  <c r="G55" i="2"/>
  <c r="H55" i="2" s="1"/>
  <c r="N55" i="2" s="1"/>
  <c r="D55" i="2"/>
  <c r="E55" i="2" s="1"/>
  <c r="J50" i="2"/>
  <c r="K50" i="2"/>
  <c r="G50" i="2"/>
  <c r="M50" i="2" s="1"/>
  <c r="H50" i="2"/>
  <c r="N50" i="2" s="1"/>
  <c r="D50" i="2"/>
  <c r="E50" i="2" s="1"/>
  <c r="C49" i="1"/>
  <c r="C49" i="2"/>
  <c r="I49" i="2"/>
  <c r="C51" i="1"/>
  <c r="I51" i="1"/>
  <c r="J51" i="1" s="1"/>
  <c r="K51" i="1" s="1"/>
  <c r="C71" i="3"/>
  <c r="F71" i="3"/>
  <c r="F70" i="3"/>
  <c r="C70" i="3"/>
  <c r="C63" i="3"/>
  <c r="F63" i="3"/>
  <c r="F62" i="3"/>
  <c r="C62" i="3"/>
  <c r="C57" i="3"/>
  <c r="F57" i="3"/>
  <c r="C58" i="3"/>
  <c r="F58" i="3"/>
  <c r="F56" i="3"/>
  <c r="C56" i="3"/>
  <c r="C54" i="3"/>
  <c r="F54" i="3"/>
  <c r="F53" i="3"/>
  <c r="C53" i="3"/>
  <c r="F49" i="3"/>
  <c r="C49" i="3"/>
  <c r="C42" i="3"/>
  <c r="F42" i="3"/>
  <c r="C43" i="3"/>
  <c r="F43" i="3"/>
  <c r="F41" i="3"/>
  <c r="C41" i="3"/>
  <c r="C38" i="3"/>
  <c r="F38" i="3"/>
  <c r="F37" i="3"/>
  <c r="C37" i="3"/>
  <c r="F35" i="3"/>
  <c r="C35" i="3"/>
  <c r="C32" i="3"/>
  <c r="F32" i="3"/>
  <c r="C33" i="3"/>
  <c r="F33" i="3"/>
  <c r="C34" i="3"/>
  <c r="F34" i="3"/>
  <c r="F31" i="3"/>
  <c r="C31" i="3"/>
  <c r="C27" i="3"/>
  <c r="F27" i="3"/>
  <c r="F26" i="3"/>
  <c r="C26" i="3"/>
  <c r="C57" i="1"/>
  <c r="I57" i="1" s="1"/>
  <c r="J57" i="1" s="1"/>
  <c r="L76" i="3"/>
  <c r="I76" i="3"/>
  <c r="F76" i="3"/>
  <c r="M75" i="3"/>
  <c r="N75" i="3" s="1"/>
  <c r="J75" i="3"/>
  <c r="K75" i="3" s="1"/>
  <c r="G75" i="3"/>
  <c r="H75" i="3" s="1"/>
  <c r="M74" i="3"/>
  <c r="J74" i="3"/>
  <c r="G74" i="3"/>
  <c r="N69" i="3"/>
  <c r="K69" i="3"/>
  <c r="H69" i="3"/>
  <c r="N68" i="3"/>
  <c r="K68" i="3"/>
  <c r="H68" i="3"/>
  <c r="N67" i="3"/>
  <c r="K67" i="3"/>
  <c r="H67" i="3"/>
  <c r="N66" i="3"/>
  <c r="K66" i="3"/>
  <c r="H66" i="3"/>
  <c r="N65" i="3"/>
  <c r="K65" i="3"/>
  <c r="H65" i="3"/>
  <c r="M64" i="3"/>
  <c r="L64" i="3"/>
  <c r="J64" i="3"/>
  <c r="I64" i="3"/>
  <c r="G64" i="3"/>
  <c r="F64" i="3"/>
  <c r="M51" i="3"/>
  <c r="N51" i="3" s="1"/>
  <c r="J51" i="3"/>
  <c r="K51" i="3" s="1"/>
  <c r="G51" i="3"/>
  <c r="H51" i="3" s="1"/>
  <c r="F30" i="3"/>
  <c r="F29" i="3"/>
  <c r="G29" i="3" s="1"/>
  <c r="H29" i="3" s="1"/>
  <c r="M25" i="3"/>
  <c r="N25" i="3" s="1"/>
  <c r="J25" i="3"/>
  <c r="K25" i="3" s="1"/>
  <c r="G25" i="3"/>
  <c r="H25" i="3" s="1"/>
  <c r="M24" i="3"/>
  <c r="N24" i="3" s="1"/>
  <c r="J24" i="3"/>
  <c r="K24" i="3" s="1"/>
  <c r="G24" i="3"/>
  <c r="H24" i="3" s="1"/>
  <c r="M23" i="3"/>
  <c r="N23" i="3" s="1"/>
  <c r="J23" i="3"/>
  <c r="K23" i="3" s="1"/>
  <c r="G23" i="3"/>
  <c r="H23" i="3" s="1"/>
  <c r="M22" i="3"/>
  <c r="N22" i="3" s="1"/>
  <c r="J22" i="3"/>
  <c r="J21" i="3" s="1"/>
  <c r="G22" i="3"/>
  <c r="L21" i="3"/>
  <c r="I21" i="3"/>
  <c r="F21" i="3"/>
  <c r="L17" i="3"/>
  <c r="I17" i="3"/>
  <c r="F17" i="3"/>
  <c r="M16" i="3"/>
  <c r="N16" i="3" s="1"/>
  <c r="J16" i="3"/>
  <c r="K16" i="3" s="1"/>
  <c r="G16" i="3"/>
  <c r="H16" i="3" s="1"/>
  <c r="M15" i="3"/>
  <c r="N15" i="3" s="1"/>
  <c r="J15" i="3"/>
  <c r="K15" i="3" s="1"/>
  <c r="G15" i="3"/>
  <c r="H15" i="3" s="1"/>
  <c r="M14" i="3"/>
  <c r="N14" i="3" s="1"/>
  <c r="J14" i="3"/>
  <c r="K14" i="3" s="1"/>
  <c r="G14" i="3"/>
  <c r="H14" i="3" s="1"/>
  <c r="M13" i="3"/>
  <c r="J13" i="3"/>
  <c r="K13" i="3" s="1"/>
  <c r="G13" i="3"/>
  <c r="G17" i="3" s="1"/>
  <c r="I48" i="2"/>
  <c r="J48" i="2" s="1"/>
  <c r="K48" i="2" s="1"/>
  <c r="L76" i="2"/>
  <c r="I76" i="2"/>
  <c r="F76" i="2"/>
  <c r="M75" i="2"/>
  <c r="N75" i="2" s="1"/>
  <c r="J75" i="2"/>
  <c r="K75" i="2" s="1"/>
  <c r="G75" i="2"/>
  <c r="H75" i="2" s="1"/>
  <c r="M74" i="2"/>
  <c r="M76" i="2" s="1"/>
  <c r="J74" i="2"/>
  <c r="J76" i="2" s="1"/>
  <c r="G74" i="2"/>
  <c r="G76" i="2" s="1"/>
  <c r="I71" i="2"/>
  <c r="L71" i="2" s="1"/>
  <c r="G71" i="2"/>
  <c r="H71" i="2" s="1"/>
  <c r="I70" i="2"/>
  <c r="L70" i="2" s="1"/>
  <c r="G70" i="2"/>
  <c r="H70" i="2" s="1"/>
  <c r="K69" i="2"/>
  <c r="H69" i="2"/>
  <c r="K68" i="2"/>
  <c r="H68" i="2"/>
  <c r="K67" i="2"/>
  <c r="H67" i="2"/>
  <c r="K66" i="2"/>
  <c r="H66" i="2"/>
  <c r="K65" i="2"/>
  <c r="H65" i="2"/>
  <c r="M64" i="2"/>
  <c r="L64" i="2"/>
  <c r="J64" i="2"/>
  <c r="I64" i="2"/>
  <c r="G64" i="2"/>
  <c r="F64" i="2"/>
  <c r="I63" i="2"/>
  <c r="L63" i="2" s="1"/>
  <c r="G63" i="2"/>
  <c r="H63" i="2" s="1"/>
  <c r="G62" i="2"/>
  <c r="G61" i="2" s="1"/>
  <c r="F61" i="2"/>
  <c r="I58" i="2"/>
  <c r="L58" i="2" s="1"/>
  <c r="G58" i="2"/>
  <c r="I57" i="2"/>
  <c r="L57" i="2" s="1"/>
  <c r="G57" i="2"/>
  <c r="I56" i="2"/>
  <c r="L56" i="2" s="1"/>
  <c r="G56" i="2"/>
  <c r="H56" i="2" s="1"/>
  <c r="L54" i="2"/>
  <c r="G54" i="2"/>
  <c r="I53" i="2"/>
  <c r="G53" i="2"/>
  <c r="I51" i="2"/>
  <c r="J51" i="2" s="1"/>
  <c r="K51" i="2" s="1"/>
  <c r="G51" i="2"/>
  <c r="G49" i="2"/>
  <c r="H49" i="2" s="1"/>
  <c r="I43" i="2"/>
  <c r="L43" i="2" s="1"/>
  <c r="G43" i="2"/>
  <c r="I42" i="2"/>
  <c r="G42" i="2"/>
  <c r="H42" i="2" s="1"/>
  <c r="I41" i="2"/>
  <c r="L41" i="2" s="1"/>
  <c r="G41" i="2"/>
  <c r="G40" i="2" s="1"/>
  <c r="I40" i="2"/>
  <c r="F40" i="2"/>
  <c r="I38" i="2"/>
  <c r="G38" i="2"/>
  <c r="H38" i="2" s="1"/>
  <c r="I37" i="2"/>
  <c r="I36" i="2" s="1"/>
  <c r="G37" i="2"/>
  <c r="G36" i="2" s="1"/>
  <c r="F36" i="2"/>
  <c r="I35" i="2"/>
  <c r="L35" i="2" s="1"/>
  <c r="G35" i="2"/>
  <c r="H35" i="2" s="1"/>
  <c r="I34" i="2"/>
  <c r="L34" i="2" s="1"/>
  <c r="G34" i="2"/>
  <c r="I33" i="2"/>
  <c r="L33" i="2" s="1"/>
  <c r="G33" i="2"/>
  <c r="H33" i="2" s="1"/>
  <c r="I32" i="2"/>
  <c r="L32" i="2" s="1"/>
  <c r="G32" i="2"/>
  <c r="I31" i="2"/>
  <c r="J31" i="2" s="1"/>
  <c r="G31" i="2"/>
  <c r="I30" i="2"/>
  <c r="L30" i="2" s="1"/>
  <c r="G30" i="2"/>
  <c r="H30" i="2" s="1"/>
  <c r="I29" i="2"/>
  <c r="G29" i="2"/>
  <c r="H29" i="2" s="1"/>
  <c r="F28" i="2"/>
  <c r="I27" i="2"/>
  <c r="L27" i="2" s="1"/>
  <c r="G27" i="2"/>
  <c r="I26" i="2"/>
  <c r="L26" i="2" s="1"/>
  <c r="G26" i="2"/>
  <c r="H26" i="2" s="1"/>
  <c r="M25" i="2"/>
  <c r="N25" i="2" s="1"/>
  <c r="J25" i="2"/>
  <c r="K25" i="2" s="1"/>
  <c r="G25" i="2"/>
  <c r="H25" i="2" s="1"/>
  <c r="M24" i="2"/>
  <c r="N24" i="2" s="1"/>
  <c r="J24" i="2"/>
  <c r="K24" i="2" s="1"/>
  <c r="G24" i="2"/>
  <c r="H24" i="2" s="1"/>
  <c r="M23" i="2"/>
  <c r="N23" i="2" s="1"/>
  <c r="J23" i="2"/>
  <c r="K23" i="2" s="1"/>
  <c r="G23" i="2"/>
  <c r="H23" i="2" s="1"/>
  <c r="M22" i="2"/>
  <c r="J22" i="2"/>
  <c r="G22" i="2"/>
  <c r="H22" i="2" s="1"/>
  <c r="L21" i="2"/>
  <c r="I21" i="2"/>
  <c r="F21" i="2"/>
  <c r="L17" i="2"/>
  <c r="F17" i="2"/>
  <c r="M16" i="2"/>
  <c r="N16" i="2" s="1"/>
  <c r="I16" i="2"/>
  <c r="G16" i="2"/>
  <c r="H16" i="2" s="1"/>
  <c r="M15" i="2"/>
  <c r="N15" i="2" s="1"/>
  <c r="I15" i="2"/>
  <c r="J15" i="2" s="1"/>
  <c r="K15" i="2" s="1"/>
  <c r="G15" i="2"/>
  <c r="H15" i="2" s="1"/>
  <c r="M14" i="2"/>
  <c r="N14" i="2" s="1"/>
  <c r="I14" i="2"/>
  <c r="G14" i="2"/>
  <c r="H14" i="2" s="1"/>
  <c r="M13" i="2"/>
  <c r="I13" i="2"/>
  <c r="G13" i="2"/>
  <c r="H13" i="2" s="1"/>
  <c r="I80" i="1"/>
  <c r="J80" i="1"/>
  <c r="I79" i="1"/>
  <c r="I72" i="1"/>
  <c r="I63" i="1"/>
  <c r="I65" i="1"/>
  <c r="J65" i="1" s="1"/>
  <c r="I66" i="1"/>
  <c r="J66" i="1" s="1"/>
  <c r="I67" i="1"/>
  <c r="L67" i="1" s="1"/>
  <c r="J67" i="1"/>
  <c r="K67" i="1" s="1"/>
  <c r="I62" i="1"/>
  <c r="I50" i="1"/>
  <c r="J50" i="1" s="1"/>
  <c r="K50" i="1" s="1"/>
  <c r="I52" i="1"/>
  <c r="J52" i="1" s="1"/>
  <c r="I53" i="1"/>
  <c r="J53" i="1" s="1"/>
  <c r="I54" i="1"/>
  <c r="L54" i="1" s="1"/>
  <c r="I55" i="1"/>
  <c r="L55" i="1" s="1"/>
  <c r="I56" i="1"/>
  <c r="J56" i="1" s="1"/>
  <c r="I58" i="1"/>
  <c r="L58" i="1" s="1"/>
  <c r="I60" i="1"/>
  <c r="L60" i="1" s="1"/>
  <c r="J60" i="1"/>
  <c r="K60" i="1" s="1"/>
  <c r="I42" i="1"/>
  <c r="L42" i="1" s="1"/>
  <c r="I43" i="1"/>
  <c r="J43" i="1" s="1"/>
  <c r="I38" i="1"/>
  <c r="J38" i="1" s="1"/>
  <c r="I37" i="1"/>
  <c r="I41" i="1"/>
  <c r="I35" i="1"/>
  <c r="I34" i="1"/>
  <c r="L34" i="1" s="1"/>
  <c r="L34" i="3" s="1"/>
  <c r="I30" i="1"/>
  <c r="J30" i="1" s="1"/>
  <c r="I31" i="1"/>
  <c r="J31" i="1" s="1"/>
  <c r="K31" i="1" s="1"/>
  <c r="I32" i="1"/>
  <c r="L32" i="1" s="1"/>
  <c r="L32" i="3" s="1"/>
  <c r="I33" i="1"/>
  <c r="L33" i="1" s="1"/>
  <c r="I29" i="1"/>
  <c r="L29" i="1" s="1"/>
  <c r="I14" i="1"/>
  <c r="J14" i="1"/>
  <c r="K14" i="1" s="1"/>
  <c r="I15" i="1"/>
  <c r="J15" i="1"/>
  <c r="K15" i="1" s="1"/>
  <c r="I16" i="1"/>
  <c r="J16" i="1" s="1"/>
  <c r="I13" i="1"/>
  <c r="J13" i="1" s="1"/>
  <c r="I71" i="1"/>
  <c r="L85" i="1"/>
  <c r="M84" i="1"/>
  <c r="M83" i="1"/>
  <c r="N83" i="1" s="1"/>
  <c r="N78" i="1"/>
  <c r="N77" i="1"/>
  <c r="N76" i="1"/>
  <c r="N75" i="1"/>
  <c r="N74" i="1"/>
  <c r="M73" i="1"/>
  <c r="L73" i="1"/>
  <c r="M25" i="1"/>
  <c r="N25" i="1" s="1"/>
  <c r="M24" i="1"/>
  <c r="N24" i="1" s="1"/>
  <c r="M23" i="1"/>
  <c r="N23" i="1" s="1"/>
  <c r="M22" i="1"/>
  <c r="M21" i="1" s="1"/>
  <c r="L21" i="1"/>
  <c r="L17" i="1"/>
  <c r="M16" i="1"/>
  <c r="N16" i="1" s="1"/>
  <c r="M15" i="1"/>
  <c r="N15" i="1" s="1"/>
  <c r="M14" i="1"/>
  <c r="N14" i="1" s="1"/>
  <c r="M13" i="1"/>
  <c r="M17" i="3" l="1"/>
  <c r="G76" i="3"/>
  <c r="J76" i="3"/>
  <c r="M76" i="3"/>
  <c r="N59" i="1"/>
  <c r="M59" i="1"/>
  <c r="L58" i="3"/>
  <c r="L30" i="1"/>
  <c r="L31" i="1"/>
  <c r="L66" i="1"/>
  <c r="I44" i="3"/>
  <c r="J31" i="3"/>
  <c r="D44" i="3"/>
  <c r="G44" i="3"/>
  <c r="L33" i="3"/>
  <c r="I57" i="3"/>
  <c r="N64" i="3"/>
  <c r="H74" i="3"/>
  <c r="H76" i="3" s="1"/>
  <c r="M21" i="3"/>
  <c r="M44" i="2"/>
  <c r="K44" i="2"/>
  <c r="N44" i="2"/>
  <c r="M21" i="2"/>
  <c r="I71" i="3"/>
  <c r="I31" i="3"/>
  <c r="I43" i="3"/>
  <c r="L30" i="3"/>
  <c r="M30" i="3" s="1"/>
  <c r="N30" i="3" s="1"/>
  <c r="I33" i="3"/>
  <c r="L57" i="3"/>
  <c r="M44" i="1"/>
  <c r="M44" i="3" s="1"/>
  <c r="L44" i="1"/>
  <c r="L44" i="3" s="1"/>
  <c r="K44" i="1"/>
  <c r="J32" i="1"/>
  <c r="K32" i="1" s="1"/>
  <c r="L65" i="1"/>
  <c r="L56" i="3" s="1"/>
  <c r="I34" i="3"/>
  <c r="I56" i="3"/>
  <c r="J34" i="1"/>
  <c r="K34" i="1" s="1"/>
  <c r="M55" i="2"/>
  <c r="L62" i="1"/>
  <c r="J62" i="1"/>
  <c r="J63" i="1"/>
  <c r="I61" i="1"/>
  <c r="F40" i="3"/>
  <c r="F39" i="3" s="1"/>
  <c r="G72" i="2"/>
  <c r="L42" i="2"/>
  <c r="L42" i="3" s="1"/>
  <c r="J42" i="2"/>
  <c r="I38" i="3"/>
  <c r="L38" i="2"/>
  <c r="J21" i="2"/>
  <c r="K22" i="2"/>
  <c r="K21" i="2" s="1"/>
  <c r="J72" i="1"/>
  <c r="K72" i="1"/>
  <c r="L72" i="1"/>
  <c r="L63" i="3" s="1"/>
  <c r="L41" i="1"/>
  <c r="J41" i="1"/>
  <c r="I41" i="3"/>
  <c r="I37" i="3"/>
  <c r="L37" i="1"/>
  <c r="J37" i="1"/>
  <c r="L71" i="1"/>
  <c r="J71" i="1"/>
  <c r="I62" i="3"/>
  <c r="I70" i="3"/>
  <c r="L79" i="1"/>
  <c r="L70" i="3" s="1"/>
  <c r="H22" i="3"/>
  <c r="H21" i="3" s="1"/>
  <c r="G21" i="3"/>
  <c r="K22" i="3"/>
  <c r="K21" i="3" s="1"/>
  <c r="H37" i="2"/>
  <c r="H36" i="2" s="1"/>
  <c r="J56" i="2"/>
  <c r="I63" i="3"/>
  <c r="J16" i="2"/>
  <c r="K16" i="2" s="1"/>
  <c r="J35" i="1"/>
  <c r="I35" i="3"/>
  <c r="L35" i="1"/>
  <c r="L35" i="3" s="1"/>
  <c r="K17" i="3"/>
  <c r="N74" i="3"/>
  <c r="J42" i="1"/>
  <c r="I53" i="3"/>
  <c r="L80" i="1"/>
  <c r="L71" i="3" s="1"/>
  <c r="I58" i="3"/>
  <c r="L38" i="1"/>
  <c r="I42" i="3"/>
  <c r="K64" i="2"/>
  <c r="N73" i="1"/>
  <c r="K43" i="1"/>
  <c r="J29" i="1"/>
  <c r="K74" i="2"/>
  <c r="K76" i="2" s="1"/>
  <c r="I29" i="3"/>
  <c r="K65" i="1"/>
  <c r="H64" i="3"/>
  <c r="K64" i="3"/>
  <c r="I32" i="3"/>
  <c r="G17" i="2"/>
  <c r="M17" i="1"/>
  <c r="L43" i="1"/>
  <c r="L43" i="3" s="1"/>
  <c r="I30" i="3"/>
  <c r="J30" i="3" s="1"/>
  <c r="K30" i="3" s="1"/>
  <c r="I54" i="3"/>
  <c r="L63" i="1"/>
  <c r="L54" i="3" s="1"/>
  <c r="J58" i="1"/>
  <c r="K80" i="1"/>
  <c r="F61" i="3"/>
  <c r="F72" i="3" s="1"/>
  <c r="F36" i="3"/>
  <c r="F28" i="3"/>
  <c r="H62" i="2"/>
  <c r="H61" i="2" s="1"/>
  <c r="F52" i="3"/>
  <c r="J54" i="2"/>
  <c r="N76" i="3"/>
  <c r="N21" i="3"/>
  <c r="K74" i="3"/>
  <c r="K76" i="3" s="1"/>
  <c r="J17" i="3"/>
  <c r="H13" i="3"/>
  <c r="H17" i="3" s="1"/>
  <c r="N13" i="3"/>
  <c r="N17" i="3" s="1"/>
  <c r="G30" i="3"/>
  <c r="H30" i="3" s="1"/>
  <c r="N64" i="2"/>
  <c r="J41" i="2"/>
  <c r="K41" i="2" s="1"/>
  <c r="L51" i="2"/>
  <c r="F72" i="2"/>
  <c r="J70" i="2"/>
  <c r="G21" i="2"/>
  <c r="J58" i="2"/>
  <c r="M58" i="2" s="1"/>
  <c r="I17" i="2"/>
  <c r="M17" i="2"/>
  <c r="H21" i="2"/>
  <c r="I61" i="2"/>
  <c r="I72" i="2" s="1"/>
  <c r="H64" i="2"/>
  <c r="G28" i="2"/>
  <c r="G45" i="2" s="1"/>
  <c r="H32" i="2"/>
  <c r="F45" i="2"/>
  <c r="I28" i="2"/>
  <c r="I45" i="2" s="1"/>
  <c r="J26" i="2"/>
  <c r="K26" i="2" s="1"/>
  <c r="N26" i="2" s="1"/>
  <c r="H17" i="2"/>
  <c r="M51" i="2"/>
  <c r="F59" i="2"/>
  <c r="F78" i="2"/>
  <c r="M31" i="2"/>
  <c r="J29" i="2"/>
  <c r="K29" i="2" s="1"/>
  <c r="J32" i="2"/>
  <c r="J35" i="2"/>
  <c r="M35" i="2" s="1"/>
  <c r="H51" i="2"/>
  <c r="N51" i="2" s="1"/>
  <c r="N74" i="2"/>
  <c r="N76" i="2" s="1"/>
  <c r="J13" i="2"/>
  <c r="K13" i="2" s="1"/>
  <c r="N22" i="2"/>
  <c r="N21" i="2" s="1"/>
  <c r="J38" i="2"/>
  <c r="H41" i="2"/>
  <c r="H54" i="2"/>
  <c r="H58" i="2"/>
  <c r="J63" i="2"/>
  <c r="L29" i="2"/>
  <c r="L29" i="3" s="1"/>
  <c r="M29" i="3" s="1"/>
  <c r="H31" i="2"/>
  <c r="H34" i="2"/>
  <c r="M56" i="2"/>
  <c r="N13" i="2"/>
  <c r="N17" i="2" s="1"/>
  <c r="J34" i="2"/>
  <c r="H27" i="2"/>
  <c r="K31" i="2"/>
  <c r="K31" i="3" s="1"/>
  <c r="J37" i="2"/>
  <c r="H43" i="2"/>
  <c r="H53" i="2"/>
  <c r="H57" i="2"/>
  <c r="J62" i="2"/>
  <c r="J71" i="2"/>
  <c r="J71" i="3" s="1"/>
  <c r="L31" i="2"/>
  <c r="L31" i="3" s="1"/>
  <c r="J27" i="2"/>
  <c r="K27" i="2" s="1"/>
  <c r="L37" i="2"/>
  <c r="J43" i="2"/>
  <c r="J53" i="2"/>
  <c r="J57" i="2"/>
  <c r="L62" i="2"/>
  <c r="J14" i="2"/>
  <c r="J30" i="2"/>
  <c r="M30" i="2" s="1"/>
  <c r="J33" i="2"/>
  <c r="M33" i="2" s="1"/>
  <c r="K57" i="2"/>
  <c r="H74" i="2"/>
  <c r="H76" i="2" s="1"/>
  <c r="L53" i="2"/>
  <c r="L56" i="1"/>
  <c r="L52" i="1"/>
  <c r="J55" i="1"/>
  <c r="K55" i="1" s="1"/>
  <c r="L51" i="1"/>
  <c r="J54" i="1"/>
  <c r="K54" i="1" s="1"/>
  <c r="L50" i="1"/>
  <c r="L57" i="1"/>
  <c r="L53" i="1"/>
  <c r="K66" i="1"/>
  <c r="K63" i="1"/>
  <c r="K57" i="1"/>
  <c r="K53" i="1"/>
  <c r="K56" i="1"/>
  <c r="K52" i="1"/>
  <c r="K38" i="1"/>
  <c r="J33" i="1"/>
  <c r="K30" i="1"/>
  <c r="K16" i="1"/>
  <c r="N22" i="1"/>
  <c r="N21" i="1"/>
  <c r="N13" i="1"/>
  <c r="N17" i="1" s="1"/>
  <c r="M85" i="1"/>
  <c r="N84" i="1"/>
  <c r="N85" i="1" s="1"/>
  <c r="N44" i="1" l="1"/>
  <c r="N44" i="3" s="1"/>
  <c r="K44" i="3"/>
  <c r="M26" i="2"/>
  <c r="L40" i="2"/>
  <c r="I52" i="3"/>
  <c r="L70" i="1"/>
  <c r="L81" i="1" s="1"/>
  <c r="L36" i="1"/>
  <c r="I36" i="3"/>
  <c r="L41" i="3"/>
  <c r="L40" i="3" s="1"/>
  <c r="L39" i="3" s="1"/>
  <c r="L40" i="1"/>
  <c r="L39" i="1" s="1"/>
  <c r="I40" i="3"/>
  <c r="I39" i="3" s="1"/>
  <c r="M70" i="2"/>
  <c r="K70" i="2"/>
  <c r="N70" i="2" s="1"/>
  <c r="I61" i="3"/>
  <c r="I72" i="3" s="1"/>
  <c r="J40" i="2"/>
  <c r="K42" i="2"/>
  <c r="M42" i="2"/>
  <c r="M38" i="2"/>
  <c r="N38" i="2"/>
  <c r="K54" i="2"/>
  <c r="N54" i="2" s="1"/>
  <c r="J54" i="3"/>
  <c r="M63" i="2"/>
  <c r="K63" i="2"/>
  <c r="K71" i="2"/>
  <c r="M71" i="2"/>
  <c r="J62" i="3"/>
  <c r="M32" i="2"/>
  <c r="J32" i="3"/>
  <c r="L53" i="3"/>
  <c r="L52" i="3" s="1"/>
  <c r="K34" i="2"/>
  <c r="K34" i="3" s="1"/>
  <c r="J34" i="3"/>
  <c r="J33" i="3"/>
  <c r="L62" i="3"/>
  <c r="K42" i="1"/>
  <c r="J42" i="3"/>
  <c r="J43" i="3"/>
  <c r="H72" i="2"/>
  <c r="J41" i="3"/>
  <c r="J37" i="3"/>
  <c r="M57" i="2"/>
  <c r="J57" i="3"/>
  <c r="M54" i="2"/>
  <c r="M37" i="1"/>
  <c r="L37" i="3"/>
  <c r="K38" i="2"/>
  <c r="K38" i="3" s="1"/>
  <c r="J38" i="3"/>
  <c r="M38" i="1"/>
  <c r="M38" i="3" s="1"/>
  <c r="L38" i="3"/>
  <c r="M41" i="2"/>
  <c r="J35" i="3"/>
  <c r="K35" i="2"/>
  <c r="N35" i="2" s="1"/>
  <c r="N29" i="3"/>
  <c r="K57" i="3"/>
  <c r="L28" i="3"/>
  <c r="J29" i="3"/>
  <c r="I28" i="3"/>
  <c r="J61" i="2"/>
  <c r="J72" i="2" s="1"/>
  <c r="J53" i="3"/>
  <c r="J63" i="3"/>
  <c r="K58" i="2"/>
  <c r="J58" i="3"/>
  <c r="J70" i="3"/>
  <c r="K56" i="2"/>
  <c r="J56" i="3"/>
  <c r="K54" i="3"/>
  <c r="K58" i="1"/>
  <c r="F45" i="3"/>
  <c r="L61" i="2"/>
  <c r="L72" i="2" s="1"/>
  <c r="M43" i="2"/>
  <c r="J36" i="2"/>
  <c r="K43" i="2"/>
  <c r="N43" i="2" s="1"/>
  <c r="K62" i="2"/>
  <c r="M34" i="2"/>
  <c r="K32" i="2"/>
  <c r="F77" i="2"/>
  <c r="N31" i="2"/>
  <c r="L28" i="2"/>
  <c r="M27" i="2"/>
  <c r="L48" i="2"/>
  <c r="L36" i="2"/>
  <c r="M37" i="2"/>
  <c r="N34" i="2"/>
  <c r="N29" i="2"/>
  <c r="H28" i="2"/>
  <c r="K37" i="2"/>
  <c r="N27" i="2"/>
  <c r="K30" i="2"/>
  <c r="N30" i="2" s="1"/>
  <c r="J17" i="2"/>
  <c r="K53" i="2"/>
  <c r="K14" i="2"/>
  <c r="K17" i="2" s="1"/>
  <c r="M53" i="2"/>
  <c r="K33" i="2"/>
  <c r="N33" i="2" s="1"/>
  <c r="N41" i="2"/>
  <c r="H40" i="2"/>
  <c r="N57" i="2"/>
  <c r="J28" i="2"/>
  <c r="M29" i="2"/>
  <c r="M28" i="2" s="1"/>
  <c r="M62" i="2"/>
  <c r="K33" i="1"/>
  <c r="K42" i="3" l="1"/>
  <c r="M36" i="2"/>
  <c r="M61" i="2"/>
  <c r="K36" i="2"/>
  <c r="N38" i="1"/>
  <c r="M72" i="2"/>
  <c r="M40" i="2"/>
  <c r="M45" i="2" s="1"/>
  <c r="J40" i="3"/>
  <c r="J39" i="3" s="1"/>
  <c r="J52" i="3"/>
  <c r="N63" i="2"/>
  <c r="K63" i="3"/>
  <c r="N71" i="2"/>
  <c r="K71" i="3"/>
  <c r="K40" i="2"/>
  <c r="N42" i="2"/>
  <c r="N40" i="2" s="1"/>
  <c r="N38" i="3"/>
  <c r="H45" i="2"/>
  <c r="K58" i="3"/>
  <c r="N58" i="2"/>
  <c r="N56" i="2"/>
  <c r="K56" i="3"/>
  <c r="J61" i="3"/>
  <c r="J72" i="3" s="1"/>
  <c r="K61" i="2"/>
  <c r="K72" i="2" s="1"/>
  <c r="N62" i="2"/>
  <c r="J45" i="2"/>
  <c r="N32" i="2"/>
  <c r="K32" i="3"/>
  <c r="M37" i="3"/>
  <c r="M36" i="3" s="1"/>
  <c r="M36" i="1"/>
  <c r="N37" i="1"/>
  <c r="K33" i="3"/>
  <c r="J36" i="3"/>
  <c r="K43" i="3"/>
  <c r="J28" i="3"/>
  <c r="K29" i="3"/>
  <c r="L36" i="3"/>
  <c r="L61" i="3"/>
  <c r="L72" i="3" s="1"/>
  <c r="N53" i="2"/>
  <c r="L45" i="2"/>
  <c r="N37" i="2"/>
  <c r="N36" i="2" s="1"/>
  <c r="K28" i="2"/>
  <c r="G59" i="2"/>
  <c r="G77" i="2" s="1"/>
  <c r="G78" i="2"/>
  <c r="N28" i="2"/>
  <c r="N61" i="2" l="1"/>
  <c r="N72" i="2"/>
  <c r="K45" i="2"/>
  <c r="K28" i="3"/>
  <c r="N45" i="2"/>
  <c r="N37" i="3"/>
  <c r="N36" i="3" s="1"/>
  <c r="N36" i="1"/>
  <c r="H59" i="2"/>
  <c r="H77" i="2" s="1"/>
  <c r="H78" i="2"/>
  <c r="M48" i="2"/>
  <c r="N48" i="2" l="1"/>
  <c r="C30" i="3" l="1"/>
  <c r="C29" i="3"/>
  <c r="I49" i="3" l="1"/>
  <c r="D50" i="1"/>
  <c r="E50" i="1" s="1"/>
  <c r="D51" i="1"/>
  <c r="E51" i="1" s="1"/>
  <c r="D52" i="1"/>
  <c r="E52" i="1" s="1"/>
  <c r="D53" i="1"/>
  <c r="D54" i="1"/>
  <c r="E54" i="1" s="1"/>
  <c r="D55" i="1"/>
  <c r="E55" i="1" s="1"/>
  <c r="D56" i="1"/>
  <c r="E56" i="1" s="1"/>
  <c r="D57" i="1"/>
  <c r="E57" i="1" s="1"/>
  <c r="D49" i="1"/>
  <c r="E49" i="1" s="1"/>
  <c r="G50" i="1"/>
  <c r="M50" i="1" s="1"/>
  <c r="G51" i="1"/>
  <c r="M51" i="1" s="1"/>
  <c r="G52" i="1"/>
  <c r="M52" i="1" s="1"/>
  <c r="G53" i="1"/>
  <c r="M53" i="1" s="1"/>
  <c r="G54" i="1"/>
  <c r="M54" i="1" s="1"/>
  <c r="G55" i="1"/>
  <c r="M55" i="1" s="1"/>
  <c r="G56" i="1"/>
  <c r="G57" i="1"/>
  <c r="M57" i="1" s="1"/>
  <c r="G49" i="1"/>
  <c r="F48" i="1"/>
  <c r="F48" i="3" s="1"/>
  <c r="C48" i="1"/>
  <c r="C48" i="3" s="1"/>
  <c r="F47" i="3" l="1"/>
  <c r="L49" i="2"/>
  <c r="J49" i="2"/>
  <c r="L49" i="1"/>
  <c r="J49" i="1"/>
  <c r="M49" i="1" s="1"/>
  <c r="H56" i="1"/>
  <c r="N56" i="1" s="1"/>
  <c r="M56" i="1"/>
  <c r="H51" i="1"/>
  <c r="N51" i="1" s="1"/>
  <c r="H57" i="1"/>
  <c r="N57" i="1" s="1"/>
  <c r="H55" i="1"/>
  <c r="N55" i="1" s="1"/>
  <c r="H52" i="1"/>
  <c r="N52" i="1" s="1"/>
  <c r="H49" i="1"/>
  <c r="H50" i="1"/>
  <c r="N50" i="1" s="1"/>
  <c r="H54" i="1"/>
  <c r="N54" i="1" s="1"/>
  <c r="H53" i="1"/>
  <c r="N53" i="1" s="1"/>
  <c r="G48" i="1"/>
  <c r="G48" i="3" s="1"/>
  <c r="E53" i="1"/>
  <c r="D48" i="1"/>
  <c r="I48" i="1"/>
  <c r="I48" i="3" s="1"/>
  <c r="L49" i="3" l="1"/>
  <c r="J49" i="3"/>
  <c r="L59" i="2"/>
  <c r="L77" i="2" s="1"/>
  <c r="F78" i="3"/>
  <c r="F59" i="3"/>
  <c r="F77" i="3" s="1"/>
  <c r="I47" i="3"/>
  <c r="M49" i="2"/>
  <c r="I78" i="2"/>
  <c r="I59" i="2"/>
  <c r="I77" i="2" s="1"/>
  <c r="K49" i="2"/>
  <c r="K49" i="1"/>
  <c r="N49" i="1"/>
  <c r="L48" i="1"/>
  <c r="L48" i="3" s="1"/>
  <c r="H48" i="1"/>
  <c r="H48" i="3" s="1"/>
  <c r="J48" i="1"/>
  <c r="K48" i="1"/>
  <c r="K48" i="3" s="1"/>
  <c r="E48" i="1"/>
  <c r="K49" i="3" l="1"/>
  <c r="K47" i="3" s="1"/>
  <c r="M48" i="1"/>
  <c r="M48" i="3" s="1"/>
  <c r="J48" i="3"/>
  <c r="J47" i="3" s="1"/>
  <c r="L78" i="2"/>
  <c r="L47" i="1"/>
  <c r="L87" i="1" s="1"/>
  <c r="I78" i="3"/>
  <c r="I59" i="3"/>
  <c r="N49" i="2"/>
  <c r="J59" i="2"/>
  <c r="J77" i="2" s="1"/>
  <c r="J78" i="2"/>
  <c r="M59" i="2"/>
  <c r="M77" i="2" s="1"/>
  <c r="M78" i="2"/>
  <c r="N48" i="1"/>
  <c r="N48" i="3" s="1"/>
  <c r="I27" i="1"/>
  <c r="I26" i="1"/>
  <c r="J78" i="3" l="1"/>
  <c r="J59" i="3"/>
  <c r="L26" i="1"/>
  <c r="L26" i="3" s="1"/>
  <c r="I26" i="3"/>
  <c r="J26" i="1"/>
  <c r="K26" i="1" s="1"/>
  <c r="L27" i="1"/>
  <c r="L27" i="3" s="1"/>
  <c r="I27" i="3"/>
  <c r="J27" i="1"/>
  <c r="L47" i="3"/>
  <c r="K59" i="2"/>
  <c r="K77" i="2" s="1"/>
  <c r="K78" i="2"/>
  <c r="N59" i="2"/>
  <c r="N77" i="2" s="1"/>
  <c r="N78" i="2"/>
  <c r="C76" i="3"/>
  <c r="D75" i="3"/>
  <c r="D74" i="3"/>
  <c r="E74" i="3" s="1"/>
  <c r="E69" i="3"/>
  <c r="E68" i="3"/>
  <c r="E67" i="3"/>
  <c r="E66" i="3"/>
  <c r="E65" i="3"/>
  <c r="E64" i="3" s="1"/>
  <c r="D64" i="3"/>
  <c r="C64" i="3"/>
  <c r="C61" i="3"/>
  <c r="C52" i="3"/>
  <c r="D51" i="3"/>
  <c r="C47" i="3"/>
  <c r="C78" i="3" s="1"/>
  <c r="C40" i="3"/>
  <c r="C39" i="3" s="1"/>
  <c r="C36" i="3"/>
  <c r="D30" i="3"/>
  <c r="E30" i="3" s="1"/>
  <c r="D29" i="3"/>
  <c r="E29" i="3" s="1"/>
  <c r="C28" i="3"/>
  <c r="D25" i="3"/>
  <c r="E25" i="3" s="1"/>
  <c r="D24" i="3"/>
  <c r="E24" i="3" s="1"/>
  <c r="D23" i="3"/>
  <c r="E23" i="3" s="1"/>
  <c r="D22" i="3"/>
  <c r="C21" i="3"/>
  <c r="C17" i="3"/>
  <c r="D16" i="3"/>
  <c r="E16" i="3" s="1"/>
  <c r="D15" i="3"/>
  <c r="D14" i="3"/>
  <c r="E14" i="3" s="1"/>
  <c r="D13" i="3"/>
  <c r="E13" i="3" s="1"/>
  <c r="C76" i="2"/>
  <c r="D75" i="2"/>
  <c r="E75" i="2" s="1"/>
  <c r="D74" i="2"/>
  <c r="E74" i="2" s="1"/>
  <c r="D71" i="2"/>
  <c r="E71" i="2" s="1"/>
  <c r="D70" i="2"/>
  <c r="E70" i="2" s="1"/>
  <c r="E69" i="2"/>
  <c r="E68" i="2"/>
  <c r="E67" i="2"/>
  <c r="E66" i="2"/>
  <c r="E65" i="2"/>
  <c r="D64" i="2"/>
  <c r="C64" i="2"/>
  <c r="D63" i="2"/>
  <c r="E63" i="2" s="1"/>
  <c r="D62" i="2"/>
  <c r="E62" i="2" s="1"/>
  <c r="C61" i="2"/>
  <c r="D58" i="2"/>
  <c r="E58" i="2" s="1"/>
  <c r="D57" i="2"/>
  <c r="E57" i="2" s="1"/>
  <c r="D56" i="2"/>
  <c r="E56" i="2" s="1"/>
  <c r="D54" i="2"/>
  <c r="E54" i="2" s="1"/>
  <c r="D53" i="2"/>
  <c r="E53" i="2" s="1"/>
  <c r="D51" i="2"/>
  <c r="E51" i="2" s="1"/>
  <c r="D49" i="2"/>
  <c r="E49" i="2" s="1"/>
  <c r="D48" i="2"/>
  <c r="D43" i="2"/>
  <c r="E43" i="2" s="1"/>
  <c r="D42" i="2"/>
  <c r="E42" i="2" s="1"/>
  <c r="D41" i="2"/>
  <c r="E41" i="2" s="1"/>
  <c r="C40" i="2"/>
  <c r="D38" i="2"/>
  <c r="E38" i="2" s="1"/>
  <c r="D37" i="2"/>
  <c r="E37" i="2" s="1"/>
  <c r="C36" i="2"/>
  <c r="D35" i="2"/>
  <c r="E35" i="2" s="1"/>
  <c r="D34" i="2"/>
  <c r="E34" i="2" s="1"/>
  <c r="D33" i="2"/>
  <c r="E33" i="2" s="1"/>
  <c r="D32" i="2"/>
  <c r="E32" i="2" s="1"/>
  <c r="D31" i="2"/>
  <c r="E31" i="2" s="1"/>
  <c r="D30" i="2"/>
  <c r="E30" i="2" s="1"/>
  <c r="D29" i="2"/>
  <c r="E29" i="2" s="1"/>
  <c r="C28" i="2"/>
  <c r="D27" i="2"/>
  <c r="E27" i="2" s="1"/>
  <c r="D26" i="2"/>
  <c r="E26" i="2" s="1"/>
  <c r="D25" i="2"/>
  <c r="E25" i="2" s="1"/>
  <c r="D24" i="2"/>
  <c r="D23" i="2"/>
  <c r="E23" i="2" s="1"/>
  <c r="D22" i="2"/>
  <c r="E22" i="2" s="1"/>
  <c r="C21" i="2"/>
  <c r="C17" i="2"/>
  <c r="D16" i="2"/>
  <c r="E16" i="2" s="1"/>
  <c r="D15" i="2"/>
  <c r="E15" i="2" s="1"/>
  <c r="D14" i="2"/>
  <c r="D13" i="2"/>
  <c r="E13" i="2" s="1"/>
  <c r="I85" i="1"/>
  <c r="J84" i="1"/>
  <c r="J83" i="1"/>
  <c r="K83" i="1" s="1"/>
  <c r="K79" i="1"/>
  <c r="K70" i="3" s="1"/>
  <c r="K78" i="1"/>
  <c r="K77" i="1"/>
  <c r="K76" i="1"/>
  <c r="K75" i="1"/>
  <c r="K74" i="1"/>
  <c r="J73" i="1"/>
  <c r="I73" i="1"/>
  <c r="K71" i="1"/>
  <c r="K62" i="3" s="1"/>
  <c r="K61" i="3" s="1"/>
  <c r="I70" i="1"/>
  <c r="I47" i="1"/>
  <c r="I87" i="1" s="1"/>
  <c r="K41" i="1"/>
  <c r="K41" i="3" s="1"/>
  <c r="K40" i="3" s="1"/>
  <c r="K39" i="3" s="1"/>
  <c r="I40" i="1"/>
  <c r="I39" i="1" s="1"/>
  <c r="I36" i="1"/>
  <c r="K35" i="1"/>
  <c r="K35" i="3" s="1"/>
  <c r="I28" i="1"/>
  <c r="K27" i="1"/>
  <c r="J25" i="1"/>
  <c r="K25" i="1" s="1"/>
  <c r="J24" i="1"/>
  <c r="J23" i="1"/>
  <c r="K23" i="1" s="1"/>
  <c r="J22" i="1"/>
  <c r="K22" i="1" s="1"/>
  <c r="I21" i="1"/>
  <c r="I17" i="1"/>
  <c r="K13" i="1"/>
  <c r="F85" i="1"/>
  <c r="G84" i="1"/>
  <c r="H84" i="1" s="1"/>
  <c r="G83" i="1"/>
  <c r="G80" i="1"/>
  <c r="G79" i="1"/>
  <c r="H78" i="1"/>
  <c r="H77" i="1"/>
  <c r="H76" i="1"/>
  <c r="H75" i="1"/>
  <c r="H74" i="1"/>
  <c r="G73" i="1"/>
  <c r="F73" i="1"/>
  <c r="G72" i="1"/>
  <c r="G71" i="1"/>
  <c r="F70" i="1"/>
  <c r="G67" i="1"/>
  <c r="G66" i="1"/>
  <c r="G65" i="1"/>
  <c r="G63" i="1"/>
  <c r="G62" i="1"/>
  <c r="G60" i="1"/>
  <c r="G58" i="1"/>
  <c r="G49" i="3" s="1"/>
  <c r="G47" i="3" s="1"/>
  <c r="F47" i="1"/>
  <c r="F87" i="1" s="1"/>
  <c r="G43" i="1"/>
  <c r="G42" i="1"/>
  <c r="G41" i="1"/>
  <c r="F40" i="1"/>
  <c r="F39" i="1" s="1"/>
  <c r="G38" i="1"/>
  <c r="G37" i="1"/>
  <c r="F36" i="1"/>
  <c r="G35" i="1"/>
  <c r="G34" i="1"/>
  <c r="G33" i="1"/>
  <c r="G32" i="1"/>
  <c r="G31" i="1"/>
  <c r="G30" i="1"/>
  <c r="G29" i="1"/>
  <c r="H29" i="1" s="1"/>
  <c r="F28" i="1"/>
  <c r="G27" i="1"/>
  <c r="G26" i="1"/>
  <c r="G25" i="1"/>
  <c r="H25" i="1" s="1"/>
  <c r="G24" i="1"/>
  <c r="G23" i="1"/>
  <c r="H23" i="1" s="1"/>
  <c r="G22" i="1"/>
  <c r="H22" i="1" s="1"/>
  <c r="F21" i="1"/>
  <c r="F17" i="1"/>
  <c r="G16" i="1"/>
  <c r="G15" i="1"/>
  <c r="H15" i="1" s="1"/>
  <c r="G14" i="1"/>
  <c r="H14" i="1" s="1"/>
  <c r="G13" i="1"/>
  <c r="H13" i="1" s="1"/>
  <c r="C85" i="1"/>
  <c r="D84" i="1"/>
  <c r="D83" i="1"/>
  <c r="E83" i="1" s="1"/>
  <c r="D80" i="1"/>
  <c r="D79" i="1"/>
  <c r="E78" i="1"/>
  <c r="E77" i="1"/>
  <c r="E76" i="1"/>
  <c r="E75" i="1"/>
  <c r="E74" i="1"/>
  <c r="D73" i="1"/>
  <c r="C73" i="1"/>
  <c r="D72" i="1"/>
  <c r="D71" i="1"/>
  <c r="C70" i="1"/>
  <c r="D67" i="1"/>
  <c r="D66" i="1"/>
  <c r="D65" i="1"/>
  <c r="D63" i="1"/>
  <c r="D62" i="1"/>
  <c r="C61" i="1"/>
  <c r="D60" i="1"/>
  <c r="E60" i="1" s="1"/>
  <c r="D58" i="1"/>
  <c r="C47" i="1"/>
  <c r="D43" i="1"/>
  <c r="D42" i="1"/>
  <c r="D41" i="1"/>
  <c r="C40" i="1"/>
  <c r="C39" i="1" s="1"/>
  <c r="D38" i="1"/>
  <c r="D37" i="1"/>
  <c r="C36" i="1"/>
  <c r="D35" i="1"/>
  <c r="D34" i="1"/>
  <c r="D33" i="1"/>
  <c r="D32" i="1"/>
  <c r="D31" i="1"/>
  <c r="D30" i="1"/>
  <c r="E30" i="1" s="1"/>
  <c r="D29" i="1"/>
  <c r="C28" i="1"/>
  <c r="D27" i="1"/>
  <c r="D26" i="1"/>
  <c r="D25" i="1"/>
  <c r="E25" i="1" s="1"/>
  <c r="D24" i="1"/>
  <c r="E24" i="1" s="1"/>
  <c r="D23" i="1"/>
  <c r="E23" i="1" s="1"/>
  <c r="D22" i="1"/>
  <c r="E22" i="1" s="1"/>
  <c r="C21" i="1"/>
  <c r="C17" i="1"/>
  <c r="D16" i="1"/>
  <c r="D15" i="1"/>
  <c r="E15" i="1" s="1"/>
  <c r="D14" i="1"/>
  <c r="D13" i="1"/>
  <c r="E13" i="1" s="1"/>
  <c r="K72" i="3" l="1"/>
  <c r="E67" i="1"/>
  <c r="E58" i="3" s="1"/>
  <c r="D58" i="3"/>
  <c r="H26" i="1"/>
  <c r="H26" i="3" s="1"/>
  <c r="G26" i="3"/>
  <c r="H66" i="1"/>
  <c r="G57" i="3"/>
  <c r="M66" i="1"/>
  <c r="M57" i="3" s="1"/>
  <c r="N26" i="1"/>
  <c r="N26" i="3" s="1"/>
  <c r="K26" i="3"/>
  <c r="E72" i="1"/>
  <c r="E63" i="3" s="1"/>
  <c r="D63" i="3"/>
  <c r="E33" i="1"/>
  <c r="E33" i="3" s="1"/>
  <c r="D33" i="3"/>
  <c r="D76" i="3"/>
  <c r="N27" i="1"/>
  <c r="N27" i="3" s="1"/>
  <c r="K27" i="3"/>
  <c r="E31" i="1"/>
  <c r="E31" i="3" s="1"/>
  <c r="D31" i="3"/>
  <c r="H71" i="1"/>
  <c r="G62" i="3"/>
  <c r="G78" i="3" s="1"/>
  <c r="M71" i="1"/>
  <c r="H72" i="1"/>
  <c r="M72" i="1"/>
  <c r="M63" i="3" s="1"/>
  <c r="G63" i="3"/>
  <c r="E34" i="1"/>
  <c r="E34" i="3" s="1"/>
  <c r="D34" i="3"/>
  <c r="H31" i="1"/>
  <c r="M31" i="1"/>
  <c r="M31" i="3" s="1"/>
  <c r="G31" i="3"/>
  <c r="E35" i="1"/>
  <c r="E35" i="3" s="1"/>
  <c r="D35" i="3"/>
  <c r="E37" i="1"/>
  <c r="E37" i="3" s="1"/>
  <c r="D37" i="3"/>
  <c r="H34" i="1"/>
  <c r="G34" i="3"/>
  <c r="M34" i="1"/>
  <c r="M34" i="3" s="1"/>
  <c r="E38" i="1"/>
  <c r="E38" i="3" s="1"/>
  <c r="D38" i="3"/>
  <c r="E79" i="1"/>
  <c r="E70" i="3" s="1"/>
  <c r="D70" i="3"/>
  <c r="H35" i="1"/>
  <c r="G35" i="3"/>
  <c r="M35" i="1"/>
  <c r="M35" i="3" s="1"/>
  <c r="E41" i="1"/>
  <c r="E41" i="3" s="1"/>
  <c r="D41" i="3"/>
  <c r="H37" i="1"/>
  <c r="H37" i="3" s="1"/>
  <c r="G37" i="3"/>
  <c r="H32" i="1"/>
  <c r="M32" i="1"/>
  <c r="M32" i="3" s="1"/>
  <c r="G32" i="3"/>
  <c r="E42" i="1"/>
  <c r="E42" i="3" s="1"/>
  <c r="D42" i="3"/>
  <c r="H38" i="1"/>
  <c r="H38" i="3" s="1"/>
  <c r="G38" i="3"/>
  <c r="H79" i="1"/>
  <c r="G70" i="3"/>
  <c r="M79" i="1"/>
  <c r="M70" i="3" s="1"/>
  <c r="M27" i="1"/>
  <c r="M27" i="3" s="1"/>
  <c r="J27" i="3"/>
  <c r="H60" i="1"/>
  <c r="N60" i="1" s="1"/>
  <c r="M60" i="1"/>
  <c r="M26" i="1"/>
  <c r="M26" i="3" s="1"/>
  <c r="J26" i="3"/>
  <c r="E27" i="1"/>
  <c r="E27" i="3" s="1"/>
  <c r="D27" i="3"/>
  <c r="E71" i="1"/>
  <c r="E62" i="3" s="1"/>
  <c r="D62" i="3"/>
  <c r="D61" i="3" s="1"/>
  <c r="H67" i="1"/>
  <c r="G58" i="3"/>
  <c r="M67" i="1"/>
  <c r="M58" i="3" s="1"/>
  <c r="E43" i="1"/>
  <c r="E43" i="3" s="1"/>
  <c r="D43" i="3"/>
  <c r="H41" i="1"/>
  <c r="M41" i="1"/>
  <c r="G41" i="3"/>
  <c r="K78" i="3"/>
  <c r="E65" i="1"/>
  <c r="E56" i="3" s="1"/>
  <c r="D56" i="3"/>
  <c r="I45" i="3"/>
  <c r="I77" i="3" s="1"/>
  <c r="H65" i="1"/>
  <c r="G56" i="3"/>
  <c r="M65" i="1"/>
  <c r="M56" i="3" s="1"/>
  <c r="H27" i="1"/>
  <c r="H27" i="3" s="1"/>
  <c r="G27" i="3"/>
  <c r="E32" i="1"/>
  <c r="E32" i="3" s="1"/>
  <c r="D32" i="3"/>
  <c r="H30" i="1"/>
  <c r="N30" i="1" s="1"/>
  <c r="M30" i="1"/>
  <c r="H33" i="1"/>
  <c r="G33" i="3"/>
  <c r="M33" i="1"/>
  <c r="M33" i="3" s="1"/>
  <c r="H80" i="1"/>
  <c r="G71" i="3"/>
  <c r="M80" i="1"/>
  <c r="M71" i="3" s="1"/>
  <c r="M42" i="1"/>
  <c r="M42" i="3" s="1"/>
  <c r="G42" i="3"/>
  <c r="H43" i="1"/>
  <c r="M43" i="1"/>
  <c r="M43" i="3" s="1"/>
  <c r="G43" i="3"/>
  <c r="D53" i="3"/>
  <c r="E26" i="1"/>
  <c r="E26" i="3" s="1"/>
  <c r="D26" i="3"/>
  <c r="E66" i="1"/>
  <c r="E57" i="3" s="1"/>
  <c r="D57" i="3"/>
  <c r="H62" i="1"/>
  <c r="H53" i="3" s="1"/>
  <c r="G53" i="3"/>
  <c r="L45" i="3"/>
  <c r="L61" i="1"/>
  <c r="L68" i="1" s="1"/>
  <c r="E63" i="1"/>
  <c r="E54" i="3" s="1"/>
  <c r="D54" i="3"/>
  <c r="H63" i="1"/>
  <c r="G54" i="3"/>
  <c r="M63" i="1"/>
  <c r="M54" i="3" s="1"/>
  <c r="E58" i="1"/>
  <c r="E49" i="3" s="1"/>
  <c r="D49" i="3"/>
  <c r="E48" i="2"/>
  <c r="E48" i="3" s="1"/>
  <c r="D48" i="3"/>
  <c r="E80" i="1"/>
  <c r="E71" i="3" s="1"/>
  <c r="D71" i="3"/>
  <c r="L78" i="3"/>
  <c r="L59" i="3"/>
  <c r="E76" i="2"/>
  <c r="E64" i="2"/>
  <c r="D21" i="2"/>
  <c r="H58" i="1"/>
  <c r="M58" i="1"/>
  <c r="K62" i="1"/>
  <c r="M62" i="1"/>
  <c r="M53" i="3" s="1"/>
  <c r="K29" i="1"/>
  <c r="N29" i="1" s="1"/>
  <c r="M29" i="1"/>
  <c r="L28" i="1"/>
  <c r="L45" i="1" s="1"/>
  <c r="D17" i="3"/>
  <c r="D21" i="3"/>
  <c r="E36" i="2"/>
  <c r="E22" i="3"/>
  <c r="E21" i="3" s="1"/>
  <c r="C72" i="2"/>
  <c r="C72" i="3"/>
  <c r="D61" i="2"/>
  <c r="D72" i="2" s="1"/>
  <c r="I81" i="1"/>
  <c r="E61" i="2"/>
  <c r="E72" i="2" s="1"/>
  <c r="D78" i="2"/>
  <c r="D40" i="2"/>
  <c r="D36" i="2"/>
  <c r="C59" i="2"/>
  <c r="E28" i="2"/>
  <c r="D28" i="2"/>
  <c r="J47" i="1"/>
  <c r="J87" i="1" s="1"/>
  <c r="K47" i="1"/>
  <c r="K70" i="1"/>
  <c r="J85" i="1"/>
  <c r="J21" i="1"/>
  <c r="J36" i="1"/>
  <c r="I68" i="1"/>
  <c r="K40" i="1"/>
  <c r="K39" i="1" s="1"/>
  <c r="J40" i="1"/>
  <c r="J39" i="1" s="1"/>
  <c r="G40" i="1"/>
  <c r="G39" i="1" s="1"/>
  <c r="J70" i="1"/>
  <c r="J81" i="1" s="1"/>
  <c r="J61" i="1"/>
  <c r="K37" i="1"/>
  <c r="K73" i="1"/>
  <c r="J28" i="1"/>
  <c r="I45" i="1"/>
  <c r="C45" i="3"/>
  <c r="E51" i="3"/>
  <c r="E75" i="3"/>
  <c r="E76" i="3" s="1"/>
  <c r="E15" i="3"/>
  <c r="E17" i="3" s="1"/>
  <c r="C59" i="3"/>
  <c r="C45" i="2"/>
  <c r="E40" i="2"/>
  <c r="D17" i="2"/>
  <c r="D76" i="2"/>
  <c r="E24" i="2"/>
  <c r="E21" i="2" s="1"/>
  <c r="C78" i="2"/>
  <c r="E14" i="2"/>
  <c r="K17" i="1"/>
  <c r="K84" i="1"/>
  <c r="K85" i="1" s="1"/>
  <c r="K24" i="1"/>
  <c r="K21" i="1" s="1"/>
  <c r="H42" i="1"/>
  <c r="G70" i="1"/>
  <c r="G81" i="1" s="1"/>
  <c r="G85" i="1"/>
  <c r="J17" i="1"/>
  <c r="G47" i="1"/>
  <c r="G87" i="1" s="1"/>
  <c r="D85" i="1"/>
  <c r="G36" i="1"/>
  <c r="G61" i="1"/>
  <c r="H73" i="1"/>
  <c r="G28" i="1"/>
  <c r="F45" i="1"/>
  <c r="F68" i="1"/>
  <c r="C68" i="1"/>
  <c r="C81" i="1"/>
  <c r="F81" i="1"/>
  <c r="D47" i="1"/>
  <c r="D87" i="1" s="1"/>
  <c r="D70" i="1"/>
  <c r="D81" i="1" s="1"/>
  <c r="G21" i="1"/>
  <c r="D36" i="1"/>
  <c r="H83" i="1"/>
  <c r="H85" i="1" s="1"/>
  <c r="H24" i="1"/>
  <c r="H21" i="1" s="1"/>
  <c r="D28" i="1"/>
  <c r="D17" i="1"/>
  <c r="E29" i="1"/>
  <c r="G17" i="1"/>
  <c r="H16" i="1"/>
  <c r="E84" i="1"/>
  <c r="E85" i="1" s="1"/>
  <c r="C45" i="1"/>
  <c r="D40" i="1"/>
  <c r="D39" i="1" s="1"/>
  <c r="D61" i="1"/>
  <c r="E73" i="1"/>
  <c r="E62" i="1"/>
  <c r="E21" i="1"/>
  <c r="D21" i="1"/>
  <c r="C87" i="1"/>
  <c r="E16" i="1"/>
  <c r="E14" i="1"/>
  <c r="G52" i="3" l="1"/>
  <c r="G59" i="3" s="1"/>
  <c r="D52" i="3"/>
  <c r="E70" i="1"/>
  <c r="E28" i="1"/>
  <c r="M61" i="1"/>
  <c r="E36" i="1"/>
  <c r="M28" i="1"/>
  <c r="J45" i="3"/>
  <c r="J77" i="3" s="1"/>
  <c r="M52" i="3"/>
  <c r="D28" i="3"/>
  <c r="D36" i="3"/>
  <c r="D40" i="3"/>
  <c r="D39" i="3" s="1"/>
  <c r="H36" i="3"/>
  <c r="G36" i="3"/>
  <c r="L86" i="1"/>
  <c r="H58" i="3"/>
  <c r="N67" i="1"/>
  <c r="N58" i="3" s="1"/>
  <c r="H62" i="3"/>
  <c r="N71" i="1"/>
  <c r="H35" i="3"/>
  <c r="N35" i="1"/>
  <c r="N35" i="3" s="1"/>
  <c r="E59" i="2"/>
  <c r="N72" i="1"/>
  <c r="N63" i="3" s="1"/>
  <c r="H63" i="3"/>
  <c r="H71" i="3"/>
  <c r="N80" i="1"/>
  <c r="N71" i="3" s="1"/>
  <c r="H70" i="1"/>
  <c r="H81" i="1" s="1"/>
  <c r="N32" i="1"/>
  <c r="N32" i="3" s="1"/>
  <c r="H32" i="3"/>
  <c r="M62" i="3"/>
  <c r="M61" i="3" s="1"/>
  <c r="M72" i="3" s="1"/>
  <c r="M70" i="1"/>
  <c r="M81" i="1" s="1"/>
  <c r="K36" i="1"/>
  <c r="K37" i="3"/>
  <c r="K36" i="3" s="1"/>
  <c r="K45" i="3" s="1"/>
  <c r="G61" i="3"/>
  <c r="G72" i="3" s="1"/>
  <c r="D47" i="3"/>
  <c r="N62" i="1"/>
  <c r="N53" i="3" s="1"/>
  <c r="K53" i="3"/>
  <c r="K52" i="3" s="1"/>
  <c r="K59" i="3" s="1"/>
  <c r="G28" i="3"/>
  <c r="H36" i="1"/>
  <c r="G40" i="3"/>
  <c r="G39" i="3" s="1"/>
  <c r="H31" i="3"/>
  <c r="N31" i="1"/>
  <c r="N31" i="3" s="1"/>
  <c r="H40" i="1"/>
  <c r="H39" i="1" s="1"/>
  <c r="N42" i="1"/>
  <c r="N42" i="3" s="1"/>
  <c r="H42" i="3"/>
  <c r="H33" i="3"/>
  <c r="N33" i="1"/>
  <c r="N33" i="3" s="1"/>
  <c r="M28" i="3"/>
  <c r="M41" i="3"/>
  <c r="M40" i="3" s="1"/>
  <c r="M39" i="3" s="1"/>
  <c r="M40" i="1"/>
  <c r="H28" i="1"/>
  <c r="E47" i="1"/>
  <c r="H34" i="3"/>
  <c r="N34" i="1"/>
  <c r="N34" i="3" s="1"/>
  <c r="E61" i="1"/>
  <c r="E53" i="3"/>
  <c r="E52" i="3" s="1"/>
  <c r="H56" i="3"/>
  <c r="N65" i="1"/>
  <c r="N56" i="3" s="1"/>
  <c r="E40" i="1"/>
  <c r="H70" i="3"/>
  <c r="N79" i="1"/>
  <c r="N70" i="3" s="1"/>
  <c r="H57" i="3"/>
  <c r="N66" i="1"/>
  <c r="N57" i="3" s="1"/>
  <c r="N43" i="1"/>
  <c r="N43" i="3" s="1"/>
  <c r="H43" i="3"/>
  <c r="H41" i="3"/>
  <c r="N41" i="1"/>
  <c r="H54" i="3"/>
  <c r="H52" i="3" s="1"/>
  <c r="N63" i="1"/>
  <c r="N54" i="3" s="1"/>
  <c r="H61" i="1"/>
  <c r="M47" i="1"/>
  <c r="M49" i="3"/>
  <c r="M47" i="3" s="1"/>
  <c r="N58" i="1"/>
  <c r="H49" i="3"/>
  <c r="H47" i="3" s="1"/>
  <c r="H47" i="1"/>
  <c r="L77" i="3"/>
  <c r="K61" i="1"/>
  <c r="K68" i="1" s="1"/>
  <c r="K28" i="1"/>
  <c r="C77" i="2"/>
  <c r="D59" i="2"/>
  <c r="E45" i="2"/>
  <c r="J68" i="1"/>
  <c r="D45" i="2"/>
  <c r="E28" i="3"/>
  <c r="I86" i="1"/>
  <c r="K81" i="1"/>
  <c r="E81" i="1"/>
  <c r="J45" i="1"/>
  <c r="D68" i="1"/>
  <c r="G68" i="1"/>
  <c r="G45" i="1"/>
  <c r="E40" i="3"/>
  <c r="E39" i="3" s="1"/>
  <c r="E47" i="3"/>
  <c r="D72" i="3"/>
  <c r="E36" i="3"/>
  <c r="C77" i="3"/>
  <c r="E61" i="3"/>
  <c r="E72" i="3" s="1"/>
  <c r="E17" i="2"/>
  <c r="H17" i="1"/>
  <c r="K87" i="1"/>
  <c r="C86" i="1"/>
  <c r="D45" i="1"/>
  <c r="F86" i="1"/>
  <c r="E17" i="1"/>
  <c r="D59" i="3" l="1"/>
  <c r="H45" i="1"/>
  <c r="M39" i="1"/>
  <c r="M45" i="1" s="1"/>
  <c r="E39" i="1"/>
  <c r="E45" i="1" s="1"/>
  <c r="K45" i="1"/>
  <c r="N28" i="1"/>
  <c r="M45" i="3"/>
  <c r="E68" i="1"/>
  <c r="H68" i="1"/>
  <c r="D45" i="3"/>
  <c r="D77" i="3" s="1"/>
  <c r="K77" i="3"/>
  <c r="G45" i="3"/>
  <c r="G77" i="3" s="1"/>
  <c r="M59" i="3"/>
  <c r="M87" i="1"/>
  <c r="M68" i="1"/>
  <c r="D78" i="3"/>
  <c r="H87" i="1"/>
  <c r="E87" i="1"/>
  <c r="N52" i="3"/>
  <c r="N41" i="3"/>
  <c r="N40" i="3" s="1"/>
  <c r="N39" i="3" s="1"/>
  <c r="N40" i="1"/>
  <c r="H28" i="3"/>
  <c r="H61" i="3"/>
  <c r="H72" i="3" s="1"/>
  <c r="H40" i="3"/>
  <c r="H39" i="3" s="1"/>
  <c r="N28" i="3"/>
  <c r="N62" i="3"/>
  <c r="N61" i="3" s="1"/>
  <c r="N72" i="3" s="1"/>
  <c r="N70" i="1"/>
  <c r="N81" i="1" s="1"/>
  <c r="E78" i="2"/>
  <c r="M78" i="3"/>
  <c r="N61" i="1"/>
  <c r="H78" i="3"/>
  <c r="H59" i="3"/>
  <c r="N47" i="1"/>
  <c r="N87" i="1" s="1"/>
  <c r="N49" i="3"/>
  <c r="N47" i="3" s="1"/>
  <c r="E77" i="2"/>
  <c r="D77" i="2"/>
  <c r="K86" i="1"/>
  <c r="J86" i="1"/>
  <c r="G86" i="1"/>
  <c r="D86" i="1"/>
  <c r="E45" i="3"/>
  <c r="E59" i="3"/>
  <c r="E78" i="3"/>
  <c r="M77" i="3" l="1"/>
  <c r="H86" i="1"/>
  <c r="N39" i="1"/>
  <c r="N45" i="1" s="1"/>
  <c r="M86" i="1"/>
  <c r="E86" i="1"/>
  <c r="N45" i="3"/>
  <c r="H45" i="3"/>
  <c r="H77" i="3" s="1"/>
  <c r="N59" i="3"/>
  <c r="N78" i="3"/>
  <c r="N68" i="1"/>
  <c r="E77" i="3"/>
  <c r="N77" i="3" l="1"/>
  <c r="N86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C51" authorId="0" shapeId="0" xr:uid="{83824A60-8C41-4E7F-AA63-C3ED82B6F3CE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NR -40.122,07
</t>
        </r>
      </text>
    </comment>
    <comment ref="C57" authorId="0" shapeId="0" xr:uid="{D3C28921-4445-47CD-BCC6-4CECC1023E67}">
      <text>
        <r>
          <rPr>
            <b/>
            <sz val="9"/>
            <color indexed="81"/>
            <rFont val="Tahoma"/>
            <charset val="1"/>
          </rPr>
          <t>User:</t>
        </r>
        <r>
          <rPr>
            <sz val="9"/>
            <color indexed="81"/>
            <rFont val="Tahoma"/>
            <charset val="1"/>
          </rPr>
          <t xml:space="preserve">
NR -32.242,02</t>
        </r>
      </text>
    </comment>
  </commentList>
</comments>
</file>

<file path=xl/sharedStrings.xml><?xml version="1.0" encoding="utf-8"?>
<sst xmlns="http://schemas.openxmlformats.org/spreadsheetml/2006/main" count="450" uniqueCount="132">
  <si>
    <t>OBIECTIV: REABILITARE ENERGETICĂ APROFUNDATĂ A CLĂDIRILOR REZIDENȚIALE MULTIFAMILIALE DIN COMUNA SARMASAG - 3</t>
  </si>
  <si>
    <t>Beneficiar: UAT COMUNA SARMASAG</t>
  </si>
  <si>
    <t>Proiectant: SC ONE DESIGN SRL</t>
  </si>
  <si>
    <t>Executant: SC OBERHAUSER INVEST SRL</t>
  </si>
  <si>
    <t>DEVIZ GENERAL - ELIGIBIL</t>
  </si>
  <si>
    <t>al obiectivului de investiţii</t>
  </si>
  <si>
    <t>REABILITARE ENERGETICĂ APROFUNDATĂ A CLĂDIRILOR REZIDENȚIALE MULTIFAMILIALE DIN COMUNA SARMASAG - 3</t>
  </si>
  <si>
    <t>Nr. crt.</t>
  </si>
  <si>
    <t>Denumirea capitolelor şi subcapitolelor de cheltuieli</t>
  </si>
  <si>
    <t>Valoare fără TVA</t>
  </si>
  <si>
    <t>TVA</t>
  </si>
  <si>
    <t>Valoare cu TVA</t>
  </si>
  <si>
    <t>lei</t>
  </si>
  <si>
    <t>1</t>
  </si>
  <si>
    <t>2</t>
  </si>
  <si>
    <t>3</t>
  </si>
  <si>
    <t>4</t>
  </si>
  <si>
    <t>5</t>
  </si>
  <si>
    <t>CAPITOLUL 1 Cheltuieli pentru obţinerea şi amenajarea terenului</t>
  </si>
  <si>
    <t>1.1</t>
  </si>
  <si>
    <t>Obţinerea terenului</t>
  </si>
  <si>
    <t>1.2</t>
  </si>
  <si>
    <t>Amenajarea terenului</t>
  </si>
  <si>
    <t>1.3</t>
  </si>
  <si>
    <t>Amenajări pentru protecţia mediului şi aducerea terenului la starea iniţială</t>
  </si>
  <si>
    <t>1.4</t>
  </si>
  <si>
    <t>Cheltuieli pentru relocarea/protecţia utilităţilor</t>
  </si>
  <si>
    <t>Total capitol 1</t>
  </si>
  <si>
    <t>CAPITOLUL 2 Cheltuieli pentru asigurarea utilităţilor necesare obiectivului de investiţii</t>
  </si>
  <si>
    <t>Total capitol 2</t>
  </si>
  <si>
    <t>CAPITOLUL 3 Cheltuieli pentru proiectare şi asistenţă tehnică</t>
  </si>
  <si>
    <t>3.1</t>
  </si>
  <si>
    <t>Studii</t>
  </si>
  <si>
    <t xml:space="preserve">3.1.1. Studii de teren </t>
  </si>
  <si>
    <t>3.1.2. Raport privind impactul asupra mediului</t>
  </si>
  <si>
    <t xml:space="preserve">3.1.3. Alte studii specifice </t>
  </si>
  <si>
    <t>3.2</t>
  </si>
  <si>
    <t>Documentaţii-suport şi cheltuieli pentru obţinerea de avize,
acorduri şi autorizaţii</t>
  </si>
  <si>
    <t>3.3</t>
  </si>
  <si>
    <t>Expertizare tehnică</t>
  </si>
  <si>
    <t>3.4</t>
  </si>
  <si>
    <t>Certificarea performanţei energetice şi auditul energetic al clădirilor</t>
  </si>
  <si>
    <t>3.5</t>
  </si>
  <si>
    <t>Proiectare</t>
  </si>
  <si>
    <t>3.5.1. Temă de proiectare</t>
  </si>
  <si>
    <t>3.5.2. Studiu de prefezabilitate</t>
  </si>
  <si>
    <t>3.5.3. Studiu de fezabilitate/documentaţie de avizare a lucrărilor de
intervenţii</t>
  </si>
  <si>
    <t>3.5.4. Documentaţiile tehnice necesare în vederea obţinerii
avizelor/acordurilor/autorizaţiilor</t>
  </si>
  <si>
    <t>3.5.5. Verificarea tehnică de calitate a proiectului tehnic şi a
detaliilor de execuţie</t>
  </si>
  <si>
    <t>3.5.6. Proiect tehnic şi detalii de execuţie</t>
  </si>
  <si>
    <t>3.6</t>
  </si>
  <si>
    <t>Organizarea procedurilor de achiziţie</t>
  </si>
  <si>
    <t>3.7</t>
  </si>
  <si>
    <t>Consultanţă</t>
  </si>
  <si>
    <t>3.7.1. Managementul de proiect pentru obiectivul de investiţii</t>
  </si>
  <si>
    <t>3.7.2. Auditul financiar</t>
  </si>
  <si>
    <t>3.8</t>
  </si>
  <si>
    <t>Asistenţă tehnică</t>
  </si>
  <si>
    <t>3.8.1. Asistenţă tehnică din partea proiectantului</t>
  </si>
  <si>
    <t>3.8.1.1. pe perioada de execuţie a lucrărilor</t>
  </si>
  <si>
    <t>3.8.1.2. pentru participarea proiectantului la fazele incluse în
programul de control al lucrărilor de execuţie, avizat de către
Inspectoratul de Stat în Construcţii</t>
  </si>
  <si>
    <t>3.8.2. Dirigenţie de şantier</t>
  </si>
  <si>
    <t>Total capitol 3</t>
  </si>
  <si>
    <t>CAPITOLUL 4 Cheltuieli pentru investiţia de bază</t>
  </si>
  <si>
    <t>4.1</t>
  </si>
  <si>
    <t>Construcţii şi instalaţii</t>
  </si>
  <si>
    <t>4.1.1. Construcţii şi instalaţii conform oferta DALI</t>
  </si>
  <si>
    <t>4.1.2. Construcţii şi instalaţii - suplimentar PT</t>
  </si>
  <si>
    <t>4.2</t>
  </si>
  <si>
    <t>Montaj utilaje, echipamente tehnologice şi funcţionale</t>
  </si>
  <si>
    <t>4.3</t>
  </si>
  <si>
    <t>Utilaje, echipamente tehnologice şi funcţionale care necesită montaj</t>
  </si>
  <si>
    <t>4.3.1. Echipamente</t>
  </si>
  <si>
    <t>4.3.2. Statii de incarcare</t>
  </si>
  <si>
    <t>4.4</t>
  </si>
  <si>
    <t>Utilaje, echipamente tehnologice şi funcţionale care nu necesită  montaj şi echipamente de transport</t>
  </si>
  <si>
    <t>4.5</t>
  </si>
  <si>
    <t>Dotări</t>
  </si>
  <si>
    <t>4.6</t>
  </si>
  <si>
    <t>Active necorporale</t>
  </si>
  <si>
    <t>Total capitol 4</t>
  </si>
  <si>
    <t>CAPITOLUL 5 Alte cheltuieli</t>
  </si>
  <si>
    <t>5.1</t>
  </si>
  <si>
    <t>Organizare de şantier</t>
  </si>
  <si>
    <t>5.1.1. Lucrări de construcţii şi instalaţii aferente organizării de şantier</t>
  </si>
  <si>
    <t>5.1.2. Cheltuieli conexe organizării şantierului</t>
  </si>
  <si>
    <t>5.2</t>
  </si>
  <si>
    <t>Comisioane, cote, taxe, costul creditului</t>
  </si>
  <si>
    <t>5.2.1. Comisioanele şi dobânzile aferente creditului băncii
finanţatoare</t>
  </si>
  <si>
    <t>5.2.2. Cota aferentă ISC pentru controlul calităţii lucrărilor de construcţii</t>
  </si>
  <si>
    <t>5.2.3. Cota aferentă ISC pentru controlul statului în amenajarea teritoriului, urbanism şi pentru autorizarea lucrărilor de construcţii</t>
  </si>
  <si>
    <t>5.2.4. Cota aferentă Casei Sociale a Constructorilor - CSC</t>
  </si>
  <si>
    <t>5.2.5. Taxe pentru acorduri, avize conforme şi autorizaţia de
construire/desfiinţare</t>
  </si>
  <si>
    <t>5.3</t>
  </si>
  <si>
    <t>Cheltuieli diverse şi neprevăzute</t>
  </si>
  <si>
    <t>5.4</t>
  </si>
  <si>
    <t>Cheltuieli pentru informare şi publicitate</t>
  </si>
  <si>
    <t>Total capitol 5</t>
  </si>
  <si>
    <t>CAPITOLUL 6 Cheltuieli pentru probe tehnologice şi teste</t>
  </si>
  <si>
    <t>6.1</t>
  </si>
  <si>
    <t>Pregătirea personalului de exploatare</t>
  </si>
  <si>
    <t>6.2</t>
  </si>
  <si>
    <t>Probe tehnologice şi teste</t>
  </si>
  <si>
    <t>Total capitol 6</t>
  </si>
  <si>
    <t>TOTAL GENERAL</t>
  </si>
  <si>
    <t>din care: C + M (1.2 + 1.3 +1.4 + 2 + 4.1 + 4.2 + 5.1.1)</t>
  </si>
  <si>
    <t xml:space="preserve">          Proiectant                                                              </t>
  </si>
  <si>
    <t xml:space="preserve">                Beneficiar</t>
  </si>
  <si>
    <t xml:space="preserve">SC ONE DESIGN SRL                                        </t>
  </si>
  <si>
    <t>UAT COMUNA SARMASAG</t>
  </si>
  <si>
    <t xml:space="preserve">                 Executant</t>
  </si>
  <si>
    <t xml:space="preserve">   SC OBERHAUSER INVEST SRL</t>
  </si>
  <si>
    <t>DEVIZ GENERAL - NEELIGIBIL</t>
  </si>
  <si>
    <t xml:space="preserve">DEVIZ GENERAL </t>
  </si>
  <si>
    <t>3.5.3. Studiu de fezabilitate/documentaţie de avizare a lucrărilor de intervenţii</t>
  </si>
  <si>
    <t>Tamplarie interioara si exterioara Minerilor 19</t>
  </si>
  <si>
    <t>Interventii si termoizolatii la fatada Minerilor 19</t>
  </si>
  <si>
    <t>Acoperis Minerilor 19</t>
  </si>
  <si>
    <t>Instalatii iluminat Minerilor 19</t>
  </si>
  <si>
    <t>Sisteme alternative de producere a energiei Minerilor 19</t>
  </si>
  <si>
    <t>Repararea trotuarelor de protectie Minerilor 19</t>
  </si>
  <si>
    <t>Ventilare naturala Minerilor 19</t>
  </si>
  <si>
    <t>Desfaceri si desfintari Minerilor 19</t>
  </si>
  <si>
    <t>Lucrari necesare suplimentare fata de DALI Minerilor 19</t>
  </si>
  <si>
    <t>Valoare executată până la data de 31.07.2025 cu TVA 19%</t>
  </si>
  <si>
    <t>Valoare totală actualizata</t>
  </si>
  <si>
    <t>4.1.3. Ajustare pret</t>
  </si>
  <si>
    <t>4.3.3. Ajustare pret</t>
  </si>
  <si>
    <t>3.8.3. Asistenta tehnica de specialitate expert extern cooptat receptie lucrari</t>
  </si>
  <si>
    <t>4.2.3. Ajustare pret</t>
  </si>
  <si>
    <t>Valoare executata de la data de 01.08.2025 cu TVA 21%</t>
  </si>
  <si>
    <t>Valoare executata la data de 01.08.2025 cu TVA 21%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</si>
</sst>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57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6"/>
      <color theme="1"/>
      <name val="Calibri"/>
      <family val="2"/>
      <charset val="238"/>
      <scheme val="minor"/>
    </font>
    <font>
      <b/>
      <i/>
      <sz val="16"/>
      <name val="Calibri"/>
      <family val="2"/>
      <scheme val="minor"/>
    </font>
    <font>
      <b/>
      <i/>
      <sz val="16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b/>
      <sz val="16"/>
      <name val="Calibri"/>
      <family val="2"/>
      <scheme val="minor"/>
    </font>
    <font>
      <sz val="16"/>
      <color theme="1"/>
      <name val="Calibri"/>
      <family val="2"/>
      <scheme val="minor"/>
    </font>
    <font>
      <sz val="16"/>
      <name val="Calibri"/>
      <family val="2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b/>
      <sz val="11"/>
      <color rgb="FFFF0000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6"/>
      <color indexed="8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0.39997558519241921"/>
        <bgColor indexed="64"/>
      </patternFill>
    </fill>
  </fills>
  <borders count="7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2" borderId="0" applyNumberFormat="0" applyBorder="0" applyAlignment="0" applyProtection="0"/>
    <xf numFmtId="0" fontId="2" fillId="3" borderId="0" applyNumberFormat="0" applyBorder="0" applyAlignment="0" applyProtection="0"/>
  </cellStyleXfs>
  <cellXfs count="468">
    <xf numFmtId="0" fontId="0" fillId="0" borderId="0" xfId="0"/>
    <xf numFmtId="0" fontId="4" fillId="0" borderId="0" xfId="0" applyFont="1"/>
    <xf numFmtId="0" fontId="3" fillId="0" borderId="0" xfId="0" applyFont="1"/>
    <xf numFmtId="0" fontId="6" fillId="0" borderId="0" xfId="0" applyFont="1" applyAlignment="1">
      <alignment horizontal="center"/>
    </xf>
    <xf numFmtId="0" fontId="9" fillId="0" borderId="3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 wrapText="1"/>
    </xf>
    <xf numFmtId="0" fontId="10" fillId="0" borderId="9" xfId="0" quotePrefix="1" applyFont="1" applyBorder="1" applyAlignment="1">
      <alignment horizontal="center" vertical="center"/>
    </xf>
    <xf numFmtId="0" fontId="10" fillId="0" borderId="13" xfId="0" quotePrefix="1" applyFont="1" applyBorder="1" applyAlignment="1">
      <alignment vertical="center"/>
    </xf>
    <xf numFmtId="0" fontId="10" fillId="0" borderId="14" xfId="0" applyFont="1" applyBorder="1"/>
    <xf numFmtId="4" fontId="10" fillId="0" borderId="14" xfId="2" applyNumberFormat="1" applyFont="1" applyFill="1" applyBorder="1"/>
    <xf numFmtId="4" fontId="10" fillId="0" borderId="14" xfId="0" applyNumberFormat="1" applyFont="1" applyBorder="1"/>
    <xf numFmtId="4" fontId="10" fillId="0" borderId="15" xfId="0" applyNumberFormat="1" applyFont="1" applyBorder="1"/>
    <xf numFmtId="0" fontId="10" fillId="0" borderId="16" xfId="0" quotePrefix="1" applyFont="1" applyBorder="1" applyAlignment="1">
      <alignment vertical="center"/>
    </xf>
    <xf numFmtId="0" fontId="10" fillId="0" borderId="17" xfId="0" applyFont="1" applyBorder="1"/>
    <xf numFmtId="4" fontId="10" fillId="0" borderId="17" xfId="2" applyNumberFormat="1" applyFont="1" applyFill="1" applyBorder="1"/>
    <xf numFmtId="4" fontId="10" fillId="0" borderId="17" xfId="0" applyNumberFormat="1" applyFont="1" applyBorder="1"/>
    <xf numFmtId="4" fontId="10" fillId="0" borderId="18" xfId="0" applyNumberFormat="1" applyFont="1" applyBorder="1"/>
    <xf numFmtId="0" fontId="10" fillId="0" borderId="17" xfId="0" applyFont="1" applyBorder="1" applyAlignment="1">
      <alignment wrapText="1"/>
    </xf>
    <xf numFmtId="4" fontId="9" fillId="0" borderId="6" xfId="0" applyNumberFormat="1" applyFont="1" applyBorder="1"/>
    <xf numFmtId="4" fontId="9" fillId="0" borderId="21" xfId="0" applyNumberFormat="1" applyFont="1" applyBorder="1"/>
    <xf numFmtId="4" fontId="9" fillId="0" borderId="7" xfId="0" applyNumberFormat="1" applyFont="1" applyBorder="1"/>
    <xf numFmtId="4" fontId="9" fillId="0" borderId="8" xfId="0" applyNumberFormat="1" applyFont="1" applyBorder="1"/>
    <xf numFmtId="0" fontId="10" fillId="0" borderId="24" xfId="0" quotePrefix="1" applyFont="1" applyBorder="1" applyAlignment="1">
      <alignment vertical="center"/>
    </xf>
    <xf numFmtId="0" fontId="10" fillId="0" borderId="25" xfId="0" applyFont="1" applyBorder="1"/>
    <xf numFmtId="4" fontId="10" fillId="0" borderId="25" xfId="2" applyNumberFormat="1" applyFont="1" applyFill="1" applyBorder="1"/>
    <xf numFmtId="4" fontId="10" fillId="0" borderId="25" xfId="0" applyNumberFormat="1" applyFont="1" applyBorder="1"/>
    <xf numFmtId="4" fontId="10" fillId="0" borderId="26" xfId="0" applyNumberFormat="1" applyFont="1" applyBorder="1"/>
    <xf numFmtId="0" fontId="10" fillId="0" borderId="25" xfId="0" applyFont="1" applyBorder="1" applyAlignment="1">
      <alignment wrapText="1"/>
    </xf>
    <xf numFmtId="0" fontId="10" fillId="4" borderId="24" xfId="0" quotePrefix="1" applyFont="1" applyFill="1" applyBorder="1" applyAlignment="1">
      <alignment vertical="center"/>
    </xf>
    <xf numFmtId="0" fontId="10" fillId="4" borderId="25" xfId="0" applyFont="1" applyFill="1" applyBorder="1" applyAlignment="1">
      <alignment wrapText="1"/>
    </xf>
    <xf numFmtId="4" fontId="10" fillId="4" borderId="25" xfId="2" applyNumberFormat="1" applyFont="1" applyFill="1" applyBorder="1"/>
    <xf numFmtId="4" fontId="10" fillId="4" borderId="25" xfId="0" applyNumberFormat="1" applyFont="1" applyFill="1" applyBorder="1"/>
    <xf numFmtId="4" fontId="10" fillId="4" borderId="26" xfId="0" applyNumberFormat="1" applyFont="1" applyFill="1" applyBorder="1"/>
    <xf numFmtId="0" fontId="10" fillId="4" borderId="13" xfId="0" quotePrefix="1" applyFont="1" applyFill="1" applyBorder="1" applyAlignment="1">
      <alignment vertical="center"/>
    </xf>
    <xf numFmtId="0" fontId="10" fillId="4" borderId="14" xfId="0" applyFont="1" applyFill="1" applyBorder="1" applyAlignment="1">
      <alignment wrapText="1"/>
    </xf>
    <xf numFmtId="4" fontId="10" fillId="4" borderId="14" xfId="2" applyNumberFormat="1" applyFont="1" applyFill="1" applyBorder="1"/>
    <xf numFmtId="4" fontId="10" fillId="4" borderId="14" xfId="0" applyNumberFormat="1" applyFont="1" applyFill="1" applyBorder="1"/>
    <xf numFmtId="4" fontId="10" fillId="4" borderId="15" xfId="0" applyNumberFormat="1" applyFont="1" applyFill="1" applyBorder="1"/>
    <xf numFmtId="0" fontId="10" fillId="4" borderId="16" xfId="0" quotePrefix="1" applyFont="1" applyFill="1" applyBorder="1" applyAlignment="1">
      <alignment vertical="center"/>
    </xf>
    <xf numFmtId="0" fontId="10" fillId="4" borderId="17" xfId="0" applyFont="1" applyFill="1" applyBorder="1" applyAlignment="1">
      <alignment wrapText="1"/>
    </xf>
    <xf numFmtId="4" fontId="10" fillId="4" borderId="17" xfId="2" applyNumberFormat="1" applyFont="1" applyFill="1" applyBorder="1"/>
    <xf numFmtId="4" fontId="10" fillId="4" borderId="17" xfId="0" applyNumberFormat="1" applyFont="1" applyFill="1" applyBorder="1"/>
    <xf numFmtId="4" fontId="10" fillId="4" borderId="18" xfId="0" applyNumberFormat="1" applyFont="1" applyFill="1" applyBorder="1"/>
    <xf numFmtId="0" fontId="10" fillId="4" borderId="25" xfId="0" applyFont="1" applyFill="1" applyBorder="1"/>
    <xf numFmtId="4" fontId="9" fillId="4" borderId="25" xfId="0" applyNumberFormat="1" applyFont="1" applyFill="1" applyBorder="1"/>
    <xf numFmtId="0" fontId="10" fillId="0" borderId="0" xfId="0" applyFont="1"/>
    <xf numFmtId="4" fontId="11" fillId="0" borderId="25" xfId="2" applyNumberFormat="1" applyFont="1" applyFill="1" applyBorder="1"/>
    <xf numFmtId="0" fontId="10" fillId="0" borderId="25" xfId="0" applyFont="1" applyBorder="1" applyAlignment="1">
      <alignment vertical="top" wrapText="1"/>
    </xf>
    <xf numFmtId="4" fontId="10" fillId="0" borderId="25" xfId="1" applyNumberFormat="1" applyFont="1" applyFill="1" applyBorder="1"/>
    <xf numFmtId="0" fontId="10" fillId="0" borderId="14" xfId="0" applyFont="1" applyBorder="1" applyAlignment="1">
      <alignment wrapText="1"/>
    </xf>
    <xf numFmtId="4" fontId="10" fillId="0" borderId="14" xfId="1" applyNumberFormat="1" applyFont="1" applyFill="1" applyBorder="1"/>
    <xf numFmtId="0" fontId="10" fillId="0" borderId="0" xfId="0" applyFont="1" applyAlignment="1">
      <alignment wrapText="1"/>
    </xf>
    <xf numFmtId="4" fontId="9" fillId="0" borderId="32" xfId="0" applyNumberFormat="1" applyFont="1" applyBorder="1"/>
    <xf numFmtId="0" fontId="12" fillId="0" borderId="0" xfId="0" applyFont="1"/>
    <xf numFmtId="0" fontId="5" fillId="0" borderId="0" xfId="0" applyFont="1"/>
    <xf numFmtId="0" fontId="9" fillId="0" borderId="37" xfId="0" applyFont="1" applyBorder="1" applyAlignment="1">
      <alignment horizontal="center" vertical="center" wrapText="1"/>
    </xf>
    <xf numFmtId="0" fontId="9" fillId="0" borderId="38" xfId="0" applyFont="1" applyBorder="1" applyAlignment="1">
      <alignment horizontal="center" vertical="center" wrapText="1"/>
    </xf>
    <xf numFmtId="0" fontId="10" fillId="0" borderId="35" xfId="0" quotePrefix="1" applyFont="1" applyBorder="1" applyAlignment="1">
      <alignment horizontal="center" vertical="center"/>
    </xf>
    <xf numFmtId="4" fontId="10" fillId="0" borderId="39" xfId="0" applyNumberFormat="1" applyFont="1" applyBorder="1"/>
    <xf numFmtId="4" fontId="10" fillId="0" borderId="40" xfId="0" applyNumberFormat="1" applyFont="1" applyBorder="1"/>
    <xf numFmtId="4" fontId="9" fillId="0" borderId="36" xfId="0" applyNumberFormat="1" applyFont="1" applyBorder="1"/>
    <xf numFmtId="4" fontId="9" fillId="0" borderId="38" xfId="0" applyNumberFormat="1" applyFont="1" applyBorder="1"/>
    <xf numFmtId="4" fontId="10" fillId="0" borderId="41" xfId="0" applyNumberFormat="1" applyFont="1" applyBorder="1"/>
    <xf numFmtId="4" fontId="10" fillId="4" borderId="41" xfId="0" applyNumberFormat="1" applyFont="1" applyFill="1" applyBorder="1"/>
    <xf numFmtId="4" fontId="10" fillId="4" borderId="39" xfId="0" applyNumberFormat="1" applyFont="1" applyFill="1" applyBorder="1"/>
    <xf numFmtId="4" fontId="10" fillId="4" borderId="40" xfId="0" applyNumberFormat="1" applyFont="1" applyFill="1" applyBorder="1"/>
    <xf numFmtId="4" fontId="9" fillId="4" borderId="41" xfId="0" applyNumberFormat="1" applyFont="1" applyFill="1" applyBorder="1"/>
    <xf numFmtId="4" fontId="11" fillId="0" borderId="41" xfId="2" applyNumberFormat="1" applyFont="1" applyFill="1" applyBorder="1"/>
    <xf numFmtId="4" fontId="9" fillId="0" borderId="43" xfId="0" applyNumberFormat="1" applyFont="1" applyBorder="1"/>
    <xf numFmtId="0" fontId="9" fillId="5" borderId="48" xfId="0" applyFont="1" applyFill="1" applyBorder="1" applyAlignment="1">
      <alignment horizontal="center" vertical="center" wrapText="1"/>
    </xf>
    <xf numFmtId="0" fontId="9" fillId="5" borderId="33" xfId="0" applyFont="1" applyFill="1" applyBorder="1" applyAlignment="1">
      <alignment horizontal="center" vertical="center"/>
    </xf>
    <xf numFmtId="0" fontId="9" fillId="5" borderId="34" xfId="0" applyFont="1" applyFill="1" applyBorder="1" applyAlignment="1">
      <alignment horizontal="center" vertical="center" wrapText="1"/>
    </xf>
    <xf numFmtId="0" fontId="9" fillId="5" borderId="49" xfId="0" applyFont="1" applyFill="1" applyBorder="1" applyAlignment="1">
      <alignment horizontal="center" vertical="center" wrapText="1"/>
    </xf>
    <xf numFmtId="0" fontId="9" fillId="5" borderId="7" xfId="0" applyFont="1" applyFill="1" applyBorder="1" applyAlignment="1">
      <alignment horizontal="center" vertical="center"/>
    </xf>
    <xf numFmtId="0" fontId="9" fillId="5" borderId="8" xfId="0" applyFont="1" applyFill="1" applyBorder="1" applyAlignment="1">
      <alignment horizontal="center" vertical="center" wrapText="1"/>
    </xf>
    <xf numFmtId="0" fontId="9" fillId="5" borderId="50" xfId="0" applyFont="1" applyFill="1" applyBorder="1" applyAlignment="1">
      <alignment vertical="center"/>
    </xf>
    <xf numFmtId="0" fontId="9" fillId="5" borderId="0" xfId="0" applyFont="1" applyFill="1" applyAlignment="1">
      <alignment vertical="center"/>
    </xf>
    <xf numFmtId="0" fontId="9" fillId="5" borderId="51" xfId="0" applyFont="1" applyFill="1" applyBorder="1" applyAlignment="1">
      <alignment vertical="center"/>
    </xf>
    <xf numFmtId="4" fontId="10" fillId="5" borderId="13" xfId="2" applyNumberFormat="1" applyFont="1" applyFill="1" applyBorder="1"/>
    <xf numFmtId="4" fontId="10" fillId="5" borderId="14" xfId="0" applyNumberFormat="1" applyFont="1" applyFill="1" applyBorder="1"/>
    <xf numFmtId="4" fontId="10" fillId="5" borderId="15" xfId="0" applyNumberFormat="1" applyFont="1" applyFill="1" applyBorder="1"/>
    <xf numFmtId="4" fontId="10" fillId="5" borderId="16" xfId="2" applyNumberFormat="1" applyFont="1" applyFill="1" applyBorder="1"/>
    <xf numFmtId="4" fontId="10" fillId="5" borderId="17" xfId="0" applyNumberFormat="1" applyFont="1" applyFill="1" applyBorder="1"/>
    <xf numFmtId="4" fontId="10" fillId="5" borderId="18" xfId="0" applyNumberFormat="1" applyFont="1" applyFill="1" applyBorder="1"/>
    <xf numFmtId="4" fontId="9" fillId="5" borderId="5" xfId="0" applyNumberFormat="1" applyFont="1" applyFill="1" applyBorder="1"/>
    <xf numFmtId="4" fontId="9" fillId="5" borderId="6" xfId="0" applyNumberFormat="1" applyFont="1" applyFill="1" applyBorder="1"/>
    <xf numFmtId="4" fontId="9" fillId="5" borderId="21" xfId="0" applyNumberFormat="1" applyFont="1" applyFill="1" applyBorder="1"/>
    <xf numFmtId="4" fontId="9" fillId="5" borderId="49" xfId="0" applyNumberFormat="1" applyFont="1" applyFill="1" applyBorder="1"/>
    <xf numFmtId="4" fontId="9" fillId="5" borderId="7" xfId="0" applyNumberFormat="1" applyFont="1" applyFill="1" applyBorder="1"/>
    <xf numFmtId="4" fontId="9" fillId="5" borderId="8" xfId="0" applyNumberFormat="1" applyFont="1" applyFill="1" applyBorder="1"/>
    <xf numFmtId="4" fontId="9" fillId="5" borderId="24" xfId="0" applyNumberFormat="1" applyFont="1" applyFill="1" applyBorder="1"/>
    <xf numFmtId="4" fontId="9" fillId="5" borderId="25" xfId="0" applyNumberFormat="1" applyFont="1" applyFill="1" applyBorder="1"/>
    <xf numFmtId="4" fontId="9" fillId="5" borderId="26" xfId="0" applyNumberFormat="1" applyFont="1" applyFill="1" applyBorder="1"/>
    <xf numFmtId="4" fontId="10" fillId="5" borderId="24" xfId="2" applyNumberFormat="1" applyFont="1" applyFill="1" applyBorder="1"/>
    <xf numFmtId="4" fontId="10" fillId="5" borderId="25" xfId="0" applyNumberFormat="1" applyFont="1" applyFill="1" applyBorder="1"/>
    <xf numFmtId="4" fontId="10" fillId="5" borderId="26" xfId="0" applyNumberFormat="1" applyFont="1" applyFill="1" applyBorder="1"/>
    <xf numFmtId="4" fontId="11" fillId="5" borderId="24" xfId="2" applyNumberFormat="1" applyFont="1" applyFill="1" applyBorder="1"/>
    <xf numFmtId="4" fontId="11" fillId="5" borderId="25" xfId="2" applyNumberFormat="1" applyFont="1" applyFill="1" applyBorder="1"/>
    <xf numFmtId="4" fontId="11" fillId="5" borderId="26" xfId="2" applyNumberFormat="1" applyFont="1" applyFill="1" applyBorder="1"/>
    <xf numFmtId="4" fontId="10" fillId="5" borderId="25" xfId="1" applyNumberFormat="1" applyFont="1" applyFill="1" applyBorder="1"/>
    <xf numFmtId="4" fontId="10" fillId="5" borderId="14" xfId="1" applyNumberFormat="1" applyFont="1" applyFill="1" applyBorder="1"/>
    <xf numFmtId="4" fontId="9" fillId="5" borderId="31" xfId="0" applyNumberFormat="1" applyFont="1" applyFill="1" applyBorder="1"/>
    <xf numFmtId="4" fontId="9" fillId="5" borderId="32" xfId="0" applyNumberFormat="1" applyFont="1" applyFill="1" applyBorder="1"/>
    <xf numFmtId="4" fontId="9" fillId="5" borderId="52" xfId="0" applyNumberFormat="1" applyFont="1" applyFill="1" applyBorder="1"/>
    <xf numFmtId="0" fontId="9" fillId="6" borderId="48" xfId="0" applyFont="1" applyFill="1" applyBorder="1" applyAlignment="1">
      <alignment horizontal="center" vertical="center" wrapText="1"/>
    </xf>
    <xf numFmtId="0" fontId="9" fillId="6" borderId="33" xfId="0" applyFont="1" applyFill="1" applyBorder="1" applyAlignment="1">
      <alignment horizontal="center" vertical="center"/>
    </xf>
    <xf numFmtId="0" fontId="9" fillId="6" borderId="34" xfId="0" applyFont="1" applyFill="1" applyBorder="1" applyAlignment="1">
      <alignment horizontal="center" vertical="center" wrapText="1"/>
    </xf>
    <xf numFmtId="0" fontId="9" fillId="6" borderId="49" xfId="0" applyFont="1" applyFill="1" applyBorder="1" applyAlignment="1">
      <alignment horizontal="center" vertical="center" wrapText="1"/>
    </xf>
    <xf numFmtId="0" fontId="9" fillId="6" borderId="7" xfId="0" applyFont="1" applyFill="1" applyBorder="1" applyAlignment="1">
      <alignment horizontal="center" vertical="center"/>
    </xf>
    <xf numFmtId="0" fontId="9" fillId="6" borderId="8" xfId="0" applyFont="1" applyFill="1" applyBorder="1" applyAlignment="1">
      <alignment horizontal="center" vertical="center" wrapText="1"/>
    </xf>
    <xf numFmtId="0" fontId="9" fillId="6" borderId="50" xfId="0" applyFont="1" applyFill="1" applyBorder="1" applyAlignment="1">
      <alignment vertical="center"/>
    </xf>
    <xf numFmtId="0" fontId="9" fillId="6" borderId="0" xfId="0" applyFont="1" applyFill="1" applyAlignment="1">
      <alignment vertical="center"/>
    </xf>
    <xf numFmtId="0" fontId="9" fillId="6" borderId="51" xfId="0" applyFont="1" applyFill="1" applyBorder="1" applyAlignment="1">
      <alignment vertical="center"/>
    </xf>
    <xf numFmtId="4" fontId="10" fillId="6" borderId="13" xfId="2" applyNumberFormat="1" applyFont="1" applyFill="1" applyBorder="1"/>
    <xf numFmtId="4" fontId="10" fillId="6" borderId="14" xfId="0" applyNumberFormat="1" applyFont="1" applyFill="1" applyBorder="1"/>
    <xf numFmtId="4" fontId="10" fillId="6" borderId="15" xfId="0" applyNumberFormat="1" applyFont="1" applyFill="1" applyBorder="1"/>
    <xf numFmtId="4" fontId="10" fillId="6" borderId="16" xfId="2" applyNumberFormat="1" applyFont="1" applyFill="1" applyBorder="1"/>
    <xf numFmtId="4" fontId="10" fillId="6" borderId="17" xfId="0" applyNumberFormat="1" applyFont="1" applyFill="1" applyBorder="1"/>
    <xf numFmtId="4" fontId="10" fillId="6" borderId="18" xfId="0" applyNumberFormat="1" applyFont="1" applyFill="1" applyBorder="1"/>
    <xf numFmtId="4" fontId="9" fillId="6" borderId="5" xfId="0" applyNumberFormat="1" applyFont="1" applyFill="1" applyBorder="1"/>
    <xf numFmtId="4" fontId="9" fillId="6" borderId="6" xfId="0" applyNumberFormat="1" applyFont="1" applyFill="1" applyBorder="1"/>
    <xf numFmtId="4" fontId="9" fillId="6" borderId="21" xfId="0" applyNumberFormat="1" applyFont="1" applyFill="1" applyBorder="1"/>
    <xf numFmtId="4" fontId="9" fillId="6" borderId="49" xfId="0" applyNumberFormat="1" applyFont="1" applyFill="1" applyBorder="1"/>
    <xf numFmtId="4" fontId="9" fillId="6" borderId="7" xfId="0" applyNumberFormat="1" applyFont="1" applyFill="1" applyBorder="1"/>
    <xf numFmtId="4" fontId="9" fillId="6" borderId="8" xfId="0" applyNumberFormat="1" applyFont="1" applyFill="1" applyBorder="1"/>
    <xf numFmtId="4" fontId="9" fillId="6" borderId="24" xfId="0" applyNumberFormat="1" applyFont="1" applyFill="1" applyBorder="1"/>
    <xf numFmtId="4" fontId="9" fillId="6" borderId="25" xfId="0" applyNumberFormat="1" applyFont="1" applyFill="1" applyBorder="1"/>
    <xf numFmtId="4" fontId="9" fillId="6" borderId="26" xfId="0" applyNumberFormat="1" applyFont="1" applyFill="1" applyBorder="1"/>
    <xf numFmtId="4" fontId="10" fillId="6" borderId="24" xfId="2" applyNumberFormat="1" applyFont="1" applyFill="1" applyBorder="1"/>
    <xf numFmtId="4" fontId="10" fillId="6" borderId="25" xfId="0" applyNumberFormat="1" applyFont="1" applyFill="1" applyBorder="1"/>
    <xf numFmtId="4" fontId="10" fillId="6" borderId="26" xfId="0" applyNumberFormat="1" applyFont="1" applyFill="1" applyBorder="1"/>
    <xf numFmtId="4" fontId="11" fillId="6" borderId="25" xfId="2" applyNumberFormat="1" applyFont="1" applyFill="1" applyBorder="1"/>
    <xf numFmtId="4" fontId="10" fillId="6" borderId="25" xfId="1" applyNumberFormat="1" applyFont="1" applyFill="1" applyBorder="1"/>
    <xf numFmtId="4" fontId="10" fillId="6" borderId="14" xfId="1" applyNumberFormat="1" applyFont="1" applyFill="1" applyBorder="1"/>
    <xf numFmtId="4" fontId="9" fillId="6" borderId="31" xfId="0" applyNumberFormat="1" applyFont="1" applyFill="1" applyBorder="1"/>
    <xf numFmtId="4" fontId="9" fillId="6" borderId="32" xfId="0" applyNumberFormat="1" applyFont="1" applyFill="1" applyBorder="1"/>
    <xf numFmtId="4" fontId="9" fillId="6" borderId="52" xfId="0" applyNumberFormat="1" applyFont="1" applyFill="1" applyBorder="1"/>
    <xf numFmtId="0" fontId="13" fillId="4" borderId="25" xfId="0" applyFont="1" applyFill="1" applyBorder="1"/>
    <xf numFmtId="0" fontId="13" fillId="0" borderId="25" xfId="0" applyFont="1" applyBorder="1"/>
    <xf numFmtId="4" fontId="11" fillId="6" borderId="53" xfId="2" applyNumberFormat="1" applyFont="1" applyFill="1" applyBorder="1"/>
    <xf numFmtId="4" fontId="13" fillId="6" borderId="53" xfId="2" applyNumberFormat="1" applyFont="1" applyFill="1" applyBorder="1"/>
    <xf numFmtId="4" fontId="10" fillId="6" borderId="53" xfId="2" applyNumberFormat="1" applyFont="1" applyFill="1" applyBorder="1"/>
    <xf numFmtId="4" fontId="11" fillId="6" borderId="54" xfId="2" applyNumberFormat="1" applyFont="1" applyFill="1" applyBorder="1"/>
    <xf numFmtId="4" fontId="13" fillId="6" borderId="44" xfId="2" applyNumberFormat="1" applyFont="1" applyFill="1" applyBorder="1"/>
    <xf numFmtId="4" fontId="10" fillId="6" borderId="44" xfId="2" applyNumberFormat="1" applyFont="1" applyFill="1" applyBorder="1"/>
    <xf numFmtId="4" fontId="13" fillId="6" borderId="25" xfId="2" applyNumberFormat="1" applyFont="1" applyFill="1" applyBorder="1"/>
    <xf numFmtId="4" fontId="10" fillId="6" borderId="25" xfId="2" applyNumberFormat="1" applyFont="1" applyFill="1" applyBorder="1"/>
    <xf numFmtId="4" fontId="13" fillId="5" borderId="53" xfId="2" applyNumberFormat="1" applyFont="1" applyFill="1" applyBorder="1"/>
    <xf numFmtId="4" fontId="13" fillId="5" borderId="44" xfId="2" applyNumberFormat="1" applyFont="1" applyFill="1" applyBorder="1"/>
    <xf numFmtId="4" fontId="13" fillId="5" borderId="25" xfId="2" applyNumberFormat="1" applyFont="1" applyFill="1" applyBorder="1"/>
    <xf numFmtId="4" fontId="13" fillId="4" borderId="25" xfId="0" applyNumberFormat="1" applyFont="1" applyFill="1" applyBorder="1"/>
    <xf numFmtId="4" fontId="10" fillId="5" borderId="25" xfId="2" applyNumberFormat="1" applyFont="1" applyFill="1" applyBorder="1"/>
    <xf numFmtId="4" fontId="3" fillId="0" borderId="0" xfId="0" applyNumberFormat="1" applyFont="1"/>
    <xf numFmtId="4" fontId="16" fillId="0" borderId="0" xfId="0" applyNumberFormat="1" applyFont="1"/>
    <xf numFmtId="0" fontId="9" fillId="7" borderId="48" xfId="0" applyFont="1" applyFill="1" applyBorder="1" applyAlignment="1">
      <alignment horizontal="center" vertical="center" wrapText="1"/>
    </xf>
    <xf numFmtId="0" fontId="9" fillId="7" borderId="33" xfId="0" applyFont="1" applyFill="1" applyBorder="1" applyAlignment="1">
      <alignment horizontal="center" vertical="center"/>
    </xf>
    <xf numFmtId="0" fontId="9" fillId="7" borderId="34" xfId="0" applyFont="1" applyFill="1" applyBorder="1" applyAlignment="1">
      <alignment horizontal="center" vertical="center" wrapText="1"/>
    </xf>
    <xf numFmtId="0" fontId="9" fillId="7" borderId="49" xfId="0" applyFont="1" applyFill="1" applyBorder="1" applyAlignment="1">
      <alignment horizontal="center" vertical="center" wrapText="1"/>
    </xf>
    <xf numFmtId="0" fontId="9" fillId="7" borderId="7" xfId="0" applyFont="1" applyFill="1" applyBorder="1" applyAlignment="1">
      <alignment horizontal="center" vertical="center"/>
    </xf>
    <xf numFmtId="0" fontId="9" fillId="7" borderId="8" xfId="0" applyFont="1" applyFill="1" applyBorder="1" applyAlignment="1">
      <alignment horizontal="center" vertical="center" wrapText="1"/>
    </xf>
    <xf numFmtId="0" fontId="9" fillId="7" borderId="50" xfId="0" applyFont="1" applyFill="1" applyBorder="1" applyAlignment="1">
      <alignment vertical="center"/>
    </xf>
    <xf numFmtId="0" fontId="9" fillId="7" borderId="0" xfId="0" applyFont="1" applyFill="1" applyAlignment="1">
      <alignment vertical="center"/>
    </xf>
    <xf numFmtId="0" fontId="9" fillId="7" borderId="51" xfId="0" applyFont="1" applyFill="1" applyBorder="1" applyAlignment="1">
      <alignment vertical="center"/>
    </xf>
    <xf numFmtId="4" fontId="10" fillId="7" borderId="13" xfId="2" applyNumberFormat="1" applyFont="1" applyFill="1" applyBorder="1"/>
    <xf numFmtId="4" fontId="10" fillId="7" borderId="14" xfId="0" applyNumberFormat="1" applyFont="1" applyFill="1" applyBorder="1"/>
    <xf numFmtId="4" fontId="10" fillId="7" borderId="15" xfId="0" applyNumberFormat="1" applyFont="1" applyFill="1" applyBorder="1"/>
    <xf numFmtId="4" fontId="10" fillId="7" borderId="16" xfId="2" applyNumberFormat="1" applyFont="1" applyFill="1" applyBorder="1"/>
    <xf numFmtId="4" fontId="10" fillId="7" borderId="17" xfId="0" applyNumberFormat="1" applyFont="1" applyFill="1" applyBorder="1"/>
    <xf numFmtId="4" fontId="10" fillId="7" borderId="18" xfId="0" applyNumberFormat="1" applyFont="1" applyFill="1" applyBorder="1"/>
    <xf numFmtId="4" fontId="9" fillId="7" borderId="5" xfId="0" applyNumberFormat="1" applyFont="1" applyFill="1" applyBorder="1"/>
    <xf numFmtId="4" fontId="9" fillId="7" borderId="6" xfId="0" applyNumberFormat="1" applyFont="1" applyFill="1" applyBorder="1"/>
    <xf numFmtId="4" fontId="9" fillId="7" borderId="21" xfId="0" applyNumberFormat="1" applyFont="1" applyFill="1" applyBorder="1"/>
    <xf numFmtId="4" fontId="9" fillId="7" borderId="49" xfId="0" applyNumberFormat="1" applyFont="1" applyFill="1" applyBorder="1"/>
    <xf numFmtId="4" fontId="9" fillId="7" borderId="7" xfId="0" applyNumberFormat="1" applyFont="1" applyFill="1" applyBorder="1"/>
    <xf numFmtId="4" fontId="9" fillId="7" borderId="8" xfId="0" applyNumberFormat="1" applyFont="1" applyFill="1" applyBorder="1"/>
    <xf numFmtId="4" fontId="9" fillId="7" borderId="24" xfId="0" applyNumberFormat="1" applyFont="1" applyFill="1" applyBorder="1"/>
    <xf numFmtId="4" fontId="9" fillId="7" borderId="25" xfId="0" applyNumberFormat="1" applyFont="1" applyFill="1" applyBorder="1"/>
    <xf numFmtId="4" fontId="9" fillId="7" borderId="26" xfId="0" applyNumberFormat="1" applyFont="1" applyFill="1" applyBorder="1"/>
    <xf numFmtId="4" fontId="10" fillId="7" borderId="24" xfId="2" applyNumberFormat="1" applyFont="1" applyFill="1" applyBorder="1"/>
    <xf numFmtId="4" fontId="10" fillId="7" borderId="25" xfId="0" applyNumberFormat="1" applyFont="1" applyFill="1" applyBorder="1"/>
    <xf numFmtId="4" fontId="10" fillId="7" borderId="26" xfId="0" applyNumberFormat="1" applyFont="1" applyFill="1" applyBorder="1"/>
    <xf numFmtId="4" fontId="11" fillId="7" borderId="53" xfId="2" applyNumberFormat="1" applyFont="1" applyFill="1" applyBorder="1"/>
    <xf numFmtId="4" fontId="11" fillId="7" borderId="25" xfId="2" applyNumberFormat="1" applyFont="1" applyFill="1" applyBorder="1"/>
    <xf numFmtId="4" fontId="11" fillId="7" borderId="54" xfId="2" applyNumberFormat="1" applyFont="1" applyFill="1" applyBorder="1"/>
    <xf numFmtId="4" fontId="13" fillId="7" borderId="53" xfId="2" applyNumberFormat="1" applyFont="1" applyFill="1" applyBorder="1"/>
    <xf numFmtId="4" fontId="13" fillId="7" borderId="25" xfId="2" applyNumberFormat="1" applyFont="1" applyFill="1" applyBorder="1"/>
    <xf numFmtId="4" fontId="10" fillId="7" borderId="53" xfId="2" applyNumberFormat="1" applyFont="1" applyFill="1" applyBorder="1"/>
    <xf numFmtId="4" fontId="10" fillId="7" borderId="25" xfId="2" applyNumberFormat="1" applyFont="1" applyFill="1" applyBorder="1"/>
    <xf numFmtId="4" fontId="10" fillId="7" borderId="44" xfId="2" applyNumberFormat="1" applyFont="1" applyFill="1" applyBorder="1"/>
    <xf numFmtId="4" fontId="10" fillId="7" borderId="25" xfId="1" applyNumberFormat="1" applyFont="1" applyFill="1" applyBorder="1"/>
    <xf numFmtId="4" fontId="10" fillId="7" borderId="14" xfId="1" applyNumberFormat="1" applyFont="1" applyFill="1" applyBorder="1"/>
    <xf numFmtId="4" fontId="9" fillId="7" borderId="31" xfId="0" applyNumberFormat="1" applyFont="1" applyFill="1" applyBorder="1"/>
    <xf numFmtId="4" fontId="9" fillId="7" borderId="32" xfId="0" applyNumberFormat="1" applyFont="1" applyFill="1" applyBorder="1"/>
    <xf numFmtId="4" fontId="9" fillId="7" borderId="52" xfId="0" applyNumberFormat="1" applyFont="1" applyFill="1" applyBorder="1"/>
    <xf numFmtId="4" fontId="10" fillId="7" borderId="57" xfId="2" applyNumberFormat="1" applyFont="1" applyFill="1" applyBorder="1"/>
    <xf numFmtId="4" fontId="10" fillId="7" borderId="58" xfId="2" applyNumberFormat="1" applyFont="1" applyFill="1" applyBorder="1"/>
    <xf numFmtId="4" fontId="10" fillId="7" borderId="14" xfId="2" applyNumberFormat="1" applyFont="1" applyFill="1" applyBorder="1"/>
    <xf numFmtId="4" fontId="10" fillId="7" borderId="17" xfId="2" applyNumberFormat="1" applyFont="1" applyFill="1" applyBorder="1"/>
    <xf numFmtId="4" fontId="13" fillId="7" borderId="60" xfId="2" applyNumberFormat="1" applyFont="1" applyFill="1" applyBorder="1"/>
    <xf numFmtId="4" fontId="11" fillId="7" borderId="60" xfId="2" applyNumberFormat="1" applyFont="1" applyFill="1" applyBorder="1"/>
    <xf numFmtId="4" fontId="10" fillId="7" borderId="61" xfId="2" applyNumberFormat="1" applyFont="1" applyFill="1" applyBorder="1"/>
    <xf numFmtId="4" fontId="10" fillId="7" borderId="62" xfId="2" applyNumberFormat="1" applyFont="1" applyFill="1" applyBorder="1"/>
    <xf numFmtId="4" fontId="10" fillId="7" borderId="63" xfId="2" applyNumberFormat="1" applyFont="1" applyFill="1" applyBorder="1"/>
    <xf numFmtId="4" fontId="10" fillId="7" borderId="64" xfId="2" applyNumberFormat="1" applyFont="1" applyFill="1" applyBorder="1"/>
    <xf numFmtId="4" fontId="10" fillId="7" borderId="54" xfId="2" applyNumberFormat="1" applyFont="1" applyFill="1" applyBorder="1"/>
    <xf numFmtId="4" fontId="10" fillId="7" borderId="65" xfId="2" applyNumberFormat="1" applyFont="1" applyFill="1" applyBorder="1"/>
    <xf numFmtId="4" fontId="13" fillId="7" borderId="54" xfId="2" applyNumberFormat="1" applyFont="1" applyFill="1" applyBorder="1"/>
    <xf numFmtId="4" fontId="11" fillId="5" borderId="53" xfId="2" applyNumberFormat="1" applyFont="1" applyFill="1" applyBorder="1"/>
    <xf numFmtId="4" fontId="11" fillId="5" borderId="44" xfId="2" applyNumberFormat="1" applyFont="1" applyFill="1" applyBorder="1"/>
    <xf numFmtId="4" fontId="11" fillId="6" borderId="44" xfId="2" applyNumberFormat="1" applyFont="1" applyFill="1" applyBorder="1"/>
    <xf numFmtId="4" fontId="10" fillId="0" borderId="41" xfId="2" applyNumberFormat="1" applyFont="1" applyFill="1" applyBorder="1"/>
    <xf numFmtId="4" fontId="10" fillId="4" borderId="41" xfId="2" applyNumberFormat="1" applyFont="1" applyFill="1" applyBorder="1"/>
    <xf numFmtId="4" fontId="13" fillId="4" borderId="41" xfId="0" applyNumberFormat="1" applyFont="1" applyFill="1" applyBorder="1"/>
    <xf numFmtId="4" fontId="10" fillId="4" borderId="40" xfId="2" applyNumberFormat="1" applyFont="1" applyFill="1" applyBorder="1"/>
    <xf numFmtId="0" fontId="9" fillId="5" borderId="71" xfId="0" applyFont="1" applyFill="1" applyBorder="1" applyAlignment="1">
      <alignment horizontal="center" vertical="center" wrapText="1"/>
    </xf>
    <xf numFmtId="0" fontId="9" fillId="5" borderId="3" xfId="0" applyFont="1" applyFill="1" applyBorder="1" applyAlignment="1">
      <alignment horizontal="center" vertical="center"/>
    </xf>
    <xf numFmtId="0" fontId="9" fillId="5" borderId="4" xfId="0" applyFont="1" applyFill="1" applyBorder="1" applyAlignment="1">
      <alignment horizontal="center" vertical="center" wrapText="1"/>
    </xf>
    <xf numFmtId="4" fontId="10" fillId="5" borderId="26" xfId="2" applyNumberFormat="1" applyFont="1" applyFill="1" applyBorder="1"/>
    <xf numFmtId="4" fontId="13" fillId="5" borderId="24" xfId="0" applyNumberFormat="1" applyFont="1" applyFill="1" applyBorder="1"/>
    <xf numFmtId="4" fontId="13" fillId="5" borderId="25" xfId="0" applyNumberFormat="1" applyFont="1" applyFill="1" applyBorder="1"/>
    <xf numFmtId="4" fontId="13" fillId="5" borderId="26" xfId="0" applyNumberFormat="1" applyFont="1" applyFill="1" applyBorder="1"/>
    <xf numFmtId="4" fontId="10" fillId="5" borderId="17" xfId="2" applyNumberFormat="1" applyFont="1" applyFill="1" applyBorder="1"/>
    <xf numFmtId="4" fontId="10" fillId="5" borderId="18" xfId="2" applyNumberFormat="1" applyFont="1" applyFill="1" applyBorder="1"/>
    <xf numFmtId="4" fontId="13" fillId="8" borderId="44" xfId="0" applyNumberFormat="1" applyFont="1" applyFill="1" applyBorder="1"/>
    <xf numFmtId="4" fontId="13" fillId="8" borderId="25" xfId="0" applyNumberFormat="1" applyFont="1" applyFill="1" applyBorder="1"/>
    <xf numFmtId="0" fontId="11" fillId="8" borderId="67" xfId="0" applyFont="1" applyFill="1" applyBorder="1" applyAlignment="1">
      <alignment horizontal="center" vertical="center" wrapText="1"/>
    </xf>
    <xf numFmtId="0" fontId="11" fillId="8" borderId="3" xfId="0" applyFont="1" applyFill="1" applyBorder="1" applyAlignment="1">
      <alignment horizontal="center" vertical="center"/>
    </xf>
    <xf numFmtId="0" fontId="11" fillId="8" borderId="23" xfId="0" applyFont="1" applyFill="1" applyBorder="1" applyAlignment="1">
      <alignment horizontal="center" vertical="center" wrapText="1"/>
    </xf>
    <xf numFmtId="0" fontId="11" fillId="8" borderId="7" xfId="0" applyFont="1" applyFill="1" applyBorder="1" applyAlignment="1">
      <alignment horizontal="center" vertical="center"/>
    </xf>
    <xf numFmtId="0" fontId="11" fillId="8" borderId="0" xfId="0" applyFont="1" applyFill="1" applyAlignment="1">
      <alignment vertical="center"/>
    </xf>
    <xf numFmtId="4" fontId="13" fillId="8" borderId="58" xfId="2" applyNumberFormat="1" applyFont="1" applyFill="1" applyBorder="1"/>
    <xf numFmtId="4" fontId="13" fillId="8" borderId="14" xfId="0" applyNumberFormat="1" applyFont="1" applyFill="1" applyBorder="1"/>
    <xf numFmtId="4" fontId="13" fillId="8" borderId="62" xfId="2" applyNumberFormat="1" applyFont="1" applyFill="1" applyBorder="1"/>
    <xf numFmtId="4" fontId="13" fillId="8" borderId="17" xfId="0" applyNumberFormat="1" applyFont="1" applyFill="1" applyBorder="1"/>
    <xf numFmtId="4" fontId="11" fillId="8" borderId="20" xfId="0" applyNumberFormat="1" applyFont="1" applyFill="1" applyBorder="1"/>
    <xf numFmtId="4" fontId="11" fillId="8" borderId="6" xfId="0" applyNumberFormat="1" applyFont="1" applyFill="1" applyBorder="1"/>
    <xf numFmtId="4" fontId="11" fillId="8" borderId="23" xfId="0" applyNumberFormat="1" applyFont="1" applyFill="1" applyBorder="1"/>
    <xf numFmtId="4" fontId="11" fillId="8" borderId="7" xfId="0" applyNumberFormat="1" applyFont="1" applyFill="1" applyBorder="1"/>
    <xf numFmtId="4" fontId="11" fillId="8" borderId="44" xfId="0" applyNumberFormat="1" applyFont="1" applyFill="1" applyBorder="1"/>
    <xf numFmtId="4" fontId="11" fillId="8" borderId="25" xfId="0" applyNumberFormat="1" applyFont="1" applyFill="1" applyBorder="1"/>
    <xf numFmtId="4" fontId="13" fillId="8" borderId="44" xfId="2" applyNumberFormat="1" applyFont="1" applyFill="1" applyBorder="1"/>
    <xf numFmtId="4" fontId="11" fillId="8" borderId="68" xfId="0" applyNumberFormat="1" applyFont="1" applyFill="1" applyBorder="1"/>
    <xf numFmtId="4" fontId="11" fillId="8" borderId="28" xfId="0" applyNumberFormat="1" applyFont="1" applyFill="1" applyBorder="1"/>
    <xf numFmtId="4" fontId="13" fillId="8" borderId="25" xfId="2" applyNumberFormat="1" applyFont="1" applyFill="1" applyBorder="1"/>
    <xf numFmtId="4" fontId="13" fillId="8" borderId="25" xfId="1" applyNumberFormat="1" applyFont="1" applyFill="1" applyBorder="1"/>
    <xf numFmtId="4" fontId="13" fillId="8" borderId="14" xfId="1" applyNumberFormat="1" applyFont="1" applyFill="1" applyBorder="1"/>
    <xf numFmtId="4" fontId="13" fillId="8" borderId="17" xfId="2" applyNumberFormat="1" applyFont="1" applyFill="1" applyBorder="1"/>
    <xf numFmtId="4" fontId="11" fillId="8" borderId="70" xfId="0" applyNumberFormat="1" applyFont="1" applyFill="1" applyBorder="1"/>
    <xf numFmtId="4" fontId="11" fillId="8" borderId="32" xfId="0" applyNumberFormat="1" applyFont="1" applyFill="1" applyBorder="1"/>
    <xf numFmtId="0" fontId="9" fillId="7" borderId="3" xfId="0" applyFont="1" applyFill="1" applyBorder="1" applyAlignment="1">
      <alignment horizontal="center" vertical="center"/>
    </xf>
    <xf numFmtId="0" fontId="9" fillId="7" borderId="4" xfId="0" applyFont="1" applyFill="1" applyBorder="1" applyAlignment="1">
      <alignment horizontal="center" vertical="center" wrapText="1"/>
    </xf>
    <xf numFmtId="4" fontId="13" fillId="7" borderId="25" xfId="0" applyNumberFormat="1" applyFont="1" applyFill="1" applyBorder="1"/>
    <xf numFmtId="0" fontId="11" fillId="8" borderId="37" xfId="0" applyFont="1" applyFill="1" applyBorder="1" applyAlignment="1">
      <alignment horizontal="center" vertical="center" wrapText="1"/>
    </xf>
    <xf numFmtId="0" fontId="11" fillId="8" borderId="38" xfId="0" applyFont="1" applyFill="1" applyBorder="1" applyAlignment="1">
      <alignment horizontal="center" vertical="center" wrapText="1"/>
    </xf>
    <xf numFmtId="4" fontId="13" fillId="8" borderId="39" xfId="0" applyNumberFormat="1" applyFont="1" applyFill="1" applyBorder="1"/>
    <xf numFmtId="4" fontId="13" fillId="8" borderId="40" xfId="0" applyNumberFormat="1" applyFont="1" applyFill="1" applyBorder="1"/>
    <xf numFmtId="4" fontId="11" fillId="8" borderId="36" xfId="0" applyNumberFormat="1" applyFont="1" applyFill="1" applyBorder="1"/>
    <xf numFmtId="4" fontId="11" fillId="8" borderId="38" xfId="0" applyNumberFormat="1" applyFont="1" applyFill="1" applyBorder="1"/>
    <xf numFmtId="4" fontId="11" fillId="8" borderId="41" xfId="0" applyNumberFormat="1" applyFont="1" applyFill="1" applyBorder="1"/>
    <xf numFmtId="4" fontId="13" fillId="8" borderId="41" xfId="0" applyNumberFormat="1" applyFont="1" applyFill="1" applyBorder="1"/>
    <xf numFmtId="4" fontId="11" fillId="8" borderId="42" xfId="0" applyNumberFormat="1" applyFont="1" applyFill="1" applyBorder="1"/>
    <xf numFmtId="4" fontId="13" fillId="8" borderId="41" xfId="2" applyNumberFormat="1" applyFont="1" applyFill="1" applyBorder="1"/>
    <xf numFmtId="4" fontId="13" fillId="8" borderId="40" xfId="2" applyNumberFormat="1" applyFont="1" applyFill="1" applyBorder="1"/>
    <xf numFmtId="4" fontId="11" fillId="8" borderId="43" xfId="0" applyNumberFormat="1" applyFont="1" applyFill="1" applyBorder="1"/>
    <xf numFmtId="0" fontId="9" fillId="7" borderId="71" xfId="0" applyFont="1" applyFill="1" applyBorder="1" applyAlignment="1">
      <alignment horizontal="center" vertical="center" wrapText="1"/>
    </xf>
    <xf numFmtId="4" fontId="10" fillId="7" borderId="26" xfId="2" applyNumberFormat="1" applyFont="1" applyFill="1" applyBorder="1"/>
    <xf numFmtId="4" fontId="13" fillId="7" borderId="24" xfId="0" applyNumberFormat="1" applyFont="1" applyFill="1" applyBorder="1"/>
    <xf numFmtId="4" fontId="13" fillId="7" borderId="26" xfId="0" applyNumberFormat="1" applyFont="1" applyFill="1" applyBorder="1"/>
    <xf numFmtId="4" fontId="10" fillId="7" borderId="18" xfId="2" applyNumberFormat="1" applyFont="1" applyFill="1" applyBorder="1"/>
    <xf numFmtId="0" fontId="10" fillId="5" borderId="31" xfId="0" quotePrefix="1" applyFont="1" applyFill="1" applyBorder="1" applyAlignment="1">
      <alignment horizontal="center" vertical="center"/>
    </xf>
    <xf numFmtId="0" fontId="10" fillId="5" borderId="32" xfId="0" quotePrefix="1" applyFont="1" applyFill="1" applyBorder="1" applyAlignment="1">
      <alignment horizontal="center" vertical="center"/>
    </xf>
    <xf numFmtId="0" fontId="10" fillId="5" borderId="52" xfId="0" quotePrefix="1" applyFont="1" applyFill="1" applyBorder="1" applyAlignment="1">
      <alignment horizontal="center" vertical="center"/>
    </xf>
    <xf numFmtId="0" fontId="13" fillId="8" borderId="70" xfId="0" quotePrefix="1" applyFont="1" applyFill="1" applyBorder="1" applyAlignment="1">
      <alignment horizontal="center" vertical="center"/>
    </xf>
    <xf numFmtId="0" fontId="13" fillId="8" borderId="32" xfId="0" quotePrefix="1" applyFont="1" applyFill="1" applyBorder="1" applyAlignment="1">
      <alignment horizontal="center" vertical="center"/>
    </xf>
    <xf numFmtId="0" fontId="13" fillId="8" borderId="43" xfId="0" quotePrefix="1" applyFont="1" applyFill="1" applyBorder="1" applyAlignment="1">
      <alignment horizontal="center" vertical="center"/>
    </xf>
    <xf numFmtId="0" fontId="10" fillId="7" borderId="31" xfId="0" quotePrefix="1" applyFont="1" applyFill="1" applyBorder="1" applyAlignment="1">
      <alignment horizontal="center" vertical="center"/>
    </xf>
    <xf numFmtId="0" fontId="10" fillId="7" borderId="32" xfId="0" quotePrefix="1" applyFont="1" applyFill="1" applyBorder="1" applyAlignment="1">
      <alignment horizontal="center" vertical="center"/>
    </xf>
    <xf numFmtId="0" fontId="10" fillId="7" borderId="52" xfId="0" quotePrefix="1" applyFont="1" applyFill="1" applyBorder="1" applyAlignment="1">
      <alignment horizontal="center" vertical="center"/>
    </xf>
    <xf numFmtId="4" fontId="5" fillId="0" borderId="0" xfId="0" applyNumberFormat="1" applyFont="1"/>
    <xf numFmtId="0" fontId="11" fillId="0" borderId="24" xfId="0" quotePrefix="1" applyFont="1" applyBorder="1" applyAlignment="1">
      <alignment vertical="center"/>
    </xf>
    <xf numFmtId="0" fontId="11" fillId="0" borderId="25" xfId="0" applyFont="1" applyBorder="1"/>
    <xf numFmtId="4" fontId="11" fillId="0" borderId="25" xfId="0" applyNumberFormat="1" applyFont="1" applyBorder="1"/>
    <xf numFmtId="4" fontId="11" fillId="0" borderId="41" xfId="0" applyNumberFormat="1" applyFont="1" applyBorder="1"/>
    <xf numFmtId="4" fontId="11" fillId="5" borderId="24" xfId="0" applyNumberFormat="1" applyFont="1" applyFill="1" applyBorder="1"/>
    <xf numFmtId="4" fontId="11" fillId="5" borderId="25" xfId="0" applyNumberFormat="1" applyFont="1" applyFill="1" applyBorder="1"/>
    <xf numFmtId="4" fontId="11" fillId="5" borderId="26" xfId="0" applyNumberFormat="1" applyFont="1" applyFill="1" applyBorder="1"/>
    <xf numFmtId="4" fontId="11" fillId="6" borderId="24" xfId="0" applyNumberFormat="1" applyFont="1" applyFill="1" applyBorder="1"/>
    <xf numFmtId="4" fontId="11" fillId="6" borderId="25" xfId="0" applyNumberFormat="1" applyFont="1" applyFill="1" applyBorder="1"/>
    <xf numFmtId="4" fontId="11" fillId="6" borderId="26" xfId="0" applyNumberFormat="1" applyFont="1" applyFill="1" applyBorder="1"/>
    <xf numFmtId="4" fontId="11" fillId="7" borderId="24" xfId="0" applyNumberFormat="1" applyFont="1" applyFill="1" applyBorder="1"/>
    <xf numFmtId="4" fontId="11" fillId="7" borderId="25" xfId="0" applyNumberFormat="1" applyFont="1" applyFill="1" applyBorder="1"/>
    <xf numFmtId="4" fontId="11" fillId="7" borderId="26" xfId="0" applyNumberFormat="1" applyFont="1" applyFill="1" applyBorder="1"/>
    <xf numFmtId="0" fontId="11" fillId="0" borderId="16" xfId="0" quotePrefix="1" applyFont="1" applyBorder="1" applyAlignment="1">
      <alignment vertical="center"/>
    </xf>
    <xf numFmtId="0" fontId="11" fillId="0" borderId="17" xfId="0" applyFont="1" applyBorder="1" applyAlignment="1">
      <alignment wrapText="1"/>
    </xf>
    <xf numFmtId="4" fontId="11" fillId="0" borderId="17" xfId="2" applyNumberFormat="1" applyFont="1" applyFill="1" applyBorder="1"/>
    <xf numFmtId="4" fontId="11" fillId="0" borderId="17" xfId="0" applyNumberFormat="1" applyFont="1" applyBorder="1"/>
    <xf numFmtId="4" fontId="11" fillId="0" borderId="40" xfId="0" applyNumberFormat="1" applyFont="1" applyBorder="1"/>
    <xf numFmtId="4" fontId="11" fillId="5" borderId="16" xfId="2" applyNumberFormat="1" applyFont="1" applyFill="1" applyBorder="1"/>
    <xf numFmtId="4" fontId="11" fillId="5" borderId="17" xfId="0" applyNumberFormat="1" applyFont="1" applyFill="1" applyBorder="1"/>
    <xf numFmtId="4" fontId="11" fillId="5" borderId="18" xfId="0" applyNumberFormat="1" applyFont="1" applyFill="1" applyBorder="1"/>
    <xf numFmtId="4" fontId="11" fillId="6" borderId="16" xfId="2" applyNumberFormat="1" applyFont="1" applyFill="1" applyBorder="1"/>
    <xf numFmtId="4" fontId="11" fillId="6" borderId="17" xfId="0" applyNumberFormat="1" applyFont="1" applyFill="1" applyBorder="1"/>
    <xf numFmtId="4" fontId="11" fillId="6" borderId="18" xfId="0" applyNumberFormat="1" applyFont="1" applyFill="1" applyBorder="1"/>
    <xf numFmtId="4" fontId="11" fillId="7" borderId="16" xfId="2" applyNumberFormat="1" applyFont="1" applyFill="1" applyBorder="1"/>
    <xf numFmtId="4" fontId="11" fillId="7" borderId="17" xfId="0" applyNumberFormat="1" applyFont="1" applyFill="1" applyBorder="1"/>
    <xf numFmtId="4" fontId="11" fillId="7" borderId="18" xfId="0" applyNumberFormat="1" applyFont="1" applyFill="1" applyBorder="1"/>
    <xf numFmtId="0" fontId="11" fillId="0" borderId="17" xfId="0" applyFont="1" applyBorder="1"/>
    <xf numFmtId="4" fontId="11" fillId="0" borderId="14" xfId="2" applyNumberFormat="1" applyFont="1" applyFill="1" applyBorder="1"/>
    <xf numFmtId="4" fontId="11" fillId="5" borderId="13" xfId="2" applyNumberFormat="1" applyFont="1" applyFill="1" applyBorder="1"/>
    <xf numFmtId="4" fontId="11" fillId="6" borderId="13" xfId="2" applyNumberFormat="1" applyFont="1" applyFill="1" applyBorder="1"/>
    <xf numFmtId="4" fontId="11" fillId="7" borderId="57" xfId="2" applyNumberFormat="1" applyFont="1" applyFill="1" applyBorder="1"/>
    <xf numFmtId="4" fontId="11" fillId="7" borderId="59" xfId="2" applyNumberFormat="1" applyFont="1" applyFill="1" applyBorder="1"/>
    <xf numFmtId="4" fontId="11" fillId="7" borderId="58" xfId="2" applyNumberFormat="1" applyFont="1" applyFill="1" applyBorder="1"/>
    <xf numFmtId="4" fontId="11" fillId="7" borderId="17" xfId="2" applyNumberFormat="1" applyFont="1" applyFill="1" applyBorder="1"/>
    <xf numFmtId="0" fontId="11" fillId="0" borderId="27" xfId="0" quotePrefix="1" applyFont="1" applyBorder="1" applyAlignment="1">
      <alignment vertical="center"/>
    </xf>
    <xf numFmtId="0" fontId="11" fillId="0" borderId="28" xfId="0" applyFont="1" applyBorder="1"/>
    <xf numFmtId="4" fontId="11" fillId="0" borderId="28" xfId="0" applyNumberFormat="1" applyFont="1" applyBorder="1"/>
    <xf numFmtId="4" fontId="11" fillId="0" borderId="42" xfId="0" applyNumberFormat="1" applyFont="1" applyBorder="1"/>
    <xf numFmtId="4" fontId="11" fillId="5" borderId="27" xfId="0" applyNumberFormat="1" applyFont="1" applyFill="1" applyBorder="1"/>
    <xf numFmtId="4" fontId="11" fillId="5" borderId="28" xfId="0" applyNumberFormat="1" applyFont="1" applyFill="1" applyBorder="1"/>
    <xf numFmtId="4" fontId="11" fillId="5" borderId="29" xfId="0" applyNumberFormat="1" applyFont="1" applyFill="1" applyBorder="1"/>
    <xf numFmtId="4" fontId="11" fillId="6" borderId="27" xfId="0" applyNumberFormat="1" applyFont="1" applyFill="1" applyBorder="1"/>
    <xf numFmtId="4" fontId="11" fillId="6" borderId="28" xfId="0" applyNumberFormat="1" applyFont="1" applyFill="1" applyBorder="1"/>
    <xf numFmtId="4" fontId="11" fillId="6" borderId="29" xfId="0" applyNumberFormat="1" applyFont="1" applyFill="1" applyBorder="1"/>
    <xf numFmtId="4" fontId="11" fillId="7" borderId="27" xfId="0" applyNumberFormat="1" applyFont="1" applyFill="1" applyBorder="1"/>
    <xf numFmtId="4" fontId="11" fillId="7" borderId="33" xfId="0" applyNumberFormat="1" applyFont="1" applyFill="1" applyBorder="1"/>
    <xf numFmtId="4" fontId="11" fillId="7" borderId="29" xfId="0" applyNumberFormat="1" applyFont="1" applyFill="1" applyBorder="1"/>
    <xf numFmtId="0" fontId="11" fillId="4" borderId="16" xfId="0" quotePrefix="1" applyFont="1" applyFill="1" applyBorder="1" applyAlignment="1">
      <alignment vertical="center"/>
    </xf>
    <xf numFmtId="0" fontId="11" fillId="4" borderId="17" xfId="0" applyFont="1" applyFill="1" applyBorder="1" applyAlignment="1">
      <alignment wrapText="1"/>
    </xf>
    <xf numFmtId="4" fontId="11" fillId="4" borderId="17" xfId="2" applyNumberFormat="1" applyFont="1" applyFill="1" applyBorder="1"/>
    <xf numFmtId="4" fontId="11" fillId="4" borderId="17" xfId="0" applyNumberFormat="1" applyFont="1" applyFill="1" applyBorder="1"/>
    <xf numFmtId="4" fontId="11" fillId="4" borderId="40" xfId="0" applyNumberFormat="1" applyFont="1" applyFill="1" applyBorder="1"/>
    <xf numFmtId="4" fontId="11" fillId="7" borderId="61" xfId="2" applyNumberFormat="1" applyFont="1" applyFill="1" applyBorder="1"/>
    <xf numFmtId="4" fontId="11" fillId="7" borderId="62" xfId="2" applyNumberFormat="1" applyFont="1" applyFill="1" applyBorder="1"/>
    <xf numFmtId="0" fontId="11" fillId="4" borderId="27" xfId="0" quotePrefix="1" applyFont="1" applyFill="1" applyBorder="1" applyAlignment="1">
      <alignment vertical="center"/>
    </xf>
    <xf numFmtId="0" fontId="11" fillId="4" borderId="28" xfId="0" applyFont="1" applyFill="1" applyBorder="1" applyAlignment="1">
      <alignment wrapText="1"/>
    </xf>
    <xf numFmtId="4" fontId="11" fillId="4" borderId="28" xfId="0" applyNumberFormat="1" applyFont="1" applyFill="1" applyBorder="1"/>
    <xf numFmtId="4" fontId="11" fillId="4" borderId="42" xfId="0" applyNumberFormat="1" applyFont="1" applyFill="1" applyBorder="1"/>
    <xf numFmtId="4" fontId="11" fillId="7" borderId="28" xfId="0" applyNumberFormat="1" applyFont="1" applyFill="1" applyBorder="1"/>
    <xf numFmtId="4" fontId="13" fillId="0" borderId="25" xfId="2" applyNumberFormat="1" applyFont="1" applyFill="1" applyBorder="1"/>
    <xf numFmtId="4" fontId="13" fillId="0" borderId="41" xfId="2" applyNumberFormat="1" applyFont="1" applyFill="1" applyBorder="1"/>
    <xf numFmtId="4" fontId="13" fillId="5" borderId="24" xfId="2" applyNumberFormat="1" applyFont="1" applyFill="1" applyBorder="1"/>
    <xf numFmtId="4" fontId="13" fillId="5" borderId="26" xfId="2" applyNumberFormat="1" applyFont="1" applyFill="1" applyBorder="1"/>
    <xf numFmtId="4" fontId="13" fillId="6" borderId="24" xfId="2" applyNumberFormat="1" applyFont="1" applyFill="1" applyBorder="1"/>
    <xf numFmtId="0" fontId="11" fillId="0" borderId="30" xfId="0" applyFont="1" applyBorder="1" applyAlignment="1">
      <alignment wrapText="1"/>
    </xf>
    <xf numFmtId="0" fontId="11" fillId="0" borderId="28" xfId="0" applyFont="1" applyBorder="1" applyAlignment="1">
      <alignment wrapText="1"/>
    </xf>
    <xf numFmtId="4" fontId="11" fillId="0" borderId="26" xfId="0" applyNumberFormat="1" applyFont="1" applyBorder="1"/>
    <xf numFmtId="4" fontId="11" fillId="0" borderId="18" xfId="0" applyNumberFormat="1" applyFont="1" applyBorder="1"/>
    <xf numFmtId="4" fontId="11" fillId="7" borderId="64" xfId="2" applyNumberFormat="1" applyFont="1" applyFill="1" applyBorder="1"/>
    <xf numFmtId="4" fontId="11" fillId="4" borderId="18" xfId="0" applyNumberFormat="1" applyFont="1" applyFill="1" applyBorder="1"/>
    <xf numFmtId="4" fontId="11" fillId="7" borderId="65" xfId="2" applyNumberFormat="1" applyFont="1" applyFill="1" applyBorder="1"/>
    <xf numFmtId="4" fontId="11" fillId="4" borderId="29" xfId="0" applyNumberFormat="1" applyFont="1" applyFill="1" applyBorder="1"/>
    <xf numFmtId="0" fontId="13" fillId="0" borderId="24" xfId="0" quotePrefix="1" applyFont="1" applyBorder="1" applyAlignment="1">
      <alignment vertical="center"/>
    </xf>
    <xf numFmtId="4" fontId="13" fillId="4" borderId="25" xfId="2" applyNumberFormat="1" applyFont="1" applyFill="1" applyBorder="1"/>
    <xf numFmtId="4" fontId="13" fillId="0" borderId="25" xfId="0" applyNumberFormat="1" applyFont="1" applyBorder="1"/>
    <xf numFmtId="4" fontId="13" fillId="0" borderId="26" xfId="0" applyNumberFormat="1" applyFont="1" applyBorder="1"/>
    <xf numFmtId="4" fontId="13" fillId="6" borderId="25" xfId="0" applyNumberFormat="1" applyFont="1" applyFill="1" applyBorder="1"/>
    <xf numFmtId="4" fontId="13" fillId="6" borderId="26" xfId="0" applyNumberFormat="1" applyFont="1" applyFill="1" applyBorder="1"/>
    <xf numFmtId="0" fontId="13" fillId="0" borderId="25" xfId="0" applyFont="1" applyBorder="1" applyAlignment="1">
      <alignment wrapText="1"/>
    </xf>
    <xf numFmtId="4" fontId="11" fillId="8" borderId="62" xfId="2" applyNumberFormat="1" applyFont="1" applyFill="1" applyBorder="1"/>
    <xf numFmtId="4" fontId="11" fillId="8" borderId="17" xfId="0" applyNumberFormat="1" applyFont="1" applyFill="1" applyBorder="1"/>
    <xf numFmtId="4" fontId="11" fillId="8" borderId="40" xfId="0" applyNumberFormat="1" applyFont="1" applyFill="1" applyBorder="1"/>
    <xf numFmtId="4" fontId="11" fillId="0" borderId="39" xfId="2" applyNumberFormat="1" applyFont="1" applyFill="1" applyBorder="1"/>
    <xf numFmtId="4" fontId="11" fillId="5" borderId="14" xfId="2" applyNumberFormat="1" applyFont="1" applyFill="1" applyBorder="1"/>
    <xf numFmtId="4" fontId="11" fillId="5" borderId="15" xfId="2" applyNumberFormat="1" applyFont="1" applyFill="1" applyBorder="1"/>
    <xf numFmtId="4" fontId="11" fillId="8" borderId="58" xfId="2" applyNumberFormat="1" applyFont="1" applyFill="1" applyBorder="1"/>
    <xf numFmtId="4" fontId="11" fillId="8" borderId="14" xfId="2" applyNumberFormat="1" applyFont="1" applyFill="1" applyBorder="1"/>
    <xf numFmtId="4" fontId="11" fillId="8" borderId="39" xfId="2" applyNumberFormat="1" applyFont="1" applyFill="1" applyBorder="1"/>
    <xf numFmtId="4" fontId="11" fillId="7" borderId="13" xfId="2" applyNumberFormat="1" applyFont="1" applyFill="1" applyBorder="1"/>
    <xf numFmtId="4" fontId="11" fillId="7" borderId="14" xfId="2" applyNumberFormat="1" applyFont="1" applyFill="1" applyBorder="1"/>
    <xf numFmtId="4" fontId="11" fillId="7" borderId="15" xfId="2" applyNumberFormat="1" applyFont="1" applyFill="1" applyBorder="1"/>
    <xf numFmtId="4" fontId="11" fillId="0" borderId="33" xfId="2" applyNumberFormat="1" applyFont="1" applyFill="1" applyBorder="1"/>
    <xf numFmtId="4" fontId="11" fillId="0" borderId="66" xfId="2" applyNumberFormat="1" applyFont="1" applyFill="1" applyBorder="1"/>
    <xf numFmtId="4" fontId="11" fillId="5" borderId="48" xfId="2" applyNumberFormat="1" applyFont="1" applyFill="1" applyBorder="1"/>
    <xf numFmtId="4" fontId="11" fillId="5" borderId="33" xfId="2" applyNumberFormat="1" applyFont="1" applyFill="1" applyBorder="1"/>
    <xf numFmtId="4" fontId="11" fillId="5" borderId="34" xfId="2" applyNumberFormat="1" applyFont="1" applyFill="1" applyBorder="1"/>
    <xf numFmtId="4" fontId="11" fillId="8" borderId="69" xfId="2" applyNumberFormat="1" applyFont="1" applyFill="1" applyBorder="1"/>
    <xf numFmtId="4" fontId="11" fillId="8" borderId="33" xfId="2" applyNumberFormat="1" applyFont="1" applyFill="1" applyBorder="1"/>
    <xf numFmtId="4" fontId="11" fillId="8" borderId="66" xfId="2" applyNumberFormat="1" applyFont="1" applyFill="1" applyBorder="1"/>
    <xf numFmtId="4" fontId="11" fillId="7" borderId="48" xfId="2" applyNumberFormat="1" applyFont="1" applyFill="1" applyBorder="1"/>
    <xf numFmtId="4" fontId="11" fillId="7" borderId="33" xfId="2" applyNumberFormat="1" applyFont="1" applyFill="1" applyBorder="1"/>
    <xf numFmtId="4" fontId="11" fillId="7" borderId="34" xfId="2" applyNumberFormat="1" applyFont="1" applyFill="1" applyBorder="1"/>
    <xf numFmtId="4" fontId="13" fillId="7" borderId="24" xfId="2" applyNumberFormat="1" applyFont="1" applyFill="1" applyBorder="1"/>
    <xf numFmtId="4" fontId="13" fillId="7" borderId="26" xfId="2" applyNumberFormat="1" applyFont="1" applyFill="1" applyBorder="1"/>
    <xf numFmtId="4" fontId="13" fillId="0" borderId="41" xfId="0" applyNumberFormat="1" applyFont="1" applyBorder="1"/>
    <xf numFmtId="0" fontId="10" fillId="6" borderId="31" xfId="0" quotePrefix="1" applyFont="1" applyFill="1" applyBorder="1" applyAlignment="1">
      <alignment horizontal="center" vertical="center"/>
    </xf>
    <xf numFmtId="0" fontId="10" fillId="6" borderId="32" xfId="0" quotePrefix="1" applyFont="1" applyFill="1" applyBorder="1" applyAlignment="1">
      <alignment horizontal="center" vertical="center"/>
    </xf>
    <xf numFmtId="0" fontId="10" fillId="6" borderId="52" xfId="0" quotePrefix="1" applyFont="1" applyFill="1" applyBorder="1" applyAlignment="1">
      <alignment horizontal="center" vertical="center"/>
    </xf>
    <xf numFmtId="4" fontId="11" fillId="6" borderId="24" xfId="2" applyNumberFormat="1" applyFont="1" applyFill="1" applyBorder="1"/>
    <xf numFmtId="4" fontId="11" fillId="6" borderId="26" xfId="2" applyNumberFormat="1" applyFont="1" applyFill="1" applyBorder="1"/>
    <xf numFmtId="0" fontId="11" fillId="0" borderId="0" xfId="0" applyFont="1"/>
    <xf numFmtId="4" fontId="0" fillId="0" borderId="0" xfId="0" applyNumberFormat="1"/>
    <xf numFmtId="0" fontId="10" fillId="4" borderId="72" xfId="0" quotePrefix="1" applyFont="1" applyFill="1" applyBorder="1" applyAlignment="1">
      <alignment vertical="center"/>
    </xf>
    <xf numFmtId="0" fontId="10" fillId="4" borderId="63" xfId="0" applyFont="1" applyFill="1" applyBorder="1" applyAlignment="1">
      <alignment wrapText="1"/>
    </xf>
    <xf numFmtId="4" fontId="10" fillId="4" borderId="63" xfId="2" applyNumberFormat="1" applyFont="1" applyFill="1" applyBorder="1"/>
    <xf numFmtId="4" fontId="10" fillId="4" borderId="63" xfId="0" applyNumberFormat="1" applyFont="1" applyFill="1" applyBorder="1"/>
    <xf numFmtId="4" fontId="10" fillId="4" borderId="73" xfId="0" applyNumberFormat="1" applyFont="1" applyFill="1" applyBorder="1"/>
    <xf numFmtId="4" fontId="10" fillId="5" borderId="72" xfId="2" applyNumberFormat="1" applyFont="1" applyFill="1" applyBorder="1"/>
    <xf numFmtId="4" fontId="10" fillId="5" borderId="63" xfId="0" applyNumberFormat="1" applyFont="1" applyFill="1" applyBorder="1"/>
    <xf numFmtId="4" fontId="10" fillId="5" borderId="74" xfId="0" applyNumberFormat="1" applyFont="1" applyFill="1" applyBorder="1"/>
    <xf numFmtId="4" fontId="10" fillId="7" borderId="75" xfId="2" applyNumberFormat="1" applyFont="1" applyFill="1" applyBorder="1"/>
    <xf numFmtId="4" fontId="10" fillId="7" borderId="76" xfId="2" applyNumberFormat="1" applyFont="1" applyFill="1" applyBorder="1"/>
    <xf numFmtId="0" fontId="10" fillId="4" borderId="57" xfId="0" quotePrefix="1" applyFont="1" applyFill="1" applyBorder="1" applyAlignment="1">
      <alignment vertical="center"/>
    </xf>
    <xf numFmtId="4" fontId="10" fillId="4" borderId="74" xfId="0" applyNumberFormat="1" applyFont="1" applyFill="1" applyBorder="1"/>
    <xf numFmtId="4" fontId="10" fillId="6" borderId="72" xfId="2" applyNumberFormat="1" applyFont="1" applyFill="1" applyBorder="1"/>
    <xf numFmtId="4" fontId="10" fillId="6" borderId="63" xfId="0" applyNumberFormat="1" applyFont="1" applyFill="1" applyBorder="1"/>
    <xf numFmtId="4" fontId="10" fillId="6" borderId="74" xfId="0" applyNumberFormat="1" applyFont="1" applyFill="1" applyBorder="1"/>
    <xf numFmtId="4" fontId="10" fillId="7" borderId="77" xfId="2" applyNumberFormat="1" applyFont="1" applyFill="1" applyBorder="1"/>
    <xf numFmtId="4" fontId="10" fillId="4" borderId="73" xfId="2" applyNumberFormat="1" applyFont="1" applyFill="1" applyBorder="1"/>
    <xf numFmtId="4" fontId="10" fillId="5" borderId="63" xfId="2" applyNumberFormat="1" applyFont="1" applyFill="1" applyBorder="1"/>
    <xf numFmtId="4" fontId="10" fillId="5" borderId="74" xfId="2" applyNumberFormat="1" applyFont="1" applyFill="1" applyBorder="1"/>
    <xf numFmtId="4" fontId="13" fillId="8" borderId="76" xfId="2" applyNumberFormat="1" applyFont="1" applyFill="1" applyBorder="1"/>
    <xf numFmtId="4" fontId="13" fillId="8" borderId="63" xfId="2" applyNumberFormat="1" applyFont="1" applyFill="1" applyBorder="1"/>
    <xf numFmtId="4" fontId="13" fillId="8" borderId="73" xfId="2" applyNumberFormat="1" applyFont="1" applyFill="1" applyBorder="1"/>
    <xf numFmtId="4" fontId="10" fillId="7" borderId="72" xfId="2" applyNumberFormat="1" applyFont="1" applyFill="1" applyBorder="1"/>
    <xf numFmtId="4" fontId="10" fillId="7" borderId="74" xfId="2" applyNumberFormat="1" applyFont="1" applyFill="1" applyBorder="1"/>
    <xf numFmtId="4" fontId="10" fillId="4" borderId="39" xfId="2" applyNumberFormat="1" applyFont="1" applyFill="1" applyBorder="1"/>
    <xf numFmtId="4" fontId="10" fillId="5" borderId="14" xfId="2" applyNumberFormat="1" applyFont="1" applyFill="1" applyBorder="1"/>
    <xf numFmtId="4" fontId="10" fillId="5" borderId="15" xfId="2" applyNumberFormat="1" applyFont="1" applyFill="1" applyBorder="1"/>
    <xf numFmtId="4" fontId="13" fillId="8" borderId="14" xfId="2" applyNumberFormat="1" applyFont="1" applyFill="1" applyBorder="1"/>
    <xf numFmtId="4" fontId="13" fillId="8" borderId="39" xfId="2" applyNumberFormat="1" applyFont="1" applyFill="1" applyBorder="1"/>
    <xf numFmtId="4" fontId="10" fillId="7" borderId="15" xfId="2" applyNumberFormat="1" applyFont="1" applyFill="1" applyBorder="1"/>
    <xf numFmtId="0" fontId="12" fillId="0" borderId="0" xfId="0" applyFont="1" applyAlignment="1">
      <alignment horizontal="left" vertical="top" wrapText="1"/>
    </xf>
    <xf numFmtId="0" fontId="9" fillId="0" borderId="10" xfId="0" applyFont="1" applyBorder="1" applyAlignment="1">
      <alignment vertical="center" wrapText="1"/>
    </xf>
    <xf numFmtId="0" fontId="9" fillId="0" borderId="11" xfId="0" applyFont="1" applyBorder="1" applyAlignment="1">
      <alignment vertical="center"/>
    </xf>
    <xf numFmtId="0" fontId="9" fillId="0" borderId="12" xfId="0" applyFont="1" applyBorder="1" applyAlignment="1">
      <alignment vertical="center"/>
    </xf>
    <xf numFmtId="0" fontId="9" fillId="0" borderId="22" xfId="0" applyFont="1" applyBorder="1" applyAlignment="1">
      <alignment vertical="center"/>
    </xf>
    <xf numFmtId="0" fontId="9" fillId="0" borderId="23" xfId="0" applyFont="1" applyBorder="1" applyAlignment="1">
      <alignment vertical="center"/>
    </xf>
    <xf numFmtId="0" fontId="9" fillId="0" borderId="31" xfId="0" applyFont="1" applyBorder="1" applyAlignment="1">
      <alignment vertical="center"/>
    </xf>
    <xf numFmtId="0" fontId="9" fillId="0" borderId="32" xfId="0" applyFont="1" applyBorder="1" applyAlignment="1">
      <alignment vertical="center"/>
    </xf>
    <xf numFmtId="0" fontId="12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9" fillId="0" borderId="19" xfId="0" applyFont="1" applyBorder="1" applyAlignment="1">
      <alignment vertical="center"/>
    </xf>
    <xf numFmtId="0" fontId="9" fillId="0" borderId="20" xfId="0" applyFont="1" applyBorder="1" applyAlignment="1">
      <alignment vertical="center"/>
    </xf>
    <xf numFmtId="0" fontId="9" fillId="0" borderId="1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10" xfId="0" applyFont="1" applyBorder="1" applyAlignment="1">
      <alignment vertical="center"/>
    </xf>
    <xf numFmtId="0" fontId="7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top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19" fillId="5" borderId="45" xfId="0" applyFont="1" applyFill="1" applyBorder="1" applyAlignment="1" applyProtection="1">
      <alignment horizontal="center" vertical="center" wrapText="1"/>
      <protection hidden="1"/>
    </xf>
    <xf numFmtId="0" fontId="19" fillId="5" borderId="46" xfId="0" applyFont="1" applyFill="1" applyBorder="1" applyAlignment="1" applyProtection="1">
      <alignment horizontal="center" vertical="center" wrapText="1"/>
      <protection hidden="1"/>
    </xf>
    <xf numFmtId="0" fontId="19" fillId="5" borderId="47" xfId="0" applyFont="1" applyFill="1" applyBorder="1" applyAlignment="1" applyProtection="1">
      <alignment horizontal="center" vertical="center" wrapText="1"/>
      <protection hidden="1"/>
    </xf>
    <xf numFmtId="0" fontId="19" fillId="5" borderId="19" xfId="0" applyFont="1" applyFill="1" applyBorder="1" applyAlignment="1" applyProtection="1">
      <alignment horizontal="center" vertical="center" wrapText="1"/>
      <protection hidden="1"/>
    </xf>
    <xf numFmtId="0" fontId="19" fillId="5" borderId="55" xfId="0" applyFont="1" applyFill="1" applyBorder="1" applyAlignment="1" applyProtection="1">
      <alignment horizontal="center" vertical="center" wrapText="1"/>
      <protection hidden="1"/>
    </xf>
    <xf numFmtId="0" fontId="19" fillId="5" borderId="56" xfId="0" applyFont="1" applyFill="1" applyBorder="1" applyAlignment="1" applyProtection="1">
      <alignment horizontal="center" vertical="center" wrapText="1"/>
      <protection hidden="1"/>
    </xf>
    <xf numFmtId="0" fontId="5" fillId="6" borderId="45" xfId="0" applyFont="1" applyFill="1" applyBorder="1" applyAlignment="1">
      <alignment horizontal="center" vertical="center" wrapText="1"/>
    </xf>
    <xf numFmtId="0" fontId="5" fillId="6" borderId="46" xfId="0" applyFont="1" applyFill="1" applyBorder="1" applyAlignment="1">
      <alignment horizontal="center" vertical="center" wrapText="1"/>
    </xf>
    <xf numFmtId="0" fontId="5" fillId="6" borderId="47" xfId="0" applyFont="1" applyFill="1" applyBorder="1" applyAlignment="1">
      <alignment horizontal="center" vertical="center" wrapText="1"/>
    </xf>
    <xf numFmtId="0" fontId="5" fillId="6" borderId="19" xfId="0" applyFont="1" applyFill="1" applyBorder="1" applyAlignment="1">
      <alignment horizontal="center" vertical="center" wrapText="1"/>
    </xf>
    <xf numFmtId="0" fontId="5" fillId="6" borderId="55" xfId="0" applyFont="1" applyFill="1" applyBorder="1" applyAlignment="1">
      <alignment horizontal="center" vertical="center" wrapText="1"/>
    </xf>
    <xf numFmtId="0" fontId="5" fillId="6" borderId="56" xfId="0" applyFont="1" applyFill="1" applyBorder="1" applyAlignment="1">
      <alignment horizontal="center" vertical="center" wrapText="1"/>
    </xf>
    <xf numFmtId="0" fontId="5" fillId="7" borderId="45" xfId="0" applyFont="1" applyFill="1" applyBorder="1" applyAlignment="1">
      <alignment horizontal="center" vertical="center" wrapText="1"/>
    </xf>
    <xf numFmtId="0" fontId="5" fillId="7" borderId="46" xfId="0" applyFont="1" applyFill="1" applyBorder="1" applyAlignment="1">
      <alignment horizontal="center" vertical="center" wrapText="1"/>
    </xf>
    <xf numFmtId="0" fontId="5" fillId="7" borderId="47" xfId="0" applyFont="1" applyFill="1" applyBorder="1" applyAlignment="1">
      <alignment horizontal="center" vertical="center" wrapText="1"/>
    </xf>
    <xf numFmtId="0" fontId="5" fillId="7" borderId="19" xfId="0" applyFont="1" applyFill="1" applyBorder="1" applyAlignment="1">
      <alignment horizontal="center" vertical="center" wrapText="1"/>
    </xf>
    <xf numFmtId="0" fontId="5" fillId="7" borderId="55" xfId="0" applyFont="1" applyFill="1" applyBorder="1" applyAlignment="1">
      <alignment horizontal="center" vertical="center" wrapText="1"/>
    </xf>
    <xf numFmtId="0" fontId="5" fillId="7" borderId="56" xfId="0" applyFont="1" applyFill="1" applyBorder="1" applyAlignment="1">
      <alignment horizontal="center" vertical="center" wrapText="1"/>
    </xf>
    <xf numFmtId="0" fontId="11" fillId="8" borderId="46" xfId="0" applyFont="1" applyFill="1" applyBorder="1" applyAlignment="1">
      <alignment horizontal="center" vertical="center" wrapText="1"/>
    </xf>
    <xf numFmtId="0" fontId="11" fillId="8" borderId="55" xfId="0" applyFont="1" applyFill="1" applyBorder="1" applyAlignment="1">
      <alignment horizontal="center" vertical="center" wrapText="1"/>
    </xf>
  </cellXfs>
  <cellStyles count="3">
    <cellStyle name="Good" xfId="1" builtinId="26"/>
    <cellStyle name="Neutral" xfId="2" builtinId="2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02"/>
  <sheetViews>
    <sheetView view="pageBreakPreview" zoomScale="60" zoomScaleNormal="70" workbookViewId="0">
      <selection activeCell="M92" sqref="M92"/>
    </sheetView>
  </sheetViews>
  <sheetFormatPr defaultRowHeight="15" x14ac:dyDescent="0.25"/>
  <cols>
    <col min="1" max="1" width="6.28515625" customWidth="1"/>
    <col min="2" max="2" width="92" customWidth="1"/>
    <col min="3" max="3" width="28.85546875" customWidth="1"/>
    <col min="4" max="4" width="18.5703125" customWidth="1"/>
    <col min="5" max="5" width="21" customWidth="1"/>
    <col min="6" max="6" width="28.85546875" customWidth="1"/>
    <col min="7" max="7" width="18.5703125" customWidth="1"/>
    <col min="8" max="8" width="21" customWidth="1"/>
    <col min="9" max="9" width="28.85546875" customWidth="1"/>
    <col min="10" max="10" width="18.5703125" customWidth="1"/>
    <col min="11" max="11" width="21" customWidth="1"/>
    <col min="12" max="12" width="28.85546875" customWidth="1"/>
    <col min="13" max="13" width="18.5703125" customWidth="1"/>
    <col min="14" max="14" width="21" customWidth="1"/>
    <col min="16" max="16" width="17.42578125" customWidth="1"/>
  </cols>
  <sheetData>
    <row r="1" spans="1:14" ht="18.75" x14ac:dyDescent="0.3">
      <c r="A1" s="1" t="s">
        <v>0</v>
      </c>
      <c r="B1" s="1"/>
      <c r="C1" s="2"/>
      <c r="D1" s="2"/>
      <c r="F1" s="2"/>
      <c r="G1" s="2"/>
      <c r="I1" s="2"/>
      <c r="J1" s="2"/>
      <c r="L1" s="2"/>
      <c r="M1" s="2"/>
    </row>
    <row r="2" spans="1:14" ht="18.75" x14ac:dyDescent="0.25">
      <c r="A2" s="445" t="s">
        <v>1</v>
      </c>
      <c r="B2" s="445"/>
      <c r="C2" s="2"/>
      <c r="D2" s="2"/>
      <c r="F2" s="2"/>
      <c r="G2" s="2"/>
      <c r="I2" s="2"/>
      <c r="J2" s="2"/>
      <c r="L2" s="2"/>
      <c r="M2" s="2"/>
    </row>
    <row r="3" spans="1:14" ht="18.75" x14ac:dyDescent="0.25">
      <c r="A3" s="445" t="s">
        <v>2</v>
      </c>
      <c r="B3" s="445"/>
      <c r="C3" s="2"/>
      <c r="D3" s="2"/>
      <c r="F3" s="2"/>
      <c r="G3" s="2"/>
      <c r="I3" s="2"/>
      <c r="J3" s="2"/>
      <c r="L3" s="2"/>
      <c r="M3" s="2"/>
    </row>
    <row r="4" spans="1:14" ht="18.75" x14ac:dyDescent="0.25">
      <c r="A4" s="445" t="s">
        <v>3</v>
      </c>
      <c r="B4" s="445"/>
      <c r="C4" s="2"/>
      <c r="D4" s="2"/>
      <c r="F4" s="2"/>
      <c r="G4" s="2"/>
      <c r="I4" s="2"/>
      <c r="J4" s="2"/>
      <c r="L4" s="2"/>
      <c r="M4" s="2"/>
    </row>
    <row r="6" spans="1:14" ht="21.75" thickBot="1" x14ac:dyDescent="0.4">
      <c r="A6" s="446" t="s">
        <v>4</v>
      </c>
      <c r="B6" s="447"/>
      <c r="C6" s="447"/>
      <c r="D6" s="447"/>
      <c r="E6" s="447"/>
      <c r="F6" s="3"/>
      <c r="G6" s="3"/>
      <c r="H6" s="3"/>
      <c r="I6" s="3"/>
      <c r="J6" s="3"/>
      <c r="K6" s="3"/>
      <c r="L6" s="3"/>
      <c r="M6" s="3"/>
      <c r="N6" s="3"/>
    </row>
    <row r="7" spans="1:14" ht="21" customHeight="1" x14ac:dyDescent="0.35">
      <c r="A7" s="446" t="s">
        <v>5</v>
      </c>
      <c r="B7" s="446"/>
      <c r="C7" s="446"/>
      <c r="D7" s="446"/>
      <c r="E7" s="446"/>
      <c r="F7" s="448" t="s">
        <v>124</v>
      </c>
      <c r="G7" s="449"/>
      <c r="H7" s="450"/>
      <c r="I7" s="454" t="s">
        <v>130</v>
      </c>
      <c r="J7" s="455"/>
      <c r="K7" s="456"/>
      <c r="L7" s="460" t="s">
        <v>125</v>
      </c>
      <c r="M7" s="461"/>
      <c r="N7" s="462"/>
    </row>
    <row r="8" spans="1:14" ht="25.5" customHeight="1" thickBot="1" x14ac:dyDescent="0.3">
      <c r="A8" s="443" t="s">
        <v>6</v>
      </c>
      <c r="B8" s="444"/>
      <c r="C8" s="444"/>
      <c r="D8" s="444"/>
      <c r="E8" s="444"/>
      <c r="F8" s="451"/>
      <c r="G8" s="452"/>
      <c r="H8" s="453"/>
      <c r="I8" s="457"/>
      <c r="J8" s="458"/>
      <c r="K8" s="459"/>
      <c r="L8" s="463"/>
      <c r="M8" s="464"/>
      <c r="N8" s="465"/>
    </row>
    <row r="9" spans="1:14" ht="21" x14ac:dyDescent="0.25">
      <c r="A9" s="438" t="s">
        <v>7</v>
      </c>
      <c r="B9" s="440" t="s">
        <v>8</v>
      </c>
      <c r="C9" s="4" t="s">
        <v>9</v>
      </c>
      <c r="D9" s="5" t="s">
        <v>10</v>
      </c>
      <c r="E9" s="59" t="s">
        <v>11</v>
      </c>
      <c r="F9" s="73" t="s">
        <v>9</v>
      </c>
      <c r="G9" s="74" t="s">
        <v>10</v>
      </c>
      <c r="H9" s="75" t="s">
        <v>11</v>
      </c>
      <c r="I9" s="108" t="s">
        <v>9</v>
      </c>
      <c r="J9" s="109" t="s">
        <v>10</v>
      </c>
      <c r="K9" s="110" t="s">
        <v>11</v>
      </c>
      <c r="L9" s="158" t="s">
        <v>9</v>
      </c>
      <c r="M9" s="159" t="s">
        <v>10</v>
      </c>
      <c r="N9" s="160" t="s">
        <v>11</v>
      </c>
    </row>
    <row r="10" spans="1:14" ht="21.75" thickBot="1" x14ac:dyDescent="0.3">
      <c r="A10" s="439"/>
      <c r="B10" s="441"/>
      <c r="C10" s="7" t="s">
        <v>12</v>
      </c>
      <c r="D10" s="8" t="s">
        <v>12</v>
      </c>
      <c r="E10" s="60" t="s">
        <v>12</v>
      </c>
      <c r="F10" s="76" t="s">
        <v>12</v>
      </c>
      <c r="G10" s="77" t="s">
        <v>12</v>
      </c>
      <c r="H10" s="78" t="s">
        <v>12</v>
      </c>
      <c r="I10" s="111" t="s">
        <v>12</v>
      </c>
      <c r="J10" s="112" t="s">
        <v>12</v>
      </c>
      <c r="K10" s="113" t="s">
        <v>12</v>
      </c>
      <c r="L10" s="161" t="s">
        <v>12</v>
      </c>
      <c r="M10" s="162" t="s">
        <v>12</v>
      </c>
      <c r="N10" s="163" t="s">
        <v>12</v>
      </c>
    </row>
    <row r="11" spans="1:14" ht="21.75" thickBot="1" x14ac:dyDescent="0.3">
      <c r="A11" s="10" t="s">
        <v>13</v>
      </c>
      <c r="B11" s="10" t="s">
        <v>14</v>
      </c>
      <c r="C11" s="10" t="s">
        <v>15</v>
      </c>
      <c r="D11" s="10" t="s">
        <v>16</v>
      </c>
      <c r="E11" s="61" t="s">
        <v>17</v>
      </c>
      <c r="F11" s="273" t="s">
        <v>15</v>
      </c>
      <c r="G11" s="274" t="s">
        <v>16</v>
      </c>
      <c r="H11" s="275" t="s">
        <v>17</v>
      </c>
      <c r="I11" s="389" t="s">
        <v>15</v>
      </c>
      <c r="J11" s="390" t="s">
        <v>16</v>
      </c>
      <c r="K11" s="391" t="s">
        <v>17</v>
      </c>
      <c r="L11" s="279" t="s">
        <v>15</v>
      </c>
      <c r="M11" s="280" t="s">
        <v>16</v>
      </c>
      <c r="N11" s="281" t="s">
        <v>17</v>
      </c>
    </row>
    <row r="12" spans="1:14" ht="21" x14ac:dyDescent="0.25">
      <c r="A12" s="442" t="s">
        <v>18</v>
      </c>
      <c r="B12" s="428"/>
      <c r="C12" s="428"/>
      <c r="D12" s="428"/>
      <c r="E12" s="428"/>
      <c r="F12" s="79"/>
      <c r="G12" s="80"/>
      <c r="H12" s="81"/>
      <c r="I12" s="114"/>
      <c r="J12" s="115"/>
      <c r="K12" s="116"/>
      <c r="L12" s="164"/>
      <c r="M12" s="165"/>
      <c r="N12" s="166"/>
    </row>
    <row r="13" spans="1:14" ht="21.75" thickBot="1" x14ac:dyDescent="0.4">
      <c r="A13" s="11" t="s">
        <v>19</v>
      </c>
      <c r="B13" s="12" t="s">
        <v>20</v>
      </c>
      <c r="C13" s="13">
        <v>0</v>
      </c>
      <c r="D13" s="14">
        <f>C13*19%</f>
        <v>0</v>
      </c>
      <c r="E13" s="62">
        <f>C13+D13</f>
        <v>0</v>
      </c>
      <c r="F13" s="82">
        <v>0</v>
      </c>
      <c r="G13" s="83">
        <f>F13*19%</f>
        <v>0</v>
      </c>
      <c r="H13" s="84">
        <f>F13+G13</f>
        <v>0</v>
      </c>
      <c r="I13" s="117">
        <f>C13-F13</f>
        <v>0</v>
      </c>
      <c r="J13" s="118">
        <f>I13*21%</f>
        <v>0</v>
      </c>
      <c r="K13" s="119">
        <f>I13+J13</f>
        <v>0</v>
      </c>
      <c r="L13" s="167">
        <v>0</v>
      </c>
      <c r="M13" s="168">
        <f>L13*19%</f>
        <v>0</v>
      </c>
      <c r="N13" s="169">
        <f>L13+M13</f>
        <v>0</v>
      </c>
    </row>
    <row r="14" spans="1:14" ht="22.5" thickTop="1" thickBot="1" x14ac:dyDescent="0.4">
      <c r="A14" s="16" t="s">
        <v>21</v>
      </c>
      <c r="B14" s="17" t="s">
        <v>22</v>
      </c>
      <c r="C14" s="18">
        <v>0</v>
      </c>
      <c r="D14" s="19">
        <f t="shared" ref="D14:D16" si="0">C14*19%</f>
        <v>0</v>
      </c>
      <c r="E14" s="63">
        <f t="shared" ref="E14:E16" si="1">C14+D14</f>
        <v>0</v>
      </c>
      <c r="F14" s="85">
        <v>0</v>
      </c>
      <c r="G14" s="86">
        <f t="shared" ref="G14:G16" si="2">F14*19%</f>
        <v>0</v>
      </c>
      <c r="H14" s="87">
        <f t="shared" ref="H14:H16" si="3">F14+G14</f>
        <v>0</v>
      </c>
      <c r="I14" s="117">
        <f t="shared" ref="I14:I16" si="4">C14-F14</f>
        <v>0</v>
      </c>
      <c r="J14" s="118">
        <f t="shared" ref="J14:J16" si="5">I14*21%</f>
        <v>0</v>
      </c>
      <c r="K14" s="119">
        <f t="shared" ref="K14:K16" si="6">I14+J14</f>
        <v>0</v>
      </c>
      <c r="L14" s="170">
        <v>0</v>
      </c>
      <c r="M14" s="171">
        <f t="shared" ref="M14:M16" si="7">L14*19%</f>
        <v>0</v>
      </c>
      <c r="N14" s="172">
        <f t="shared" ref="N14:N16" si="8">L14+M14</f>
        <v>0</v>
      </c>
    </row>
    <row r="15" spans="1:14" ht="43.5" thickTop="1" thickBot="1" x14ac:dyDescent="0.4">
      <c r="A15" s="16" t="s">
        <v>23</v>
      </c>
      <c r="B15" s="21" t="s">
        <v>24</v>
      </c>
      <c r="C15" s="18">
        <v>0</v>
      </c>
      <c r="D15" s="19">
        <f t="shared" si="0"/>
        <v>0</v>
      </c>
      <c r="E15" s="63">
        <f t="shared" si="1"/>
        <v>0</v>
      </c>
      <c r="F15" s="85">
        <v>0</v>
      </c>
      <c r="G15" s="86">
        <f t="shared" si="2"/>
        <v>0</v>
      </c>
      <c r="H15" s="87">
        <f t="shared" si="3"/>
        <v>0</v>
      </c>
      <c r="I15" s="117">
        <f t="shared" si="4"/>
        <v>0</v>
      </c>
      <c r="J15" s="118">
        <f t="shared" si="5"/>
        <v>0</v>
      </c>
      <c r="K15" s="119">
        <f t="shared" si="6"/>
        <v>0</v>
      </c>
      <c r="L15" s="170">
        <v>0</v>
      </c>
      <c r="M15" s="171">
        <f t="shared" si="7"/>
        <v>0</v>
      </c>
      <c r="N15" s="172">
        <f t="shared" si="8"/>
        <v>0</v>
      </c>
    </row>
    <row r="16" spans="1:14" ht="22.5" thickTop="1" thickBot="1" x14ac:dyDescent="0.4">
      <c r="A16" s="16" t="s">
        <v>25</v>
      </c>
      <c r="B16" s="17" t="s">
        <v>26</v>
      </c>
      <c r="C16" s="18">
        <v>0</v>
      </c>
      <c r="D16" s="19">
        <f t="shared" si="0"/>
        <v>0</v>
      </c>
      <c r="E16" s="63">
        <f t="shared" si="1"/>
        <v>0</v>
      </c>
      <c r="F16" s="85">
        <v>0</v>
      </c>
      <c r="G16" s="86">
        <f t="shared" si="2"/>
        <v>0</v>
      </c>
      <c r="H16" s="87">
        <f t="shared" si="3"/>
        <v>0</v>
      </c>
      <c r="I16" s="117">
        <f t="shared" si="4"/>
        <v>0</v>
      </c>
      <c r="J16" s="118">
        <f t="shared" si="5"/>
        <v>0</v>
      </c>
      <c r="K16" s="119">
        <f t="shared" si="6"/>
        <v>0</v>
      </c>
      <c r="L16" s="170">
        <v>0</v>
      </c>
      <c r="M16" s="171">
        <f t="shared" si="7"/>
        <v>0</v>
      </c>
      <c r="N16" s="172">
        <f t="shared" si="8"/>
        <v>0</v>
      </c>
    </row>
    <row r="17" spans="1:14" ht="22.5" thickTop="1" thickBot="1" x14ac:dyDescent="0.4">
      <c r="A17" s="436" t="s">
        <v>27</v>
      </c>
      <c r="B17" s="437"/>
      <c r="C17" s="22">
        <f>SUM(C13:C16)</f>
        <v>0</v>
      </c>
      <c r="D17" s="22">
        <f t="shared" ref="D17:E17" si="9">SUM(D13:D16)</f>
        <v>0</v>
      </c>
      <c r="E17" s="64">
        <f t="shared" si="9"/>
        <v>0</v>
      </c>
      <c r="F17" s="88">
        <f>SUM(F13:F16)</f>
        <v>0</v>
      </c>
      <c r="G17" s="89">
        <f t="shared" ref="G17:H17" si="10">SUM(G13:G16)</f>
        <v>0</v>
      </c>
      <c r="H17" s="90">
        <f t="shared" si="10"/>
        <v>0</v>
      </c>
      <c r="I17" s="123">
        <f>SUM(I13:I16)</f>
        <v>0</v>
      </c>
      <c r="J17" s="124">
        <f t="shared" ref="J17:K17" si="11">SUM(J13:J16)</f>
        <v>0</v>
      </c>
      <c r="K17" s="125">
        <f t="shared" si="11"/>
        <v>0</v>
      </c>
      <c r="L17" s="173">
        <f>SUM(L13:L16)</f>
        <v>0</v>
      </c>
      <c r="M17" s="174">
        <f t="shared" ref="M17:N17" si="12">SUM(M13:M16)</f>
        <v>0</v>
      </c>
      <c r="N17" s="175">
        <f t="shared" si="12"/>
        <v>0</v>
      </c>
    </row>
    <row r="18" spans="1:14" ht="21" x14ac:dyDescent="0.25">
      <c r="A18" s="427" t="s">
        <v>28</v>
      </c>
      <c r="B18" s="428"/>
      <c r="C18" s="428"/>
      <c r="D18" s="428"/>
      <c r="E18" s="428"/>
      <c r="F18" s="79"/>
      <c r="G18" s="80"/>
      <c r="H18" s="81"/>
      <c r="I18" s="114"/>
      <c r="J18" s="115"/>
      <c r="K18" s="116"/>
      <c r="L18" s="164"/>
      <c r="M18" s="165"/>
      <c r="N18" s="166"/>
    </row>
    <row r="19" spans="1:14" ht="21.75" thickBot="1" x14ac:dyDescent="0.4">
      <c r="A19" s="430" t="s">
        <v>29</v>
      </c>
      <c r="B19" s="431"/>
      <c r="C19" s="24">
        <v>0</v>
      </c>
      <c r="D19" s="24">
        <v>0</v>
      </c>
      <c r="E19" s="65">
        <v>0</v>
      </c>
      <c r="F19" s="91">
        <v>0</v>
      </c>
      <c r="G19" s="92">
        <v>0</v>
      </c>
      <c r="H19" s="93">
        <v>0</v>
      </c>
      <c r="I19" s="126">
        <v>0</v>
      </c>
      <c r="J19" s="127">
        <v>0</v>
      </c>
      <c r="K19" s="128">
        <v>0</v>
      </c>
      <c r="L19" s="176">
        <v>0</v>
      </c>
      <c r="M19" s="177">
        <v>0</v>
      </c>
      <c r="N19" s="178">
        <v>0</v>
      </c>
    </row>
    <row r="20" spans="1:14" ht="21" x14ac:dyDescent="0.25">
      <c r="A20" s="427" t="s">
        <v>30</v>
      </c>
      <c r="B20" s="428"/>
      <c r="C20" s="428"/>
      <c r="D20" s="428"/>
      <c r="E20" s="428"/>
      <c r="F20" s="79"/>
      <c r="G20" s="80"/>
      <c r="H20" s="81"/>
      <c r="I20" s="114"/>
      <c r="J20" s="115"/>
      <c r="K20" s="116"/>
      <c r="L20" s="164"/>
      <c r="M20" s="165"/>
      <c r="N20" s="166"/>
    </row>
    <row r="21" spans="1:14" s="2" customFormat="1" ht="21" x14ac:dyDescent="0.35">
      <c r="A21" s="283" t="s">
        <v>31</v>
      </c>
      <c r="B21" s="284" t="s">
        <v>32</v>
      </c>
      <c r="C21" s="285">
        <f>SUM(C22:C24)</f>
        <v>0</v>
      </c>
      <c r="D21" s="285">
        <f t="shared" ref="D21:E21" si="13">SUM(D22:D24)</f>
        <v>0</v>
      </c>
      <c r="E21" s="286">
        <f t="shared" si="13"/>
        <v>0</v>
      </c>
      <c r="F21" s="287">
        <f>SUM(F22:F24)</f>
        <v>0</v>
      </c>
      <c r="G21" s="288">
        <f t="shared" ref="G21:H21" si="14">SUM(G22:G24)</f>
        <v>0</v>
      </c>
      <c r="H21" s="289">
        <f t="shared" si="14"/>
        <v>0</v>
      </c>
      <c r="I21" s="290">
        <f>SUM(I22:I24)</f>
        <v>0</v>
      </c>
      <c r="J21" s="291">
        <f t="shared" ref="J21:K21" si="15">SUM(J22:J24)</f>
        <v>0</v>
      </c>
      <c r="K21" s="292">
        <f t="shared" si="15"/>
        <v>0</v>
      </c>
      <c r="L21" s="293">
        <f>SUM(L22:L24)</f>
        <v>0</v>
      </c>
      <c r="M21" s="294">
        <f t="shared" ref="M21:N21" si="16">SUM(M22:M24)</f>
        <v>0</v>
      </c>
      <c r="N21" s="295">
        <f t="shared" si="16"/>
        <v>0</v>
      </c>
    </row>
    <row r="22" spans="1:14" ht="21" x14ac:dyDescent="0.35">
      <c r="A22" s="26"/>
      <c r="B22" s="27" t="s">
        <v>33</v>
      </c>
      <c r="C22" s="28">
        <v>0</v>
      </c>
      <c r="D22" s="29">
        <f t="shared" ref="D22:D43" si="17">C22*19%</f>
        <v>0</v>
      </c>
      <c r="E22" s="66">
        <f t="shared" ref="E22:E43" si="18">C22+D22</f>
        <v>0</v>
      </c>
      <c r="F22" s="97">
        <v>0</v>
      </c>
      <c r="G22" s="98">
        <f t="shared" ref="G22:G27" si="19">F22*19%</f>
        <v>0</v>
      </c>
      <c r="H22" s="99">
        <f t="shared" ref="H22:H27" si="20">F22+G22</f>
        <v>0</v>
      </c>
      <c r="I22" s="132">
        <v>0</v>
      </c>
      <c r="J22" s="133">
        <f t="shared" ref="J22:J25" si="21">I22*19%</f>
        <v>0</v>
      </c>
      <c r="K22" s="134">
        <f t="shared" ref="K22:K27" si="22">I22+J22</f>
        <v>0</v>
      </c>
      <c r="L22" s="182">
        <v>0</v>
      </c>
      <c r="M22" s="183">
        <f t="shared" ref="M22:M25" si="23">L22*19%</f>
        <v>0</v>
      </c>
      <c r="N22" s="184">
        <f t="shared" ref="N22:N25" si="24">L22+M22</f>
        <v>0</v>
      </c>
    </row>
    <row r="23" spans="1:14" ht="21" x14ac:dyDescent="0.35">
      <c r="A23" s="26"/>
      <c r="B23" s="27" t="s">
        <v>34</v>
      </c>
      <c r="C23" s="28">
        <v>0</v>
      </c>
      <c r="D23" s="29">
        <f t="shared" si="17"/>
        <v>0</v>
      </c>
      <c r="E23" s="66">
        <f t="shared" si="18"/>
        <v>0</v>
      </c>
      <c r="F23" s="97">
        <v>0</v>
      </c>
      <c r="G23" s="98">
        <f t="shared" si="19"/>
        <v>0</v>
      </c>
      <c r="H23" s="99">
        <f t="shared" si="20"/>
        <v>0</v>
      </c>
      <c r="I23" s="132">
        <v>0</v>
      </c>
      <c r="J23" s="133">
        <f t="shared" si="21"/>
        <v>0</v>
      </c>
      <c r="K23" s="134">
        <f t="shared" si="22"/>
        <v>0</v>
      </c>
      <c r="L23" s="182">
        <v>0</v>
      </c>
      <c r="M23" s="183">
        <f t="shared" si="23"/>
        <v>0</v>
      </c>
      <c r="N23" s="184">
        <f t="shared" si="24"/>
        <v>0</v>
      </c>
    </row>
    <row r="24" spans="1:14" ht="21.75" thickBot="1" x14ac:dyDescent="0.4">
      <c r="A24" s="11"/>
      <c r="B24" s="12" t="s">
        <v>35</v>
      </c>
      <c r="C24" s="13">
        <v>0</v>
      </c>
      <c r="D24" s="14">
        <f t="shared" si="17"/>
        <v>0</v>
      </c>
      <c r="E24" s="62">
        <f t="shared" si="18"/>
        <v>0</v>
      </c>
      <c r="F24" s="82">
        <v>0</v>
      </c>
      <c r="G24" s="83">
        <f t="shared" si="19"/>
        <v>0</v>
      </c>
      <c r="H24" s="84">
        <f t="shared" si="20"/>
        <v>0</v>
      </c>
      <c r="I24" s="117">
        <v>0</v>
      </c>
      <c r="J24" s="118">
        <f t="shared" si="21"/>
        <v>0</v>
      </c>
      <c r="K24" s="119">
        <f t="shared" si="22"/>
        <v>0</v>
      </c>
      <c r="L24" s="167">
        <v>0</v>
      </c>
      <c r="M24" s="168">
        <f t="shared" si="23"/>
        <v>0</v>
      </c>
      <c r="N24" s="169">
        <f t="shared" si="24"/>
        <v>0</v>
      </c>
    </row>
    <row r="25" spans="1:14" s="2" customFormat="1" ht="43.5" thickTop="1" thickBot="1" x14ac:dyDescent="0.4">
      <c r="A25" s="296" t="s">
        <v>36</v>
      </c>
      <c r="B25" s="297" t="s">
        <v>37</v>
      </c>
      <c r="C25" s="298">
        <v>0</v>
      </c>
      <c r="D25" s="299">
        <f t="shared" si="17"/>
        <v>0</v>
      </c>
      <c r="E25" s="300">
        <f t="shared" si="18"/>
        <v>0</v>
      </c>
      <c r="F25" s="301">
        <v>0</v>
      </c>
      <c r="G25" s="302">
        <f t="shared" si="19"/>
        <v>0</v>
      </c>
      <c r="H25" s="303">
        <f t="shared" si="20"/>
        <v>0</v>
      </c>
      <c r="I25" s="304">
        <v>0</v>
      </c>
      <c r="J25" s="305">
        <f t="shared" si="21"/>
        <v>0</v>
      </c>
      <c r="K25" s="306">
        <f t="shared" si="22"/>
        <v>0</v>
      </c>
      <c r="L25" s="307">
        <v>0</v>
      </c>
      <c r="M25" s="308">
        <f t="shared" si="23"/>
        <v>0</v>
      </c>
      <c r="N25" s="309">
        <f t="shared" si="24"/>
        <v>0</v>
      </c>
    </row>
    <row r="26" spans="1:14" s="2" customFormat="1" ht="22.5" thickTop="1" thickBot="1" x14ac:dyDescent="0.4">
      <c r="A26" s="296" t="s">
        <v>38</v>
      </c>
      <c r="B26" s="310" t="s">
        <v>39</v>
      </c>
      <c r="C26" s="311">
        <v>1928.43</v>
      </c>
      <c r="D26" s="299">
        <f t="shared" si="17"/>
        <v>366.40170000000001</v>
      </c>
      <c r="E26" s="300">
        <f t="shared" si="18"/>
        <v>2294.8317000000002</v>
      </c>
      <c r="F26" s="312">
        <v>1928.43</v>
      </c>
      <c r="G26" s="302">
        <f t="shared" si="19"/>
        <v>366.40170000000001</v>
      </c>
      <c r="H26" s="303">
        <f t="shared" si="20"/>
        <v>2294.8317000000002</v>
      </c>
      <c r="I26" s="313">
        <f>C26-F26</f>
        <v>0</v>
      </c>
      <c r="J26" s="305">
        <f>I26*21%</f>
        <v>0</v>
      </c>
      <c r="K26" s="306">
        <f t="shared" si="22"/>
        <v>0</v>
      </c>
      <c r="L26" s="314">
        <f>F26+I26</f>
        <v>1928.43</v>
      </c>
      <c r="M26" s="315">
        <f t="shared" ref="M26:N26" si="25">G26+J26</f>
        <v>366.40170000000001</v>
      </c>
      <c r="N26" s="316">
        <f t="shared" si="25"/>
        <v>2294.8317000000002</v>
      </c>
    </row>
    <row r="27" spans="1:14" s="2" customFormat="1" ht="22.5" thickTop="1" thickBot="1" x14ac:dyDescent="0.4">
      <c r="A27" s="296" t="s">
        <v>40</v>
      </c>
      <c r="B27" s="297" t="s">
        <v>41</v>
      </c>
      <c r="C27" s="311">
        <v>1928.37</v>
      </c>
      <c r="D27" s="299">
        <f t="shared" si="17"/>
        <v>366.39029999999997</v>
      </c>
      <c r="E27" s="300">
        <f t="shared" si="18"/>
        <v>2294.7602999999999</v>
      </c>
      <c r="F27" s="312">
        <v>1928.37</v>
      </c>
      <c r="G27" s="302">
        <f t="shared" si="19"/>
        <v>366.39029999999997</v>
      </c>
      <c r="H27" s="303">
        <f t="shared" si="20"/>
        <v>2294.7602999999999</v>
      </c>
      <c r="I27" s="313">
        <f>C27-F27</f>
        <v>0</v>
      </c>
      <c r="J27" s="305">
        <f>I27*21%</f>
        <v>0</v>
      </c>
      <c r="K27" s="306">
        <f t="shared" si="22"/>
        <v>0</v>
      </c>
      <c r="L27" s="314">
        <f>F27+I27</f>
        <v>1928.37</v>
      </c>
      <c r="M27" s="317">
        <f t="shared" ref="M27" si="26">G27+J27</f>
        <v>366.39029999999997</v>
      </c>
      <c r="N27" s="316">
        <f t="shared" ref="N27" si="27">H27+K27</f>
        <v>2294.7602999999999</v>
      </c>
    </row>
    <row r="28" spans="1:14" s="2" customFormat="1" ht="21.75" thickTop="1" x14ac:dyDescent="0.35">
      <c r="A28" s="318" t="s">
        <v>42</v>
      </c>
      <c r="B28" s="319" t="s">
        <v>43</v>
      </c>
      <c r="C28" s="320">
        <f>SUM(C29:C34)</f>
        <v>41781.42</v>
      </c>
      <c r="D28" s="320">
        <f t="shared" ref="D28:E28" si="28">SUM(D29:D34)</f>
        <v>7938.4697999999999</v>
      </c>
      <c r="E28" s="321">
        <f t="shared" si="28"/>
        <v>49719.889799999997</v>
      </c>
      <c r="F28" s="322">
        <f>SUM(F29:F34)</f>
        <v>41781.42</v>
      </c>
      <c r="G28" s="323">
        <f t="shared" ref="G28:H28" si="29">SUM(G29:G34)</f>
        <v>7938.4697999999999</v>
      </c>
      <c r="H28" s="324">
        <f t="shared" si="29"/>
        <v>49719.889799999997</v>
      </c>
      <c r="I28" s="325">
        <f>SUM(I29:I34)</f>
        <v>0</v>
      </c>
      <c r="J28" s="326">
        <f t="shared" ref="J28:K28" si="30">SUM(J29:J34)</f>
        <v>0</v>
      </c>
      <c r="K28" s="327">
        <f t="shared" si="30"/>
        <v>0</v>
      </c>
      <c r="L28" s="328">
        <f>SUM(L29:L34)</f>
        <v>41781.42</v>
      </c>
      <c r="M28" s="329">
        <f t="shared" ref="M28:N28" si="31">SUM(M29:M34)</f>
        <v>7938.4697999999999</v>
      </c>
      <c r="N28" s="330">
        <f t="shared" si="31"/>
        <v>49719.889799999997</v>
      </c>
    </row>
    <row r="29" spans="1:14" ht="21" x14ac:dyDescent="0.35">
      <c r="A29" s="26"/>
      <c r="B29" s="31" t="s">
        <v>44</v>
      </c>
      <c r="C29" s="28">
        <v>0</v>
      </c>
      <c r="D29" s="29">
        <f t="shared" si="17"/>
        <v>0</v>
      </c>
      <c r="E29" s="66">
        <f t="shared" si="18"/>
        <v>0</v>
      </c>
      <c r="F29" s="97">
        <v>0</v>
      </c>
      <c r="G29" s="98">
        <f t="shared" ref="G29:G35" si="32">F29*19%</f>
        <v>0</v>
      </c>
      <c r="H29" s="99">
        <f t="shared" ref="H29:H35" si="33">F29+G29</f>
        <v>0</v>
      </c>
      <c r="I29" s="132">
        <f>C29-F29</f>
        <v>0</v>
      </c>
      <c r="J29" s="133">
        <f>I29*21%</f>
        <v>0</v>
      </c>
      <c r="K29" s="134">
        <f t="shared" ref="K29:K35" si="34">I29+J29</f>
        <v>0</v>
      </c>
      <c r="L29" s="190">
        <f>F29+I29</f>
        <v>0</v>
      </c>
      <c r="M29" s="191">
        <f t="shared" ref="M29:N29" si="35">G29+J29</f>
        <v>0</v>
      </c>
      <c r="N29" s="192">
        <f t="shared" si="35"/>
        <v>0</v>
      </c>
    </row>
    <row r="30" spans="1:14" ht="21" x14ac:dyDescent="0.35">
      <c r="A30" s="26"/>
      <c r="B30" s="31" t="s">
        <v>45</v>
      </c>
      <c r="C30" s="28">
        <v>0</v>
      </c>
      <c r="D30" s="29">
        <f t="shared" si="17"/>
        <v>0</v>
      </c>
      <c r="E30" s="66">
        <f t="shared" si="18"/>
        <v>0</v>
      </c>
      <c r="F30" s="97">
        <v>0</v>
      </c>
      <c r="G30" s="98">
        <f t="shared" si="32"/>
        <v>0</v>
      </c>
      <c r="H30" s="99">
        <f t="shared" si="33"/>
        <v>0</v>
      </c>
      <c r="I30" s="132">
        <f t="shared" ref="I30:I33" si="36">C30-F30</f>
        <v>0</v>
      </c>
      <c r="J30" s="133">
        <f t="shared" ref="J30:J33" si="37">I30*21%</f>
        <v>0</v>
      </c>
      <c r="K30" s="134">
        <f t="shared" ref="K30:K34" si="38">I30+J30</f>
        <v>0</v>
      </c>
      <c r="L30" s="190">
        <f t="shared" ref="L30:L34" si="39">F30+I30</f>
        <v>0</v>
      </c>
      <c r="M30" s="191">
        <f t="shared" ref="M30:M35" si="40">G30+J30</f>
        <v>0</v>
      </c>
      <c r="N30" s="192">
        <f t="shared" ref="N30:N35" si="41">H30+K30</f>
        <v>0</v>
      </c>
    </row>
    <row r="31" spans="1:14" ht="45" customHeight="1" x14ac:dyDescent="0.35">
      <c r="A31" s="26"/>
      <c r="B31" s="31" t="s">
        <v>46</v>
      </c>
      <c r="C31" s="28">
        <v>20890.71</v>
      </c>
      <c r="D31" s="29">
        <f t="shared" si="17"/>
        <v>3969.2348999999999</v>
      </c>
      <c r="E31" s="66">
        <f t="shared" si="18"/>
        <v>24859.944899999999</v>
      </c>
      <c r="F31" s="97">
        <v>20890.71</v>
      </c>
      <c r="G31" s="98">
        <f t="shared" si="32"/>
        <v>3969.2348999999999</v>
      </c>
      <c r="H31" s="99">
        <f t="shared" si="33"/>
        <v>24859.944899999999</v>
      </c>
      <c r="I31" s="132">
        <f t="shared" si="36"/>
        <v>0</v>
      </c>
      <c r="J31" s="133">
        <f t="shared" si="37"/>
        <v>0</v>
      </c>
      <c r="K31" s="134">
        <f t="shared" si="38"/>
        <v>0</v>
      </c>
      <c r="L31" s="190">
        <f t="shared" si="39"/>
        <v>20890.71</v>
      </c>
      <c r="M31" s="191">
        <f t="shared" si="40"/>
        <v>3969.2348999999999</v>
      </c>
      <c r="N31" s="192">
        <f t="shared" si="41"/>
        <v>24859.944899999999</v>
      </c>
    </row>
    <row r="32" spans="1:14" ht="42" x14ac:dyDescent="0.35">
      <c r="A32" s="26"/>
      <c r="B32" s="31" t="s">
        <v>47</v>
      </c>
      <c r="C32" s="28">
        <v>20890.71</v>
      </c>
      <c r="D32" s="29">
        <f t="shared" si="17"/>
        <v>3969.2348999999999</v>
      </c>
      <c r="E32" s="66">
        <f t="shared" si="18"/>
        <v>24859.944899999999</v>
      </c>
      <c r="F32" s="97">
        <v>20890.71</v>
      </c>
      <c r="G32" s="98">
        <f t="shared" si="32"/>
        <v>3969.2348999999999</v>
      </c>
      <c r="H32" s="99">
        <f t="shared" si="33"/>
        <v>24859.944899999999</v>
      </c>
      <c r="I32" s="132">
        <f t="shared" si="36"/>
        <v>0</v>
      </c>
      <c r="J32" s="133">
        <f t="shared" si="37"/>
        <v>0</v>
      </c>
      <c r="K32" s="134">
        <f t="shared" si="38"/>
        <v>0</v>
      </c>
      <c r="L32" s="190">
        <f t="shared" si="39"/>
        <v>20890.71</v>
      </c>
      <c r="M32" s="191">
        <f t="shared" si="40"/>
        <v>3969.2348999999999</v>
      </c>
      <c r="N32" s="192">
        <f t="shared" si="41"/>
        <v>24859.944899999999</v>
      </c>
    </row>
    <row r="33" spans="1:14" ht="42" x14ac:dyDescent="0.35">
      <c r="A33" s="32"/>
      <c r="B33" s="33" t="s">
        <v>48</v>
      </c>
      <c r="C33" s="34">
        <v>0</v>
      </c>
      <c r="D33" s="35">
        <f t="shared" si="17"/>
        <v>0</v>
      </c>
      <c r="E33" s="67">
        <f t="shared" si="18"/>
        <v>0</v>
      </c>
      <c r="F33" s="97">
        <v>0</v>
      </c>
      <c r="G33" s="98">
        <f t="shared" si="32"/>
        <v>0</v>
      </c>
      <c r="H33" s="99">
        <f t="shared" si="33"/>
        <v>0</v>
      </c>
      <c r="I33" s="132">
        <f t="shared" si="36"/>
        <v>0</v>
      </c>
      <c r="J33" s="133">
        <f t="shared" si="37"/>
        <v>0</v>
      </c>
      <c r="K33" s="134">
        <f t="shared" si="38"/>
        <v>0</v>
      </c>
      <c r="L33" s="190">
        <f t="shared" si="39"/>
        <v>0</v>
      </c>
      <c r="M33" s="191">
        <f t="shared" si="40"/>
        <v>0</v>
      </c>
      <c r="N33" s="192">
        <f t="shared" si="41"/>
        <v>0</v>
      </c>
    </row>
    <row r="34" spans="1:14" ht="21.75" thickBot="1" x14ac:dyDescent="0.4">
      <c r="A34" s="37"/>
      <c r="B34" s="38" t="s">
        <v>49</v>
      </c>
      <c r="C34" s="39">
        <v>0</v>
      </c>
      <c r="D34" s="40">
        <f t="shared" si="17"/>
        <v>0</v>
      </c>
      <c r="E34" s="68">
        <f t="shared" si="18"/>
        <v>0</v>
      </c>
      <c r="F34" s="82">
        <v>0</v>
      </c>
      <c r="G34" s="83">
        <f t="shared" si="32"/>
        <v>0</v>
      </c>
      <c r="H34" s="84">
        <f t="shared" si="33"/>
        <v>0</v>
      </c>
      <c r="I34" s="117">
        <f>C34-F34</f>
        <v>0</v>
      </c>
      <c r="J34" s="118">
        <f>I34*21%</f>
        <v>0</v>
      </c>
      <c r="K34" s="119">
        <f t="shared" si="38"/>
        <v>0</v>
      </c>
      <c r="L34" s="190">
        <f t="shared" si="39"/>
        <v>0</v>
      </c>
      <c r="M34" s="206">
        <f t="shared" si="40"/>
        <v>0</v>
      </c>
      <c r="N34" s="192">
        <f t="shared" si="41"/>
        <v>0</v>
      </c>
    </row>
    <row r="35" spans="1:14" s="2" customFormat="1" ht="22.5" thickTop="1" thickBot="1" x14ac:dyDescent="0.4">
      <c r="A35" s="331" t="s">
        <v>50</v>
      </c>
      <c r="B35" s="332" t="s">
        <v>51</v>
      </c>
      <c r="C35" s="333">
        <v>0</v>
      </c>
      <c r="D35" s="334">
        <f t="shared" si="17"/>
        <v>0</v>
      </c>
      <c r="E35" s="335">
        <f t="shared" si="18"/>
        <v>0</v>
      </c>
      <c r="F35" s="301">
        <v>0</v>
      </c>
      <c r="G35" s="302">
        <f t="shared" si="32"/>
        <v>0</v>
      </c>
      <c r="H35" s="303">
        <f t="shared" si="33"/>
        <v>0</v>
      </c>
      <c r="I35" s="304">
        <f>C35-F35</f>
        <v>0</v>
      </c>
      <c r="J35" s="305">
        <f>I35*21%</f>
        <v>0</v>
      </c>
      <c r="K35" s="306">
        <f t="shared" si="34"/>
        <v>0</v>
      </c>
      <c r="L35" s="336">
        <f>F35+I35</f>
        <v>0</v>
      </c>
      <c r="M35" s="186">
        <f t="shared" si="40"/>
        <v>0</v>
      </c>
      <c r="N35" s="337">
        <f t="shared" si="41"/>
        <v>0</v>
      </c>
    </row>
    <row r="36" spans="1:14" s="2" customFormat="1" ht="21.75" thickTop="1" x14ac:dyDescent="0.35">
      <c r="A36" s="338" t="s">
        <v>52</v>
      </c>
      <c r="B36" s="339" t="s">
        <v>53</v>
      </c>
      <c r="C36" s="340">
        <f>SUM(C37:C38)</f>
        <v>0</v>
      </c>
      <c r="D36" s="340">
        <f t="shared" ref="D36:E36" si="42">SUM(D37:D38)</f>
        <v>0</v>
      </c>
      <c r="E36" s="341">
        <f t="shared" si="42"/>
        <v>0</v>
      </c>
      <c r="F36" s="322">
        <f>SUM(F37:F38)</f>
        <v>0</v>
      </c>
      <c r="G36" s="323">
        <f t="shared" ref="G36:H36" si="43">SUM(G37:G38)</f>
        <v>0</v>
      </c>
      <c r="H36" s="324">
        <f t="shared" si="43"/>
        <v>0</v>
      </c>
      <c r="I36" s="325">
        <f>SUM(I37:I38)</f>
        <v>0</v>
      </c>
      <c r="J36" s="326">
        <f t="shared" ref="J36:K36" si="44">SUM(J37:J38)</f>
        <v>0</v>
      </c>
      <c r="K36" s="327">
        <f t="shared" si="44"/>
        <v>0</v>
      </c>
      <c r="L36" s="328">
        <f>SUM(L37:L38)</f>
        <v>0</v>
      </c>
      <c r="M36" s="329">
        <f t="shared" ref="M36:N36" si="45">SUM(M37:M38)</f>
        <v>0</v>
      </c>
      <c r="N36" s="330">
        <f t="shared" si="45"/>
        <v>0</v>
      </c>
    </row>
    <row r="37" spans="1:14" ht="21" x14ac:dyDescent="0.35">
      <c r="A37" s="32"/>
      <c r="B37" s="33" t="s">
        <v>54</v>
      </c>
      <c r="C37" s="34">
        <v>0</v>
      </c>
      <c r="D37" s="35">
        <f>C37*19%</f>
        <v>0</v>
      </c>
      <c r="E37" s="67">
        <f>C37+D37</f>
        <v>0</v>
      </c>
      <c r="F37" s="97">
        <v>0</v>
      </c>
      <c r="G37" s="98">
        <f>F37*19%</f>
        <v>0</v>
      </c>
      <c r="H37" s="99">
        <f>F37+G37</f>
        <v>0</v>
      </c>
      <c r="I37" s="132">
        <f>C37-F37</f>
        <v>0</v>
      </c>
      <c r="J37" s="133">
        <f>I37*21%</f>
        <v>0</v>
      </c>
      <c r="K37" s="134">
        <f>I37+J37</f>
        <v>0</v>
      </c>
      <c r="L37" s="182">
        <f>F37+I37</f>
        <v>0</v>
      </c>
      <c r="M37" s="183">
        <f>L37*19%</f>
        <v>0</v>
      </c>
      <c r="N37" s="184">
        <f>L37+M37</f>
        <v>0</v>
      </c>
    </row>
    <row r="38" spans="1:14" ht="21.75" thickBot="1" x14ac:dyDescent="0.4">
      <c r="A38" s="37"/>
      <c r="B38" s="38" t="s">
        <v>55</v>
      </c>
      <c r="C38" s="39">
        <v>0</v>
      </c>
      <c r="D38" s="40">
        <f t="shared" si="17"/>
        <v>0</v>
      </c>
      <c r="E38" s="68">
        <f t="shared" si="18"/>
        <v>0</v>
      </c>
      <c r="F38" s="82">
        <v>0</v>
      </c>
      <c r="G38" s="83">
        <f t="shared" ref="G38" si="46">F38*19%</f>
        <v>0</v>
      </c>
      <c r="H38" s="84">
        <f t="shared" ref="H38" si="47">F38+G38</f>
        <v>0</v>
      </c>
      <c r="I38" s="132">
        <f>C38-F38</f>
        <v>0</v>
      </c>
      <c r="J38" s="133">
        <f>I38*21%</f>
        <v>0</v>
      </c>
      <c r="K38" s="134">
        <f>I38+J38</f>
        <v>0</v>
      </c>
      <c r="L38" s="182">
        <f>F38+I38</f>
        <v>0</v>
      </c>
      <c r="M38" s="183">
        <f>L38*19%</f>
        <v>0</v>
      </c>
      <c r="N38" s="184">
        <f>L38+M38</f>
        <v>0</v>
      </c>
    </row>
    <row r="39" spans="1:14" s="2" customFormat="1" ht="21.75" thickTop="1" x14ac:dyDescent="0.35">
      <c r="A39" s="338" t="s">
        <v>56</v>
      </c>
      <c r="B39" s="339" t="s">
        <v>57</v>
      </c>
      <c r="C39" s="340">
        <f>C40+C43+C44</f>
        <v>6550</v>
      </c>
      <c r="D39" s="340">
        <f t="shared" ref="D39:N39" si="48">D40+D43+D44</f>
        <v>1244.5</v>
      </c>
      <c r="E39" s="340">
        <f t="shared" si="48"/>
        <v>7794.5</v>
      </c>
      <c r="F39" s="323">
        <f t="shared" si="48"/>
        <v>0</v>
      </c>
      <c r="G39" s="323">
        <f t="shared" si="48"/>
        <v>0</v>
      </c>
      <c r="H39" s="323">
        <f t="shared" si="48"/>
        <v>0</v>
      </c>
      <c r="I39" s="326">
        <f t="shared" si="48"/>
        <v>6550</v>
      </c>
      <c r="J39" s="326">
        <f t="shared" si="48"/>
        <v>1375.5</v>
      </c>
      <c r="K39" s="326">
        <f t="shared" si="48"/>
        <v>7925.5</v>
      </c>
      <c r="L39" s="342">
        <f t="shared" si="48"/>
        <v>6550</v>
      </c>
      <c r="M39" s="342">
        <f t="shared" si="48"/>
        <v>1375.5</v>
      </c>
      <c r="N39" s="342">
        <f t="shared" si="48"/>
        <v>7925.5</v>
      </c>
    </row>
    <row r="40" spans="1:14" ht="18.75" customHeight="1" x14ac:dyDescent="0.35">
      <c r="A40" s="32"/>
      <c r="B40" s="47" t="s">
        <v>58</v>
      </c>
      <c r="C40" s="48">
        <f>C41+C42</f>
        <v>1150</v>
      </c>
      <c r="D40" s="48">
        <f t="shared" ref="D40:E40" si="49">D41+D42</f>
        <v>218.5</v>
      </c>
      <c r="E40" s="70">
        <f t="shared" si="49"/>
        <v>1368.5</v>
      </c>
      <c r="F40" s="94">
        <f>F41+F42</f>
        <v>0</v>
      </c>
      <c r="G40" s="95">
        <f t="shared" ref="G40:H40" si="50">G41+G42</f>
        <v>0</v>
      </c>
      <c r="H40" s="96">
        <f t="shared" si="50"/>
        <v>0</v>
      </c>
      <c r="I40" s="129">
        <f>I41+I42</f>
        <v>1150</v>
      </c>
      <c r="J40" s="130">
        <f t="shared" ref="J40:K40" si="51">J41+J42</f>
        <v>241.5</v>
      </c>
      <c r="K40" s="131">
        <f t="shared" si="51"/>
        <v>1391.5</v>
      </c>
      <c r="L40" s="179">
        <f>L41+L42</f>
        <v>1150</v>
      </c>
      <c r="M40" s="180">
        <f t="shared" ref="M40:N40" si="52">M41+M42</f>
        <v>241.5</v>
      </c>
      <c r="N40" s="181">
        <f t="shared" si="52"/>
        <v>1391.5</v>
      </c>
    </row>
    <row r="41" spans="1:14" ht="27.75" customHeight="1" x14ac:dyDescent="0.35">
      <c r="A41" s="32"/>
      <c r="B41" s="47" t="s">
        <v>59</v>
      </c>
      <c r="C41" s="34">
        <v>1150</v>
      </c>
      <c r="D41" s="35">
        <f t="shared" si="17"/>
        <v>218.5</v>
      </c>
      <c r="E41" s="67">
        <f t="shared" si="18"/>
        <v>1368.5</v>
      </c>
      <c r="F41" s="97">
        <v>0</v>
      </c>
      <c r="G41" s="98">
        <f t="shared" ref="G41:G43" si="53">F41*19%</f>
        <v>0</v>
      </c>
      <c r="H41" s="99">
        <f t="shared" ref="H41:H43" si="54">F41+G41</f>
        <v>0</v>
      </c>
      <c r="I41" s="132">
        <f>C41-F41</f>
        <v>1150</v>
      </c>
      <c r="J41" s="133">
        <f>I41*21%</f>
        <v>241.5</v>
      </c>
      <c r="K41" s="134">
        <f t="shared" ref="K41" si="55">I41+J41</f>
        <v>1391.5</v>
      </c>
      <c r="L41" s="190">
        <f>F41+I41</f>
        <v>1150</v>
      </c>
      <c r="M41" s="191">
        <f t="shared" ref="M41:N41" si="56">G41+J41</f>
        <v>241.5</v>
      </c>
      <c r="N41" s="192">
        <f t="shared" si="56"/>
        <v>1391.5</v>
      </c>
    </row>
    <row r="42" spans="1:14" ht="23.25" customHeight="1" x14ac:dyDescent="0.35">
      <c r="A42" s="32"/>
      <c r="B42" s="33" t="s">
        <v>60</v>
      </c>
      <c r="C42" s="34">
        <v>0</v>
      </c>
      <c r="D42" s="35">
        <f t="shared" si="17"/>
        <v>0</v>
      </c>
      <c r="E42" s="67">
        <f t="shared" si="18"/>
        <v>0</v>
      </c>
      <c r="F42" s="97">
        <v>0</v>
      </c>
      <c r="G42" s="98">
        <f t="shared" si="53"/>
        <v>0</v>
      </c>
      <c r="H42" s="99">
        <f t="shared" si="54"/>
        <v>0</v>
      </c>
      <c r="I42" s="132">
        <f t="shared" ref="I42:I43" si="57">C42-F42</f>
        <v>0</v>
      </c>
      <c r="J42" s="133">
        <f t="shared" ref="J42:J43" si="58">I42*21%</f>
        <v>0</v>
      </c>
      <c r="K42" s="134">
        <f t="shared" ref="K42:K43" si="59">I42+J42</f>
        <v>0</v>
      </c>
      <c r="L42" s="190">
        <f t="shared" ref="L42:L43" si="60">F42+I42</f>
        <v>0</v>
      </c>
      <c r="M42" s="191">
        <f t="shared" ref="M42:M43" si="61">G42+J42</f>
        <v>0</v>
      </c>
      <c r="N42" s="192">
        <f t="shared" ref="N42:N43" si="62">H42+K42</f>
        <v>0</v>
      </c>
    </row>
    <row r="43" spans="1:14" ht="21" x14ac:dyDescent="0.35">
      <c r="A43" s="396"/>
      <c r="B43" s="397" t="s">
        <v>61</v>
      </c>
      <c r="C43" s="398">
        <v>3900</v>
      </c>
      <c r="D43" s="399">
        <f t="shared" si="17"/>
        <v>741</v>
      </c>
      <c r="E43" s="400">
        <f t="shared" si="18"/>
        <v>4641</v>
      </c>
      <c r="F43" s="401">
        <v>0</v>
      </c>
      <c r="G43" s="402">
        <f t="shared" si="53"/>
        <v>0</v>
      </c>
      <c r="H43" s="403">
        <f t="shared" si="54"/>
        <v>0</v>
      </c>
      <c r="I43" s="408">
        <f t="shared" si="57"/>
        <v>3900</v>
      </c>
      <c r="J43" s="409">
        <f t="shared" si="58"/>
        <v>819</v>
      </c>
      <c r="K43" s="410">
        <f t="shared" si="59"/>
        <v>4719</v>
      </c>
      <c r="L43" s="404">
        <f t="shared" si="60"/>
        <v>3900</v>
      </c>
      <c r="M43" s="206">
        <f t="shared" si="61"/>
        <v>819</v>
      </c>
      <c r="N43" s="405">
        <f t="shared" si="62"/>
        <v>4719</v>
      </c>
    </row>
    <row r="44" spans="1:14" ht="42.75" thickBot="1" x14ac:dyDescent="0.4">
      <c r="A44" s="406"/>
      <c r="B44" s="38" t="s">
        <v>128</v>
      </c>
      <c r="C44" s="39">
        <v>1500</v>
      </c>
      <c r="D44" s="40">
        <f t="shared" ref="D44" si="63">C44*19%</f>
        <v>285</v>
      </c>
      <c r="E44" s="68">
        <f t="shared" ref="E44" si="64">C44+D44</f>
        <v>1785</v>
      </c>
      <c r="F44" s="82">
        <v>0</v>
      </c>
      <c r="G44" s="83">
        <f t="shared" ref="G44" si="65">F44*19%</f>
        <v>0</v>
      </c>
      <c r="H44" s="84">
        <f t="shared" ref="H44" si="66">F44+G44</f>
        <v>0</v>
      </c>
      <c r="I44" s="117">
        <f t="shared" ref="I44" si="67">C44-F44</f>
        <v>1500</v>
      </c>
      <c r="J44" s="118">
        <f t="shared" ref="J44" si="68">I44*21%</f>
        <v>315</v>
      </c>
      <c r="K44" s="119">
        <f t="shared" ref="K44" si="69">I44+J44</f>
        <v>1815</v>
      </c>
      <c r="L44" s="198">
        <f t="shared" ref="L44" si="70">F44+I44</f>
        <v>1500</v>
      </c>
      <c r="M44" s="200">
        <f t="shared" ref="M44" si="71">G44+J44</f>
        <v>315</v>
      </c>
      <c r="N44" s="199">
        <f t="shared" ref="N44" si="72">H44+K44</f>
        <v>1815</v>
      </c>
    </row>
    <row r="45" spans="1:14" ht="22.5" thickTop="1" thickBot="1" x14ac:dyDescent="0.4">
      <c r="A45" s="436" t="s">
        <v>62</v>
      </c>
      <c r="B45" s="437"/>
      <c r="C45" s="22">
        <f t="shared" ref="C45:K45" si="73">C21+C25+C26+C27+C28+C35+C36+C39</f>
        <v>52188.22</v>
      </c>
      <c r="D45" s="22">
        <f t="shared" si="73"/>
        <v>9915.7618000000002</v>
      </c>
      <c r="E45" s="64">
        <f t="shared" si="73"/>
        <v>62103.981799999994</v>
      </c>
      <c r="F45" s="88">
        <f t="shared" si="73"/>
        <v>45638.22</v>
      </c>
      <c r="G45" s="89">
        <f t="shared" si="73"/>
        <v>8671.2618000000002</v>
      </c>
      <c r="H45" s="90">
        <f t="shared" si="73"/>
        <v>54309.481799999994</v>
      </c>
      <c r="I45" s="123">
        <f t="shared" si="73"/>
        <v>6550</v>
      </c>
      <c r="J45" s="124">
        <f t="shared" si="73"/>
        <v>1375.5</v>
      </c>
      <c r="K45" s="125">
        <f t="shared" si="73"/>
        <v>7925.5</v>
      </c>
      <c r="L45" s="173">
        <f t="shared" ref="L45:N45" si="74">L21+L25+L26+L27+L28+L35+L36+L39</f>
        <v>52188.22</v>
      </c>
      <c r="M45" s="174">
        <f t="shared" si="74"/>
        <v>10046.7618</v>
      </c>
      <c r="N45" s="175">
        <f t="shared" si="74"/>
        <v>62234.981799999994</v>
      </c>
    </row>
    <row r="46" spans="1:14" ht="21" x14ac:dyDescent="0.25">
      <c r="A46" s="442" t="s">
        <v>63</v>
      </c>
      <c r="B46" s="428"/>
      <c r="C46" s="428"/>
      <c r="D46" s="428"/>
      <c r="E46" s="428"/>
      <c r="F46" s="79"/>
      <c r="G46" s="80"/>
      <c r="H46" s="81"/>
      <c r="I46" s="114"/>
      <c r="J46" s="115"/>
      <c r="K46" s="116"/>
      <c r="L46" s="164"/>
      <c r="M46" s="165"/>
      <c r="N46" s="166"/>
    </row>
    <row r="47" spans="1:14" ht="20.25" customHeight="1" x14ac:dyDescent="0.35">
      <c r="A47" s="26" t="s">
        <v>64</v>
      </c>
      <c r="B47" s="49" t="s">
        <v>65</v>
      </c>
      <c r="C47" s="50">
        <f t="shared" ref="C47:K47" si="75">C48+C58</f>
        <v>315283.68000000005</v>
      </c>
      <c r="D47" s="50">
        <f t="shared" si="75"/>
        <v>59903.8992</v>
      </c>
      <c r="E47" s="71">
        <f t="shared" si="75"/>
        <v>375187.57919999992</v>
      </c>
      <c r="F47" s="100">
        <f t="shared" si="75"/>
        <v>143523.63999999998</v>
      </c>
      <c r="G47" s="101">
        <f t="shared" si="75"/>
        <v>27269.491599999998</v>
      </c>
      <c r="H47" s="102">
        <f t="shared" si="75"/>
        <v>170793.13160000002</v>
      </c>
      <c r="I47" s="143">
        <f t="shared" si="75"/>
        <v>171760.04</v>
      </c>
      <c r="J47" s="135">
        <f t="shared" si="75"/>
        <v>36069.608399999997</v>
      </c>
      <c r="K47" s="146">
        <f t="shared" si="75"/>
        <v>207829.64840000001</v>
      </c>
      <c r="L47" s="185">
        <f t="shared" ref="L47:N47" si="76">L48+L58</f>
        <v>315283.68</v>
      </c>
      <c r="M47" s="186">
        <f t="shared" si="76"/>
        <v>63339.099999999991</v>
      </c>
      <c r="N47" s="187">
        <f t="shared" si="76"/>
        <v>378622.78</v>
      </c>
    </row>
    <row r="48" spans="1:14" ht="26.25" customHeight="1" x14ac:dyDescent="0.35">
      <c r="A48" s="26"/>
      <c r="B48" s="142" t="s">
        <v>66</v>
      </c>
      <c r="C48" s="50">
        <f>SUM(C49:C57)</f>
        <v>315283.68000000005</v>
      </c>
      <c r="D48" s="50">
        <f t="shared" ref="D48:E48" si="77">SUM(D49:D57)</f>
        <v>59903.8992</v>
      </c>
      <c r="E48" s="50">
        <f t="shared" si="77"/>
        <v>375187.57919999992</v>
      </c>
      <c r="F48" s="211">
        <f>SUM(F49:F57)</f>
        <v>143523.63999999998</v>
      </c>
      <c r="G48" s="101">
        <f t="shared" ref="G48:H48" si="78">SUM(G49:G57)</f>
        <v>27269.491599999998</v>
      </c>
      <c r="H48" s="212">
        <f t="shared" si="78"/>
        <v>170793.13160000002</v>
      </c>
      <c r="I48" s="143">
        <f>SUM(I49:I57)</f>
        <v>171760.04</v>
      </c>
      <c r="J48" s="135">
        <f t="shared" ref="J48:K48" si="79">SUM(J49:J57)</f>
        <v>36069.608399999997</v>
      </c>
      <c r="K48" s="213">
        <f t="shared" si="79"/>
        <v>207829.64840000001</v>
      </c>
      <c r="L48" s="185">
        <f>F48+I48</f>
        <v>315283.68</v>
      </c>
      <c r="M48" s="186">
        <f t="shared" ref="M48:N49" si="80">G48+J48</f>
        <v>63339.099999999991</v>
      </c>
      <c r="N48" s="203">
        <f t="shared" si="80"/>
        <v>378622.78</v>
      </c>
    </row>
    <row r="49" spans="1:14" ht="24.75" customHeight="1" x14ac:dyDescent="0.35">
      <c r="A49" s="26"/>
      <c r="B49" s="141" t="s">
        <v>115</v>
      </c>
      <c r="C49" s="28">
        <f>100593.73-32224.46</f>
        <v>68369.26999999999</v>
      </c>
      <c r="D49" s="29">
        <f>C49*0.19</f>
        <v>12990.161299999998</v>
      </c>
      <c r="E49" s="66">
        <f>C49+D49</f>
        <v>81359.431299999982</v>
      </c>
      <c r="F49" s="97">
        <v>100593.73</v>
      </c>
      <c r="G49" s="98">
        <f>F49*0.19</f>
        <v>19112.808699999998</v>
      </c>
      <c r="H49" s="99">
        <f>F49+G49</f>
        <v>119706.53869999999</v>
      </c>
      <c r="I49" s="145">
        <v>-32224.46</v>
      </c>
      <c r="J49" s="150">
        <f>I49*0.21</f>
        <v>-6767.1365999999998</v>
      </c>
      <c r="K49" s="148">
        <f>I49+J49</f>
        <v>-38991.596599999997</v>
      </c>
      <c r="L49" s="188">
        <f>F49+I49</f>
        <v>68369.26999999999</v>
      </c>
      <c r="M49" s="189">
        <f t="shared" si="80"/>
        <v>12345.672099999998</v>
      </c>
      <c r="N49" s="202">
        <f t="shared" si="80"/>
        <v>80714.942099999986</v>
      </c>
    </row>
    <row r="50" spans="1:14" ht="24" customHeight="1" x14ac:dyDescent="0.35">
      <c r="A50" s="26"/>
      <c r="B50" s="141" t="s">
        <v>116</v>
      </c>
      <c r="C50" s="28">
        <v>130943.38</v>
      </c>
      <c r="D50" s="29">
        <f t="shared" ref="D50:D57" si="81">C50*0.19</f>
        <v>24879.242200000001</v>
      </c>
      <c r="E50" s="66">
        <f t="shared" ref="E50:E57" si="82">C50+D50</f>
        <v>155822.62220000001</v>
      </c>
      <c r="F50" s="97">
        <v>13953.99</v>
      </c>
      <c r="G50" s="98">
        <f t="shared" ref="G50:G57" si="83">F50*0.19</f>
        <v>2651.2581</v>
      </c>
      <c r="H50" s="99">
        <f t="shared" ref="H50:H57" si="84">F50+G50</f>
        <v>16605.248100000001</v>
      </c>
      <c r="I50" s="145">
        <f t="shared" ref="I50:I60" si="85">C50-F50</f>
        <v>116989.39</v>
      </c>
      <c r="J50" s="150">
        <f t="shared" ref="J50:J60" si="86">I50*0.21</f>
        <v>24567.7719</v>
      </c>
      <c r="K50" s="148">
        <f t="shared" ref="K50:K60" si="87">I50+J50</f>
        <v>141557.16190000001</v>
      </c>
      <c r="L50" s="188">
        <f t="shared" ref="L50:L60" si="88">F50+I50</f>
        <v>130943.38</v>
      </c>
      <c r="M50" s="189">
        <f t="shared" ref="M50:M60" si="89">G50+J50</f>
        <v>27219.03</v>
      </c>
      <c r="N50" s="202">
        <f t="shared" ref="N50:N60" si="90">H50+K50</f>
        <v>158162.41</v>
      </c>
    </row>
    <row r="51" spans="1:14" ht="21" customHeight="1" x14ac:dyDescent="0.35">
      <c r="A51" s="26"/>
      <c r="B51" s="141" t="s">
        <v>117</v>
      </c>
      <c r="C51" s="34">
        <f>83363.54-40125.28</f>
        <v>43238.259999999995</v>
      </c>
      <c r="D51" s="29">
        <f t="shared" si="81"/>
        <v>8215.2693999999992</v>
      </c>
      <c r="E51" s="66">
        <f t="shared" si="82"/>
        <v>51453.529399999992</v>
      </c>
      <c r="F51" s="97">
        <v>0</v>
      </c>
      <c r="G51" s="98">
        <f t="shared" si="83"/>
        <v>0</v>
      </c>
      <c r="H51" s="99">
        <f t="shared" si="84"/>
        <v>0</v>
      </c>
      <c r="I51" s="145">
        <f>11969.86+31268.4</f>
        <v>43238.26</v>
      </c>
      <c r="J51" s="150">
        <f t="shared" si="86"/>
        <v>9080.0346000000009</v>
      </c>
      <c r="K51" s="148">
        <f t="shared" si="87"/>
        <v>52318.294600000001</v>
      </c>
      <c r="L51" s="188">
        <f t="shared" si="88"/>
        <v>43238.26</v>
      </c>
      <c r="M51" s="189">
        <f t="shared" si="89"/>
        <v>9080.0346000000009</v>
      </c>
      <c r="N51" s="202">
        <f t="shared" si="90"/>
        <v>52318.294600000001</v>
      </c>
    </row>
    <row r="52" spans="1:14" ht="24" customHeight="1" x14ac:dyDescent="0.35">
      <c r="A52" s="26"/>
      <c r="B52" s="141" t="s">
        <v>118</v>
      </c>
      <c r="C52" s="28">
        <v>3421.81</v>
      </c>
      <c r="D52" s="29">
        <f t="shared" si="81"/>
        <v>650.14390000000003</v>
      </c>
      <c r="E52" s="66">
        <f t="shared" si="82"/>
        <v>4071.9539</v>
      </c>
      <c r="F52" s="97">
        <v>0</v>
      </c>
      <c r="G52" s="98">
        <f t="shared" si="83"/>
        <v>0</v>
      </c>
      <c r="H52" s="99">
        <f t="shared" si="84"/>
        <v>0</v>
      </c>
      <c r="I52" s="145">
        <f t="shared" si="85"/>
        <v>3421.81</v>
      </c>
      <c r="J52" s="150">
        <f t="shared" si="86"/>
        <v>718.58010000000002</v>
      </c>
      <c r="K52" s="148">
        <f t="shared" si="87"/>
        <v>4140.3900999999996</v>
      </c>
      <c r="L52" s="188">
        <f t="shared" si="88"/>
        <v>3421.81</v>
      </c>
      <c r="M52" s="189">
        <f t="shared" si="89"/>
        <v>718.58010000000002</v>
      </c>
      <c r="N52" s="202">
        <f t="shared" si="90"/>
        <v>4140.3900999999996</v>
      </c>
    </row>
    <row r="53" spans="1:14" ht="24" customHeight="1" x14ac:dyDescent="0.35">
      <c r="A53" s="26"/>
      <c r="B53" s="141" t="s">
        <v>119</v>
      </c>
      <c r="C53" s="28">
        <v>18819.330000000002</v>
      </c>
      <c r="D53" s="29">
        <f t="shared" si="81"/>
        <v>3575.6727000000005</v>
      </c>
      <c r="E53" s="66">
        <f t="shared" si="82"/>
        <v>22395.002700000001</v>
      </c>
      <c r="F53" s="97">
        <v>0</v>
      </c>
      <c r="G53" s="98">
        <f t="shared" si="83"/>
        <v>0</v>
      </c>
      <c r="H53" s="99">
        <f t="shared" si="84"/>
        <v>0</v>
      </c>
      <c r="I53" s="145">
        <f t="shared" si="85"/>
        <v>18819.330000000002</v>
      </c>
      <c r="J53" s="150">
        <f t="shared" si="86"/>
        <v>3952.0593000000003</v>
      </c>
      <c r="K53" s="148">
        <f t="shared" si="87"/>
        <v>22771.389300000003</v>
      </c>
      <c r="L53" s="188">
        <f t="shared" si="88"/>
        <v>18819.330000000002</v>
      </c>
      <c r="M53" s="189">
        <f t="shared" si="89"/>
        <v>3952.0593000000003</v>
      </c>
      <c r="N53" s="202">
        <f t="shared" si="90"/>
        <v>22771.389300000003</v>
      </c>
    </row>
    <row r="54" spans="1:14" ht="24" customHeight="1" x14ac:dyDescent="0.35">
      <c r="A54" s="26"/>
      <c r="B54" s="141" t="s">
        <v>120</v>
      </c>
      <c r="C54" s="28">
        <v>2494.94</v>
      </c>
      <c r="D54" s="29">
        <f t="shared" si="81"/>
        <v>474.03860000000003</v>
      </c>
      <c r="E54" s="66">
        <f t="shared" si="82"/>
        <v>2968.9785999999999</v>
      </c>
      <c r="F54" s="97">
        <v>0</v>
      </c>
      <c r="G54" s="98">
        <f t="shared" si="83"/>
        <v>0</v>
      </c>
      <c r="H54" s="99">
        <f t="shared" si="84"/>
        <v>0</v>
      </c>
      <c r="I54" s="145">
        <f t="shared" si="85"/>
        <v>2494.94</v>
      </c>
      <c r="J54" s="150">
        <f t="shared" si="86"/>
        <v>523.93740000000003</v>
      </c>
      <c r="K54" s="148">
        <f t="shared" si="87"/>
        <v>3018.8774000000003</v>
      </c>
      <c r="L54" s="188">
        <f t="shared" si="88"/>
        <v>2494.94</v>
      </c>
      <c r="M54" s="189">
        <f t="shared" si="89"/>
        <v>523.93740000000003</v>
      </c>
      <c r="N54" s="202">
        <f t="shared" si="90"/>
        <v>3018.8774000000003</v>
      </c>
    </row>
    <row r="55" spans="1:14" ht="24" customHeight="1" x14ac:dyDescent="0.35">
      <c r="A55" s="26"/>
      <c r="B55" s="141" t="s">
        <v>121</v>
      </c>
      <c r="C55" s="28">
        <v>4191.8999999999996</v>
      </c>
      <c r="D55" s="29">
        <f t="shared" si="81"/>
        <v>796.4609999999999</v>
      </c>
      <c r="E55" s="66">
        <f t="shared" si="82"/>
        <v>4988.3609999999999</v>
      </c>
      <c r="F55" s="97">
        <v>4191.8999999999996</v>
      </c>
      <c r="G55" s="98">
        <f t="shared" si="83"/>
        <v>796.4609999999999</v>
      </c>
      <c r="H55" s="99">
        <f t="shared" si="84"/>
        <v>4988.3609999999999</v>
      </c>
      <c r="I55" s="145">
        <f t="shared" si="85"/>
        <v>0</v>
      </c>
      <c r="J55" s="150">
        <f t="shared" si="86"/>
        <v>0</v>
      </c>
      <c r="K55" s="148">
        <f t="shared" si="87"/>
        <v>0</v>
      </c>
      <c r="L55" s="188">
        <f t="shared" si="88"/>
        <v>4191.8999999999996</v>
      </c>
      <c r="M55" s="189">
        <f t="shared" si="89"/>
        <v>796.4609999999999</v>
      </c>
      <c r="N55" s="202">
        <f t="shared" si="90"/>
        <v>4988.3609999999999</v>
      </c>
    </row>
    <row r="56" spans="1:14" ht="27.75" customHeight="1" x14ac:dyDescent="0.35">
      <c r="A56" s="26"/>
      <c r="B56" s="141" t="s">
        <v>122</v>
      </c>
      <c r="C56" s="28">
        <v>24784.02</v>
      </c>
      <c r="D56" s="29">
        <f t="shared" si="81"/>
        <v>4708.9638000000004</v>
      </c>
      <c r="E56" s="66">
        <f t="shared" si="82"/>
        <v>29492.983800000002</v>
      </c>
      <c r="F56" s="97">
        <v>24784.02</v>
      </c>
      <c r="G56" s="98">
        <f t="shared" si="83"/>
        <v>4708.9638000000004</v>
      </c>
      <c r="H56" s="99">
        <f t="shared" si="84"/>
        <v>29492.983800000002</v>
      </c>
      <c r="I56" s="145">
        <f t="shared" si="85"/>
        <v>0</v>
      </c>
      <c r="J56" s="150">
        <f t="shared" si="86"/>
        <v>0</v>
      </c>
      <c r="K56" s="148">
        <f t="shared" si="87"/>
        <v>0</v>
      </c>
      <c r="L56" s="188">
        <f t="shared" si="88"/>
        <v>24784.02</v>
      </c>
      <c r="M56" s="189">
        <f t="shared" si="89"/>
        <v>4708.9638000000004</v>
      </c>
      <c r="N56" s="202">
        <f t="shared" si="90"/>
        <v>29492.983800000002</v>
      </c>
    </row>
    <row r="57" spans="1:14" ht="27.75" customHeight="1" x14ac:dyDescent="0.35">
      <c r="A57" s="26"/>
      <c r="B57" s="141" t="s">
        <v>123</v>
      </c>
      <c r="C57" s="34">
        <f>51266.84-32246.07</f>
        <v>19020.769999999997</v>
      </c>
      <c r="D57" s="29">
        <f t="shared" si="81"/>
        <v>3613.9462999999996</v>
      </c>
      <c r="E57" s="66">
        <f t="shared" si="82"/>
        <v>22634.716299999996</v>
      </c>
      <c r="F57" s="97">
        <v>0</v>
      </c>
      <c r="G57" s="98">
        <f t="shared" si="83"/>
        <v>0</v>
      </c>
      <c r="H57" s="99">
        <f t="shared" si="84"/>
        <v>0</v>
      </c>
      <c r="I57" s="145">
        <f t="shared" si="85"/>
        <v>19020.769999999997</v>
      </c>
      <c r="J57" s="150">
        <f t="shared" si="86"/>
        <v>3994.361699999999</v>
      </c>
      <c r="K57" s="148">
        <f t="shared" si="87"/>
        <v>23015.131699999994</v>
      </c>
      <c r="L57" s="188">
        <f t="shared" si="88"/>
        <v>19020.769999999997</v>
      </c>
      <c r="M57" s="189">
        <f t="shared" si="89"/>
        <v>3994.361699999999</v>
      </c>
      <c r="N57" s="202">
        <f t="shared" si="90"/>
        <v>23015.131699999994</v>
      </c>
    </row>
    <row r="58" spans="1:14" ht="24" customHeight="1" x14ac:dyDescent="0.35">
      <c r="A58" s="26"/>
      <c r="B58" s="27" t="s">
        <v>67</v>
      </c>
      <c r="C58" s="28">
        <v>0</v>
      </c>
      <c r="D58" s="29">
        <f t="shared" ref="D58" si="91">C58*0.19</f>
        <v>0</v>
      </c>
      <c r="E58" s="66">
        <f t="shared" ref="E58:E67" si="92">C58+D58</f>
        <v>0</v>
      </c>
      <c r="F58" s="97">
        <v>0</v>
      </c>
      <c r="G58" s="98">
        <f t="shared" ref="G58" si="93">F58*0.19</f>
        <v>0</v>
      </c>
      <c r="H58" s="99">
        <f t="shared" ref="H58:H60" si="94">F58+G58</f>
        <v>0</v>
      </c>
      <c r="I58" s="145">
        <f t="shared" si="85"/>
        <v>0</v>
      </c>
      <c r="J58" s="150">
        <f t="shared" si="86"/>
        <v>0</v>
      </c>
      <c r="K58" s="148">
        <f t="shared" si="87"/>
        <v>0</v>
      </c>
      <c r="L58" s="188">
        <f t="shared" si="88"/>
        <v>0</v>
      </c>
      <c r="M58" s="189">
        <f t="shared" si="89"/>
        <v>0</v>
      </c>
      <c r="N58" s="202">
        <f t="shared" si="90"/>
        <v>0</v>
      </c>
    </row>
    <row r="59" spans="1:14" ht="24" customHeight="1" x14ac:dyDescent="0.35">
      <c r="A59" s="26"/>
      <c r="B59" s="27" t="s">
        <v>126</v>
      </c>
      <c r="C59" s="28">
        <v>0</v>
      </c>
      <c r="D59" s="29">
        <f t="shared" ref="D59" si="95">C59*0.19</f>
        <v>0</v>
      </c>
      <c r="E59" s="66">
        <f t="shared" ref="E59" si="96">C59+D59</f>
        <v>0</v>
      </c>
      <c r="F59" s="97">
        <v>0</v>
      </c>
      <c r="G59" s="98">
        <f t="shared" ref="G59" si="97">F59*0.19</f>
        <v>0</v>
      </c>
      <c r="H59" s="99">
        <f t="shared" ref="H59" si="98">F59+G59</f>
        <v>0</v>
      </c>
      <c r="I59" s="145">
        <f t="shared" ref="I59" si="99">C59-F59</f>
        <v>0</v>
      </c>
      <c r="J59" s="150">
        <f t="shared" ref="J59" si="100">I59*0.21</f>
        <v>0</v>
      </c>
      <c r="K59" s="148">
        <f t="shared" ref="K59" si="101">I59+J59</f>
        <v>0</v>
      </c>
      <c r="L59" s="188">
        <f t="shared" ref="L59" si="102">F59+I59</f>
        <v>0</v>
      </c>
      <c r="M59" s="189">
        <f t="shared" ref="M59" si="103">G59+J59</f>
        <v>0</v>
      </c>
      <c r="N59" s="202">
        <f t="shared" ref="N59" si="104">H59+K59</f>
        <v>0</v>
      </c>
    </row>
    <row r="60" spans="1:14" ht="21" x14ac:dyDescent="0.35">
      <c r="A60" s="26" t="s">
        <v>68</v>
      </c>
      <c r="B60" s="27" t="s">
        <v>69</v>
      </c>
      <c r="C60" s="28">
        <v>0</v>
      </c>
      <c r="D60" s="29">
        <f t="shared" ref="D60:D67" si="105">C60*19%</f>
        <v>0</v>
      </c>
      <c r="E60" s="66">
        <f t="shared" si="92"/>
        <v>0</v>
      </c>
      <c r="F60" s="97">
        <v>0</v>
      </c>
      <c r="G60" s="98">
        <f t="shared" ref="G60" si="106">F60*19%</f>
        <v>0</v>
      </c>
      <c r="H60" s="99">
        <f t="shared" si="94"/>
        <v>0</v>
      </c>
      <c r="I60" s="145">
        <f t="shared" si="85"/>
        <v>0</v>
      </c>
      <c r="J60" s="150">
        <f t="shared" si="86"/>
        <v>0</v>
      </c>
      <c r="K60" s="148">
        <f t="shared" si="87"/>
        <v>0</v>
      </c>
      <c r="L60" s="188">
        <f t="shared" si="88"/>
        <v>0</v>
      </c>
      <c r="M60" s="189">
        <f t="shared" si="89"/>
        <v>0</v>
      </c>
      <c r="N60" s="202">
        <f t="shared" si="90"/>
        <v>0</v>
      </c>
    </row>
    <row r="61" spans="1:14" s="2" customFormat="1" ht="21" x14ac:dyDescent="0.35">
      <c r="A61" s="283" t="s">
        <v>70</v>
      </c>
      <c r="B61" s="284" t="s">
        <v>71</v>
      </c>
      <c r="C61" s="50">
        <f>C62+C63</f>
        <v>44700</v>
      </c>
      <c r="D61" s="50">
        <f t="shared" ref="D61:E61" si="107">D62+D63</f>
        <v>8493</v>
      </c>
      <c r="E61" s="71">
        <f t="shared" si="107"/>
        <v>53193</v>
      </c>
      <c r="F61" s="100">
        <f>F62+F63</f>
        <v>23200</v>
      </c>
      <c r="G61" s="101">
        <f t="shared" ref="G61:H61" si="108">G62+G63</f>
        <v>4408</v>
      </c>
      <c r="H61" s="102">
        <f t="shared" si="108"/>
        <v>27608</v>
      </c>
      <c r="I61" s="392">
        <f>I62+I63</f>
        <v>21500</v>
      </c>
      <c r="J61" s="135">
        <f t="shared" ref="J61:K61" si="109">J62+J63</f>
        <v>4515</v>
      </c>
      <c r="K61" s="393">
        <f t="shared" si="109"/>
        <v>26015</v>
      </c>
      <c r="L61" s="185">
        <f t="shared" ref="L61:L67" si="110">F61+I61</f>
        <v>44700</v>
      </c>
      <c r="M61" s="186">
        <f t="shared" ref="M61:M67" si="111">G61+J61</f>
        <v>8923</v>
      </c>
      <c r="N61" s="203">
        <f t="shared" ref="N61:N67" si="112">H61+K61</f>
        <v>53623</v>
      </c>
    </row>
    <row r="62" spans="1:14" ht="26.25" customHeight="1" x14ac:dyDescent="0.35">
      <c r="A62" s="26"/>
      <c r="B62" s="27" t="s">
        <v>72</v>
      </c>
      <c r="C62" s="28">
        <v>23200</v>
      </c>
      <c r="D62" s="29">
        <f t="shared" ref="D62:D63" si="113">C62*0.19</f>
        <v>4408</v>
      </c>
      <c r="E62" s="66">
        <f t="shared" si="92"/>
        <v>27608</v>
      </c>
      <c r="F62" s="97">
        <v>23200</v>
      </c>
      <c r="G62" s="98">
        <f t="shared" ref="G62:G63" si="114">F62*0.19</f>
        <v>4408</v>
      </c>
      <c r="H62" s="99">
        <f t="shared" ref="H62:H67" si="115">F62+G62</f>
        <v>27608</v>
      </c>
      <c r="I62" s="132">
        <f>C62-F62</f>
        <v>0</v>
      </c>
      <c r="J62" s="133">
        <f>I62*0.21</f>
        <v>0</v>
      </c>
      <c r="K62" s="134">
        <f t="shared" ref="K62" si="116">I62+J62</f>
        <v>0</v>
      </c>
      <c r="L62" s="188">
        <f t="shared" si="110"/>
        <v>23200</v>
      </c>
      <c r="M62" s="189">
        <f t="shared" si="111"/>
        <v>4408</v>
      </c>
      <c r="N62" s="202">
        <f t="shared" si="112"/>
        <v>27608</v>
      </c>
    </row>
    <row r="63" spans="1:14" ht="24" customHeight="1" x14ac:dyDescent="0.35">
      <c r="A63" s="26"/>
      <c r="B63" s="27" t="s">
        <v>73</v>
      </c>
      <c r="C63" s="28">
        <v>21500</v>
      </c>
      <c r="D63" s="29">
        <f t="shared" si="113"/>
        <v>4085</v>
      </c>
      <c r="E63" s="66">
        <f t="shared" si="92"/>
        <v>25585</v>
      </c>
      <c r="F63" s="97">
        <v>0</v>
      </c>
      <c r="G63" s="98">
        <f t="shared" si="114"/>
        <v>0</v>
      </c>
      <c r="H63" s="99">
        <f t="shared" si="115"/>
        <v>0</v>
      </c>
      <c r="I63" s="132">
        <f t="shared" ref="I63:I67" si="117">C63-F63</f>
        <v>21500</v>
      </c>
      <c r="J63" s="133">
        <f t="shared" ref="J63:J67" si="118">I63*0.21</f>
        <v>4515</v>
      </c>
      <c r="K63" s="134">
        <f t="shared" ref="K63:K67" si="119">I63+J63</f>
        <v>26015</v>
      </c>
      <c r="L63" s="188">
        <f t="shared" si="110"/>
        <v>21500</v>
      </c>
      <c r="M63" s="189">
        <f t="shared" si="111"/>
        <v>4515</v>
      </c>
      <c r="N63" s="202">
        <f t="shared" si="112"/>
        <v>26015</v>
      </c>
    </row>
    <row r="64" spans="1:14" ht="24" customHeight="1" x14ac:dyDescent="0.35">
      <c r="A64" s="26"/>
      <c r="B64" s="27" t="s">
        <v>127</v>
      </c>
      <c r="C64" s="28">
        <v>0</v>
      </c>
      <c r="D64" s="29">
        <f t="shared" ref="D64" si="120">C64*0.19</f>
        <v>0</v>
      </c>
      <c r="E64" s="66">
        <f t="shared" ref="E64" si="121">C64+D64</f>
        <v>0</v>
      </c>
      <c r="F64" s="97">
        <v>0</v>
      </c>
      <c r="G64" s="98">
        <f t="shared" ref="G64" si="122">F64*0.19</f>
        <v>0</v>
      </c>
      <c r="H64" s="99">
        <f t="shared" ref="H64" si="123">F64+G64</f>
        <v>0</v>
      </c>
      <c r="I64" s="132">
        <f t="shared" ref="I64" si="124">C64-F64</f>
        <v>0</v>
      </c>
      <c r="J64" s="133">
        <f t="shared" ref="J64" si="125">I64*0.21</f>
        <v>0</v>
      </c>
      <c r="K64" s="134">
        <f t="shared" ref="K64" si="126">I64+J64</f>
        <v>0</v>
      </c>
      <c r="L64" s="188">
        <f t="shared" ref="L64" si="127">F64+I64</f>
        <v>0</v>
      </c>
      <c r="M64" s="189">
        <f t="shared" ref="M64" si="128">G64+J64</f>
        <v>0</v>
      </c>
      <c r="N64" s="202">
        <f t="shared" ref="N64" si="129">H64+K64</f>
        <v>0</v>
      </c>
    </row>
    <row r="65" spans="1:14" ht="42" x14ac:dyDescent="0.35">
      <c r="A65" s="26" t="s">
        <v>74</v>
      </c>
      <c r="B65" s="31" t="s">
        <v>75</v>
      </c>
      <c r="C65" s="28">
        <v>0</v>
      </c>
      <c r="D65" s="29">
        <f t="shared" si="105"/>
        <v>0</v>
      </c>
      <c r="E65" s="66">
        <f t="shared" si="92"/>
        <v>0</v>
      </c>
      <c r="F65" s="97">
        <v>0</v>
      </c>
      <c r="G65" s="98">
        <f t="shared" ref="G65:G67" si="130">F65*19%</f>
        <v>0</v>
      </c>
      <c r="H65" s="99">
        <f t="shared" si="115"/>
        <v>0</v>
      </c>
      <c r="I65" s="132">
        <f t="shared" si="117"/>
        <v>0</v>
      </c>
      <c r="J65" s="133">
        <f t="shared" si="118"/>
        <v>0</v>
      </c>
      <c r="K65" s="134">
        <f t="shared" si="119"/>
        <v>0</v>
      </c>
      <c r="L65" s="188">
        <f t="shared" si="110"/>
        <v>0</v>
      </c>
      <c r="M65" s="189">
        <f t="shared" si="111"/>
        <v>0</v>
      </c>
      <c r="N65" s="202">
        <f t="shared" si="112"/>
        <v>0</v>
      </c>
    </row>
    <row r="66" spans="1:14" ht="21" x14ac:dyDescent="0.35">
      <c r="A66" s="26" t="s">
        <v>76</v>
      </c>
      <c r="B66" s="31" t="s">
        <v>77</v>
      </c>
      <c r="C66" s="28">
        <v>0</v>
      </c>
      <c r="D66" s="29">
        <f t="shared" si="105"/>
        <v>0</v>
      </c>
      <c r="E66" s="66">
        <f t="shared" si="92"/>
        <v>0</v>
      </c>
      <c r="F66" s="97">
        <v>0</v>
      </c>
      <c r="G66" s="98">
        <f t="shared" si="130"/>
        <v>0</v>
      </c>
      <c r="H66" s="99">
        <f t="shared" si="115"/>
        <v>0</v>
      </c>
      <c r="I66" s="132">
        <f t="shared" si="117"/>
        <v>0</v>
      </c>
      <c r="J66" s="133">
        <f t="shared" si="118"/>
        <v>0</v>
      </c>
      <c r="K66" s="134">
        <f t="shared" si="119"/>
        <v>0</v>
      </c>
      <c r="L66" s="188">
        <f t="shared" si="110"/>
        <v>0</v>
      </c>
      <c r="M66" s="189">
        <f t="shared" si="111"/>
        <v>0</v>
      </c>
      <c r="N66" s="202">
        <f t="shared" si="112"/>
        <v>0</v>
      </c>
    </row>
    <row r="67" spans="1:14" ht="21" x14ac:dyDescent="0.35">
      <c r="A67" s="26" t="s">
        <v>78</v>
      </c>
      <c r="B67" s="31" t="s">
        <v>79</v>
      </c>
      <c r="C67" s="28">
        <v>0</v>
      </c>
      <c r="D67" s="29">
        <f t="shared" si="105"/>
        <v>0</v>
      </c>
      <c r="E67" s="66">
        <f t="shared" si="92"/>
        <v>0</v>
      </c>
      <c r="F67" s="97">
        <v>0</v>
      </c>
      <c r="G67" s="98">
        <f t="shared" si="130"/>
        <v>0</v>
      </c>
      <c r="H67" s="99">
        <f t="shared" si="115"/>
        <v>0</v>
      </c>
      <c r="I67" s="132">
        <f t="shared" si="117"/>
        <v>0</v>
      </c>
      <c r="J67" s="133">
        <f t="shared" si="118"/>
        <v>0</v>
      </c>
      <c r="K67" s="134">
        <f t="shared" si="119"/>
        <v>0</v>
      </c>
      <c r="L67" s="188">
        <f t="shared" si="110"/>
        <v>0</v>
      </c>
      <c r="M67" s="189">
        <f t="shared" si="111"/>
        <v>0</v>
      </c>
      <c r="N67" s="202">
        <f t="shared" si="112"/>
        <v>0</v>
      </c>
    </row>
    <row r="68" spans="1:14" ht="21.75" thickBot="1" x14ac:dyDescent="0.4">
      <c r="A68" s="430" t="s">
        <v>80</v>
      </c>
      <c r="B68" s="431"/>
      <c r="C68" s="24">
        <f t="shared" ref="C68:K68" si="131">C47+C60+C61+C65+C66+C67</f>
        <v>359983.68000000005</v>
      </c>
      <c r="D68" s="24">
        <f t="shared" si="131"/>
        <v>68396.8992</v>
      </c>
      <c r="E68" s="65">
        <f t="shared" si="131"/>
        <v>428380.57919999992</v>
      </c>
      <c r="F68" s="91">
        <f t="shared" si="131"/>
        <v>166723.63999999998</v>
      </c>
      <c r="G68" s="92">
        <f t="shared" si="131"/>
        <v>31677.491599999998</v>
      </c>
      <c r="H68" s="93">
        <f t="shared" si="131"/>
        <v>198401.13160000002</v>
      </c>
      <c r="I68" s="126">
        <f t="shared" si="131"/>
        <v>193260.04</v>
      </c>
      <c r="J68" s="127">
        <f t="shared" si="131"/>
        <v>40584.608399999997</v>
      </c>
      <c r="K68" s="128">
        <f t="shared" si="131"/>
        <v>233844.64840000001</v>
      </c>
      <c r="L68" s="176">
        <f t="shared" ref="L68:N68" si="132">L47+L60+L61+L65+L66+L67</f>
        <v>359983.68</v>
      </c>
      <c r="M68" s="177">
        <f t="shared" si="132"/>
        <v>72262.099999999991</v>
      </c>
      <c r="N68" s="178">
        <f t="shared" si="132"/>
        <v>432245.78</v>
      </c>
    </row>
    <row r="69" spans="1:14" ht="21" x14ac:dyDescent="0.25">
      <c r="A69" s="442" t="s">
        <v>81</v>
      </c>
      <c r="B69" s="428"/>
      <c r="C69" s="428"/>
      <c r="D69" s="428"/>
      <c r="E69" s="428"/>
      <c r="F69" s="79"/>
      <c r="G69" s="80"/>
      <c r="H69" s="81"/>
      <c r="I69" s="114"/>
      <c r="J69" s="115"/>
      <c r="K69" s="116"/>
      <c r="L69" s="164"/>
      <c r="M69" s="165"/>
      <c r="N69" s="166"/>
    </row>
    <row r="70" spans="1:14" s="2" customFormat="1" ht="21" x14ac:dyDescent="0.35">
      <c r="A70" s="283" t="s">
        <v>82</v>
      </c>
      <c r="B70" s="348" t="s">
        <v>83</v>
      </c>
      <c r="C70" s="285">
        <f>C71+C72</f>
        <v>717.62</v>
      </c>
      <c r="D70" s="285">
        <f t="shared" ref="D70:E70" si="133">D71+D72</f>
        <v>136.34780000000001</v>
      </c>
      <c r="E70" s="286">
        <f t="shared" si="133"/>
        <v>853.96780000000001</v>
      </c>
      <c r="F70" s="287">
        <f>F71+F72</f>
        <v>717.62</v>
      </c>
      <c r="G70" s="288">
        <f t="shared" ref="G70:H70" si="134">G71+G72</f>
        <v>136.34780000000001</v>
      </c>
      <c r="H70" s="289">
        <f t="shared" si="134"/>
        <v>853.96780000000001</v>
      </c>
      <c r="I70" s="290">
        <f>I71+I72</f>
        <v>0</v>
      </c>
      <c r="J70" s="291">
        <f t="shared" ref="J70:K70" si="135">J71+J72</f>
        <v>0</v>
      </c>
      <c r="K70" s="292">
        <f t="shared" si="135"/>
        <v>0</v>
      </c>
      <c r="L70" s="293">
        <f>L71+L72</f>
        <v>717.62</v>
      </c>
      <c r="M70" s="294">
        <f t="shared" ref="M70:N70" si="136">M71+M72</f>
        <v>136.34780000000001</v>
      </c>
      <c r="N70" s="295">
        <f t="shared" si="136"/>
        <v>853.96780000000001</v>
      </c>
    </row>
    <row r="71" spans="1:14" ht="42" customHeight="1" x14ac:dyDescent="0.35">
      <c r="A71" s="26"/>
      <c r="B71" s="51" t="s">
        <v>84</v>
      </c>
      <c r="C71" s="28">
        <v>717.62</v>
      </c>
      <c r="D71" s="29">
        <f t="shared" ref="D71:D80" si="137">C71*19%</f>
        <v>136.34780000000001</v>
      </c>
      <c r="E71" s="66">
        <f t="shared" ref="E71:E72" si="138">C71+D71</f>
        <v>853.96780000000001</v>
      </c>
      <c r="F71" s="97">
        <v>717.62</v>
      </c>
      <c r="G71" s="98">
        <f t="shared" ref="G71:G72" si="139">F71*19%</f>
        <v>136.34780000000001</v>
      </c>
      <c r="H71" s="99">
        <f t="shared" ref="H71:H72" si="140">F71+G71</f>
        <v>853.96780000000001</v>
      </c>
      <c r="I71" s="132">
        <f>C71-F71</f>
        <v>0</v>
      </c>
      <c r="J71" s="133">
        <f>I71*21%</f>
        <v>0</v>
      </c>
      <c r="K71" s="134">
        <f t="shared" ref="K71" si="141">I71+J71</f>
        <v>0</v>
      </c>
      <c r="L71" s="190">
        <f>F71+I71</f>
        <v>717.62</v>
      </c>
      <c r="M71" s="191">
        <f t="shared" ref="M71:N71" si="142">G71+J71</f>
        <v>136.34780000000001</v>
      </c>
      <c r="N71" s="192">
        <f t="shared" si="142"/>
        <v>853.96780000000001</v>
      </c>
    </row>
    <row r="72" spans="1:14" ht="21.75" thickBot="1" x14ac:dyDescent="0.4">
      <c r="A72" s="11"/>
      <c r="B72" s="12" t="s">
        <v>85</v>
      </c>
      <c r="C72" s="28">
        <v>0</v>
      </c>
      <c r="D72" s="29">
        <f t="shared" si="137"/>
        <v>0</v>
      </c>
      <c r="E72" s="66">
        <f t="shared" si="138"/>
        <v>0</v>
      </c>
      <c r="F72" s="97">
        <v>0</v>
      </c>
      <c r="G72" s="98">
        <f t="shared" si="139"/>
        <v>0</v>
      </c>
      <c r="H72" s="99">
        <f t="shared" si="140"/>
        <v>0</v>
      </c>
      <c r="I72" s="132">
        <f>C72-F72</f>
        <v>0</v>
      </c>
      <c r="J72" s="133">
        <f>I72*21%</f>
        <v>0</v>
      </c>
      <c r="K72" s="134">
        <f t="shared" ref="K72" si="143">I72+J72</f>
        <v>0</v>
      </c>
      <c r="L72" s="190">
        <f>F72+I72</f>
        <v>0</v>
      </c>
      <c r="M72" s="191">
        <f t="shared" ref="M72" si="144">G72+J72</f>
        <v>0</v>
      </c>
      <c r="N72" s="192">
        <f t="shared" ref="N72" si="145">H72+K72</f>
        <v>0</v>
      </c>
    </row>
    <row r="73" spans="1:14" s="2" customFormat="1" ht="21.75" thickTop="1" x14ac:dyDescent="0.35">
      <c r="A73" s="318" t="s">
        <v>86</v>
      </c>
      <c r="B73" s="349" t="s">
        <v>87</v>
      </c>
      <c r="C73" s="320">
        <f t="shared" ref="C73:K73" si="146">SUM(C74:C78)</f>
        <v>0</v>
      </c>
      <c r="D73" s="320">
        <f t="shared" si="146"/>
        <v>0</v>
      </c>
      <c r="E73" s="321">
        <f t="shared" si="146"/>
        <v>0</v>
      </c>
      <c r="F73" s="322">
        <f t="shared" si="146"/>
        <v>0</v>
      </c>
      <c r="G73" s="323">
        <f t="shared" si="146"/>
        <v>0</v>
      </c>
      <c r="H73" s="324">
        <f t="shared" si="146"/>
        <v>0</v>
      </c>
      <c r="I73" s="325">
        <f t="shared" si="146"/>
        <v>0</v>
      </c>
      <c r="J73" s="326">
        <f t="shared" si="146"/>
        <v>0</v>
      </c>
      <c r="K73" s="327">
        <f t="shared" si="146"/>
        <v>0</v>
      </c>
      <c r="L73" s="328">
        <f t="shared" ref="L73:N73" si="147">SUM(L74:L78)</f>
        <v>0</v>
      </c>
      <c r="M73" s="342">
        <f t="shared" si="147"/>
        <v>0</v>
      </c>
      <c r="N73" s="330">
        <f t="shared" si="147"/>
        <v>0</v>
      </c>
    </row>
    <row r="74" spans="1:14" ht="42" x14ac:dyDescent="0.35">
      <c r="A74" s="26"/>
      <c r="B74" s="31" t="s">
        <v>88</v>
      </c>
      <c r="C74" s="28">
        <v>0</v>
      </c>
      <c r="D74" s="52">
        <v>0</v>
      </c>
      <c r="E74" s="66">
        <f t="shared" ref="E74:E80" si="148">C74+D74</f>
        <v>0</v>
      </c>
      <c r="F74" s="97">
        <v>0</v>
      </c>
      <c r="G74" s="103">
        <v>0</v>
      </c>
      <c r="H74" s="99">
        <f t="shared" ref="H74:H80" si="149">F74+G74</f>
        <v>0</v>
      </c>
      <c r="I74" s="132">
        <v>0</v>
      </c>
      <c r="J74" s="136">
        <v>0</v>
      </c>
      <c r="K74" s="134">
        <f t="shared" ref="K74:K79" si="150">I74+J74</f>
        <v>0</v>
      </c>
      <c r="L74" s="182">
        <v>0</v>
      </c>
      <c r="M74" s="193">
        <v>0</v>
      </c>
      <c r="N74" s="184">
        <f t="shared" ref="N74:N78" si="151">L74+M74</f>
        <v>0</v>
      </c>
    </row>
    <row r="75" spans="1:14" ht="42" x14ac:dyDescent="0.35">
      <c r="A75" s="26"/>
      <c r="B75" s="31" t="s">
        <v>89</v>
      </c>
      <c r="C75" s="28">
        <v>0</v>
      </c>
      <c r="D75" s="52">
        <v>0</v>
      </c>
      <c r="E75" s="66">
        <f t="shared" si="148"/>
        <v>0</v>
      </c>
      <c r="F75" s="97">
        <v>0</v>
      </c>
      <c r="G75" s="103">
        <v>0</v>
      </c>
      <c r="H75" s="99">
        <f t="shared" si="149"/>
        <v>0</v>
      </c>
      <c r="I75" s="132">
        <v>0</v>
      </c>
      <c r="J75" s="136">
        <v>0</v>
      </c>
      <c r="K75" s="134">
        <f t="shared" si="150"/>
        <v>0</v>
      </c>
      <c r="L75" s="182">
        <v>0</v>
      </c>
      <c r="M75" s="193">
        <v>0</v>
      </c>
      <c r="N75" s="184">
        <f t="shared" si="151"/>
        <v>0</v>
      </c>
    </row>
    <row r="76" spans="1:14" ht="42" x14ac:dyDescent="0.35">
      <c r="A76" s="26"/>
      <c r="B76" s="31" t="s">
        <v>90</v>
      </c>
      <c r="C76" s="28">
        <v>0</v>
      </c>
      <c r="D76" s="52">
        <v>0</v>
      </c>
      <c r="E76" s="66">
        <f t="shared" si="148"/>
        <v>0</v>
      </c>
      <c r="F76" s="97">
        <v>0</v>
      </c>
      <c r="G76" s="103">
        <v>0</v>
      </c>
      <c r="H76" s="99">
        <f t="shared" si="149"/>
        <v>0</v>
      </c>
      <c r="I76" s="132">
        <v>0</v>
      </c>
      <c r="J76" s="136">
        <v>0</v>
      </c>
      <c r="K76" s="134">
        <f t="shared" si="150"/>
        <v>0</v>
      </c>
      <c r="L76" s="182">
        <v>0</v>
      </c>
      <c r="M76" s="193">
        <v>0</v>
      </c>
      <c r="N76" s="184">
        <f t="shared" si="151"/>
        <v>0</v>
      </c>
    </row>
    <row r="77" spans="1:14" ht="21" x14ac:dyDescent="0.35">
      <c r="A77" s="26"/>
      <c r="B77" s="31" t="s">
        <v>91</v>
      </c>
      <c r="C77" s="28">
        <v>0</v>
      </c>
      <c r="D77" s="52">
        <v>0</v>
      </c>
      <c r="E77" s="66">
        <f t="shared" si="148"/>
        <v>0</v>
      </c>
      <c r="F77" s="97">
        <v>0</v>
      </c>
      <c r="G77" s="103">
        <v>0</v>
      </c>
      <c r="H77" s="99">
        <f t="shared" si="149"/>
        <v>0</v>
      </c>
      <c r="I77" s="132">
        <v>0</v>
      </c>
      <c r="J77" s="136">
        <v>0</v>
      </c>
      <c r="K77" s="134">
        <f t="shared" si="150"/>
        <v>0</v>
      </c>
      <c r="L77" s="182">
        <v>0</v>
      </c>
      <c r="M77" s="193">
        <v>0</v>
      </c>
      <c r="N77" s="184">
        <f t="shared" si="151"/>
        <v>0</v>
      </c>
    </row>
    <row r="78" spans="1:14" ht="42.75" thickBot="1" x14ac:dyDescent="0.4">
      <c r="A78" s="11"/>
      <c r="B78" s="53" t="s">
        <v>92</v>
      </c>
      <c r="C78" s="13">
        <v>0</v>
      </c>
      <c r="D78" s="54">
        <v>0</v>
      </c>
      <c r="E78" s="62">
        <f t="shared" si="148"/>
        <v>0</v>
      </c>
      <c r="F78" s="82">
        <v>0</v>
      </c>
      <c r="G78" s="104">
        <v>0</v>
      </c>
      <c r="H78" s="84">
        <f t="shared" si="149"/>
        <v>0</v>
      </c>
      <c r="I78" s="117">
        <v>0</v>
      </c>
      <c r="J78" s="137">
        <v>0</v>
      </c>
      <c r="K78" s="119">
        <f t="shared" si="150"/>
        <v>0</v>
      </c>
      <c r="L78" s="167">
        <v>0</v>
      </c>
      <c r="M78" s="194">
        <v>0</v>
      </c>
      <c r="N78" s="169">
        <f t="shared" si="151"/>
        <v>0</v>
      </c>
    </row>
    <row r="79" spans="1:14" ht="22.5" thickTop="1" thickBot="1" x14ac:dyDescent="0.4">
      <c r="A79" s="42" t="s">
        <v>93</v>
      </c>
      <c r="B79" s="43" t="s">
        <v>94</v>
      </c>
      <c r="C79" s="44">
        <v>154413.01</v>
      </c>
      <c r="D79" s="45">
        <f t="shared" si="137"/>
        <v>29338.4719</v>
      </c>
      <c r="E79" s="69">
        <f t="shared" si="148"/>
        <v>183751.48190000001</v>
      </c>
      <c r="F79" s="85">
        <v>0</v>
      </c>
      <c r="G79" s="86">
        <f t="shared" ref="G79:G80" si="152">F79*19%</f>
        <v>0</v>
      </c>
      <c r="H79" s="87">
        <f t="shared" si="149"/>
        <v>0</v>
      </c>
      <c r="I79" s="120">
        <f>C79-F79</f>
        <v>154413.01</v>
      </c>
      <c r="J79" s="121">
        <f>I79*21%-7134.46</f>
        <v>25292.272100000002</v>
      </c>
      <c r="K79" s="122">
        <f t="shared" si="150"/>
        <v>179705.28210000001</v>
      </c>
      <c r="L79" s="204">
        <f>F79+I79</f>
        <v>154413.01</v>
      </c>
      <c r="M79" s="201">
        <f t="shared" ref="M79:N79" si="153">G79+J79</f>
        <v>25292.272100000002</v>
      </c>
      <c r="N79" s="205">
        <f t="shared" si="153"/>
        <v>179705.28210000001</v>
      </c>
    </row>
    <row r="80" spans="1:14" ht="22.5" thickTop="1" thickBot="1" x14ac:dyDescent="0.4">
      <c r="A80" s="16" t="s">
        <v>95</v>
      </c>
      <c r="B80" s="21" t="s">
        <v>96</v>
      </c>
      <c r="C80" s="18">
        <v>2500</v>
      </c>
      <c r="D80" s="19">
        <f t="shared" si="137"/>
        <v>475</v>
      </c>
      <c r="E80" s="63">
        <f t="shared" si="148"/>
        <v>2975</v>
      </c>
      <c r="F80" s="85">
        <v>0</v>
      </c>
      <c r="G80" s="86">
        <f t="shared" si="152"/>
        <v>0</v>
      </c>
      <c r="H80" s="87">
        <f t="shared" si="149"/>
        <v>0</v>
      </c>
      <c r="I80" s="120">
        <f>C80-F80</f>
        <v>2500</v>
      </c>
      <c r="J80" s="121">
        <f>I80*21%</f>
        <v>525</v>
      </c>
      <c r="K80" s="122">
        <f t="shared" ref="K80" si="154">I80+J80</f>
        <v>3025</v>
      </c>
      <c r="L80" s="204">
        <f>F80+I80</f>
        <v>2500</v>
      </c>
      <c r="M80" s="201">
        <f t="shared" ref="M80" si="155">G80+J80</f>
        <v>525</v>
      </c>
      <c r="N80" s="205">
        <f t="shared" ref="N80" si="156">H80+K80</f>
        <v>3025</v>
      </c>
    </row>
    <row r="81" spans="1:14" ht="22.5" thickTop="1" thickBot="1" x14ac:dyDescent="0.4">
      <c r="A81" s="436" t="s">
        <v>97</v>
      </c>
      <c r="B81" s="437"/>
      <c r="C81" s="22">
        <f>C70+C73+C79+C80</f>
        <v>157630.63</v>
      </c>
      <c r="D81" s="22">
        <f t="shared" ref="D81:E81" si="157">D70+D73+D79+D80</f>
        <v>29949.8197</v>
      </c>
      <c r="E81" s="64">
        <f t="shared" si="157"/>
        <v>187580.44970000003</v>
      </c>
      <c r="F81" s="88">
        <f>F70+F73+F79+F80</f>
        <v>717.62</v>
      </c>
      <c r="G81" s="89">
        <f t="shared" ref="G81:H81" si="158">G70+G73+G79+G80</f>
        <v>136.34780000000001</v>
      </c>
      <c r="H81" s="90">
        <f t="shared" si="158"/>
        <v>853.96780000000001</v>
      </c>
      <c r="I81" s="123">
        <f>I70+I73+I79+I80</f>
        <v>156913.01</v>
      </c>
      <c r="J81" s="124">
        <f t="shared" ref="J81:K81" si="159">J70+J73+J79+J80</f>
        <v>25817.272100000002</v>
      </c>
      <c r="K81" s="125">
        <f t="shared" si="159"/>
        <v>182730.28210000001</v>
      </c>
      <c r="L81" s="173">
        <f>L70+L73+L79+L80</f>
        <v>157630.63</v>
      </c>
      <c r="M81" s="174">
        <f t="shared" ref="M81:N81" si="160">M70+M73+M79+M80</f>
        <v>25953.619900000002</v>
      </c>
      <c r="N81" s="175">
        <f t="shared" si="160"/>
        <v>183584.24990000002</v>
      </c>
    </row>
    <row r="82" spans="1:14" ht="21" x14ac:dyDescent="0.25">
      <c r="A82" s="427" t="s">
        <v>98</v>
      </c>
      <c r="B82" s="428"/>
      <c r="C82" s="428"/>
      <c r="D82" s="428"/>
      <c r="E82" s="428"/>
      <c r="F82" s="79"/>
      <c r="G82" s="80"/>
      <c r="H82" s="81"/>
      <c r="I82" s="114"/>
      <c r="J82" s="115"/>
      <c r="K82" s="116"/>
      <c r="L82" s="164"/>
      <c r="M82" s="165"/>
      <c r="N82" s="166"/>
    </row>
    <row r="83" spans="1:14" ht="21" x14ac:dyDescent="0.35">
      <c r="A83" s="26" t="s">
        <v>99</v>
      </c>
      <c r="B83" s="55" t="s">
        <v>100</v>
      </c>
      <c r="C83" s="28">
        <v>0</v>
      </c>
      <c r="D83" s="29">
        <f>C83*19%</f>
        <v>0</v>
      </c>
      <c r="E83" s="66">
        <f>C83+D83</f>
        <v>0</v>
      </c>
      <c r="F83" s="97">
        <v>0</v>
      </c>
      <c r="G83" s="98">
        <f>F83*19%</f>
        <v>0</v>
      </c>
      <c r="H83" s="99">
        <f>F83+G83</f>
        <v>0</v>
      </c>
      <c r="I83" s="132">
        <v>0</v>
      </c>
      <c r="J83" s="133">
        <f>I83*19%</f>
        <v>0</v>
      </c>
      <c r="K83" s="134">
        <f>I83+J83</f>
        <v>0</v>
      </c>
      <c r="L83" s="182">
        <v>0</v>
      </c>
      <c r="M83" s="183">
        <f>L83*19%</f>
        <v>0</v>
      </c>
      <c r="N83" s="184">
        <f>L83+M83</f>
        <v>0</v>
      </c>
    </row>
    <row r="84" spans="1:14" ht="21" x14ac:dyDescent="0.35">
      <c r="A84" s="26" t="s">
        <v>101</v>
      </c>
      <c r="B84" s="27" t="s">
        <v>102</v>
      </c>
      <c r="C84" s="28">
        <v>0</v>
      </c>
      <c r="D84" s="29">
        <f t="shared" ref="D84" si="161">C84*19%</f>
        <v>0</v>
      </c>
      <c r="E84" s="66">
        <f t="shared" ref="E84" si="162">C84+D84</f>
        <v>0</v>
      </c>
      <c r="F84" s="97">
        <v>0</v>
      </c>
      <c r="G84" s="98">
        <f t="shared" ref="G84" si="163">F84*19%</f>
        <v>0</v>
      </c>
      <c r="H84" s="99">
        <f t="shared" ref="H84" si="164">F84+G84</f>
        <v>0</v>
      </c>
      <c r="I84" s="132">
        <v>0</v>
      </c>
      <c r="J84" s="133">
        <f t="shared" ref="J84" si="165">I84*19%</f>
        <v>0</v>
      </c>
      <c r="K84" s="134">
        <f t="shared" ref="K84" si="166">I84+J84</f>
        <v>0</v>
      </c>
      <c r="L84" s="182">
        <v>0</v>
      </c>
      <c r="M84" s="183">
        <f t="shared" ref="M84" si="167">L84*19%</f>
        <v>0</v>
      </c>
      <c r="N84" s="184">
        <f t="shared" ref="N84" si="168">L84+M84</f>
        <v>0</v>
      </c>
    </row>
    <row r="85" spans="1:14" ht="21.75" thickBot="1" x14ac:dyDescent="0.4">
      <c r="A85" s="430" t="s">
        <v>103</v>
      </c>
      <c r="B85" s="431"/>
      <c r="C85" s="24">
        <f>SUM(C83:C84)</f>
        <v>0</v>
      </c>
      <c r="D85" s="24">
        <f t="shared" ref="D85:E85" si="169">SUM(D83:D84)</f>
        <v>0</v>
      </c>
      <c r="E85" s="65">
        <f t="shared" si="169"/>
        <v>0</v>
      </c>
      <c r="F85" s="91">
        <f>SUM(F83:F84)</f>
        <v>0</v>
      </c>
      <c r="G85" s="92">
        <f t="shared" ref="G85:H85" si="170">SUM(G83:G84)</f>
        <v>0</v>
      </c>
      <c r="H85" s="93">
        <f t="shared" si="170"/>
        <v>0</v>
      </c>
      <c r="I85" s="126">
        <f>SUM(I83:I84)</f>
        <v>0</v>
      </c>
      <c r="J85" s="127">
        <f t="shared" ref="J85:K85" si="171">SUM(J83:J84)</f>
        <v>0</v>
      </c>
      <c r="K85" s="128">
        <f t="shared" si="171"/>
        <v>0</v>
      </c>
      <c r="L85" s="176">
        <f>SUM(L83:L84)</f>
        <v>0</v>
      </c>
      <c r="M85" s="177">
        <f t="shared" ref="M85:N85" si="172">SUM(M83:M84)</f>
        <v>0</v>
      </c>
      <c r="N85" s="178">
        <f t="shared" si="172"/>
        <v>0</v>
      </c>
    </row>
    <row r="86" spans="1:14" ht="21.75" thickBot="1" x14ac:dyDescent="0.4">
      <c r="A86" s="432" t="s">
        <v>104</v>
      </c>
      <c r="B86" s="433"/>
      <c r="C86" s="56">
        <f t="shared" ref="C86:K86" si="173">C17+C19+C45+C68+C81+C85</f>
        <v>569802.53</v>
      </c>
      <c r="D86" s="56">
        <f t="shared" si="173"/>
        <v>108262.48069999999</v>
      </c>
      <c r="E86" s="72">
        <f t="shared" si="173"/>
        <v>678065.01069999998</v>
      </c>
      <c r="F86" s="105">
        <f t="shared" si="173"/>
        <v>213079.47999999998</v>
      </c>
      <c r="G86" s="106">
        <f t="shared" si="173"/>
        <v>40485.101200000005</v>
      </c>
      <c r="H86" s="107">
        <f t="shared" si="173"/>
        <v>253564.58120000004</v>
      </c>
      <c r="I86" s="138">
        <f t="shared" si="173"/>
        <v>356723.05000000005</v>
      </c>
      <c r="J86" s="139">
        <f t="shared" si="173"/>
        <v>67777.380499999999</v>
      </c>
      <c r="K86" s="140">
        <f t="shared" si="173"/>
        <v>424500.43050000002</v>
      </c>
      <c r="L86" s="195">
        <f t="shared" ref="L86:N86" si="174">L17+L19+L45+L68+L81+L85</f>
        <v>569802.53</v>
      </c>
      <c r="M86" s="196">
        <f t="shared" si="174"/>
        <v>108262.48169999999</v>
      </c>
      <c r="N86" s="197">
        <f t="shared" si="174"/>
        <v>678065.01170000003</v>
      </c>
    </row>
    <row r="87" spans="1:14" ht="21.75" thickBot="1" x14ac:dyDescent="0.4">
      <c r="A87" s="432" t="s">
        <v>105</v>
      </c>
      <c r="B87" s="433"/>
      <c r="C87" s="56">
        <f t="shared" ref="C87:K87" si="175">C14+C15+C16+C19+C47+C60+C71</f>
        <v>316001.30000000005</v>
      </c>
      <c r="D87" s="56">
        <f t="shared" si="175"/>
        <v>60040.247000000003</v>
      </c>
      <c r="E87" s="72">
        <f t="shared" si="175"/>
        <v>376041.5469999999</v>
      </c>
      <c r="F87" s="105">
        <f t="shared" si="175"/>
        <v>144241.25999999998</v>
      </c>
      <c r="G87" s="106">
        <f t="shared" si="175"/>
        <v>27405.839399999997</v>
      </c>
      <c r="H87" s="107">
        <f t="shared" si="175"/>
        <v>171647.09940000004</v>
      </c>
      <c r="I87" s="138">
        <f t="shared" si="175"/>
        <v>171760.04</v>
      </c>
      <c r="J87" s="139">
        <f t="shared" si="175"/>
        <v>36069.608399999997</v>
      </c>
      <c r="K87" s="140">
        <f t="shared" si="175"/>
        <v>207829.64840000001</v>
      </c>
      <c r="L87" s="195">
        <f t="shared" ref="L87:N87" si="176">L14+L15+L16+L19+L47+L60+L71</f>
        <v>316001.3</v>
      </c>
      <c r="M87" s="196">
        <f t="shared" si="176"/>
        <v>63475.447799999994</v>
      </c>
      <c r="N87" s="197">
        <f t="shared" si="176"/>
        <v>379476.74780000001</v>
      </c>
    </row>
    <row r="89" spans="1:14" ht="21" x14ac:dyDescent="0.35">
      <c r="B89" s="57" t="s">
        <v>106</v>
      </c>
      <c r="C89" s="434" t="s">
        <v>107</v>
      </c>
      <c r="D89" s="434"/>
      <c r="E89" s="434"/>
      <c r="F89" s="434"/>
      <c r="G89" s="434"/>
      <c r="H89" s="434"/>
      <c r="I89" s="434"/>
      <c r="J89" s="434"/>
      <c r="K89" s="434"/>
      <c r="L89" s="434"/>
      <c r="M89" s="434"/>
      <c r="N89" s="434"/>
    </row>
    <row r="90" spans="1:14" ht="21" x14ac:dyDescent="0.35">
      <c r="A90" s="2"/>
      <c r="B90" s="58" t="s">
        <v>108</v>
      </c>
      <c r="C90" s="435" t="s">
        <v>109</v>
      </c>
      <c r="D90" s="435"/>
      <c r="E90" s="435"/>
      <c r="F90" s="435"/>
      <c r="G90" s="435"/>
      <c r="H90" s="435"/>
      <c r="I90" s="435"/>
      <c r="J90" s="435"/>
      <c r="K90" s="435"/>
      <c r="L90" s="282"/>
      <c r="M90" s="58"/>
      <c r="N90" s="282"/>
    </row>
    <row r="93" spans="1:14" ht="21" x14ac:dyDescent="0.35">
      <c r="B93" s="57" t="s">
        <v>110</v>
      </c>
      <c r="E93" s="156"/>
      <c r="F93" s="157"/>
      <c r="I93" s="395"/>
    </row>
    <row r="94" spans="1:14" ht="21" x14ac:dyDescent="0.35">
      <c r="A94" s="2"/>
      <c r="B94" s="58" t="s">
        <v>111</v>
      </c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</row>
    <row r="95" spans="1:14" x14ac:dyDescent="0.25">
      <c r="I95" s="395"/>
    </row>
    <row r="102" spans="2:3" s="57" customFormat="1" ht="63" customHeight="1" x14ac:dyDescent="0.35">
      <c r="B102" s="426"/>
      <c r="C102" s="426"/>
    </row>
  </sheetData>
  <mergeCells count="33">
    <mergeCell ref="L7:N8"/>
    <mergeCell ref="L89:N89"/>
    <mergeCell ref="A2:B2"/>
    <mergeCell ref="A3:B3"/>
    <mergeCell ref="A4:B4"/>
    <mergeCell ref="A6:E6"/>
    <mergeCell ref="A7:E7"/>
    <mergeCell ref="A87:B87"/>
    <mergeCell ref="C89:E89"/>
    <mergeCell ref="F7:H8"/>
    <mergeCell ref="I7:K8"/>
    <mergeCell ref="A8:E8"/>
    <mergeCell ref="A9:A10"/>
    <mergeCell ref="B9:B10"/>
    <mergeCell ref="A12:E12"/>
    <mergeCell ref="A17:B17"/>
    <mergeCell ref="B102:C102"/>
    <mergeCell ref="F89:H89"/>
    <mergeCell ref="F90:H90"/>
    <mergeCell ref="C90:E90"/>
    <mergeCell ref="A20:E20"/>
    <mergeCell ref="A45:B45"/>
    <mergeCell ref="A46:E46"/>
    <mergeCell ref="A68:B68"/>
    <mergeCell ref="A69:E69"/>
    <mergeCell ref="A82:E82"/>
    <mergeCell ref="A85:B85"/>
    <mergeCell ref="A86:B86"/>
    <mergeCell ref="I89:K89"/>
    <mergeCell ref="I90:K90"/>
    <mergeCell ref="A18:E18"/>
    <mergeCell ref="A19:B19"/>
    <mergeCell ref="A81:B81"/>
  </mergeCells>
  <pageMargins left="0.7" right="0.7" top="0.75" bottom="0.75" header="0.3" footer="0.3"/>
  <pageSetup paperSize="9" scale="23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161917-892E-4CF5-B395-720074F59D6C}">
  <dimension ref="A1:N94"/>
  <sheetViews>
    <sheetView view="pageBreakPreview" topLeftCell="A2" zoomScale="60" zoomScaleNormal="70" workbookViewId="0">
      <selection activeCell="I7" sqref="I7:K8"/>
    </sheetView>
  </sheetViews>
  <sheetFormatPr defaultRowHeight="15" x14ac:dyDescent="0.25"/>
  <cols>
    <col min="1" max="1" width="6.28515625" customWidth="1"/>
    <col min="2" max="2" width="92.42578125" customWidth="1"/>
    <col min="3" max="3" width="28.85546875" customWidth="1"/>
    <col min="4" max="4" width="18.5703125" customWidth="1"/>
    <col min="5" max="5" width="21" customWidth="1"/>
    <col min="6" max="6" width="28.85546875" customWidth="1"/>
    <col min="7" max="7" width="18.5703125" customWidth="1"/>
    <col min="8" max="8" width="21" customWidth="1"/>
    <col min="9" max="9" width="28.85546875" customWidth="1"/>
    <col min="10" max="10" width="18.5703125" customWidth="1"/>
    <col min="11" max="11" width="21" customWidth="1"/>
    <col min="12" max="12" width="28.85546875" customWidth="1"/>
    <col min="13" max="13" width="18.5703125" customWidth="1"/>
    <col min="14" max="14" width="21" customWidth="1"/>
  </cols>
  <sheetData>
    <row r="1" spans="1:14" ht="18.75" x14ac:dyDescent="0.3">
      <c r="A1" s="1" t="s">
        <v>0</v>
      </c>
      <c r="B1" s="1"/>
      <c r="C1" s="2"/>
      <c r="D1" s="2"/>
      <c r="F1" s="2"/>
      <c r="G1" s="2"/>
      <c r="I1" s="2"/>
      <c r="J1" s="2"/>
      <c r="L1" s="2"/>
      <c r="M1" s="2"/>
    </row>
    <row r="2" spans="1:14" ht="18.75" x14ac:dyDescent="0.25">
      <c r="A2" s="445" t="s">
        <v>1</v>
      </c>
      <c r="B2" s="445"/>
      <c r="C2" s="2"/>
      <c r="D2" s="2"/>
      <c r="F2" s="2"/>
      <c r="G2" s="2"/>
      <c r="I2" s="2"/>
      <c r="J2" s="2"/>
      <c r="L2" s="2"/>
      <c r="M2" s="2"/>
    </row>
    <row r="3" spans="1:14" ht="18.75" x14ac:dyDescent="0.25">
      <c r="A3" s="445" t="s">
        <v>2</v>
      </c>
      <c r="B3" s="445"/>
      <c r="C3" s="2"/>
      <c r="D3" s="2"/>
      <c r="F3" s="2"/>
      <c r="G3" s="2"/>
      <c r="I3" s="2"/>
      <c r="J3" s="2"/>
      <c r="L3" s="2"/>
      <c r="M3" s="2"/>
    </row>
    <row r="4" spans="1:14" ht="18.75" x14ac:dyDescent="0.25">
      <c r="A4" s="445" t="s">
        <v>3</v>
      </c>
      <c r="B4" s="445"/>
      <c r="C4" s="2"/>
      <c r="D4" s="2"/>
      <c r="F4" s="2"/>
      <c r="G4" s="2"/>
      <c r="I4" s="2"/>
      <c r="J4" s="2"/>
      <c r="L4" s="2"/>
      <c r="M4" s="2"/>
    </row>
    <row r="6" spans="1:14" ht="21.75" thickBot="1" x14ac:dyDescent="0.4">
      <c r="A6" s="446" t="s">
        <v>112</v>
      </c>
      <c r="B6" s="447"/>
      <c r="C6" s="447"/>
      <c r="D6" s="447"/>
      <c r="E6" s="447"/>
      <c r="F6" s="3"/>
      <c r="G6" s="3"/>
      <c r="H6" s="3"/>
      <c r="I6" s="3"/>
      <c r="J6" s="3"/>
      <c r="K6" s="3"/>
      <c r="L6" s="3"/>
      <c r="M6" s="3"/>
      <c r="N6" s="3"/>
    </row>
    <row r="7" spans="1:14" ht="21" x14ac:dyDescent="0.35">
      <c r="A7" s="446" t="s">
        <v>5</v>
      </c>
      <c r="B7" s="446"/>
      <c r="C7" s="446"/>
      <c r="D7" s="446"/>
      <c r="E7" s="446"/>
      <c r="F7" s="448" t="s">
        <v>124</v>
      </c>
      <c r="G7" s="449"/>
      <c r="H7" s="450"/>
      <c r="I7" s="454" t="s">
        <v>130</v>
      </c>
      <c r="J7" s="455"/>
      <c r="K7" s="456"/>
      <c r="L7" s="460" t="s">
        <v>125</v>
      </c>
      <c r="M7" s="461"/>
      <c r="N7" s="462"/>
    </row>
    <row r="8" spans="1:14" ht="21.75" thickBot="1" x14ac:dyDescent="0.3">
      <c r="A8" s="443" t="s">
        <v>6</v>
      </c>
      <c r="B8" s="444"/>
      <c r="C8" s="444"/>
      <c r="D8" s="444"/>
      <c r="E8" s="444"/>
      <c r="F8" s="451"/>
      <c r="G8" s="452"/>
      <c r="H8" s="453"/>
      <c r="I8" s="457"/>
      <c r="J8" s="458"/>
      <c r="K8" s="459"/>
      <c r="L8" s="463"/>
      <c r="M8" s="464"/>
      <c r="N8" s="465"/>
    </row>
    <row r="9" spans="1:14" ht="21" x14ac:dyDescent="0.25">
      <c r="A9" s="438" t="s">
        <v>7</v>
      </c>
      <c r="B9" s="440" t="s">
        <v>8</v>
      </c>
      <c r="C9" s="4" t="s">
        <v>9</v>
      </c>
      <c r="D9" s="5" t="s">
        <v>10</v>
      </c>
      <c r="E9" s="6" t="s">
        <v>11</v>
      </c>
      <c r="F9" s="73" t="s">
        <v>9</v>
      </c>
      <c r="G9" s="74" t="s">
        <v>10</v>
      </c>
      <c r="H9" s="75" t="s">
        <v>11</v>
      </c>
      <c r="I9" s="108" t="s">
        <v>9</v>
      </c>
      <c r="J9" s="109" t="s">
        <v>10</v>
      </c>
      <c r="K9" s="110" t="s">
        <v>11</v>
      </c>
      <c r="L9" s="158" t="s">
        <v>9</v>
      </c>
      <c r="M9" s="159" t="s">
        <v>10</v>
      </c>
      <c r="N9" s="160" t="s">
        <v>11</v>
      </c>
    </row>
    <row r="10" spans="1:14" ht="21.75" thickBot="1" x14ac:dyDescent="0.3">
      <c r="A10" s="439"/>
      <c r="B10" s="441"/>
      <c r="C10" s="7" t="s">
        <v>12</v>
      </c>
      <c r="D10" s="8" t="s">
        <v>12</v>
      </c>
      <c r="E10" s="9" t="s">
        <v>12</v>
      </c>
      <c r="F10" s="76" t="s">
        <v>12</v>
      </c>
      <c r="G10" s="77" t="s">
        <v>12</v>
      </c>
      <c r="H10" s="78" t="s">
        <v>12</v>
      </c>
      <c r="I10" s="111" t="s">
        <v>12</v>
      </c>
      <c r="J10" s="112" t="s">
        <v>12</v>
      </c>
      <c r="K10" s="113" t="s">
        <v>12</v>
      </c>
      <c r="L10" s="161" t="s">
        <v>12</v>
      </c>
      <c r="M10" s="162" t="s">
        <v>12</v>
      </c>
      <c r="N10" s="163" t="s">
        <v>12</v>
      </c>
    </row>
    <row r="11" spans="1:14" ht="21.75" thickBot="1" x14ac:dyDescent="0.3">
      <c r="A11" s="10" t="s">
        <v>13</v>
      </c>
      <c r="B11" s="10" t="s">
        <v>14</v>
      </c>
      <c r="C11" s="10" t="s">
        <v>15</v>
      </c>
      <c r="D11" s="10" t="s">
        <v>16</v>
      </c>
      <c r="E11" s="10" t="s">
        <v>17</v>
      </c>
      <c r="F11" s="273" t="s">
        <v>15</v>
      </c>
      <c r="G11" s="274" t="s">
        <v>16</v>
      </c>
      <c r="H11" s="275" t="s">
        <v>17</v>
      </c>
      <c r="I11" s="389" t="s">
        <v>15</v>
      </c>
      <c r="J11" s="390" t="s">
        <v>16</v>
      </c>
      <c r="K11" s="391" t="s">
        <v>17</v>
      </c>
      <c r="L11" s="279" t="s">
        <v>15</v>
      </c>
      <c r="M11" s="280" t="s">
        <v>16</v>
      </c>
      <c r="N11" s="281" t="s">
        <v>17</v>
      </c>
    </row>
    <row r="12" spans="1:14" ht="21" x14ac:dyDescent="0.25">
      <c r="A12" s="442" t="s">
        <v>18</v>
      </c>
      <c r="B12" s="428"/>
      <c r="C12" s="428"/>
      <c r="D12" s="428"/>
      <c r="E12" s="429"/>
      <c r="F12" s="79"/>
      <c r="G12" s="80"/>
      <c r="H12" s="81"/>
      <c r="I12" s="114"/>
      <c r="J12" s="115"/>
      <c r="K12" s="116"/>
      <c r="L12" s="164"/>
      <c r="M12" s="165"/>
      <c r="N12" s="166"/>
    </row>
    <row r="13" spans="1:14" ht="21.75" thickBot="1" x14ac:dyDescent="0.4">
      <c r="A13" s="11" t="s">
        <v>19</v>
      </c>
      <c r="B13" s="12" t="s">
        <v>20</v>
      </c>
      <c r="C13" s="13">
        <v>0</v>
      </c>
      <c r="D13" s="14">
        <f>C13*19%</f>
        <v>0</v>
      </c>
      <c r="E13" s="15">
        <f>C13+D13</f>
        <v>0</v>
      </c>
      <c r="F13" s="82">
        <v>0</v>
      </c>
      <c r="G13" s="83">
        <f>F13*19%</f>
        <v>0</v>
      </c>
      <c r="H13" s="84">
        <f>F13+G13</f>
        <v>0</v>
      </c>
      <c r="I13" s="117">
        <f>C13-F13</f>
        <v>0</v>
      </c>
      <c r="J13" s="118">
        <f>I13*21%</f>
        <v>0</v>
      </c>
      <c r="K13" s="119">
        <f>I13+J13</f>
        <v>0</v>
      </c>
      <c r="L13" s="167">
        <v>0</v>
      </c>
      <c r="M13" s="168">
        <f>L13*19%</f>
        <v>0</v>
      </c>
      <c r="N13" s="169">
        <f>L13+M13</f>
        <v>0</v>
      </c>
    </row>
    <row r="14" spans="1:14" ht="22.5" thickTop="1" thickBot="1" x14ac:dyDescent="0.4">
      <c r="A14" s="16" t="s">
        <v>21</v>
      </c>
      <c r="B14" s="17" t="s">
        <v>22</v>
      </c>
      <c r="C14" s="18">
        <v>0</v>
      </c>
      <c r="D14" s="19">
        <f t="shared" ref="D14:D16" si="0">C14*19%</f>
        <v>0</v>
      </c>
      <c r="E14" s="20">
        <f t="shared" ref="E14:E16" si="1">C14+D14</f>
        <v>0</v>
      </c>
      <c r="F14" s="85">
        <v>0</v>
      </c>
      <c r="G14" s="86">
        <f t="shared" ref="G14:G16" si="2">F14*19%</f>
        <v>0</v>
      </c>
      <c r="H14" s="87">
        <f t="shared" ref="H14:H16" si="3">F14+G14</f>
        <v>0</v>
      </c>
      <c r="I14" s="117">
        <f t="shared" ref="I14:I16" si="4">C14-F14</f>
        <v>0</v>
      </c>
      <c r="J14" s="118">
        <f t="shared" ref="J14:J16" si="5">I14*21%</f>
        <v>0</v>
      </c>
      <c r="K14" s="119">
        <f t="shared" ref="K14:K16" si="6">I14+J14</f>
        <v>0</v>
      </c>
      <c r="L14" s="170">
        <v>0</v>
      </c>
      <c r="M14" s="171">
        <f t="shared" ref="M14:M16" si="7">L14*19%</f>
        <v>0</v>
      </c>
      <c r="N14" s="172">
        <f t="shared" ref="N14:N16" si="8">L14+M14</f>
        <v>0</v>
      </c>
    </row>
    <row r="15" spans="1:14" ht="43.5" thickTop="1" thickBot="1" x14ac:dyDescent="0.4">
      <c r="A15" s="16" t="s">
        <v>23</v>
      </c>
      <c r="B15" s="21" t="s">
        <v>24</v>
      </c>
      <c r="C15" s="18">
        <v>0</v>
      </c>
      <c r="D15" s="19">
        <f t="shared" si="0"/>
        <v>0</v>
      </c>
      <c r="E15" s="20">
        <f t="shared" si="1"/>
        <v>0</v>
      </c>
      <c r="F15" s="85">
        <v>0</v>
      </c>
      <c r="G15" s="86">
        <f t="shared" si="2"/>
        <v>0</v>
      </c>
      <c r="H15" s="87">
        <f t="shared" si="3"/>
        <v>0</v>
      </c>
      <c r="I15" s="117">
        <f t="shared" si="4"/>
        <v>0</v>
      </c>
      <c r="J15" s="118">
        <f t="shared" si="5"/>
        <v>0</v>
      </c>
      <c r="K15" s="119">
        <f t="shared" si="6"/>
        <v>0</v>
      </c>
      <c r="L15" s="170">
        <v>0</v>
      </c>
      <c r="M15" s="171">
        <f t="shared" si="7"/>
        <v>0</v>
      </c>
      <c r="N15" s="172">
        <f t="shared" si="8"/>
        <v>0</v>
      </c>
    </row>
    <row r="16" spans="1:14" ht="22.5" thickTop="1" thickBot="1" x14ac:dyDescent="0.4">
      <c r="A16" s="16" t="s">
        <v>25</v>
      </c>
      <c r="B16" s="17" t="s">
        <v>26</v>
      </c>
      <c r="C16" s="18">
        <v>0</v>
      </c>
      <c r="D16" s="19">
        <f t="shared" si="0"/>
        <v>0</v>
      </c>
      <c r="E16" s="20">
        <f t="shared" si="1"/>
        <v>0</v>
      </c>
      <c r="F16" s="85">
        <v>0</v>
      </c>
      <c r="G16" s="86">
        <f t="shared" si="2"/>
        <v>0</v>
      </c>
      <c r="H16" s="87">
        <f t="shared" si="3"/>
        <v>0</v>
      </c>
      <c r="I16" s="117">
        <f t="shared" si="4"/>
        <v>0</v>
      </c>
      <c r="J16" s="118">
        <f t="shared" si="5"/>
        <v>0</v>
      </c>
      <c r="K16" s="119">
        <f t="shared" si="6"/>
        <v>0</v>
      </c>
      <c r="L16" s="170">
        <v>0</v>
      </c>
      <c r="M16" s="171">
        <f t="shared" si="7"/>
        <v>0</v>
      </c>
      <c r="N16" s="172">
        <f t="shared" si="8"/>
        <v>0</v>
      </c>
    </row>
    <row r="17" spans="1:14" ht="22.5" thickTop="1" thickBot="1" x14ac:dyDescent="0.4">
      <c r="A17" s="436" t="s">
        <v>27</v>
      </c>
      <c r="B17" s="437"/>
      <c r="C17" s="22">
        <f>SUM(C13:C16)</f>
        <v>0</v>
      </c>
      <c r="D17" s="22">
        <f t="shared" ref="D17:E17" si="9">SUM(D13:D16)</f>
        <v>0</v>
      </c>
      <c r="E17" s="23">
        <f t="shared" si="9"/>
        <v>0</v>
      </c>
      <c r="F17" s="88">
        <f>SUM(F13:F16)</f>
        <v>0</v>
      </c>
      <c r="G17" s="89">
        <f t="shared" ref="G17:H17" si="10">SUM(G13:G16)</f>
        <v>0</v>
      </c>
      <c r="H17" s="90">
        <f t="shared" si="10"/>
        <v>0</v>
      </c>
      <c r="I17" s="123">
        <f>SUM(I13:I16)</f>
        <v>0</v>
      </c>
      <c r="J17" s="124">
        <f t="shared" ref="J17:K17" si="11">SUM(J13:J16)</f>
        <v>0</v>
      </c>
      <c r="K17" s="125">
        <f t="shared" si="11"/>
        <v>0</v>
      </c>
      <c r="L17" s="173">
        <f>SUM(L13:L16)</f>
        <v>0</v>
      </c>
      <c r="M17" s="174">
        <f t="shared" ref="M17:N17" si="12">SUM(M13:M16)</f>
        <v>0</v>
      </c>
      <c r="N17" s="175">
        <f t="shared" si="12"/>
        <v>0</v>
      </c>
    </row>
    <row r="18" spans="1:14" ht="21" x14ac:dyDescent="0.25">
      <c r="A18" s="427" t="s">
        <v>28</v>
      </c>
      <c r="B18" s="428"/>
      <c r="C18" s="428"/>
      <c r="D18" s="428"/>
      <c r="E18" s="429"/>
      <c r="F18" s="79"/>
      <c r="G18" s="80"/>
      <c r="H18" s="81"/>
      <c r="I18" s="114"/>
      <c r="J18" s="115"/>
      <c r="K18" s="116"/>
      <c r="L18" s="164"/>
      <c r="M18" s="165"/>
      <c r="N18" s="166"/>
    </row>
    <row r="19" spans="1:14" ht="21.75" thickBot="1" x14ac:dyDescent="0.4">
      <c r="A19" s="430" t="s">
        <v>29</v>
      </c>
      <c r="B19" s="431"/>
      <c r="C19" s="24">
        <v>0</v>
      </c>
      <c r="D19" s="24">
        <v>0</v>
      </c>
      <c r="E19" s="25">
        <v>0</v>
      </c>
      <c r="F19" s="91">
        <v>0</v>
      </c>
      <c r="G19" s="92">
        <v>0</v>
      </c>
      <c r="H19" s="93">
        <v>0</v>
      </c>
      <c r="I19" s="126">
        <v>0</v>
      </c>
      <c r="J19" s="127">
        <v>0</v>
      </c>
      <c r="K19" s="128">
        <v>0</v>
      </c>
      <c r="L19" s="176">
        <v>0</v>
      </c>
      <c r="M19" s="177">
        <v>0</v>
      </c>
      <c r="N19" s="178">
        <v>0</v>
      </c>
    </row>
    <row r="20" spans="1:14" ht="21" x14ac:dyDescent="0.25">
      <c r="A20" s="427" t="s">
        <v>30</v>
      </c>
      <c r="B20" s="428"/>
      <c r="C20" s="428"/>
      <c r="D20" s="428"/>
      <c r="E20" s="429"/>
      <c r="F20" s="79"/>
      <c r="G20" s="80"/>
      <c r="H20" s="81"/>
      <c r="I20" s="114"/>
      <c r="J20" s="115"/>
      <c r="K20" s="116"/>
      <c r="L20" s="164"/>
      <c r="M20" s="165"/>
      <c r="N20" s="166"/>
    </row>
    <row r="21" spans="1:14" s="2" customFormat="1" ht="21" x14ac:dyDescent="0.35">
      <c r="A21" s="283" t="s">
        <v>31</v>
      </c>
      <c r="B21" s="284" t="s">
        <v>32</v>
      </c>
      <c r="C21" s="285">
        <f>SUM(C22:C24)</f>
        <v>0</v>
      </c>
      <c r="D21" s="285">
        <f t="shared" ref="D21:E21" si="13">SUM(D22:D24)</f>
        <v>0</v>
      </c>
      <c r="E21" s="350">
        <f t="shared" si="13"/>
        <v>0</v>
      </c>
      <c r="F21" s="287">
        <f>SUM(F22:F24)</f>
        <v>0</v>
      </c>
      <c r="G21" s="288">
        <f t="shared" ref="G21:H21" si="14">SUM(G22:G24)</f>
        <v>0</v>
      </c>
      <c r="H21" s="289">
        <f t="shared" si="14"/>
        <v>0</v>
      </c>
      <c r="I21" s="290">
        <f>SUM(I22:I24)</f>
        <v>0</v>
      </c>
      <c r="J21" s="291">
        <f t="shared" ref="J21:K21" si="15">SUM(J22:J24)</f>
        <v>0</v>
      </c>
      <c r="K21" s="292">
        <f t="shared" si="15"/>
        <v>0</v>
      </c>
      <c r="L21" s="293">
        <f>SUM(L22:L24)</f>
        <v>0</v>
      </c>
      <c r="M21" s="294">
        <f t="shared" ref="M21:N21" si="16">SUM(M22:M24)</f>
        <v>0</v>
      </c>
      <c r="N21" s="295">
        <f t="shared" si="16"/>
        <v>0</v>
      </c>
    </row>
    <row r="22" spans="1:14" ht="21" x14ac:dyDescent="0.35">
      <c r="A22" s="26"/>
      <c r="B22" s="27" t="s">
        <v>33</v>
      </c>
      <c r="C22" s="28">
        <v>0</v>
      </c>
      <c r="D22" s="29">
        <f t="shared" ref="D22:D43" si="17">C22*19%</f>
        <v>0</v>
      </c>
      <c r="E22" s="30">
        <f t="shared" ref="E22:E43" si="18">C22+D22</f>
        <v>0</v>
      </c>
      <c r="F22" s="97">
        <v>0</v>
      </c>
      <c r="G22" s="98">
        <f t="shared" ref="G22:G27" si="19">F22*19%</f>
        <v>0</v>
      </c>
      <c r="H22" s="99">
        <f t="shared" ref="H22:H27" si="20">F22+G22</f>
        <v>0</v>
      </c>
      <c r="I22" s="132">
        <v>0</v>
      </c>
      <c r="J22" s="133">
        <f t="shared" ref="J22:J25" si="21">I22*19%</f>
        <v>0</v>
      </c>
      <c r="K22" s="134">
        <f t="shared" ref="K22:K27" si="22">I22+J22</f>
        <v>0</v>
      </c>
      <c r="L22" s="182">
        <v>0</v>
      </c>
      <c r="M22" s="183">
        <f t="shared" ref="M22:M25" si="23">L22*19%</f>
        <v>0</v>
      </c>
      <c r="N22" s="184">
        <f t="shared" ref="N22:N25" si="24">L22+M22</f>
        <v>0</v>
      </c>
    </row>
    <row r="23" spans="1:14" ht="21" x14ac:dyDescent="0.35">
      <c r="A23" s="26"/>
      <c r="B23" s="27" t="s">
        <v>34</v>
      </c>
      <c r="C23" s="28">
        <v>0</v>
      </c>
      <c r="D23" s="29">
        <f t="shared" si="17"/>
        <v>0</v>
      </c>
      <c r="E23" s="30">
        <f t="shared" si="18"/>
        <v>0</v>
      </c>
      <c r="F23" s="97">
        <v>0</v>
      </c>
      <c r="G23" s="98">
        <f t="shared" si="19"/>
        <v>0</v>
      </c>
      <c r="H23" s="99">
        <f t="shared" si="20"/>
        <v>0</v>
      </c>
      <c r="I23" s="132">
        <v>0</v>
      </c>
      <c r="J23" s="133">
        <f t="shared" si="21"/>
        <v>0</v>
      </c>
      <c r="K23" s="134">
        <f t="shared" si="22"/>
        <v>0</v>
      </c>
      <c r="L23" s="182">
        <v>0</v>
      </c>
      <c r="M23" s="183">
        <f t="shared" si="23"/>
        <v>0</v>
      </c>
      <c r="N23" s="184">
        <f t="shared" si="24"/>
        <v>0</v>
      </c>
    </row>
    <row r="24" spans="1:14" ht="21.75" thickBot="1" x14ac:dyDescent="0.4">
      <c r="A24" s="11"/>
      <c r="B24" s="12" t="s">
        <v>35</v>
      </c>
      <c r="C24" s="13">
        <v>0</v>
      </c>
      <c r="D24" s="14">
        <f t="shared" si="17"/>
        <v>0</v>
      </c>
      <c r="E24" s="15">
        <f t="shared" si="18"/>
        <v>0</v>
      </c>
      <c r="F24" s="82">
        <v>0</v>
      </c>
      <c r="G24" s="83">
        <f t="shared" si="19"/>
        <v>0</v>
      </c>
      <c r="H24" s="84">
        <f t="shared" si="20"/>
        <v>0</v>
      </c>
      <c r="I24" s="117">
        <v>0</v>
      </c>
      <c r="J24" s="118">
        <f t="shared" si="21"/>
        <v>0</v>
      </c>
      <c r="K24" s="119">
        <f t="shared" si="22"/>
        <v>0</v>
      </c>
      <c r="L24" s="167">
        <v>0</v>
      </c>
      <c r="M24" s="168">
        <f t="shared" si="23"/>
        <v>0</v>
      </c>
      <c r="N24" s="169">
        <f t="shared" si="24"/>
        <v>0</v>
      </c>
    </row>
    <row r="25" spans="1:14" s="2" customFormat="1" ht="43.5" thickTop="1" thickBot="1" x14ac:dyDescent="0.4">
      <c r="A25" s="296" t="s">
        <v>36</v>
      </c>
      <c r="B25" s="297" t="s">
        <v>37</v>
      </c>
      <c r="C25" s="298">
        <v>0</v>
      </c>
      <c r="D25" s="299">
        <f t="shared" si="17"/>
        <v>0</v>
      </c>
      <c r="E25" s="351">
        <f t="shared" si="18"/>
        <v>0</v>
      </c>
      <c r="F25" s="301">
        <v>0</v>
      </c>
      <c r="G25" s="302">
        <f t="shared" si="19"/>
        <v>0</v>
      </c>
      <c r="H25" s="303">
        <f t="shared" si="20"/>
        <v>0</v>
      </c>
      <c r="I25" s="304">
        <v>0</v>
      </c>
      <c r="J25" s="305">
        <f t="shared" si="21"/>
        <v>0</v>
      </c>
      <c r="K25" s="306">
        <f t="shared" si="22"/>
        <v>0</v>
      </c>
      <c r="L25" s="307">
        <v>0</v>
      </c>
      <c r="M25" s="308">
        <f t="shared" si="23"/>
        <v>0</v>
      </c>
      <c r="N25" s="309">
        <f t="shared" si="24"/>
        <v>0</v>
      </c>
    </row>
    <row r="26" spans="1:14" s="2" customFormat="1" ht="22.5" thickTop="1" thickBot="1" x14ac:dyDescent="0.4">
      <c r="A26" s="296" t="s">
        <v>38</v>
      </c>
      <c r="B26" s="310" t="s">
        <v>39</v>
      </c>
      <c r="C26" s="311">
        <v>0</v>
      </c>
      <c r="D26" s="299">
        <f t="shared" si="17"/>
        <v>0</v>
      </c>
      <c r="E26" s="351">
        <f t="shared" si="18"/>
        <v>0</v>
      </c>
      <c r="F26" s="312">
        <v>0</v>
      </c>
      <c r="G26" s="302">
        <f t="shared" si="19"/>
        <v>0</v>
      </c>
      <c r="H26" s="303">
        <f t="shared" si="20"/>
        <v>0</v>
      </c>
      <c r="I26" s="313">
        <f>C26-F26</f>
        <v>0</v>
      </c>
      <c r="J26" s="305">
        <f>I26*21%</f>
        <v>0</v>
      </c>
      <c r="K26" s="306">
        <f t="shared" si="22"/>
        <v>0</v>
      </c>
      <c r="L26" s="314">
        <f>F26+I26</f>
        <v>0</v>
      </c>
      <c r="M26" s="315">
        <f t="shared" ref="M26:N27" si="25">G26+J26</f>
        <v>0</v>
      </c>
      <c r="N26" s="352">
        <f t="shared" si="25"/>
        <v>0</v>
      </c>
    </row>
    <row r="27" spans="1:14" s="2" customFormat="1" ht="42" customHeight="1" thickTop="1" thickBot="1" x14ac:dyDescent="0.4">
      <c r="A27" s="296" t="s">
        <v>40</v>
      </c>
      <c r="B27" s="297" t="s">
        <v>41</v>
      </c>
      <c r="C27" s="311">
        <v>0</v>
      </c>
      <c r="D27" s="299">
        <f t="shared" si="17"/>
        <v>0</v>
      </c>
      <c r="E27" s="351">
        <f t="shared" si="18"/>
        <v>0</v>
      </c>
      <c r="F27" s="312">
        <v>0</v>
      </c>
      <c r="G27" s="302">
        <f t="shared" si="19"/>
        <v>0</v>
      </c>
      <c r="H27" s="303">
        <f t="shared" si="20"/>
        <v>0</v>
      </c>
      <c r="I27" s="313">
        <f>C27-F27</f>
        <v>0</v>
      </c>
      <c r="J27" s="305">
        <f>I27*21%</f>
        <v>0</v>
      </c>
      <c r="K27" s="306">
        <f t="shared" si="22"/>
        <v>0</v>
      </c>
      <c r="L27" s="314">
        <f>F27+I27</f>
        <v>0</v>
      </c>
      <c r="M27" s="317">
        <f t="shared" si="25"/>
        <v>0</v>
      </c>
      <c r="N27" s="352">
        <f t="shared" si="25"/>
        <v>0</v>
      </c>
    </row>
    <row r="28" spans="1:14" s="2" customFormat="1" ht="21.75" thickTop="1" x14ac:dyDescent="0.35">
      <c r="A28" s="318" t="s">
        <v>42</v>
      </c>
      <c r="B28" s="319" t="s">
        <v>43</v>
      </c>
      <c r="C28" s="320">
        <f>SUM(C29:C34)</f>
        <v>13999.5</v>
      </c>
      <c r="D28" s="320">
        <f t="shared" ref="D28:E28" si="26">SUM(D29:D34)</f>
        <v>2659.9050000000002</v>
      </c>
      <c r="E28" s="320">
        <f t="shared" si="26"/>
        <v>16659.404999999999</v>
      </c>
      <c r="F28" s="322">
        <f>SUM(F29:F34)</f>
        <v>13999.5</v>
      </c>
      <c r="G28" s="323">
        <f t="shared" ref="G28:H28" si="27">SUM(G29:G34)</f>
        <v>2659.9050000000002</v>
      </c>
      <c r="H28" s="324">
        <f t="shared" si="27"/>
        <v>16659.404999999999</v>
      </c>
      <c r="I28" s="325">
        <f>SUM(I29:I34)</f>
        <v>0</v>
      </c>
      <c r="J28" s="326">
        <f t="shared" ref="J28:K28" si="28">SUM(J29:J34)</f>
        <v>0</v>
      </c>
      <c r="K28" s="327">
        <f t="shared" si="28"/>
        <v>0</v>
      </c>
      <c r="L28" s="328">
        <f>SUM(L29:L34)</f>
        <v>13999.5</v>
      </c>
      <c r="M28" s="329">
        <f t="shared" ref="M28:N28" si="29">SUM(M29:M34)</f>
        <v>2659.9050000000002</v>
      </c>
      <c r="N28" s="330">
        <f t="shared" si="29"/>
        <v>16659.404999999999</v>
      </c>
    </row>
    <row r="29" spans="1:14" ht="21" x14ac:dyDescent="0.35">
      <c r="A29" s="26"/>
      <c r="B29" s="31" t="s">
        <v>44</v>
      </c>
      <c r="C29" s="28">
        <v>0</v>
      </c>
      <c r="D29" s="29">
        <f t="shared" si="17"/>
        <v>0</v>
      </c>
      <c r="E29" s="30">
        <f t="shared" si="18"/>
        <v>0</v>
      </c>
      <c r="F29" s="97">
        <v>0</v>
      </c>
      <c r="G29" s="98">
        <f t="shared" ref="G29:G35" si="30">F29*19%</f>
        <v>0</v>
      </c>
      <c r="H29" s="99">
        <f t="shared" ref="H29:H35" si="31">F29+G29</f>
        <v>0</v>
      </c>
      <c r="I29" s="132">
        <f>C29-F29</f>
        <v>0</v>
      </c>
      <c r="J29" s="133">
        <f>I29*21%</f>
        <v>0</v>
      </c>
      <c r="K29" s="134">
        <f t="shared" ref="K29:K35" si="32">I29+J29</f>
        <v>0</v>
      </c>
      <c r="L29" s="190">
        <f>F29+I29</f>
        <v>0</v>
      </c>
      <c r="M29" s="191">
        <f t="shared" ref="M29:N35" si="33">G29+J29</f>
        <v>0</v>
      </c>
      <c r="N29" s="208">
        <f t="shared" si="33"/>
        <v>0</v>
      </c>
    </row>
    <row r="30" spans="1:14" ht="21" x14ac:dyDescent="0.35">
      <c r="A30" s="26"/>
      <c r="B30" s="31" t="s">
        <v>45</v>
      </c>
      <c r="C30" s="28">
        <v>0</v>
      </c>
      <c r="D30" s="29">
        <f t="shared" si="17"/>
        <v>0</v>
      </c>
      <c r="E30" s="30">
        <f t="shared" si="18"/>
        <v>0</v>
      </c>
      <c r="F30" s="97">
        <v>0</v>
      </c>
      <c r="G30" s="98">
        <f t="shared" si="30"/>
        <v>0</v>
      </c>
      <c r="H30" s="99">
        <f t="shared" si="31"/>
        <v>0</v>
      </c>
      <c r="I30" s="132">
        <f t="shared" ref="I30:I33" si="34">C30-F30</f>
        <v>0</v>
      </c>
      <c r="J30" s="133">
        <f t="shared" ref="J30:J33" si="35">I30*21%</f>
        <v>0</v>
      </c>
      <c r="K30" s="134">
        <f t="shared" si="32"/>
        <v>0</v>
      </c>
      <c r="L30" s="190">
        <f t="shared" ref="L30:L34" si="36">F30+I30</f>
        <v>0</v>
      </c>
      <c r="M30" s="191">
        <f t="shared" si="33"/>
        <v>0</v>
      </c>
      <c r="N30" s="208">
        <f t="shared" si="33"/>
        <v>0</v>
      </c>
    </row>
    <row r="31" spans="1:14" ht="59.25" customHeight="1" x14ac:dyDescent="0.35">
      <c r="A31" s="26"/>
      <c r="B31" s="31" t="s">
        <v>46</v>
      </c>
      <c r="C31" s="28">
        <v>0</v>
      </c>
      <c r="D31" s="29">
        <f t="shared" si="17"/>
        <v>0</v>
      </c>
      <c r="E31" s="30">
        <f t="shared" si="18"/>
        <v>0</v>
      </c>
      <c r="F31" s="97">
        <v>0</v>
      </c>
      <c r="G31" s="98">
        <f t="shared" si="30"/>
        <v>0</v>
      </c>
      <c r="H31" s="99">
        <f t="shared" si="31"/>
        <v>0</v>
      </c>
      <c r="I31" s="132">
        <f t="shared" si="34"/>
        <v>0</v>
      </c>
      <c r="J31" s="133">
        <f t="shared" si="35"/>
        <v>0</v>
      </c>
      <c r="K31" s="134">
        <f t="shared" si="32"/>
        <v>0</v>
      </c>
      <c r="L31" s="190">
        <f t="shared" si="36"/>
        <v>0</v>
      </c>
      <c r="M31" s="191">
        <f t="shared" si="33"/>
        <v>0</v>
      </c>
      <c r="N31" s="208">
        <f t="shared" si="33"/>
        <v>0</v>
      </c>
    </row>
    <row r="32" spans="1:14" ht="42" x14ac:dyDescent="0.35">
      <c r="A32" s="26"/>
      <c r="B32" s="31" t="s">
        <v>47</v>
      </c>
      <c r="C32" s="28">
        <v>0</v>
      </c>
      <c r="D32" s="29">
        <f t="shared" si="17"/>
        <v>0</v>
      </c>
      <c r="E32" s="30">
        <f t="shared" si="18"/>
        <v>0</v>
      </c>
      <c r="F32" s="97">
        <v>0</v>
      </c>
      <c r="G32" s="98">
        <f t="shared" si="30"/>
        <v>0</v>
      </c>
      <c r="H32" s="99">
        <f t="shared" si="31"/>
        <v>0</v>
      </c>
      <c r="I32" s="132">
        <f t="shared" si="34"/>
        <v>0</v>
      </c>
      <c r="J32" s="133">
        <f t="shared" si="35"/>
        <v>0</v>
      </c>
      <c r="K32" s="134">
        <f t="shared" si="32"/>
        <v>0</v>
      </c>
      <c r="L32" s="190">
        <f t="shared" si="36"/>
        <v>0</v>
      </c>
      <c r="M32" s="191">
        <f t="shared" si="33"/>
        <v>0</v>
      </c>
      <c r="N32" s="208">
        <f t="shared" si="33"/>
        <v>0</v>
      </c>
    </row>
    <row r="33" spans="1:14" ht="42" x14ac:dyDescent="0.35">
      <c r="A33" s="32"/>
      <c r="B33" s="33" t="s">
        <v>48</v>
      </c>
      <c r="C33" s="34">
        <v>0</v>
      </c>
      <c r="D33" s="35">
        <f t="shared" si="17"/>
        <v>0</v>
      </c>
      <c r="E33" s="36">
        <f t="shared" si="18"/>
        <v>0</v>
      </c>
      <c r="F33" s="97">
        <v>0</v>
      </c>
      <c r="G33" s="98">
        <f t="shared" si="30"/>
        <v>0</v>
      </c>
      <c r="H33" s="99">
        <f t="shared" si="31"/>
        <v>0</v>
      </c>
      <c r="I33" s="132">
        <f t="shared" si="34"/>
        <v>0</v>
      </c>
      <c r="J33" s="133">
        <f t="shared" si="35"/>
        <v>0</v>
      </c>
      <c r="K33" s="134">
        <f t="shared" si="32"/>
        <v>0</v>
      </c>
      <c r="L33" s="190">
        <f t="shared" si="36"/>
        <v>0</v>
      </c>
      <c r="M33" s="191">
        <f t="shared" si="33"/>
        <v>0</v>
      </c>
      <c r="N33" s="208">
        <f t="shared" si="33"/>
        <v>0</v>
      </c>
    </row>
    <row r="34" spans="1:14" ht="21.75" thickBot="1" x14ac:dyDescent="0.4">
      <c r="A34" s="37"/>
      <c r="B34" s="38" t="s">
        <v>49</v>
      </c>
      <c r="C34" s="39">
        <v>13999.5</v>
      </c>
      <c r="D34" s="40">
        <f t="shared" si="17"/>
        <v>2659.9050000000002</v>
      </c>
      <c r="E34" s="41">
        <f t="shared" si="18"/>
        <v>16659.404999999999</v>
      </c>
      <c r="F34" s="82">
        <v>13999.5</v>
      </c>
      <c r="G34" s="83">
        <f t="shared" si="30"/>
        <v>2659.9050000000002</v>
      </c>
      <c r="H34" s="84">
        <f t="shared" si="31"/>
        <v>16659.404999999999</v>
      </c>
      <c r="I34" s="117">
        <f>C34-F34</f>
        <v>0</v>
      </c>
      <c r="J34" s="118">
        <f>I34*21%</f>
        <v>0</v>
      </c>
      <c r="K34" s="119">
        <f t="shared" si="32"/>
        <v>0</v>
      </c>
      <c r="L34" s="190">
        <f t="shared" si="36"/>
        <v>13999.5</v>
      </c>
      <c r="M34" s="206">
        <f t="shared" si="33"/>
        <v>2659.9050000000002</v>
      </c>
      <c r="N34" s="208">
        <f t="shared" si="33"/>
        <v>16659.404999999999</v>
      </c>
    </row>
    <row r="35" spans="1:14" s="2" customFormat="1" ht="22.5" thickTop="1" thickBot="1" x14ac:dyDescent="0.4">
      <c r="A35" s="331" t="s">
        <v>50</v>
      </c>
      <c r="B35" s="332" t="s">
        <v>51</v>
      </c>
      <c r="C35" s="333">
        <v>3333.33</v>
      </c>
      <c r="D35" s="334">
        <f t="shared" si="17"/>
        <v>633.33270000000005</v>
      </c>
      <c r="E35" s="353">
        <f t="shared" si="18"/>
        <v>3966.6626999999999</v>
      </c>
      <c r="F35" s="301">
        <v>3333.33</v>
      </c>
      <c r="G35" s="302">
        <f t="shared" si="30"/>
        <v>633.33270000000005</v>
      </c>
      <c r="H35" s="303">
        <f t="shared" si="31"/>
        <v>3966.6626999999999</v>
      </c>
      <c r="I35" s="304">
        <f>C35-F35</f>
        <v>0</v>
      </c>
      <c r="J35" s="305">
        <f>I35*21%</f>
        <v>0</v>
      </c>
      <c r="K35" s="306">
        <f t="shared" si="32"/>
        <v>0</v>
      </c>
      <c r="L35" s="336">
        <f>F35+I35</f>
        <v>3333.33</v>
      </c>
      <c r="M35" s="186">
        <f t="shared" si="33"/>
        <v>633.33270000000005</v>
      </c>
      <c r="N35" s="354">
        <f t="shared" si="33"/>
        <v>3966.6626999999999</v>
      </c>
    </row>
    <row r="36" spans="1:14" s="2" customFormat="1" ht="21.75" thickTop="1" x14ac:dyDescent="0.35">
      <c r="A36" s="338" t="s">
        <v>52</v>
      </c>
      <c r="B36" s="339" t="s">
        <v>53</v>
      </c>
      <c r="C36" s="340">
        <f>SUM(C37:C38)</f>
        <v>30000</v>
      </c>
      <c r="D36" s="340">
        <f t="shared" ref="D36:E36" si="37">SUM(D37:D38)</f>
        <v>5700</v>
      </c>
      <c r="E36" s="355">
        <f t="shared" si="37"/>
        <v>35700</v>
      </c>
      <c r="F36" s="322">
        <f>SUM(F37:F38)</f>
        <v>0</v>
      </c>
      <c r="G36" s="323">
        <f t="shared" ref="G36:H36" si="38">SUM(G37:G38)</f>
        <v>0</v>
      </c>
      <c r="H36" s="324">
        <f t="shared" si="38"/>
        <v>0</v>
      </c>
      <c r="I36" s="325">
        <f>SUM(I37:I38)</f>
        <v>30000</v>
      </c>
      <c r="J36" s="326">
        <f t="shared" ref="J36:K36" si="39">SUM(J37:J38)</f>
        <v>6300</v>
      </c>
      <c r="K36" s="327">
        <f t="shared" si="39"/>
        <v>36300</v>
      </c>
      <c r="L36" s="328">
        <f>SUM(L37:L38)</f>
        <v>30000</v>
      </c>
      <c r="M36" s="329">
        <f t="shared" ref="M36:N36" si="40">SUM(M37:M38)</f>
        <v>5700</v>
      </c>
      <c r="N36" s="330">
        <f t="shared" si="40"/>
        <v>35700</v>
      </c>
    </row>
    <row r="37" spans="1:14" ht="21" x14ac:dyDescent="0.35">
      <c r="A37" s="32"/>
      <c r="B37" s="33" t="s">
        <v>54</v>
      </c>
      <c r="C37" s="34">
        <v>30000</v>
      </c>
      <c r="D37" s="35">
        <f>C37*19%</f>
        <v>5700</v>
      </c>
      <c r="E37" s="36">
        <f>C37+D37</f>
        <v>35700</v>
      </c>
      <c r="F37" s="97">
        <v>0</v>
      </c>
      <c r="G37" s="98">
        <f>F37*19%</f>
        <v>0</v>
      </c>
      <c r="H37" s="99">
        <f>F37+G37</f>
        <v>0</v>
      </c>
      <c r="I37" s="132">
        <f>C37-F37</f>
        <v>30000</v>
      </c>
      <c r="J37" s="133">
        <f>I37*21%</f>
        <v>6300</v>
      </c>
      <c r="K37" s="134">
        <f>I37+J37</f>
        <v>36300</v>
      </c>
      <c r="L37" s="182">
        <f>F37+I37</f>
        <v>30000</v>
      </c>
      <c r="M37" s="183">
        <f>L37*19%</f>
        <v>5700</v>
      </c>
      <c r="N37" s="184">
        <f>L37+M37</f>
        <v>35700</v>
      </c>
    </row>
    <row r="38" spans="1:14" ht="21.75" thickBot="1" x14ac:dyDescent="0.4">
      <c r="A38" s="37"/>
      <c r="B38" s="38" t="s">
        <v>55</v>
      </c>
      <c r="C38" s="39">
        <v>0</v>
      </c>
      <c r="D38" s="40">
        <f t="shared" si="17"/>
        <v>0</v>
      </c>
      <c r="E38" s="41">
        <f t="shared" si="18"/>
        <v>0</v>
      </c>
      <c r="F38" s="82">
        <v>0</v>
      </c>
      <c r="G38" s="83">
        <f t="shared" ref="G38" si="41">F38*19%</f>
        <v>0</v>
      </c>
      <c r="H38" s="84">
        <f t="shared" ref="H38" si="42">F38+G38</f>
        <v>0</v>
      </c>
      <c r="I38" s="132">
        <f>C38-F38</f>
        <v>0</v>
      </c>
      <c r="J38" s="133">
        <f>I38*21%</f>
        <v>0</v>
      </c>
      <c r="K38" s="134">
        <f>I38+J38</f>
        <v>0</v>
      </c>
      <c r="L38" s="182">
        <f>F38+I38</f>
        <v>0</v>
      </c>
      <c r="M38" s="183">
        <f>L38*19%</f>
        <v>0</v>
      </c>
      <c r="N38" s="184">
        <f>L38+M38</f>
        <v>0</v>
      </c>
    </row>
    <row r="39" spans="1:14" s="2" customFormat="1" ht="21.75" thickTop="1" x14ac:dyDescent="0.35">
      <c r="A39" s="338" t="s">
        <v>56</v>
      </c>
      <c r="B39" s="339" t="s">
        <v>57</v>
      </c>
      <c r="C39" s="340">
        <f>C40+C43+C44</f>
        <v>0</v>
      </c>
      <c r="D39" s="340">
        <f t="shared" ref="D39:N39" si="43">D40+D43+D44</f>
        <v>0</v>
      </c>
      <c r="E39" s="340">
        <f t="shared" si="43"/>
        <v>0</v>
      </c>
      <c r="F39" s="323">
        <f t="shared" si="43"/>
        <v>0</v>
      </c>
      <c r="G39" s="323">
        <f t="shared" si="43"/>
        <v>0</v>
      </c>
      <c r="H39" s="323">
        <f t="shared" si="43"/>
        <v>0</v>
      </c>
      <c r="I39" s="326">
        <f t="shared" si="43"/>
        <v>0</v>
      </c>
      <c r="J39" s="326">
        <f t="shared" si="43"/>
        <v>0</v>
      </c>
      <c r="K39" s="326">
        <f t="shared" si="43"/>
        <v>0</v>
      </c>
      <c r="L39" s="342">
        <f t="shared" si="43"/>
        <v>0</v>
      </c>
      <c r="M39" s="342">
        <f t="shared" si="43"/>
        <v>0</v>
      </c>
      <c r="N39" s="342">
        <f t="shared" si="43"/>
        <v>0</v>
      </c>
    </row>
    <row r="40" spans="1:14" ht="19.5" customHeight="1" x14ac:dyDescent="0.35">
      <c r="A40" s="32"/>
      <c r="B40" s="47" t="s">
        <v>58</v>
      </c>
      <c r="C40" s="48">
        <f>C41+C42</f>
        <v>0</v>
      </c>
      <c r="D40" s="48">
        <f t="shared" ref="D40:E40" si="44">D41+D42</f>
        <v>0</v>
      </c>
      <c r="E40" s="48">
        <f t="shared" si="44"/>
        <v>0</v>
      </c>
      <c r="F40" s="94">
        <f>F41+F42</f>
        <v>0</v>
      </c>
      <c r="G40" s="95">
        <f t="shared" ref="G40:H40" si="45">G41+G42</f>
        <v>0</v>
      </c>
      <c r="H40" s="96">
        <f t="shared" si="45"/>
        <v>0</v>
      </c>
      <c r="I40" s="129">
        <f>I41+I42</f>
        <v>0</v>
      </c>
      <c r="J40" s="130">
        <f t="shared" ref="J40:K40" si="46">J41+J42</f>
        <v>0</v>
      </c>
      <c r="K40" s="131">
        <f t="shared" si="46"/>
        <v>0</v>
      </c>
      <c r="L40" s="179">
        <f>L41+L42</f>
        <v>0</v>
      </c>
      <c r="M40" s="180">
        <f t="shared" ref="M40:N40" si="47">M41+M42</f>
        <v>0</v>
      </c>
      <c r="N40" s="181">
        <f t="shared" si="47"/>
        <v>0</v>
      </c>
    </row>
    <row r="41" spans="1:14" ht="24" customHeight="1" x14ac:dyDescent="0.35">
      <c r="A41" s="32"/>
      <c r="B41" s="47" t="s">
        <v>59</v>
      </c>
      <c r="C41" s="34">
        <v>0</v>
      </c>
      <c r="D41" s="35">
        <f t="shared" si="17"/>
        <v>0</v>
      </c>
      <c r="E41" s="36">
        <f t="shared" si="18"/>
        <v>0</v>
      </c>
      <c r="F41" s="97">
        <v>0</v>
      </c>
      <c r="G41" s="98">
        <f t="shared" ref="G41:G43" si="48">F41*19%</f>
        <v>0</v>
      </c>
      <c r="H41" s="99">
        <f t="shared" ref="H41:H43" si="49">F41+G41</f>
        <v>0</v>
      </c>
      <c r="I41" s="132">
        <f>C41-F41</f>
        <v>0</v>
      </c>
      <c r="J41" s="133">
        <f>I41*21%</f>
        <v>0</v>
      </c>
      <c r="K41" s="134">
        <f t="shared" ref="K41:K43" si="50">I41+J41</f>
        <v>0</v>
      </c>
      <c r="L41" s="190">
        <f>F41+I41</f>
        <v>0</v>
      </c>
      <c r="M41" s="191">
        <f t="shared" ref="M41:N43" si="51">G41+J41</f>
        <v>0</v>
      </c>
      <c r="N41" s="208">
        <f t="shared" si="51"/>
        <v>0</v>
      </c>
    </row>
    <row r="42" spans="1:14" ht="41.25" customHeight="1" x14ac:dyDescent="0.35">
      <c r="A42" s="32"/>
      <c r="B42" s="33" t="s">
        <v>60</v>
      </c>
      <c r="C42" s="34">
        <v>0</v>
      </c>
      <c r="D42" s="35">
        <f t="shared" si="17"/>
        <v>0</v>
      </c>
      <c r="E42" s="36">
        <f t="shared" si="18"/>
        <v>0</v>
      </c>
      <c r="F42" s="97">
        <v>0</v>
      </c>
      <c r="G42" s="98">
        <f t="shared" si="48"/>
        <v>0</v>
      </c>
      <c r="H42" s="99">
        <f t="shared" si="49"/>
        <v>0</v>
      </c>
      <c r="I42" s="132">
        <f t="shared" ref="I42:I43" si="52">C42-F42</f>
        <v>0</v>
      </c>
      <c r="J42" s="133">
        <f t="shared" ref="J42:J43" si="53">I42*21%</f>
        <v>0</v>
      </c>
      <c r="K42" s="134">
        <f t="shared" si="50"/>
        <v>0</v>
      </c>
      <c r="L42" s="190">
        <f t="shared" ref="L42:L43" si="54">F42+I42</f>
        <v>0</v>
      </c>
      <c r="M42" s="191">
        <f t="shared" si="51"/>
        <v>0</v>
      </c>
      <c r="N42" s="208">
        <f t="shared" si="51"/>
        <v>0</v>
      </c>
    </row>
    <row r="43" spans="1:14" ht="21" x14ac:dyDescent="0.35">
      <c r="A43" s="396"/>
      <c r="B43" s="397" t="s">
        <v>61</v>
      </c>
      <c r="C43" s="398">
        <v>0</v>
      </c>
      <c r="D43" s="399">
        <f t="shared" si="17"/>
        <v>0</v>
      </c>
      <c r="E43" s="407">
        <f t="shared" si="18"/>
        <v>0</v>
      </c>
      <c r="F43" s="401">
        <v>0</v>
      </c>
      <c r="G43" s="402">
        <f t="shared" si="48"/>
        <v>0</v>
      </c>
      <c r="H43" s="403">
        <f t="shared" si="49"/>
        <v>0</v>
      </c>
      <c r="I43" s="408">
        <f t="shared" si="52"/>
        <v>0</v>
      </c>
      <c r="J43" s="409">
        <f t="shared" si="53"/>
        <v>0</v>
      </c>
      <c r="K43" s="410">
        <f t="shared" si="50"/>
        <v>0</v>
      </c>
      <c r="L43" s="404">
        <f t="shared" si="54"/>
        <v>0</v>
      </c>
      <c r="M43" s="206">
        <f t="shared" si="51"/>
        <v>0</v>
      </c>
      <c r="N43" s="411">
        <f t="shared" si="51"/>
        <v>0</v>
      </c>
    </row>
    <row r="44" spans="1:14" ht="42.75" thickBot="1" x14ac:dyDescent="0.4">
      <c r="A44" s="406"/>
      <c r="B44" s="38" t="s">
        <v>128</v>
      </c>
      <c r="C44" s="39">
        <v>0</v>
      </c>
      <c r="D44" s="40">
        <f t="shared" ref="D44" si="55">C44*19%</f>
        <v>0</v>
      </c>
      <c r="E44" s="41">
        <f t="shared" ref="E44" si="56">C44+D44</f>
        <v>0</v>
      </c>
      <c r="F44" s="82">
        <v>0</v>
      </c>
      <c r="G44" s="83">
        <f t="shared" ref="G44" si="57">F44*19%</f>
        <v>0</v>
      </c>
      <c r="H44" s="84">
        <f t="shared" ref="H44" si="58">F44+G44</f>
        <v>0</v>
      </c>
      <c r="I44" s="117">
        <f t="shared" ref="I44" si="59">C44-F44</f>
        <v>0</v>
      </c>
      <c r="J44" s="118">
        <f t="shared" ref="J44" si="60">I44*21%</f>
        <v>0</v>
      </c>
      <c r="K44" s="119">
        <f t="shared" ref="K44" si="61">I44+J44</f>
        <v>0</v>
      </c>
      <c r="L44" s="198">
        <f t="shared" ref="L44" si="62">F44+I44</f>
        <v>0</v>
      </c>
      <c r="M44" s="200">
        <f t="shared" ref="M44" si="63">G44+J44</f>
        <v>0</v>
      </c>
      <c r="N44" s="207">
        <f t="shared" ref="N44" si="64">H44+K44</f>
        <v>0</v>
      </c>
    </row>
    <row r="45" spans="1:14" ht="22.5" thickTop="1" thickBot="1" x14ac:dyDescent="0.4">
      <c r="A45" s="436" t="s">
        <v>62</v>
      </c>
      <c r="B45" s="437"/>
      <c r="C45" s="22">
        <f>C21+C25+C26+C27+C28+C35+C36+C39</f>
        <v>47332.83</v>
      </c>
      <c r="D45" s="22">
        <f>D21+D25+D26+D27+D28+D35+D36+D39</f>
        <v>8993.2376999999997</v>
      </c>
      <c r="E45" s="22">
        <f>E21+E25+E26+E27+E28+E35+E36+E39</f>
        <v>56326.0677</v>
      </c>
      <c r="F45" s="88">
        <f t="shared" ref="F45:N45" si="65">F21+F25+F26+F27+F28+F35+F36+F39</f>
        <v>17332.830000000002</v>
      </c>
      <c r="G45" s="89">
        <f t="shared" si="65"/>
        <v>3293.2377000000001</v>
      </c>
      <c r="H45" s="90">
        <f t="shared" si="65"/>
        <v>20626.0677</v>
      </c>
      <c r="I45" s="123">
        <f t="shared" si="65"/>
        <v>30000</v>
      </c>
      <c r="J45" s="124">
        <f t="shared" si="65"/>
        <v>6300</v>
      </c>
      <c r="K45" s="125">
        <f t="shared" si="65"/>
        <v>36300</v>
      </c>
      <c r="L45" s="173">
        <f t="shared" si="65"/>
        <v>47332.83</v>
      </c>
      <c r="M45" s="174">
        <f t="shared" si="65"/>
        <v>8993.2376999999997</v>
      </c>
      <c r="N45" s="175">
        <f t="shared" si="65"/>
        <v>56326.0677</v>
      </c>
    </row>
    <row r="46" spans="1:14" ht="21" x14ac:dyDescent="0.25">
      <c r="A46" s="442" t="s">
        <v>63</v>
      </c>
      <c r="B46" s="428"/>
      <c r="C46" s="428"/>
      <c r="D46" s="428"/>
      <c r="E46" s="429"/>
      <c r="F46" s="79"/>
      <c r="G46" s="80"/>
      <c r="H46" s="81"/>
      <c r="I46" s="114"/>
      <c r="J46" s="115"/>
      <c r="K46" s="116"/>
      <c r="L46" s="164"/>
      <c r="M46" s="165"/>
      <c r="N46" s="166"/>
    </row>
    <row r="47" spans="1:14" s="2" customFormat="1" ht="23.25" customHeight="1" x14ac:dyDescent="0.35">
      <c r="A47" s="283" t="s">
        <v>64</v>
      </c>
      <c r="B47" s="394" t="s">
        <v>65</v>
      </c>
      <c r="C47" s="50">
        <f>C48+C49+C50</f>
        <v>210128.62</v>
      </c>
      <c r="D47" s="50">
        <f t="shared" ref="D47:N47" si="66">D48+D49+D50</f>
        <v>39924.4378</v>
      </c>
      <c r="E47" s="50">
        <f t="shared" si="66"/>
        <v>250053.05780000001</v>
      </c>
      <c r="F47" s="101">
        <f t="shared" si="66"/>
        <v>12917.13</v>
      </c>
      <c r="G47" s="101">
        <f t="shared" si="66"/>
        <v>2454.2547</v>
      </c>
      <c r="H47" s="101">
        <f t="shared" si="66"/>
        <v>15371.384699999999</v>
      </c>
      <c r="I47" s="135">
        <f t="shared" si="66"/>
        <v>197210.93</v>
      </c>
      <c r="J47" s="135">
        <f t="shared" si="66"/>
        <v>41414.295299999998</v>
      </c>
      <c r="K47" s="135">
        <f t="shared" si="66"/>
        <v>238625.22529999999</v>
      </c>
      <c r="L47" s="186">
        <f t="shared" si="66"/>
        <v>210128.06</v>
      </c>
      <c r="M47" s="186">
        <f t="shared" si="66"/>
        <v>43868.55</v>
      </c>
      <c r="N47" s="186">
        <f t="shared" si="66"/>
        <v>253996.61</v>
      </c>
    </row>
    <row r="48" spans="1:14" ht="24.75" customHeight="1" x14ac:dyDescent="0.35">
      <c r="A48" s="356"/>
      <c r="B48" s="142" t="s">
        <v>66</v>
      </c>
      <c r="C48" s="357">
        <v>0</v>
      </c>
      <c r="D48" s="358">
        <f>C48*0.19</f>
        <v>0</v>
      </c>
      <c r="E48" s="359">
        <f>C48+D48</f>
        <v>0</v>
      </c>
      <c r="F48" s="151">
        <v>0</v>
      </c>
      <c r="G48" s="153">
        <v>0</v>
      </c>
      <c r="H48" s="152">
        <v>0</v>
      </c>
      <c r="I48" s="144">
        <f>C48-F48</f>
        <v>0</v>
      </c>
      <c r="J48" s="149">
        <f>I48*0.21</f>
        <v>0</v>
      </c>
      <c r="K48" s="147">
        <f>I48+J48</f>
        <v>0</v>
      </c>
      <c r="L48" s="188">
        <f>F48+I48</f>
        <v>0</v>
      </c>
      <c r="M48" s="189">
        <f t="shared" ref="M48:N56" si="67">G48+J48</f>
        <v>0</v>
      </c>
      <c r="N48" s="210">
        <f t="shared" si="67"/>
        <v>0</v>
      </c>
    </row>
    <row r="49" spans="1:14" ht="22.5" customHeight="1" x14ac:dyDescent="0.35">
      <c r="A49" s="356"/>
      <c r="B49" s="142" t="s">
        <v>67</v>
      </c>
      <c r="C49" s="357">
        <f>108799.67+177096.02-104894.26-2945.25</f>
        <v>178056.18</v>
      </c>
      <c r="D49" s="358">
        <f t="shared" ref="D49" si="68">C49*0.19</f>
        <v>33830.674200000001</v>
      </c>
      <c r="E49" s="359">
        <f t="shared" ref="E49:E58" si="69">C49+D49</f>
        <v>211886.8542</v>
      </c>
      <c r="F49" s="345">
        <v>0</v>
      </c>
      <c r="G49" s="223">
        <f t="shared" ref="G49" si="70">F49*0.19</f>
        <v>0</v>
      </c>
      <c r="H49" s="224">
        <f t="shared" ref="H49:H51" si="71">F49+G49</f>
        <v>0</v>
      </c>
      <c r="I49" s="144">
        <f>177096.02+960.16</f>
        <v>178056.18</v>
      </c>
      <c r="J49" s="149">
        <f t="shared" ref="J49:J51" si="72">I49*0.21</f>
        <v>37391.7978</v>
      </c>
      <c r="K49" s="147">
        <f t="shared" ref="K49:K51" si="73">I49+J49</f>
        <v>215447.97779999999</v>
      </c>
      <c r="L49" s="188">
        <f t="shared" ref="L49:N58" si="74">F49+I49</f>
        <v>178056.18</v>
      </c>
      <c r="M49" s="189">
        <f t="shared" si="67"/>
        <v>37391.7978</v>
      </c>
      <c r="N49" s="210">
        <f t="shared" si="67"/>
        <v>215447.97779999999</v>
      </c>
    </row>
    <row r="50" spans="1:14" ht="22.5" customHeight="1" x14ac:dyDescent="0.35">
      <c r="A50" s="356"/>
      <c r="B50" s="142" t="s">
        <v>126</v>
      </c>
      <c r="C50" s="357">
        <v>32072.44</v>
      </c>
      <c r="D50" s="358">
        <f t="shared" ref="D50" si="75">C50*0.19</f>
        <v>6093.7636000000002</v>
      </c>
      <c r="E50" s="359">
        <f t="shared" ref="E50" si="76">C50+D50</f>
        <v>38166.203600000001</v>
      </c>
      <c r="F50" s="345">
        <v>12917.13</v>
      </c>
      <c r="G50" s="223">
        <f t="shared" ref="G50" si="77">F50*0.19</f>
        <v>2454.2547</v>
      </c>
      <c r="H50" s="224">
        <f t="shared" ref="H50" si="78">F50+G50</f>
        <v>15371.384699999999</v>
      </c>
      <c r="I50" s="144">
        <v>19154.75</v>
      </c>
      <c r="J50" s="149">
        <f>I50*0.21</f>
        <v>4022.4974999999999</v>
      </c>
      <c r="K50" s="147">
        <f t="shared" ref="K50" si="79">I50+J50</f>
        <v>23177.247500000001</v>
      </c>
      <c r="L50" s="188">
        <f t="shared" si="74"/>
        <v>32071.879999999997</v>
      </c>
      <c r="M50" s="189">
        <f t="shared" ref="M50" si="80">G50+J50</f>
        <v>6476.7521999999999</v>
      </c>
      <c r="N50" s="210">
        <f t="shared" ref="N50" si="81">H50+K50</f>
        <v>38548.6322</v>
      </c>
    </row>
    <row r="51" spans="1:14" ht="21" x14ac:dyDescent="0.35">
      <c r="A51" s="356" t="s">
        <v>68</v>
      </c>
      <c r="B51" s="142" t="s">
        <v>69</v>
      </c>
      <c r="C51" s="343">
        <v>0</v>
      </c>
      <c r="D51" s="358">
        <f t="shared" ref="D51:D58" si="82">C51*19%</f>
        <v>0</v>
      </c>
      <c r="E51" s="359">
        <f t="shared" si="69"/>
        <v>0</v>
      </c>
      <c r="F51" s="345">
        <v>0</v>
      </c>
      <c r="G51" s="223">
        <f t="shared" ref="G51" si="83">F51*19%</f>
        <v>0</v>
      </c>
      <c r="H51" s="224">
        <f t="shared" si="71"/>
        <v>0</v>
      </c>
      <c r="I51" s="144">
        <f t="shared" ref="I51" si="84">C51-F51</f>
        <v>0</v>
      </c>
      <c r="J51" s="149">
        <f t="shared" si="72"/>
        <v>0</v>
      </c>
      <c r="K51" s="147">
        <f t="shared" si="73"/>
        <v>0</v>
      </c>
      <c r="L51" s="188">
        <f t="shared" si="74"/>
        <v>0</v>
      </c>
      <c r="M51" s="189">
        <f t="shared" si="67"/>
        <v>0</v>
      </c>
      <c r="N51" s="210">
        <f t="shared" si="67"/>
        <v>0</v>
      </c>
    </row>
    <row r="52" spans="1:14" s="2" customFormat="1" ht="21" x14ac:dyDescent="0.35">
      <c r="A52" s="283" t="s">
        <v>70</v>
      </c>
      <c r="B52" s="284" t="s">
        <v>71</v>
      </c>
      <c r="C52" s="50">
        <f>C53+C54+C55</f>
        <v>70979.25</v>
      </c>
      <c r="D52" s="50">
        <f t="shared" ref="D52:N52" si="85">D53+D54+D55</f>
        <v>13486.057500000001</v>
      </c>
      <c r="E52" s="50">
        <f t="shared" si="85"/>
        <v>84465.307499999995</v>
      </c>
      <c r="F52" s="101">
        <f t="shared" si="85"/>
        <v>2088</v>
      </c>
      <c r="G52" s="101">
        <f t="shared" si="85"/>
        <v>396.72</v>
      </c>
      <c r="H52" s="101">
        <f t="shared" si="85"/>
        <v>2484.7200000000003</v>
      </c>
      <c r="I52" s="135">
        <f t="shared" si="85"/>
        <v>69431.25</v>
      </c>
      <c r="J52" s="135">
        <f t="shared" si="85"/>
        <v>14580.5625</v>
      </c>
      <c r="K52" s="135">
        <f t="shared" si="85"/>
        <v>84011.8125</v>
      </c>
      <c r="L52" s="186">
        <f t="shared" si="85"/>
        <v>71519.25</v>
      </c>
      <c r="M52" s="186">
        <f t="shared" si="85"/>
        <v>14977.282499999999</v>
      </c>
      <c r="N52" s="186">
        <f t="shared" si="85"/>
        <v>86496.532500000001</v>
      </c>
    </row>
    <row r="53" spans="1:14" ht="30" customHeight="1" x14ac:dyDescent="0.35">
      <c r="A53" s="356"/>
      <c r="B53" s="142" t="s">
        <v>72</v>
      </c>
      <c r="C53" s="343">
        <v>62500</v>
      </c>
      <c r="D53" s="358">
        <f t="shared" ref="D53:D54" si="86">C53*0.19</f>
        <v>11875</v>
      </c>
      <c r="E53" s="359">
        <f t="shared" si="69"/>
        <v>74375</v>
      </c>
      <c r="F53" s="345">
        <v>0</v>
      </c>
      <c r="G53" s="223">
        <f t="shared" ref="G53:G54" si="87">F53*0.19</f>
        <v>0</v>
      </c>
      <c r="H53" s="224">
        <f t="shared" ref="H53:H58" si="88">F53+G53</f>
        <v>0</v>
      </c>
      <c r="I53" s="347">
        <f>C53-F53</f>
        <v>62500</v>
      </c>
      <c r="J53" s="360">
        <f>I53*0.21</f>
        <v>13125</v>
      </c>
      <c r="K53" s="361">
        <f t="shared" ref="K53:K58" si="89">I53+J53</f>
        <v>75625</v>
      </c>
      <c r="L53" s="188">
        <f t="shared" si="74"/>
        <v>62500</v>
      </c>
      <c r="M53" s="189">
        <f t="shared" si="67"/>
        <v>13125</v>
      </c>
      <c r="N53" s="210">
        <f t="shared" si="67"/>
        <v>75625</v>
      </c>
    </row>
    <row r="54" spans="1:14" ht="28.5" customHeight="1" x14ac:dyDescent="0.35">
      <c r="A54" s="356"/>
      <c r="B54" s="142" t="s">
        <v>73</v>
      </c>
      <c r="C54" s="343">
        <v>0</v>
      </c>
      <c r="D54" s="358">
        <f t="shared" si="86"/>
        <v>0</v>
      </c>
      <c r="E54" s="359">
        <f t="shared" si="69"/>
        <v>0</v>
      </c>
      <c r="F54" s="345">
        <v>0</v>
      </c>
      <c r="G54" s="223">
        <f t="shared" si="87"/>
        <v>0</v>
      </c>
      <c r="H54" s="224">
        <f t="shared" si="88"/>
        <v>0</v>
      </c>
      <c r="I54" s="347">
        <v>0</v>
      </c>
      <c r="J54" s="360">
        <f t="shared" ref="J54:J58" si="90">I54*0.21</f>
        <v>0</v>
      </c>
      <c r="K54" s="361">
        <f t="shared" si="89"/>
        <v>0</v>
      </c>
      <c r="L54" s="188">
        <f t="shared" si="74"/>
        <v>0</v>
      </c>
      <c r="M54" s="189">
        <f t="shared" si="67"/>
        <v>0</v>
      </c>
      <c r="N54" s="210">
        <f t="shared" si="67"/>
        <v>0</v>
      </c>
    </row>
    <row r="55" spans="1:14" ht="28.5" customHeight="1" x14ac:dyDescent="0.35">
      <c r="A55" s="356"/>
      <c r="B55" s="142" t="s">
        <v>127</v>
      </c>
      <c r="C55" s="343">
        <v>8479.25</v>
      </c>
      <c r="D55" s="358">
        <f t="shared" ref="D55" si="91">C55*0.19</f>
        <v>1611.0575000000001</v>
      </c>
      <c r="E55" s="359">
        <f t="shared" ref="E55" si="92">C55+D55</f>
        <v>10090.307500000001</v>
      </c>
      <c r="F55" s="345">
        <v>2088</v>
      </c>
      <c r="G55" s="223">
        <f t="shared" ref="G55" si="93">F55*0.19</f>
        <v>396.72</v>
      </c>
      <c r="H55" s="224">
        <f t="shared" ref="H55" si="94">F55+G55</f>
        <v>2484.7200000000003</v>
      </c>
      <c r="I55" s="347">
        <v>6931.25</v>
      </c>
      <c r="J55" s="360">
        <f t="shared" ref="J55" si="95">I55*0.21</f>
        <v>1455.5625</v>
      </c>
      <c r="K55" s="361">
        <f t="shared" ref="K55" si="96">I55+J55</f>
        <v>8386.8125</v>
      </c>
      <c r="L55" s="188">
        <f t="shared" ref="L55" si="97">F55+I55</f>
        <v>9019.25</v>
      </c>
      <c r="M55" s="189">
        <f t="shared" ref="M55" si="98">G55+J55</f>
        <v>1852.2825</v>
      </c>
      <c r="N55" s="210">
        <f t="shared" ref="N55" si="99">H55+K55</f>
        <v>10871.532500000001</v>
      </c>
    </row>
    <row r="56" spans="1:14" ht="42" x14ac:dyDescent="0.35">
      <c r="A56" s="356" t="s">
        <v>74</v>
      </c>
      <c r="B56" s="362" t="s">
        <v>75</v>
      </c>
      <c r="C56" s="343">
        <v>0</v>
      </c>
      <c r="D56" s="358">
        <f t="shared" si="82"/>
        <v>0</v>
      </c>
      <c r="E56" s="359">
        <f t="shared" si="69"/>
        <v>0</v>
      </c>
      <c r="F56" s="345">
        <v>0</v>
      </c>
      <c r="G56" s="223">
        <f t="shared" ref="G56:G58" si="100">F56*19%</f>
        <v>0</v>
      </c>
      <c r="H56" s="224">
        <f t="shared" si="88"/>
        <v>0</v>
      </c>
      <c r="I56" s="347">
        <f t="shared" ref="I56:I58" si="101">C56-F56</f>
        <v>0</v>
      </c>
      <c r="J56" s="360">
        <f t="shared" si="90"/>
        <v>0</v>
      </c>
      <c r="K56" s="361">
        <f t="shared" si="89"/>
        <v>0</v>
      </c>
      <c r="L56" s="188">
        <f t="shared" si="74"/>
        <v>0</v>
      </c>
      <c r="M56" s="189">
        <f t="shared" si="67"/>
        <v>0</v>
      </c>
      <c r="N56" s="210">
        <f t="shared" si="67"/>
        <v>0</v>
      </c>
    </row>
    <row r="57" spans="1:14" ht="21" x14ac:dyDescent="0.35">
      <c r="A57" s="26" t="s">
        <v>76</v>
      </c>
      <c r="B57" s="31" t="s">
        <v>77</v>
      </c>
      <c r="C57" s="28">
        <v>0</v>
      </c>
      <c r="D57" s="29">
        <f t="shared" si="82"/>
        <v>0</v>
      </c>
      <c r="E57" s="30">
        <f t="shared" si="69"/>
        <v>0</v>
      </c>
      <c r="F57" s="97">
        <v>0</v>
      </c>
      <c r="G57" s="98">
        <f t="shared" si="100"/>
        <v>0</v>
      </c>
      <c r="H57" s="99">
        <f t="shared" si="88"/>
        <v>0</v>
      </c>
      <c r="I57" s="132">
        <f t="shared" si="101"/>
        <v>0</v>
      </c>
      <c r="J57" s="133">
        <f t="shared" si="90"/>
        <v>0</v>
      </c>
      <c r="K57" s="134">
        <f t="shared" si="89"/>
        <v>0</v>
      </c>
      <c r="L57" s="188">
        <f t="shared" si="74"/>
        <v>0</v>
      </c>
      <c r="M57" s="189">
        <f t="shared" si="74"/>
        <v>0</v>
      </c>
      <c r="N57" s="210">
        <f t="shared" si="74"/>
        <v>0</v>
      </c>
    </row>
    <row r="58" spans="1:14" ht="21" x14ac:dyDescent="0.35">
      <c r="A58" s="26" t="s">
        <v>78</v>
      </c>
      <c r="B58" s="31" t="s">
        <v>79</v>
      </c>
      <c r="C58" s="28">
        <v>0</v>
      </c>
      <c r="D58" s="29">
        <f t="shared" si="82"/>
        <v>0</v>
      </c>
      <c r="E58" s="30">
        <f t="shared" si="69"/>
        <v>0</v>
      </c>
      <c r="F58" s="97">
        <v>0</v>
      </c>
      <c r="G58" s="98">
        <f t="shared" si="100"/>
        <v>0</v>
      </c>
      <c r="H58" s="99">
        <f t="shared" si="88"/>
        <v>0</v>
      </c>
      <c r="I58" s="132">
        <f t="shared" si="101"/>
        <v>0</v>
      </c>
      <c r="J58" s="133">
        <f t="shared" si="90"/>
        <v>0</v>
      </c>
      <c r="K58" s="134">
        <f t="shared" si="89"/>
        <v>0</v>
      </c>
      <c r="L58" s="188">
        <f t="shared" si="74"/>
        <v>0</v>
      </c>
      <c r="M58" s="189">
        <f t="shared" si="74"/>
        <v>0</v>
      </c>
      <c r="N58" s="210">
        <f t="shared" si="74"/>
        <v>0</v>
      </c>
    </row>
    <row r="59" spans="1:14" ht="21.75" thickBot="1" x14ac:dyDescent="0.4">
      <c r="A59" s="430" t="s">
        <v>80</v>
      </c>
      <c r="B59" s="431"/>
      <c r="C59" s="24">
        <f t="shared" ref="C59:N59" si="102">C47+C51+C52+C56+C57+C58</f>
        <v>281107.87</v>
      </c>
      <c r="D59" s="24">
        <f t="shared" si="102"/>
        <v>53410.495300000002</v>
      </c>
      <c r="E59" s="24">
        <f t="shared" si="102"/>
        <v>334518.3653</v>
      </c>
      <c r="F59" s="91">
        <f t="shared" si="102"/>
        <v>15005.13</v>
      </c>
      <c r="G59" s="92">
        <f t="shared" si="102"/>
        <v>2850.9746999999998</v>
      </c>
      <c r="H59" s="93">
        <f t="shared" si="102"/>
        <v>17856.1047</v>
      </c>
      <c r="I59" s="126">
        <f t="shared" si="102"/>
        <v>266642.18</v>
      </c>
      <c r="J59" s="127">
        <f t="shared" si="102"/>
        <v>55994.857799999998</v>
      </c>
      <c r="K59" s="128">
        <f t="shared" si="102"/>
        <v>322637.03779999999</v>
      </c>
      <c r="L59" s="176">
        <f t="shared" si="102"/>
        <v>281647.31</v>
      </c>
      <c r="M59" s="177">
        <f t="shared" si="102"/>
        <v>58845.832500000004</v>
      </c>
      <c r="N59" s="178">
        <f t="shared" si="102"/>
        <v>340493.14249999996</v>
      </c>
    </row>
    <row r="60" spans="1:14" ht="21" x14ac:dyDescent="0.25">
      <c r="A60" s="442" t="s">
        <v>81</v>
      </c>
      <c r="B60" s="428"/>
      <c r="C60" s="428"/>
      <c r="D60" s="428"/>
      <c r="E60" s="429"/>
      <c r="F60" s="79"/>
      <c r="G60" s="80"/>
      <c r="H60" s="81"/>
      <c r="I60" s="114"/>
      <c r="J60" s="115"/>
      <c r="K60" s="116"/>
      <c r="L60" s="164"/>
      <c r="M60" s="165"/>
      <c r="N60" s="166"/>
    </row>
    <row r="61" spans="1:14" s="2" customFormat="1" ht="21" x14ac:dyDescent="0.35">
      <c r="A61" s="283" t="s">
        <v>82</v>
      </c>
      <c r="B61" s="348" t="s">
        <v>83</v>
      </c>
      <c r="C61" s="285">
        <f>C62+C63</f>
        <v>24282.38</v>
      </c>
      <c r="D61" s="285">
        <f t="shared" ref="D61:E61" si="103">D62+D63</f>
        <v>4613.6522000000004</v>
      </c>
      <c r="E61" s="285">
        <f t="shared" si="103"/>
        <v>28896.032200000001</v>
      </c>
      <c r="F61" s="287">
        <f>F62+F63</f>
        <v>0</v>
      </c>
      <c r="G61" s="288">
        <f t="shared" ref="G61:H61" si="104">G62+G63</f>
        <v>0</v>
      </c>
      <c r="H61" s="289">
        <f t="shared" si="104"/>
        <v>0</v>
      </c>
      <c r="I61" s="290">
        <f>I62+I63</f>
        <v>24282.38</v>
      </c>
      <c r="J61" s="291">
        <f t="shared" ref="J61:K61" si="105">J62+J63</f>
        <v>5099.2997999999998</v>
      </c>
      <c r="K61" s="292">
        <f t="shared" si="105"/>
        <v>29381.679800000002</v>
      </c>
      <c r="L61" s="293">
        <f>L62+L63</f>
        <v>24282.38</v>
      </c>
      <c r="M61" s="294">
        <f t="shared" ref="M61:N61" si="106">M62+M63</f>
        <v>5099.2997999999998</v>
      </c>
      <c r="N61" s="295">
        <f t="shared" si="106"/>
        <v>29381.679800000002</v>
      </c>
    </row>
    <row r="62" spans="1:14" ht="40.5" customHeight="1" x14ac:dyDescent="0.35">
      <c r="A62" s="26"/>
      <c r="B62" s="51" t="s">
        <v>84</v>
      </c>
      <c r="C62" s="28">
        <v>24282.38</v>
      </c>
      <c r="D62" s="29">
        <f t="shared" ref="D62:D71" si="107">C62*19%</f>
        <v>4613.6522000000004</v>
      </c>
      <c r="E62" s="30">
        <f t="shared" ref="E62:E63" si="108">C62+D62</f>
        <v>28896.032200000001</v>
      </c>
      <c r="F62" s="97">
        <v>0</v>
      </c>
      <c r="G62" s="98">
        <f t="shared" ref="G62:G63" si="109">F62*19%</f>
        <v>0</v>
      </c>
      <c r="H62" s="99">
        <f t="shared" ref="H62:H63" si="110">F62+G62</f>
        <v>0</v>
      </c>
      <c r="I62" s="132">
        <v>24282.38</v>
      </c>
      <c r="J62" s="133">
        <f>I62*21%</f>
        <v>5099.2997999999998</v>
      </c>
      <c r="K62" s="134">
        <f t="shared" ref="K62:K63" si="111">I62+J62</f>
        <v>29381.679800000002</v>
      </c>
      <c r="L62" s="190">
        <f>F62+I62</f>
        <v>24282.38</v>
      </c>
      <c r="M62" s="191">
        <f t="shared" ref="M62:N63" si="112">G62+J62</f>
        <v>5099.2997999999998</v>
      </c>
      <c r="N62" s="208">
        <f t="shared" si="112"/>
        <v>29381.679800000002</v>
      </c>
    </row>
    <row r="63" spans="1:14" ht="21.75" thickBot="1" x14ac:dyDescent="0.4">
      <c r="A63" s="11"/>
      <c r="B63" s="12" t="s">
        <v>85</v>
      </c>
      <c r="C63" s="28">
        <v>0</v>
      </c>
      <c r="D63" s="29">
        <f t="shared" si="107"/>
        <v>0</v>
      </c>
      <c r="E63" s="30">
        <f t="shared" si="108"/>
        <v>0</v>
      </c>
      <c r="F63" s="97">
        <v>0</v>
      </c>
      <c r="G63" s="98">
        <f t="shared" si="109"/>
        <v>0</v>
      </c>
      <c r="H63" s="99">
        <f t="shared" si="110"/>
        <v>0</v>
      </c>
      <c r="I63" s="132">
        <f>C63-F63</f>
        <v>0</v>
      </c>
      <c r="J63" s="133">
        <f>I63*21%</f>
        <v>0</v>
      </c>
      <c r="K63" s="134">
        <f t="shared" si="111"/>
        <v>0</v>
      </c>
      <c r="L63" s="190">
        <f>F63+I63</f>
        <v>0</v>
      </c>
      <c r="M63" s="191">
        <f t="shared" si="112"/>
        <v>0</v>
      </c>
      <c r="N63" s="208">
        <f t="shared" si="112"/>
        <v>0</v>
      </c>
    </row>
    <row r="64" spans="1:14" s="2" customFormat="1" ht="21.75" thickTop="1" x14ac:dyDescent="0.35">
      <c r="A64" s="318" t="s">
        <v>86</v>
      </c>
      <c r="B64" s="349" t="s">
        <v>87</v>
      </c>
      <c r="C64" s="320">
        <f>SUM(C65:C69)</f>
        <v>1243.93</v>
      </c>
      <c r="D64" s="320">
        <f>SUM(D65:D69)</f>
        <v>0</v>
      </c>
      <c r="E64" s="320">
        <f>SUM(E65:E69)</f>
        <v>1243.93</v>
      </c>
      <c r="F64" s="322">
        <f t="shared" ref="F64:N64" si="113">SUM(F65:F69)</f>
        <v>1243.93</v>
      </c>
      <c r="G64" s="323">
        <f t="shared" si="113"/>
        <v>0</v>
      </c>
      <c r="H64" s="324">
        <f t="shared" si="113"/>
        <v>1243.93</v>
      </c>
      <c r="I64" s="325">
        <f t="shared" si="113"/>
        <v>0</v>
      </c>
      <c r="J64" s="326">
        <f t="shared" si="113"/>
        <v>0</v>
      </c>
      <c r="K64" s="327">
        <f t="shared" si="113"/>
        <v>0</v>
      </c>
      <c r="L64" s="328">
        <f t="shared" si="113"/>
        <v>1243.93</v>
      </c>
      <c r="M64" s="342">
        <f t="shared" si="113"/>
        <v>0</v>
      </c>
      <c r="N64" s="330">
        <f t="shared" si="113"/>
        <v>1243.93</v>
      </c>
    </row>
    <row r="65" spans="1:14" ht="42" x14ac:dyDescent="0.35">
      <c r="A65" s="26"/>
      <c r="B65" s="31" t="s">
        <v>88</v>
      </c>
      <c r="C65" s="28">
        <v>0</v>
      </c>
      <c r="D65" s="52">
        <v>0</v>
      </c>
      <c r="E65" s="30">
        <f t="shared" ref="E65:E71" si="114">C65+D65</f>
        <v>0</v>
      </c>
      <c r="F65" s="97">
        <v>0</v>
      </c>
      <c r="G65" s="103">
        <v>0</v>
      </c>
      <c r="H65" s="99">
        <f t="shared" ref="H65:H71" si="115">F65+G65</f>
        <v>0</v>
      </c>
      <c r="I65" s="132">
        <v>0</v>
      </c>
      <c r="J65" s="136">
        <v>0</v>
      </c>
      <c r="K65" s="134">
        <f t="shared" ref="K65:K71" si="116">I65+J65</f>
        <v>0</v>
      </c>
      <c r="L65" s="193">
        <f>F65+I65</f>
        <v>0</v>
      </c>
      <c r="M65" s="193">
        <f>G65+J65</f>
        <v>0</v>
      </c>
      <c r="N65" s="193">
        <f>H65+K65</f>
        <v>0</v>
      </c>
    </row>
    <row r="66" spans="1:14" ht="42" x14ac:dyDescent="0.35">
      <c r="A66" s="26"/>
      <c r="B66" s="31" t="s">
        <v>89</v>
      </c>
      <c r="C66" s="28">
        <f>L66</f>
        <v>1243.93</v>
      </c>
      <c r="D66" s="52">
        <v>0</v>
      </c>
      <c r="E66" s="30">
        <f t="shared" si="114"/>
        <v>1243.93</v>
      </c>
      <c r="F66" s="97">
        <v>1243.93</v>
      </c>
      <c r="G66" s="103">
        <v>0</v>
      </c>
      <c r="H66" s="99">
        <f t="shared" si="115"/>
        <v>1243.93</v>
      </c>
      <c r="I66" s="132">
        <v>0</v>
      </c>
      <c r="J66" s="136">
        <v>0</v>
      </c>
      <c r="K66" s="134">
        <f t="shared" si="116"/>
        <v>0</v>
      </c>
      <c r="L66" s="193">
        <f t="shared" ref="L66:L69" si="117">F66+I66</f>
        <v>1243.93</v>
      </c>
      <c r="M66" s="193">
        <f t="shared" ref="M66:M69" si="118">G66+J66</f>
        <v>0</v>
      </c>
      <c r="N66" s="193">
        <f t="shared" ref="N66:N69" si="119">H66+K66</f>
        <v>1243.93</v>
      </c>
    </row>
    <row r="67" spans="1:14" ht="45.75" customHeight="1" x14ac:dyDescent="0.35">
      <c r="A67" s="26"/>
      <c r="B67" s="31" t="s">
        <v>90</v>
      </c>
      <c r="C67" s="28">
        <v>0</v>
      </c>
      <c r="D67" s="52">
        <v>0</v>
      </c>
      <c r="E67" s="30">
        <f t="shared" si="114"/>
        <v>0</v>
      </c>
      <c r="F67" s="97">
        <v>0</v>
      </c>
      <c r="G67" s="103">
        <v>0</v>
      </c>
      <c r="H67" s="99">
        <f t="shared" si="115"/>
        <v>0</v>
      </c>
      <c r="I67" s="132">
        <v>0</v>
      </c>
      <c r="J67" s="136">
        <v>0</v>
      </c>
      <c r="K67" s="134">
        <f t="shared" si="116"/>
        <v>0</v>
      </c>
      <c r="L67" s="193">
        <f t="shared" si="117"/>
        <v>0</v>
      </c>
      <c r="M67" s="193">
        <f t="shared" si="118"/>
        <v>0</v>
      </c>
      <c r="N67" s="193">
        <f t="shared" si="119"/>
        <v>0</v>
      </c>
    </row>
    <row r="68" spans="1:14" ht="21" x14ac:dyDescent="0.35">
      <c r="A68" s="26"/>
      <c r="B68" s="31" t="s">
        <v>91</v>
      </c>
      <c r="C68" s="28">
        <v>0</v>
      </c>
      <c r="D68" s="52">
        <v>0</v>
      </c>
      <c r="E68" s="30">
        <f t="shared" si="114"/>
        <v>0</v>
      </c>
      <c r="F68" s="97">
        <v>0</v>
      </c>
      <c r="G68" s="103">
        <v>0</v>
      </c>
      <c r="H68" s="99">
        <f t="shared" si="115"/>
        <v>0</v>
      </c>
      <c r="I68" s="132">
        <v>0</v>
      </c>
      <c r="J68" s="136">
        <v>0</v>
      </c>
      <c r="K68" s="134">
        <f t="shared" si="116"/>
        <v>0</v>
      </c>
      <c r="L68" s="193">
        <f t="shared" si="117"/>
        <v>0</v>
      </c>
      <c r="M68" s="193">
        <f t="shared" si="118"/>
        <v>0</v>
      </c>
      <c r="N68" s="193">
        <f t="shared" si="119"/>
        <v>0</v>
      </c>
    </row>
    <row r="69" spans="1:14" ht="42.75" thickBot="1" x14ac:dyDescent="0.4">
      <c r="A69" s="11"/>
      <c r="B69" s="53" t="s">
        <v>92</v>
      </c>
      <c r="C69" s="13">
        <v>0</v>
      </c>
      <c r="D69" s="54">
        <v>0</v>
      </c>
      <c r="E69" s="15">
        <f t="shared" si="114"/>
        <v>0</v>
      </c>
      <c r="F69" s="82">
        <v>0</v>
      </c>
      <c r="G69" s="104">
        <v>0</v>
      </c>
      <c r="H69" s="84">
        <f t="shared" si="115"/>
        <v>0</v>
      </c>
      <c r="I69" s="117">
        <v>0</v>
      </c>
      <c r="J69" s="137">
        <v>0</v>
      </c>
      <c r="K69" s="119">
        <f t="shared" si="116"/>
        <v>0</v>
      </c>
      <c r="L69" s="193">
        <f t="shared" si="117"/>
        <v>0</v>
      </c>
      <c r="M69" s="193">
        <f t="shared" si="118"/>
        <v>0</v>
      </c>
      <c r="N69" s="193">
        <f t="shared" si="119"/>
        <v>0</v>
      </c>
    </row>
    <row r="70" spans="1:14" ht="22.5" thickTop="1" thickBot="1" x14ac:dyDescent="0.4">
      <c r="A70" s="42" t="s">
        <v>93</v>
      </c>
      <c r="B70" s="43" t="s">
        <v>94</v>
      </c>
      <c r="C70" s="44">
        <v>21674.28</v>
      </c>
      <c r="D70" s="45">
        <f t="shared" si="107"/>
        <v>4118.1131999999998</v>
      </c>
      <c r="E70" s="46">
        <f t="shared" si="114"/>
        <v>25792.393199999999</v>
      </c>
      <c r="F70" s="85">
        <v>0</v>
      </c>
      <c r="G70" s="86">
        <f t="shared" ref="G70:G71" si="120">F70*19%</f>
        <v>0</v>
      </c>
      <c r="H70" s="87">
        <f t="shared" si="115"/>
        <v>0</v>
      </c>
      <c r="I70" s="120">
        <f>C70-F70</f>
        <v>21674.28</v>
      </c>
      <c r="J70" s="121">
        <f>I70*21%</f>
        <v>4551.5987999999998</v>
      </c>
      <c r="K70" s="122">
        <f t="shared" si="116"/>
        <v>26225.878799999999</v>
      </c>
      <c r="L70" s="204">
        <f>F70+I70</f>
        <v>21674.28</v>
      </c>
      <c r="M70" s="201">
        <f t="shared" ref="M70:N71" si="121">G70+J70</f>
        <v>4551.5987999999998</v>
      </c>
      <c r="N70" s="209">
        <f t="shared" si="121"/>
        <v>26225.878799999999</v>
      </c>
    </row>
    <row r="71" spans="1:14" ht="22.5" thickTop="1" thickBot="1" x14ac:dyDescent="0.4">
      <c r="A71" s="16" t="s">
        <v>95</v>
      </c>
      <c r="B71" s="21" t="s">
        <v>96</v>
      </c>
      <c r="C71" s="18">
        <v>500</v>
      </c>
      <c r="D71" s="19">
        <f t="shared" si="107"/>
        <v>95</v>
      </c>
      <c r="E71" s="20">
        <f t="shared" si="114"/>
        <v>595</v>
      </c>
      <c r="F71" s="85">
        <v>500</v>
      </c>
      <c r="G71" s="86">
        <f t="shared" si="120"/>
        <v>95</v>
      </c>
      <c r="H71" s="87">
        <f t="shared" si="115"/>
        <v>595</v>
      </c>
      <c r="I71" s="120">
        <f>C71-F71</f>
        <v>0</v>
      </c>
      <c r="J71" s="121">
        <f>I71*21%</f>
        <v>0</v>
      </c>
      <c r="K71" s="122">
        <f t="shared" si="116"/>
        <v>0</v>
      </c>
      <c r="L71" s="204">
        <f>F71+I71</f>
        <v>500</v>
      </c>
      <c r="M71" s="201">
        <f t="shared" si="121"/>
        <v>95</v>
      </c>
      <c r="N71" s="209">
        <f t="shared" si="121"/>
        <v>595</v>
      </c>
    </row>
    <row r="72" spans="1:14" ht="22.5" thickTop="1" thickBot="1" x14ac:dyDescent="0.4">
      <c r="A72" s="436" t="s">
        <v>97</v>
      </c>
      <c r="B72" s="437"/>
      <c r="C72" s="22">
        <f>C61+C64+C70+C71</f>
        <v>47700.59</v>
      </c>
      <c r="D72" s="22">
        <f t="shared" ref="D72:E72" si="122">D61+D64+D70+D71</f>
        <v>8826.7654000000002</v>
      </c>
      <c r="E72" s="22">
        <f t="shared" si="122"/>
        <v>56527.3554</v>
      </c>
      <c r="F72" s="88">
        <f>F61+F64+F70+F71</f>
        <v>1743.93</v>
      </c>
      <c r="G72" s="89">
        <f t="shared" ref="G72:H72" si="123">G61+G64+G70+G71</f>
        <v>95</v>
      </c>
      <c r="H72" s="90">
        <f t="shared" si="123"/>
        <v>1838.93</v>
      </c>
      <c r="I72" s="123">
        <f>I61+I64+I70+I71</f>
        <v>45956.66</v>
      </c>
      <c r="J72" s="124">
        <f t="shared" ref="J72:K72" si="124">J61+J64+J70+J71</f>
        <v>9650.8986000000004</v>
      </c>
      <c r="K72" s="125">
        <f t="shared" si="124"/>
        <v>55607.558600000004</v>
      </c>
      <c r="L72" s="173">
        <f>L61+L64+L70+L71</f>
        <v>47700.59</v>
      </c>
      <c r="M72" s="174">
        <f t="shared" ref="M72:N72" si="125">M61+M64+M70+M71</f>
        <v>9745.8986000000004</v>
      </c>
      <c r="N72" s="175">
        <f t="shared" si="125"/>
        <v>57446.488599999997</v>
      </c>
    </row>
    <row r="73" spans="1:14" ht="21" x14ac:dyDescent="0.25">
      <c r="A73" s="427" t="s">
        <v>98</v>
      </c>
      <c r="B73" s="428"/>
      <c r="C73" s="428"/>
      <c r="D73" s="428"/>
      <c r="E73" s="429"/>
      <c r="F73" s="79"/>
      <c r="G73" s="80"/>
      <c r="H73" s="81"/>
      <c r="I73" s="114"/>
      <c r="J73" s="115"/>
      <c r="K73" s="116"/>
      <c r="L73" s="164"/>
      <c r="M73" s="165"/>
      <c r="N73" s="166"/>
    </row>
    <row r="74" spans="1:14" ht="21" x14ac:dyDescent="0.35">
      <c r="A74" s="26" t="s">
        <v>99</v>
      </c>
      <c r="B74" s="55" t="s">
        <v>100</v>
      </c>
      <c r="C74" s="28">
        <v>0</v>
      </c>
      <c r="D74" s="29">
        <f>C74*19%</f>
        <v>0</v>
      </c>
      <c r="E74" s="30">
        <f>C74+D74</f>
        <v>0</v>
      </c>
      <c r="F74" s="97">
        <v>0</v>
      </c>
      <c r="G74" s="98">
        <f>F74*19%</f>
        <v>0</v>
      </c>
      <c r="H74" s="99">
        <f>F74+G74</f>
        <v>0</v>
      </c>
      <c r="I74" s="132">
        <v>0</v>
      </c>
      <c r="J74" s="133">
        <f>I74*19%</f>
        <v>0</v>
      </c>
      <c r="K74" s="134">
        <f>I74+J74</f>
        <v>0</v>
      </c>
      <c r="L74" s="182">
        <v>0</v>
      </c>
      <c r="M74" s="183">
        <f>L74*19%</f>
        <v>0</v>
      </c>
      <c r="N74" s="184">
        <f>L74+M74</f>
        <v>0</v>
      </c>
    </row>
    <row r="75" spans="1:14" ht="21" x14ac:dyDescent="0.35">
      <c r="A75" s="26" t="s">
        <v>101</v>
      </c>
      <c r="B75" s="27" t="s">
        <v>102</v>
      </c>
      <c r="C75" s="28">
        <v>0</v>
      </c>
      <c r="D75" s="29">
        <f t="shared" ref="D75" si="126">C75*19%</f>
        <v>0</v>
      </c>
      <c r="E75" s="30">
        <f t="shared" ref="E75" si="127">C75+D75</f>
        <v>0</v>
      </c>
      <c r="F75" s="97">
        <v>0</v>
      </c>
      <c r="G75" s="98">
        <f t="shared" ref="G75" si="128">F75*19%</f>
        <v>0</v>
      </c>
      <c r="H75" s="99">
        <f t="shared" ref="H75" si="129">F75+G75</f>
        <v>0</v>
      </c>
      <c r="I75" s="132">
        <v>0</v>
      </c>
      <c r="J75" s="133">
        <f t="shared" ref="J75" si="130">I75*19%</f>
        <v>0</v>
      </c>
      <c r="K75" s="134">
        <f t="shared" ref="K75" si="131">I75+J75</f>
        <v>0</v>
      </c>
      <c r="L75" s="182">
        <v>0</v>
      </c>
      <c r="M75" s="183">
        <f t="shared" ref="M75" si="132">L75*19%</f>
        <v>0</v>
      </c>
      <c r="N75" s="184">
        <f t="shared" ref="N75" si="133">L75+M75</f>
        <v>0</v>
      </c>
    </row>
    <row r="76" spans="1:14" ht="21.75" thickBot="1" x14ac:dyDescent="0.4">
      <c r="A76" s="430" t="s">
        <v>103</v>
      </c>
      <c r="B76" s="431"/>
      <c r="C76" s="24">
        <f>SUM(C74:C75)</f>
        <v>0</v>
      </c>
      <c r="D76" s="24">
        <f t="shared" ref="D76:E76" si="134">SUM(D74:D75)</f>
        <v>0</v>
      </c>
      <c r="E76" s="25">
        <f t="shared" si="134"/>
        <v>0</v>
      </c>
      <c r="F76" s="91">
        <f>SUM(F74:F75)</f>
        <v>0</v>
      </c>
      <c r="G76" s="92">
        <f t="shared" ref="G76:H76" si="135">SUM(G74:G75)</f>
        <v>0</v>
      </c>
      <c r="H76" s="93">
        <f t="shared" si="135"/>
        <v>0</v>
      </c>
      <c r="I76" s="126">
        <f>SUM(I74:I75)</f>
        <v>0</v>
      </c>
      <c r="J76" s="127">
        <f t="shared" ref="J76:K76" si="136">SUM(J74:J75)</f>
        <v>0</v>
      </c>
      <c r="K76" s="128">
        <f t="shared" si="136"/>
        <v>0</v>
      </c>
      <c r="L76" s="176">
        <f>SUM(L74:L75)</f>
        <v>0</v>
      </c>
      <c r="M76" s="177">
        <f t="shared" ref="M76:N76" si="137">SUM(M74:M75)</f>
        <v>0</v>
      </c>
      <c r="N76" s="178">
        <f t="shared" si="137"/>
        <v>0</v>
      </c>
    </row>
    <row r="77" spans="1:14" ht="21.75" thickBot="1" x14ac:dyDescent="0.4">
      <c r="A77" s="432" t="s">
        <v>104</v>
      </c>
      <c r="B77" s="433"/>
      <c r="C77" s="56">
        <f t="shared" ref="C77:N77" si="138">C17+C19+C45+C59+C72+C76</f>
        <v>376141.29000000004</v>
      </c>
      <c r="D77" s="56">
        <f t="shared" si="138"/>
        <v>71230.498399999997</v>
      </c>
      <c r="E77" s="56">
        <f t="shared" si="138"/>
        <v>447371.78840000002</v>
      </c>
      <c r="F77" s="105">
        <f t="shared" si="138"/>
        <v>34081.89</v>
      </c>
      <c r="G77" s="106">
        <f t="shared" si="138"/>
        <v>6239.2124000000003</v>
      </c>
      <c r="H77" s="107">
        <f t="shared" si="138"/>
        <v>40321.102399999996</v>
      </c>
      <c r="I77" s="138">
        <f t="shared" si="138"/>
        <v>342598.83999999997</v>
      </c>
      <c r="J77" s="139">
        <f t="shared" si="138"/>
        <v>71945.756399999998</v>
      </c>
      <c r="K77" s="140">
        <f t="shared" si="138"/>
        <v>414544.59639999998</v>
      </c>
      <c r="L77" s="195">
        <f t="shared" si="138"/>
        <v>376680.73</v>
      </c>
      <c r="M77" s="196">
        <f t="shared" si="138"/>
        <v>77584.968800000002</v>
      </c>
      <c r="N77" s="197">
        <f t="shared" si="138"/>
        <v>454265.69879999995</v>
      </c>
    </row>
    <row r="78" spans="1:14" ht="21.75" thickBot="1" x14ac:dyDescent="0.4">
      <c r="A78" s="432" t="s">
        <v>105</v>
      </c>
      <c r="B78" s="433"/>
      <c r="C78" s="56">
        <f t="shared" ref="C78:N78" si="139">C14+C15+C16+C19+C47+C51+C62</f>
        <v>234411</v>
      </c>
      <c r="D78" s="56">
        <f t="shared" si="139"/>
        <v>44538.09</v>
      </c>
      <c r="E78" s="56">
        <f t="shared" si="139"/>
        <v>278949.09000000003</v>
      </c>
      <c r="F78" s="105">
        <f t="shared" si="139"/>
        <v>12917.13</v>
      </c>
      <c r="G78" s="106">
        <f t="shared" si="139"/>
        <v>2454.2547</v>
      </c>
      <c r="H78" s="107">
        <f t="shared" si="139"/>
        <v>15371.384699999999</v>
      </c>
      <c r="I78" s="138">
        <f t="shared" si="139"/>
        <v>221493.31</v>
      </c>
      <c r="J78" s="139">
        <f t="shared" si="139"/>
        <v>46513.595099999999</v>
      </c>
      <c r="K78" s="140">
        <f t="shared" si="139"/>
        <v>268006.90509999997</v>
      </c>
      <c r="L78" s="195">
        <f t="shared" si="139"/>
        <v>234410.44</v>
      </c>
      <c r="M78" s="196">
        <f t="shared" si="139"/>
        <v>48967.849800000004</v>
      </c>
      <c r="N78" s="197">
        <f t="shared" si="139"/>
        <v>283378.28979999997</v>
      </c>
    </row>
    <row r="80" spans="1:14" ht="21" x14ac:dyDescent="0.35">
      <c r="B80" s="57" t="s">
        <v>106</v>
      </c>
      <c r="C80" s="434" t="s">
        <v>107</v>
      </c>
      <c r="D80" s="434"/>
      <c r="E80" s="434"/>
      <c r="F80" s="434"/>
      <c r="G80" s="434"/>
      <c r="H80" s="434"/>
      <c r="I80" s="434"/>
      <c r="J80" s="434"/>
      <c r="K80" s="434"/>
      <c r="L80" s="434"/>
      <c r="M80" s="434"/>
      <c r="N80" s="434"/>
    </row>
    <row r="81" spans="1:14" ht="21" x14ac:dyDescent="0.35">
      <c r="A81" s="2"/>
      <c r="B81" s="58" t="s">
        <v>108</v>
      </c>
      <c r="C81" s="435" t="s">
        <v>109</v>
      </c>
      <c r="D81" s="435"/>
      <c r="E81" s="435"/>
      <c r="F81" s="435"/>
      <c r="G81" s="435"/>
      <c r="H81" s="435"/>
      <c r="I81" s="435"/>
      <c r="J81" s="435"/>
      <c r="K81" s="435"/>
      <c r="L81" s="435"/>
      <c r="M81" s="435"/>
      <c r="N81" s="435"/>
    </row>
    <row r="84" spans="1:14" ht="21" x14ac:dyDescent="0.35">
      <c r="B84" s="57" t="s">
        <v>110</v>
      </c>
      <c r="F84" s="157"/>
    </row>
    <row r="85" spans="1:14" ht="21" x14ac:dyDescent="0.35">
      <c r="A85" s="2"/>
      <c r="B85" s="58" t="s">
        <v>111</v>
      </c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</row>
    <row r="93" spans="1:14" ht="21" x14ac:dyDescent="0.35">
      <c r="F93" s="57"/>
      <c r="G93" s="57"/>
      <c r="H93" s="57"/>
      <c r="I93" s="57"/>
      <c r="J93" s="57"/>
      <c r="K93" s="57"/>
      <c r="L93" s="57"/>
      <c r="M93" s="57"/>
      <c r="N93" s="57"/>
    </row>
    <row r="94" spans="1:14" s="57" customFormat="1" ht="20.25" customHeight="1" x14ac:dyDescent="0.35">
      <c r="B94" s="426"/>
      <c r="C94" s="426"/>
      <c r="F94"/>
      <c r="G94"/>
      <c r="H94"/>
      <c r="I94"/>
      <c r="J94"/>
      <c r="K94"/>
      <c r="L94"/>
      <c r="M94"/>
      <c r="N94"/>
    </row>
  </sheetData>
  <mergeCells count="34">
    <mergeCell ref="F81:H81"/>
    <mergeCell ref="I81:K81"/>
    <mergeCell ref="L81:N81"/>
    <mergeCell ref="F7:H8"/>
    <mergeCell ref="I7:K8"/>
    <mergeCell ref="L7:N8"/>
    <mergeCell ref="F80:H80"/>
    <mergeCell ref="I80:K80"/>
    <mergeCell ref="L80:N80"/>
    <mergeCell ref="A8:E8"/>
    <mergeCell ref="A2:B2"/>
    <mergeCell ref="A3:B3"/>
    <mergeCell ref="A4:B4"/>
    <mergeCell ref="A6:E6"/>
    <mergeCell ref="A7:E7"/>
    <mergeCell ref="A72:B72"/>
    <mergeCell ref="A9:A10"/>
    <mergeCell ref="B9:B10"/>
    <mergeCell ref="A12:E12"/>
    <mergeCell ref="A17:B17"/>
    <mergeCell ref="A18:E18"/>
    <mergeCell ref="A19:B19"/>
    <mergeCell ref="A20:E20"/>
    <mergeCell ref="A45:B45"/>
    <mergeCell ref="A46:E46"/>
    <mergeCell ref="A59:B59"/>
    <mergeCell ref="A60:E60"/>
    <mergeCell ref="B94:C94"/>
    <mergeCell ref="A73:E73"/>
    <mergeCell ref="A76:B76"/>
    <mergeCell ref="A77:B77"/>
    <mergeCell ref="A78:B78"/>
    <mergeCell ref="C80:E80"/>
    <mergeCell ref="C81:E81"/>
  </mergeCells>
  <pageMargins left="0.7" right="0.7" top="0.75" bottom="0.75" header="0.3" footer="0.3"/>
  <pageSetup paperSize="9" scale="23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6BF7E1-8DC2-4FC8-B854-AC6001E6D320}">
  <dimension ref="A1:R94"/>
  <sheetViews>
    <sheetView tabSelected="1" view="pageBreakPreview" zoomScale="60" zoomScaleNormal="70" workbookViewId="0">
      <selection activeCell="I7" sqref="I7:K8"/>
    </sheetView>
  </sheetViews>
  <sheetFormatPr defaultRowHeight="15" x14ac:dyDescent="0.25"/>
  <cols>
    <col min="1" max="1" width="6.28515625" customWidth="1"/>
    <col min="2" max="2" width="94.140625" customWidth="1"/>
    <col min="3" max="3" width="26.28515625" customWidth="1"/>
    <col min="4" max="4" width="18.5703125" customWidth="1"/>
    <col min="5" max="5" width="21" customWidth="1"/>
    <col min="6" max="6" width="26.28515625" customWidth="1"/>
    <col min="7" max="7" width="18.5703125" customWidth="1"/>
    <col min="8" max="8" width="21" customWidth="1"/>
    <col min="9" max="9" width="26.28515625" customWidth="1"/>
    <col min="10" max="10" width="18.5703125" customWidth="1"/>
    <col min="11" max="11" width="21" customWidth="1"/>
    <col min="12" max="12" width="26.28515625" customWidth="1"/>
    <col min="13" max="13" width="18.5703125" customWidth="1"/>
    <col min="14" max="14" width="21" customWidth="1"/>
    <col min="16" max="16" width="20.28515625" customWidth="1"/>
    <col min="17" max="17" width="20.42578125" customWidth="1"/>
    <col min="18" max="18" width="27.140625" customWidth="1"/>
  </cols>
  <sheetData>
    <row r="1" spans="1:14" ht="18.75" x14ac:dyDescent="0.3">
      <c r="A1" s="1" t="s">
        <v>0</v>
      </c>
      <c r="B1" s="1"/>
      <c r="C1" s="2"/>
      <c r="D1" s="2"/>
      <c r="F1" s="2"/>
      <c r="G1" s="2"/>
      <c r="I1" s="2"/>
      <c r="J1" s="2"/>
      <c r="L1" s="2"/>
      <c r="M1" s="2"/>
    </row>
    <row r="2" spans="1:14" ht="18.75" x14ac:dyDescent="0.25">
      <c r="A2" s="445" t="s">
        <v>1</v>
      </c>
      <c r="B2" s="445"/>
      <c r="C2" s="2"/>
      <c r="D2" s="2"/>
      <c r="F2" s="2"/>
      <c r="G2" s="2"/>
      <c r="I2" s="2"/>
      <c r="J2" s="2"/>
      <c r="L2" s="2"/>
      <c r="M2" s="2"/>
    </row>
    <row r="3" spans="1:14" ht="18.75" x14ac:dyDescent="0.25">
      <c r="A3" s="445" t="s">
        <v>2</v>
      </c>
      <c r="B3" s="445"/>
      <c r="C3" s="2"/>
      <c r="D3" s="2"/>
      <c r="F3" s="2"/>
      <c r="G3" s="2"/>
      <c r="I3" s="2"/>
      <c r="J3" s="2"/>
      <c r="L3" s="2"/>
      <c r="M3" s="2"/>
    </row>
    <row r="4" spans="1:14" ht="18.75" x14ac:dyDescent="0.25">
      <c r="A4" s="445" t="s">
        <v>3</v>
      </c>
      <c r="B4" s="445"/>
      <c r="C4" s="2"/>
      <c r="D4" s="2"/>
      <c r="F4" s="2"/>
      <c r="G4" s="2"/>
      <c r="I4" s="2"/>
      <c r="J4" s="2"/>
      <c r="L4" s="2"/>
      <c r="M4" s="2"/>
    </row>
    <row r="6" spans="1:14" ht="21.75" thickBot="1" x14ac:dyDescent="0.4">
      <c r="A6" s="446" t="s">
        <v>113</v>
      </c>
      <c r="B6" s="447"/>
      <c r="C6" s="447"/>
      <c r="D6" s="447"/>
      <c r="E6" s="447"/>
      <c r="F6" s="3"/>
      <c r="G6" s="3"/>
      <c r="H6" s="3"/>
      <c r="I6" s="3"/>
      <c r="J6" s="3"/>
      <c r="K6" s="3"/>
      <c r="L6" s="3"/>
      <c r="M6" s="3"/>
      <c r="N6" s="3"/>
    </row>
    <row r="7" spans="1:14" ht="21" customHeight="1" x14ac:dyDescent="0.35">
      <c r="A7" s="446" t="s">
        <v>5</v>
      </c>
      <c r="B7" s="446"/>
      <c r="C7" s="446"/>
      <c r="D7" s="446"/>
      <c r="E7" s="446"/>
      <c r="F7" s="448" t="s">
        <v>124</v>
      </c>
      <c r="G7" s="449"/>
      <c r="H7" s="450"/>
      <c r="I7" s="466" t="s">
        <v>131</v>
      </c>
      <c r="J7" s="466"/>
      <c r="K7" s="466"/>
      <c r="L7" s="460" t="s">
        <v>125</v>
      </c>
      <c r="M7" s="461"/>
      <c r="N7" s="462"/>
    </row>
    <row r="8" spans="1:14" ht="21.75" thickBot="1" x14ac:dyDescent="0.3">
      <c r="A8" s="443" t="s">
        <v>6</v>
      </c>
      <c r="B8" s="444"/>
      <c r="C8" s="444"/>
      <c r="D8" s="444"/>
      <c r="E8" s="444"/>
      <c r="F8" s="451"/>
      <c r="G8" s="452"/>
      <c r="H8" s="453"/>
      <c r="I8" s="467"/>
      <c r="J8" s="467"/>
      <c r="K8" s="467"/>
      <c r="L8" s="463"/>
      <c r="M8" s="464"/>
      <c r="N8" s="465"/>
    </row>
    <row r="9" spans="1:14" ht="21" x14ac:dyDescent="0.25">
      <c r="A9" s="438" t="s">
        <v>7</v>
      </c>
      <c r="B9" s="440" t="s">
        <v>8</v>
      </c>
      <c r="C9" s="4" t="s">
        <v>9</v>
      </c>
      <c r="D9" s="5" t="s">
        <v>10</v>
      </c>
      <c r="E9" s="59" t="s">
        <v>11</v>
      </c>
      <c r="F9" s="218" t="s">
        <v>9</v>
      </c>
      <c r="G9" s="219" t="s">
        <v>10</v>
      </c>
      <c r="H9" s="220" t="s">
        <v>11</v>
      </c>
      <c r="I9" s="229" t="s">
        <v>9</v>
      </c>
      <c r="J9" s="230" t="s">
        <v>10</v>
      </c>
      <c r="K9" s="256" t="s">
        <v>11</v>
      </c>
      <c r="L9" s="268" t="s">
        <v>9</v>
      </c>
      <c r="M9" s="253" t="s">
        <v>10</v>
      </c>
      <c r="N9" s="254" t="s">
        <v>11</v>
      </c>
    </row>
    <row r="10" spans="1:14" ht="21.75" thickBot="1" x14ac:dyDescent="0.3">
      <c r="A10" s="439"/>
      <c r="B10" s="441"/>
      <c r="C10" s="7" t="s">
        <v>12</v>
      </c>
      <c r="D10" s="8" t="s">
        <v>12</v>
      </c>
      <c r="E10" s="60" t="s">
        <v>12</v>
      </c>
      <c r="F10" s="76" t="s">
        <v>12</v>
      </c>
      <c r="G10" s="77" t="s">
        <v>12</v>
      </c>
      <c r="H10" s="78" t="s">
        <v>12</v>
      </c>
      <c r="I10" s="231" t="s">
        <v>12</v>
      </c>
      <c r="J10" s="232" t="s">
        <v>12</v>
      </c>
      <c r="K10" s="257" t="s">
        <v>12</v>
      </c>
      <c r="L10" s="161" t="s">
        <v>12</v>
      </c>
      <c r="M10" s="162" t="s">
        <v>12</v>
      </c>
      <c r="N10" s="163" t="s">
        <v>12</v>
      </c>
    </row>
    <row r="11" spans="1:14" ht="21.75" thickBot="1" x14ac:dyDescent="0.3">
      <c r="A11" s="10" t="s">
        <v>13</v>
      </c>
      <c r="B11" s="10" t="s">
        <v>14</v>
      </c>
      <c r="C11" s="10" t="s">
        <v>15</v>
      </c>
      <c r="D11" s="10" t="s">
        <v>16</v>
      </c>
      <c r="E11" s="61" t="s">
        <v>17</v>
      </c>
      <c r="F11" s="273" t="s">
        <v>15</v>
      </c>
      <c r="G11" s="274" t="s">
        <v>16</v>
      </c>
      <c r="H11" s="275" t="s">
        <v>17</v>
      </c>
      <c r="I11" s="276" t="s">
        <v>15</v>
      </c>
      <c r="J11" s="277" t="s">
        <v>16</v>
      </c>
      <c r="K11" s="278" t="s">
        <v>17</v>
      </c>
      <c r="L11" s="279" t="s">
        <v>15</v>
      </c>
      <c r="M11" s="280" t="s">
        <v>16</v>
      </c>
      <c r="N11" s="281" t="s">
        <v>17</v>
      </c>
    </row>
    <row r="12" spans="1:14" ht="21" x14ac:dyDescent="0.25">
      <c r="A12" s="442" t="s">
        <v>18</v>
      </c>
      <c r="B12" s="428"/>
      <c r="C12" s="428"/>
      <c r="D12" s="428"/>
      <c r="E12" s="428"/>
      <c r="F12" s="79"/>
      <c r="G12" s="80"/>
      <c r="H12" s="81"/>
      <c r="I12" s="233"/>
      <c r="J12" s="233"/>
      <c r="K12" s="233"/>
      <c r="L12" s="164"/>
      <c r="M12" s="165"/>
      <c r="N12" s="166"/>
    </row>
    <row r="13" spans="1:14" ht="21.75" thickBot="1" x14ac:dyDescent="0.4">
      <c r="A13" s="11" t="s">
        <v>19</v>
      </c>
      <c r="B13" s="12" t="s">
        <v>20</v>
      </c>
      <c r="C13" s="13">
        <v>0</v>
      </c>
      <c r="D13" s="14">
        <f>C13*19%</f>
        <v>0</v>
      </c>
      <c r="E13" s="62">
        <f>C13+D13</f>
        <v>0</v>
      </c>
      <c r="F13" s="82">
        <v>0</v>
      </c>
      <c r="G13" s="83">
        <f t="shared" ref="G13:G16" si="0">F13*19%</f>
        <v>0</v>
      </c>
      <c r="H13" s="84">
        <f t="shared" ref="H13:H16" si="1">F13+G13</f>
        <v>0</v>
      </c>
      <c r="I13" s="234">
        <v>0</v>
      </c>
      <c r="J13" s="235">
        <f t="shared" ref="J13:J16" si="2">I13*19%</f>
        <v>0</v>
      </c>
      <c r="K13" s="258">
        <f t="shared" ref="K13:K16" si="3">I13+J13</f>
        <v>0</v>
      </c>
      <c r="L13" s="167">
        <v>0</v>
      </c>
      <c r="M13" s="168">
        <f t="shared" ref="M13:M16" si="4">L13*19%</f>
        <v>0</v>
      </c>
      <c r="N13" s="169">
        <f t="shared" ref="N13:N16" si="5">L13+M13</f>
        <v>0</v>
      </c>
    </row>
    <row r="14" spans="1:14" ht="22.5" thickTop="1" thickBot="1" x14ac:dyDescent="0.4">
      <c r="A14" s="16" t="s">
        <v>21</v>
      </c>
      <c r="B14" s="17" t="s">
        <v>22</v>
      </c>
      <c r="C14" s="18">
        <v>0</v>
      </c>
      <c r="D14" s="19">
        <f t="shared" ref="D14:D16" si="6">C14*19%</f>
        <v>0</v>
      </c>
      <c r="E14" s="63">
        <f t="shared" ref="E14:E16" si="7">C14+D14</f>
        <v>0</v>
      </c>
      <c r="F14" s="85">
        <v>0</v>
      </c>
      <c r="G14" s="86">
        <f t="shared" si="0"/>
        <v>0</v>
      </c>
      <c r="H14" s="87">
        <f t="shared" si="1"/>
        <v>0</v>
      </c>
      <c r="I14" s="236">
        <v>0</v>
      </c>
      <c r="J14" s="237">
        <f t="shared" si="2"/>
        <v>0</v>
      </c>
      <c r="K14" s="259">
        <f t="shared" si="3"/>
        <v>0</v>
      </c>
      <c r="L14" s="170">
        <v>0</v>
      </c>
      <c r="M14" s="171">
        <f t="shared" si="4"/>
        <v>0</v>
      </c>
      <c r="N14" s="172">
        <f t="shared" si="5"/>
        <v>0</v>
      </c>
    </row>
    <row r="15" spans="1:14" ht="43.5" thickTop="1" thickBot="1" x14ac:dyDescent="0.4">
      <c r="A15" s="16" t="s">
        <v>23</v>
      </c>
      <c r="B15" s="21" t="s">
        <v>24</v>
      </c>
      <c r="C15" s="18">
        <v>0</v>
      </c>
      <c r="D15" s="19">
        <f t="shared" si="6"/>
        <v>0</v>
      </c>
      <c r="E15" s="63">
        <f t="shared" si="7"/>
        <v>0</v>
      </c>
      <c r="F15" s="85">
        <v>0</v>
      </c>
      <c r="G15" s="86">
        <f t="shared" si="0"/>
        <v>0</v>
      </c>
      <c r="H15" s="87">
        <f t="shared" si="1"/>
        <v>0</v>
      </c>
      <c r="I15" s="236">
        <v>0</v>
      </c>
      <c r="J15" s="237">
        <f t="shared" si="2"/>
        <v>0</v>
      </c>
      <c r="K15" s="259">
        <f t="shared" si="3"/>
        <v>0</v>
      </c>
      <c r="L15" s="170">
        <v>0</v>
      </c>
      <c r="M15" s="171">
        <f t="shared" si="4"/>
        <v>0</v>
      </c>
      <c r="N15" s="172">
        <f t="shared" si="5"/>
        <v>0</v>
      </c>
    </row>
    <row r="16" spans="1:14" ht="22.5" thickTop="1" thickBot="1" x14ac:dyDescent="0.4">
      <c r="A16" s="16" t="s">
        <v>25</v>
      </c>
      <c r="B16" s="17" t="s">
        <v>26</v>
      </c>
      <c r="C16" s="18">
        <v>0</v>
      </c>
      <c r="D16" s="19">
        <f t="shared" si="6"/>
        <v>0</v>
      </c>
      <c r="E16" s="63">
        <f t="shared" si="7"/>
        <v>0</v>
      </c>
      <c r="F16" s="85">
        <v>0</v>
      </c>
      <c r="G16" s="86">
        <f t="shared" si="0"/>
        <v>0</v>
      </c>
      <c r="H16" s="87">
        <f t="shared" si="1"/>
        <v>0</v>
      </c>
      <c r="I16" s="236">
        <v>0</v>
      </c>
      <c r="J16" s="237">
        <f t="shared" si="2"/>
        <v>0</v>
      </c>
      <c r="K16" s="259">
        <f t="shared" si="3"/>
        <v>0</v>
      </c>
      <c r="L16" s="170">
        <v>0</v>
      </c>
      <c r="M16" s="171">
        <f t="shared" si="4"/>
        <v>0</v>
      </c>
      <c r="N16" s="172">
        <f t="shared" si="5"/>
        <v>0</v>
      </c>
    </row>
    <row r="17" spans="1:14" ht="22.5" thickTop="1" thickBot="1" x14ac:dyDescent="0.4">
      <c r="A17" s="436" t="s">
        <v>27</v>
      </c>
      <c r="B17" s="437"/>
      <c r="C17" s="22">
        <f>SUM(C13:C16)</f>
        <v>0</v>
      </c>
      <c r="D17" s="22">
        <f t="shared" ref="D17:F17" si="8">SUM(D13:D16)</f>
        <v>0</v>
      </c>
      <c r="E17" s="64">
        <f t="shared" si="8"/>
        <v>0</v>
      </c>
      <c r="F17" s="88">
        <f t="shared" si="8"/>
        <v>0</v>
      </c>
      <c r="G17" s="89">
        <f t="shared" ref="G17:N17" si="9">SUM(G13:G16)</f>
        <v>0</v>
      </c>
      <c r="H17" s="90">
        <f t="shared" si="9"/>
        <v>0</v>
      </c>
      <c r="I17" s="238">
        <f t="shared" si="9"/>
        <v>0</v>
      </c>
      <c r="J17" s="239">
        <f t="shared" si="9"/>
        <v>0</v>
      </c>
      <c r="K17" s="260">
        <f t="shared" si="9"/>
        <v>0</v>
      </c>
      <c r="L17" s="173">
        <f t="shared" si="9"/>
        <v>0</v>
      </c>
      <c r="M17" s="174">
        <f t="shared" si="9"/>
        <v>0</v>
      </c>
      <c r="N17" s="175">
        <f t="shared" si="9"/>
        <v>0</v>
      </c>
    </row>
    <row r="18" spans="1:14" ht="21" x14ac:dyDescent="0.25">
      <c r="A18" s="427" t="s">
        <v>28</v>
      </c>
      <c r="B18" s="428"/>
      <c r="C18" s="428"/>
      <c r="D18" s="428"/>
      <c r="E18" s="428"/>
      <c r="F18" s="79"/>
      <c r="G18" s="80"/>
      <c r="H18" s="81"/>
      <c r="I18" s="233"/>
      <c r="J18" s="233"/>
      <c r="K18" s="233"/>
      <c r="L18" s="164"/>
      <c r="M18" s="165"/>
      <c r="N18" s="166"/>
    </row>
    <row r="19" spans="1:14" ht="21.75" thickBot="1" x14ac:dyDescent="0.4">
      <c r="A19" s="430" t="s">
        <v>29</v>
      </c>
      <c r="B19" s="431"/>
      <c r="C19" s="24">
        <v>0</v>
      </c>
      <c r="D19" s="24">
        <v>0</v>
      </c>
      <c r="E19" s="65">
        <v>0</v>
      </c>
      <c r="F19" s="91">
        <v>0</v>
      </c>
      <c r="G19" s="92">
        <v>0</v>
      </c>
      <c r="H19" s="93">
        <v>0</v>
      </c>
      <c r="I19" s="240">
        <v>0</v>
      </c>
      <c r="J19" s="241">
        <v>0</v>
      </c>
      <c r="K19" s="261">
        <v>0</v>
      </c>
      <c r="L19" s="176">
        <v>0</v>
      </c>
      <c r="M19" s="177">
        <v>0</v>
      </c>
      <c r="N19" s="178">
        <v>0</v>
      </c>
    </row>
    <row r="20" spans="1:14" ht="21" x14ac:dyDescent="0.25">
      <c r="A20" s="427" t="s">
        <v>30</v>
      </c>
      <c r="B20" s="428"/>
      <c r="C20" s="428"/>
      <c r="D20" s="428"/>
      <c r="E20" s="428"/>
      <c r="F20" s="79"/>
      <c r="G20" s="80"/>
      <c r="H20" s="81"/>
      <c r="I20" s="233"/>
      <c r="J20" s="233"/>
      <c r="K20" s="233"/>
      <c r="L20" s="164"/>
      <c r="M20" s="165"/>
      <c r="N20" s="166"/>
    </row>
    <row r="21" spans="1:14" s="2" customFormat="1" ht="21" x14ac:dyDescent="0.35">
      <c r="A21" s="283" t="s">
        <v>31</v>
      </c>
      <c r="B21" s="284" t="s">
        <v>32</v>
      </c>
      <c r="C21" s="285">
        <f>SUM(C22:C24)</f>
        <v>0</v>
      </c>
      <c r="D21" s="285">
        <f t="shared" ref="D21:F21" si="10">SUM(D22:D24)</f>
        <v>0</v>
      </c>
      <c r="E21" s="286">
        <f t="shared" si="10"/>
        <v>0</v>
      </c>
      <c r="F21" s="287">
        <f t="shared" si="10"/>
        <v>0</v>
      </c>
      <c r="G21" s="288">
        <f t="shared" ref="G21:N21" si="11">SUM(G22:G24)</f>
        <v>0</v>
      </c>
      <c r="H21" s="289">
        <f t="shared" si="11"/>
        <v>0</v>
      </c>
      <c r="I21" s="242">
        <f t="shared" si="11"/>
        <v>0</v>
      </c>
      <c r="J21" s="243">
        <f t="shared" si="11"/>
        <v>0</v>
      </c>
      <c r="K21" s="262">
        <f t="shared" si="11"/>
        <v>0</v>
      </c>
      <c r="L21" s="293">
        <f t="shared" si="11"/>
        <v>0</v>
      </c>
      <c r="M21" s="294">
        <f t="shared" si="11"/>
        <v>0</v>
      </c>
      <c r="N21" s="295">
        <f t="shared" si="11"/>
        <v>0</v>
      </c>
    </row>
    <row r="22" spans="1:14" ht="21" x14ac:dyDescent="0.35">
      <c r="A22" s="26"/>
      <c r="B22" s="27" t="s">
        <v>33</v>
      </c>
      <c r="C22" s="28">
        <v>0</v>
      </c>
      <c r="D22" s="29">
        <f t="shared" ref="D22:D30" si="12">C22*19%</f>
        <v>0</v>
      </c>
      <c r="E22" s="66">
        <f t="shared" ref="E22:E30" si="13">C22+D22</f>
        <v>0</v>
      </c>
      <c r="F22" s="97">
        <v>0</v>
      </c>
      <c r="G22" s="98">
        <f t="shared" ref="G22:G25" si="14">F22*19%</f>
        <v>0</v>
      </c>
      <c r="H22" s="99">
        <f t="shared" ref="H22:H25" si="15">F22+G22</f>
        <v>0</v>
      </c>
      <c r="I22" s="244">
        <v>0</v>
      </c>
      <c r="J22" s="228">
        <f t="shared" ref="J22:J25" si="16">I22*19%</f>
        <v>0</v>
      </c>
      <c r="K22" s="263">
        <f t="shared" ref="K22:K25" si="17">I22+J22</f>
        <v>0</v>
      </c>
      <c r="L22" s="182">
        <v>0</v>
      </c>
      <c r="M22" s="183">
        <f t="shared" ref="M22:M25" si="18">L22*19%</f>
        <v>0</v>
      </c>
      <c r="N22" s="184">
        <f t="shared" ref="N22:N25" si="19">L22+M22</f>
        <v>0</v>
      </c>
    </row>
    <row r="23" spans="1:14" ht="21" x14ac:dyDescent="0.35">
      <c r="A23" s="26"/>
      <c r="B23" s="27" t="s">
        <v>34</v>
      </c>
      <c r="C23" s="28">
        <v>0</v>
      </c>
      <c r="D23" s="29">
        <f t="shared" si="12"/>
        <v>0</v>
      </c>
      <c r="E23" s="66">
        <f t="shared" si="13"/>
        <v>0</v>
      </c>
      <c r="F23" s="97">
        <v>0</v>
      </c>
      <c r="G23" s="98">
        <f t="shared" si="14"/>
        <v>0</v>
      </c>
      <c r="H23" s="99">
        <f t="shared" si="15"/>
        <v>0</v>
      </c>
      <c r="I23" s="244">
        <v>0</v>
      </c>
      <c r="J23" s="228">
        <f t="shared" si="16"/>
        <v>0</v>
      </c>
      <c r="K23" s="263">
        <f t="shared" si="17"/>
        <v>0</v>
      </c>
      <c r="L23" s="182">
        <v>0</v>
      </c>
      <c r="M23" s="183">
        <f t="shared" si="18"/>
        <v>0</v>
      </c>
      <c r="N23" s="184">
        <f t="shared" si="19"/>
        <v>0</v>
      </c>
    </row>
    <row r="24" spans="1:14" ht="21.75" thickBot="1" x14ac:dyDescent="0.4">
      <c r="A24" s="11"/>
      <c r="B24" s="12" t="s">
        <v>35</v>
      </c>
      <c r="C24" s="13">
        <v>0</v>
      </c>
      <c r="D24" s="14">
        <f t="shared" si="12"/>
        <v>0</v>
      </c>
      <c r="E24" s="62">
        <f t="shared" si="13"/>
        <v>0</v>
      </c>
      <c r="F24" s="82">
        <v>0</v>
      </c>
      <c r="G24" s="83">
        <f t="shared" si="14"/>
        <v>0</v>
      </c>
      <c r="H24" s="84">
        <f t="shared" si="15"/>
        <v>0</v>
      </c>
      <c r="I24" s="234">
        <v>0</v>
      </c>
      <c r="J24" s="235">
        <f t="shared" si="16"/>
        <v>0</v>
      </c>
      <c r="K24" s="258">
        <f t="shared" si="17"/>
        <v>0</v>
      </c>
      <c r="L24" s="167">
        <v>0</v>
      </c>
      <c r="M24" s="168">
        <f t="shared" si="18"/>
        <v>0</v>
      </c>
      <c r="N24" s="169">
        <f t="shared" si="19"/>
        <v>0</v>
      </c>
    </row>
    <row r="25" spans="1:14" s="2" customFormat="1" ht="43.5" thickTop="1" thickBot="1" x14ac:dyDescent="0.4">
      <c r="A25" s="296" t="s">
        <v>36</v>
      </c>
      <c r="B25" s="297" t="s">
        <v>37</v>
      </c>
      <c r="C25" s="298">
        <v>0</v>
      </c>
      <c r="D25" s="299">
        <f t="shared" si="12"/>
        <v>0</v>
      </c>
      <c r="E25" s="300">
        <f t="shared" si="13"/>
        <v>0</v>
      </c>
      <c r="F25" s="301">
        <v>0</v>
      </c>
      <c r="G25" s="302">
        <f t="shared" si="14"/>
        <v>0</v>
      </c>
      <c r="H25" s="303">
        <f t="shared" si="15"/>
        <v>0</v>
      </c>
      <c r="I25" s="363">
        <v>0</v>
      </c>
      <c r="J25" s="364">
        <f t="shared" si="16"/>
        <v>0</v>
      </c>
      <c r="K25" s="365">
        <f t="shared" si="17"/>
        <v>0</v>
      </c>
      <c r="L25" s="307">
        <v>0</v>
      </c>
      <c r="M25" s="308">
        <f t="shared" si="18"/>
        <v>0</v>
      </c>
      <c r="N25" s="309">
        <f t="shared" si="19"/>
        <v>0</v>
      </c>
    </row>
    <row r="26" spans="1:14" s="2" customFormat="1" ht="22.5" thickTop="1" thickBot="1" x14ac:dyDescent="0.4">
      <c r="A26" s="296" t="s">
        <v>38</v>
      </c>
      <c r="B26" s="310" t="s">
        <v>39</v>
      </c>
      <c r="C26" s="311">
        <f>' 74 ELIGIBIL'!C26+'74-NEELIGIBIL'!C26</f>
        <v>1928.43</v>
      </c>
      <c r="D26" s="311">
        <f>' 74 ELIGIBIL'!D26+'74-NEELIGIBIL'!D26</f>
        <v>366.40170000000001</v>
      </c>
      <c r="E26" s="366">
        <f>' 74 ELIGIBIL'!E26+'74-NEELIGIBIL'!E26</f>
        <v>2294.8317000000002</v>
      </c>
      <c r="F26" s="312">
        <f>' 74 ELIGIBIL'!F26+'74-NEELIGIBIL'!F26</f>
        <v>1928.43</v>
      </c>
      <c r="G26" s="367">
        <f>' 74 ELIGIBIL'!G26+'74-NEELIGIBIL'!G26</f>
        <v>366.40170000000001</v>
      </c>
      <c r="H26" s="368">
        <f>' 74 ELIGIBIL'!H26+'74-NEELIGIBIL'!H26</f>
        <v>2294.8317000000002</v>
      </c>
      <c r="I26" s="369">
        <f>' 74 ELIGIBIL'!I26+'74-NEELIGIBIL'!I26</f>
        <v>0</v>
      </c>
      <c r="J26" s="370">
        <f>' 74 ELIGIBIL'!J26+'74-NEELIGIBIL'!J26</f>
        <v>0</v>
      </c>
      <c r="K26" s="371">
        <f>' 74 ELIGIBIL'!K26+'74-NEELIGIBIL'!K26</f>
        <v>0</v>
      </c>
      <c r="L26" s="372">
        <f>' 74 ELIGIBIL'!L26+'74-NEELIGIBIL'!L26</f>
        <v>1928.43</v>
      </c>
      <c r="M26" s="373">
        <f>' 74 ELIGIBIL'!M26+'74-NEELIGIBIL'!M26</f>
        <v>366.40170000000001</v>
      </c>
      <c r="N26" s="374">
        <f>' 74 ELIGIBIL'!N26+'74-NEELIGIBIL'!N26</f>
        <v>2294.8317000000002</v>
      </c>
    </row>
    <row r="27" spans="1:14" s="2" customFormat="1" ht="45" customHeight="1" thickTop="1" thickBot="1" x14ac:dyDescent="0.4">
      <c r="A27" s="296" t="s">
        <v>40</v>
      </c>
      <c r="B27" s="297" t="s">
        <v>41</v>
      </c>
      <c r="C27" s="311">
        <f>' 74 ELIGIBIL'!C27+'74-NEELIGIBIL'!C27</f>
        <v>1928.37</v>
      </c>
      <c r="D27" s="311">
        <f>' 74 ELIGIBIL'!D27+'74-NEELIGIBIL'!D27</f>
        <v>366.39029999999997</v>
      </c>
      <c r="E27" s="366">
        <f>' 74 ELIGIBIL'!E27+'74-NEELIGIBIL'!E27</f>
        <v>2294.7602999999999</v>
      </c>
      <c r="F27" s="312">
        <f>' 74 ELIGIBIL'!F27+'74-NEELIGIBIL'!F27</f>
        <v>1928.37</v>
      </c>
      <c r="G27" s="367">
        <f>' 74 ELIGIBIL'!G27+'74-NEELIGIBIL'!G27</f>
        <v>366.39029999999997</v>
      </c>
      <c r="H27" s="368">
        <f>' 74 ELIGIBIL'!H27+'74-NEELIGIBIL'!H27</f>
        <v>2294.7602999999999</v>
      </c>
      <c r="I27" s="369">
        <f>' 74 ELIGIBIL'!I27+'74-NEELIGIBIL'!I27</f>
        <v>0</v>
      </c>
      <c r="J27" s="370">
        <f>' 74 ELIGIBIL'!J27+'74-NEELIGIBIL'!J27</f>
        <v>0</v>
      </c>
      <c r="K27" s="371">
        <f>' 74 ELIGIBIL'!K27+'74-NEELIGIBIL'!K27</f>
        <v>0</v>
      </c>
      <c r="L27" s="372">
        <f>' 74 ELIGIBIL'!L27+'74-NEELIGIBIL'!L27</f>
        <v>1928.37</v>
      </c>
      <c r="M27" s="373">
        <f>' 74 ELIGIBIL'!M27+'74-NEELIGIBIL'!M27</f>
        <v>366.39029999999997</v>
      </c>
      <c r="N27" s="374">
        <f>' 74 ELIGIBIL'!N27+'74-NEELIGIBIL'!N27</f>
        <v>2294.7602999999999</v>
      </c>
    </row>
    <row r="28" spans="1:14" s="2" customFormat="1" ht="21.75" thickTop="1" x14ac:dyDescent="0.35">
      <c r="A28" s="318" t="s">
        <v>42</v>
      </c>
      <c r="B28" s="319" t="s">
        <v>43</v>
      </c>
      <c r="C28" s="320">
        <f>SUM(C29:C34)</f>
        <v>55780.92</v>
      </c>
      <c r="D28" s="320">
        <f t="shared" ref="D28:F28" si="20">SUM(D29:D34)</f>
        <v>10598.3748</v>
      </c>
      <c r="E28" s="321">
        <f t="shared" si="20"/>
        <v>66379.294800000003</v>
      </c>
      <c r="F28" s="322">
        <f t="shared" si="20"/>
        <v>55780.92</v>
      </c>
      <c r="G28" s="323">
        <f t="shared" ref="G28:N28" si="21">SUM(G29:G34)</f>
        <v>10598.3748</v>
      </c>
      <c r="H28" s="324">
        <f t="shared" si="21"/>
        <v>66379.294800000003</v>
      </c>
      <c r="I28" s="245">
        <f t="shared" si="21"/>
        <v>0</v>
      </c>
      <c r="J28" s="246">
        <f t="shared" si="21"/>
        <v>0</v>
      </c>
      <c r="K28" s="264">
        <f t="shared" si="21"/>
        <v>0</v>
      </c>
      <c r="L28" s="328">
        <f t="shared" si="21"/>
        <v>55780.92</v>
      </c>
      <c r="M28" s="342">
        <f t="shared" si="21"/>
        <v>10598.3748</v>
      </c>
      <c r="N28" s="330">
        <f t="shared" si="21"/>
        <v>66379.294800000003</v>
      </c>
    </row>
    <row r="29" spans="1:14" ht="21" x14ac:dyDescent="0.35">
      <c r="A29" s="26"/>
      <c r="B29" s="31" t="s">
        <v>44</v>
      </c>
      <c r="C29" s="28">
        <f>' 74 ELIGIBIL'!C29+'74-NEELIGIBIL'!C29</f>
        <v>0</v>
      </c>
      <c r="D29" s="29">
        <f t="shared" si="12"/>
        <v>0</v>
      </c>
      <c r="E29" s="66">
        <f t="shared" si="13"/>
        <v>0</v>
      </c>
      <c r="F29" s="97">
        <f>' 74 ELIGIBIL'!F29+'74-NEELIGIBIL'!F29</f>
        <v>0</v>
      </c>
      <c r="G29" s="98">
        <f t="shared" ref="G29:G30" si="22">F29*19%</f>
        <v>0</v>
      </c>
      <c r="H29" s="99">
        <f t="shared" ref="H29:H30" si="23">F29+G29</f>
        <v>0</v>
      </c>
      <c r="I29" s="244">
        <f>' 74 ELIGIBIL'!I29+'74-NEELIGIBIL'!I29</f>
        <v>0</v>
      </c>
      <c r="J29" s="228">
        <f t="shared" ref="J29:J30" si="24">I29*19%</f>
        <v>0</v>
      </c>
      <c r="K29" s="263">
        <f t="shared" ref="K29:K30" si="25">I29+J29</f>
        <v>0</v>
      </c>
      <c r="L29" s="182">
        <f>' 74 ELIGIBIL'!L29+'74-NEELIGIBIL'!L29</f>
        <v>0</v>
      </c>
      <c r="M29" s="183">
        <f t="shared" ref="M29:M30" si="26">L29*19%</f>
        <v>0</v>
      </c>
      <c r="N29" s="184">
        <f t="shared" ref="N29:N30" si="27">L29+M29</f>
        <v>0</v>
      </c>
    </row>
    <row r="30" spans="1:14" ht="21" x14ac:dyDescent="0.35">
      <c r="A30" s="26"/>
      <c r="B30" s="31" t="s">
        <v>45</v>
      </c>
      <c r="C30" s="28">
        <f>' 74 ELIGIBIL'!C30+'74-NEELIGIBIL'!C30</f>
        <v>0</v>
      </c>
      <c r="D30" s="29">
        <f t="shared" si="12"/>
        <v>0</v>
      </c>
      <c r="E30" s="66">
        <f t="shared" si="13"/>
        <v>0</v>
      </c>
      <c r="F30" s="97">
        <f>' 74 ELIGIBIL'!F30+'74-NEELIGIBIL'!F30</f>
        <v>0</v>
      </c>
      <c r="G30" s="98">
        <f t="shared" si="22"/>
        <v>0</v>
      </c>
      <c r="H30" s="99">
        <f t="shared" si="23"/>
        <v>0</v>
      </c>
      <c r="I30" s="244">
        <f>' 74 ELIGIBIL'!I30+'74-NEELIGIBIL'!I30</f>
        <v>0</v>
      </c>
      <c r="J30" s="228">
        <f t="shared" si="24"/>
        <v>0</v>
      </c>
      <c r="K30" s="263">
        <f t="shared" si="25"/>
        <v>0</v>
      </c>
      <c r="L30" s="182">
        <f>' 74 ELIGIBIL'!L30+'74-NEELIGIBIL'!L30</f>
        <v>0</v>
      </c>
      <c r="M30" s="183">
        <f t="shared" si="26"/>
        <v>0</v>
      </c>
      <c r="N30" s="184">
        <f t="shared" si="27"/>
        <v>0</v>
      </c>
    </row>
    <row r="31" spans="1:14" ht="42" x14ac:dyDescent="0.35">
      <c r="A31" s="26"/>
      <c r="B31" s="31" t="s">
        <v>114</v>
      </c>
      <c r="C31" s="28">
        <f>' 74 ELIGIBIL'!C31+'74-NEELIGIBIL'!C31</f>
        <v>20890.71</v>
      </c>
      <c r="D31" s="28">
        <f>' 74 ELIGIBIL'!D31+'74-NEELIGIBIL'!D31</f>
        <v>3969.2348999999999</v>
      </c>
      <c r="E31" s="214">
        <f>' 74 ELIGIBIL'!E31+'74-NEELIGIBIL'!E31</f>
        <v>24859.944899999999</v>
      </c>
      <c r="F31" s="97">
        <f>' 74 ELIGIBIL'!F31+'74-NEELIGIBIL'!F31</f>
        <v>20890.71</v>
      </c>
      <c r="G31" s="155">
        <f>' 74 ELIGIBIL'!G31+'74-NEELIGIBIL'!G31</f>
        <v>3969.2348999999999</v>
      </c>
      <c r="H31" s="221">
        <f>' 74 ELIGIBIL'!H31+'74-NEELIGIBIL'!H31</f>
        <v>24859.944899999999</v>
      </c>
      <c r="I31" s="244">
        <f>' 74 ELIGIBIL'!I31+'74-NEELIGIBIL'!I31</f>
        <v>0</v>
      </c>
      <c r="J31" s="247">
        <f>' 74 ELIGIBIL'!J31+'74-NEELIGIBIL'!J31</f>
        <v>0</v>
      </c>
      <c r="K31" s="265">
        <f>' 74 ELIGIBIL'!K31+'74-NEELIGIBIL'!K31</f>
        <v>0</v>
      </c>
      <c r="L31" s="182">
        <f>' 74 ELIGIBIL'!L31+'74-NEELIGIBIL'!L31</f>
        <v>20890.71</v>
      </c>
      <c r="M31" s="191">
        <f>' 74 ELIGIBIL'!M31+'74-NEELIGIBIL'!M31</f>
        <v>3969.2348999999999</v>
      </c>
      <c r="N31" s="269">
        <f>' 74 ELIGIBIL'!N31+'74-NEELIGIBIL'!N31</f>
        <v>24859.944899999999</v>
      </c>
    </row>
    <row r="32" spans="1:14" ht="42" x14ac:dyDescent="0.35">
      <c r="A32" s="26"/>
      <c r="B32" s="31" t="s">
        <v>47</v>
      </c>
      <c r="C32" s="28">
        <f>' 74 ELIGIBIL'!C32+'74-NEELIGIBIL'!C32</f>
        <v>20890.71</v>
      </c>
      <c r="D32" s="28">
        <f>' 74 ELIGIBIL'!D32+'74-NEELIGIBIL'!D32</f>
        <v>3969.2348999999999</v>
      </c>
      <c r="E32" s="214">
        <f>' 74 ELIGIBIL'!E32+'74-NEELIGIBIL'!E32</f>
        <v>24859.944899999999</v>
      </c>
      <c r="F32" s="97">
        <f>' 74 ELIGIBIL'!F32+'74-NEELIGIBIL'!F32</f>
        <v>20890.71</v>
      </c>
      <c r="G32" s="155">
        <f>' 74 ELIGIBIL'!G32+'74-NEELIGIBIL'!G32</f>
        <v>3969.2348999999999</v>
      </c>
      <c r="H32" s="221">
        <f>' 74 ELIGIBIL'!H32+'74-NEELIGIBIL'!H32</f>
        <v>24859.944899999999</v>
      </c>
      <c r="I32" s="244">
        <f>' 74 ELIGIBIL'!I32+'74-NEELIGIBIL'!I32</f>
        <v>0</v>
      </c>
      <c r="J32" s="247">
        <f>' 74 ELIGIBIL'!J32+'74-NEELIGIBIL'!J32</f>
        <v>0</v>
      </c>
      <c r="K32" s="265">
        <f>' 74 ELIGIBIL'!K32+'74-NEELIGIBIL'!K32</f>
        <v>0</v>
      </c>
      <c r="L32" s="182">
        <f>' 74 ELIGIBIL'!L32+'74-NEELIGIBIL'!L32</f>
        <v>20890.71</v>
      </c>
      <c r="M32" s="191">
        <f>' 74 ELIGIBIL'!M32+'74-NEELIGIBIL'!M32</f>
        <v>3969.2348999999999</v>
      </c>
      <c r="N32" s="269">
        <f>' 74 ELIGIBIL'!N32+'74-NEELIGIBIL'!N32</f>
        <v>24859.944899999999</v>
      </c>
    </row>
    <row r="33" spans="1:14" ht="42" x14ac:dyDescent="0.35">
      <c r="A33" s="32"/>
      <c r="B33" s="33" t="s">
        <v>48</v>
      </c>
      <c r="C33" s="28">
        <f>' 74 ELIGIBIL'!C33+'74-NEELIGIBIL'!C33</f>
        <v>0</v>
      </c>
      <c r="D33" s="28">
        <f>' 74 ELIGIBIL'!D33+'74-NEELIGIBIL'!D33</f>
        <v>0</v>
      </c>
      <c r="E33" s="214">
        <f>' 74 ELIGIBIL'!E33+'74-NEELIGIBIL'!E33</f>
        <v>0</v>
      </c>
      <c r="F33" s="97">
        <f>' 74 ELIGIBIL'!F33+'74-NEELIGIBIL'!F33</f>
        <v>0</v>
      </c>
      <c r="G33" s="155">
        <f>' 74 ELIGIBIL'!G33+'74-NEELIGIBIL'!G33</f>
        <v>0</v>
      </c>
      <c r="H33" s="221">
        <f>' 74 ELIGIBIL'!H33+'74-NEELIGIBIL'!H33</f>
        <v>0</v>
      </c>
      <c r="I33" s="244">
        <f>' 74 ELIGIBIL'!I33+'74-NEELIGIBIL'!I33</f>
        <v>0</v>
      </c>
      <c r="J33" s="247">
        <f>' 74 ELIGIBIL'!J33+'74-NEELIGIBIL'!J33</f>
        <v>0</v>
      </c>
      <c r="K33" s="265">
        <f>' 74 ELIGIBIL'!K33+'74-NEELIGIBIL'!K33</f>
        <v>0</v>
      </c>
      <c r="L33" s="182">
        <f>' 74 ELIGIBIL'!L33+'74-NEELIGIBIL'!L33</f>
        <v>0</v>
      </c>
      <c r="M33" s="191">
        <f>' 74 ELIGIBIL'!M33+'74-NEELIGIBIL'!M33</f>
        <v>0</v>
      </c>
      <c r="N33" s="269">
        <f>' 74 ELIGIBIL'!N33+'74-NEELIGIBIL'!N33</f>
        <v>0</v>
      </c>
    </row>
    <row r="34" spans="1:14" ht="21.75" thickBot="1" x14ac:dyDescent="0.4">
      <c r="A34" s="37"/>
      <c r="B34" s="38" t="s">
        <v>49</v>
      </c>
      <c r="C34" s="28">
        <f>' 74 ELIGIBIL'!C34+'74-NEELIGIBIL'!C34</f>
        <v>13999.5</v>
      </c>
      <c r="D34" s="28">
        <f>' 74 ELIGIBIL'!D34+'74-NEELIGIBIL'!D34</f>
        <v>2659.9050000000002</v>
      </c>
      <c r="E34" s="214">
        <f>' 74 ELIGIBIL'!E34+'74-NEELIGIBIL'!E34</f>
        <v>16659.404999999999</v>
      </c>
      <c r="F34" s="97">
        <f>' 74 ELIGIBIL'!F34+'74-NEELIGIBIL'!F34</f>
        <v>13999.5</v>
      </c>
      <c r="G34" s="155">
        <f>' 74 ELIGIBIL'!G34+'74-NEELIGIBIL'!G34</f>
        <v>2659.9050000000002</v>
      </c>
      <c r="H34" s="221">
        <f>' 74 ELIGIBIL'!H34+'74-NEELIGIBIL'!H34</f>
        <v>16659.404999999999</v>
      </c>
      <c r="I34" s="244">
        <f>' 74 ELIGIBIL'!I34+'74-NEELIGIBIL'!I34</f>
        <v>0</v>
      </c>
      <c r="J34" s="247">
        <f>' 74 ELIGIBIL'!J34+'74-NEELIGIBIL'!J34</f>
        <v>0</v>
      </c>
      <c r="K34" s="265">
        <f>' 74 ELIGIBIL'!K34+'74-NEELIGIBIL'!K34</f>
        <v>0</v>
      </c>
      <c r="L34" s="182">
        <f>' 74 ELIGIBIL'!L34+'74-NEELIGIBIL'!L34</f>
        <v>13999.5</v>
      </c>
      <c r="M34" s="191">
        <f>' 74 ELIGIBIL'!M34+'74-NEELIGIBIL'!M34</f>
        <v>2659.9050000000002</v>
      </c>
      <c r="N34" s="269">
        <f>' 74 ELIGIBIL'!N34+'74-NEELIGIBIL'!N34</f>
        <v>16659.404999999999</v>
      </c>
    </row>
    <row r="35" spans="1:14" s="2" customFormat="1" ht="22.5" thickTop="1" thickBot="1" x14ac:dyDescent="0.4">
      <c r="A35" s="331" t="s">
        <v>50</v>
      </c>
      <c r="B35" s="332" t="s">
        <v>51</v>
      </c>
      <c r="C35" s="375">
        <f>' 74 ELIGIBIL'!C35+'74-NEELIGIBIL'!C35</f>
        <v>3333.33</v>
      </c>
      <c r="D35" s="375">
        <f>' 74 ELIGIBIL'!D35+'74-NEELIGIBIL'!D35</f>
        <v>633.33270000000005</v>
      </c>
      <c r="E35" s="376">
        <f>' 74 ELIGIBIL'!E35+'74-NEELIGIBIL'!E35</f>
        <v>3966.6626999999999</v>
      </c>
      <c r="F35" s="377">
        <f>' 74 ELIGIBIL'!F35+'74-NEELIGIBIL'!F35</f>
        <v>3333.33</v>
      </c>
      <c r="G35" s="378">
        <f>' 74 ELIGIBIL'!G35+'74-NEELIGIBIL'!G35</f>
        <v>633.33270000000005</v>
      </c>
      <c r="H35" s="379">
        <f>' 74 ELIGIBIL'!H35+'74-NEELIGIBIL'!H35</f>
        <v>3966.6626999999999</v>
      </c>
      <c r="I35" s="380">
        <f>' 74 ELIGIBIL'!I35+'74-NEELIGIBIL'!I35</f>
        <v>0</v>
      </c>
      <c r="J35" s="381">
        <f>' 74 ELIGIBIL'!J35+'74-NEELIGIBIL'!J35</f>
        <v>0</v>
      </c>
      <c r="K35" s="382">
        <f>' 74 ELIGIBIL'!K35+'74-NEELIGIBIL'!K35</f>
        <v>0</v>
      </c>
      <c r="L35" s="383">
        <f>' 74 ELIGIBIL'!L35+'74-NEELIGIBIL'!L35</f>
        <v>3333.33</v>
      </c>
      <c r="M35" s="384">
        <f>' 74 ELIGIBIL'!M35+'74-NEELIGIBIL'!M35</f>
        <v>633.33270000000005</v>
      </c>
      <c r="N35" s="385">
        <f>' 74 ELIGIBIL'!N35+'74-NEELIGIBIL'!N35</f>
        <v>3966.6626999999999</v>
      </c>
    </row>
    <row r="36" spans="1:14" s="2" customFormat="1" ht="21.75" thickTop="1" x14ac:dyDescent="0.35">
      <c r="A36" s="338" t="s">
        <v>52</v>
      </c>
      <c r="B36" s="339" t="s">
        <v>53</v>
      </c>
      <c r="C36" s="340">
        <f>SUM(C37:C38)</f>
        <v>30000</v>
      </c>
      <c r="D36" s="340">
        <f t="shared" ref="D36:F36" si="28">SUM(D37:D38)</f>
        <v>5700</v>
      </c>
      <c r="E36" s="341">
        <f t="shared" si="28"/>
        <v>35700</v>
      </c>
      <c r="F36" s="322">
        <f t="shared" si="28"/>
        <v>0</v>
      </c>
      <c r="G36" s="323">
        <f t="shared" ref="G36:N36" si="29">SUM(G37:G38)</f>
        <v>0</v>
      </c>
      <c r="H36" s="324">
        <f t="shared" si="29"/>
        <v>0</v>
      </c>
      <c r="I36" s="245">
        <f t="shared" si="29"/>
        <v>30000</v>
      </c>
      <c r="J36" s="246">
        <f t="shared" si="29"/>
        <v>6300</v>
      </c>
      <c r="K36" s="264">
        <f t="shared" si="29"/>
        <v>36300</v>
      </c>
      <c r="L36" s="328">
        <f t="shared" si="29"/>
        <v>30000</v>
      </c>
      <c r="M36" s="342">
        <f t="shared" si="29"/>
        <v>5700</v>
      </c>
      <c r="N36" s="330">
        <f t="shared" si="29"/>
        <v>35700</v>
      </c>
    </row>
    <row r="37" spans="1:14" ht="21" x14ac:dyDescent="0.35">
      <c r="A37" s="32"/>
      <c r="B37" s="33" t="s">
        <v>54</v>
      </c>
      <c r="C37" s="34">
        <f>' 74 ELIGIBIL'!C37+'74-NEELIGIBIL'!C37</f>
        <v>30000</v>
      </c>
      <c r="D37" s="34">
        <f>' 74 ELIGIBIL'!D37+'74-NEELIGIBIL'!D37</f>
        <v>5700</v>
      </c>
      <c r="E37" s="215">
        <f>' 74 ELIGIBIL'!E37+'74-NEELIGIBIL'!E37</f>
        <v>35700</v>
      </c>
      <c r="F37" s="97">
        <f>' 74 ELIGIBIL'!F37+'74-NEELIGIBIL'!F37</f>
        <v>0</v>
      </c>
      <c r="G37" s="155">
        <f>' 74 ELIGIBIL'!G37+'74-NEELIGIBIL'!G37</f>
        <v>0</v>
      </c>
      <c r="H37" s="221">
        <f>' 74 ELIGIBIL'!H37+'74-NEELIGIBIL'!H37</f>
        <v>0</v>
      </c>
      <c r="I37" s="244">
        <f>' 74 ELIGIBIL'!I37+'74-NEELIGIBIL'!I37</f>
        <v>30000</v>
      </c>
      <c r="J37" s="247">
        <f>' 74 ELIGIBIL'!J37+'74-NEELIGIBIL'!J37</f>
        <v>6300</v>
      </c>
      <c r="K37" s="265">
        <f>' 74 ELIGIBIL'!K37+'74-NEELIGIBIL'!K37</f>
        <v>36300</v>
      </c>
      <c r="L37" s="182">
        <f>' 74 ELIGIBIL'!L37+'74-NEELIGIBIL'!L37</f>
        <v>30000</v>
      </c>
      <c r="M37" s="191">
        <f>' 74 ELIGIBIL'!M37+'74-NEELIGIBIL'!M37</f>
        <v>5700</v>
      </c>
      <c r="N37" s="269">
        <f>' 74 ELIGIBIL'!N37+'74-NEELIGIBIL'!N37</f>
        <v>35700</v>
      </c>
    </row>
    <row r="38" spans="1:14" ht="21.75" thickBot="1" x14ac:dyDescent="0.4">
      <c r="A38" s="37"/>
      <c r="B38" s="38" t="s">
        <v>55</v>
      </c>
      <c r="C38" s="34">
        <f>' 74 ELIGIBIL'!C38+'74-NEELIGIBIL'!C38</f>
        <v>0</v>
      </c>
      <c r="D38" s="34">
        <f>' 74 ELIGIBIL'!D38+'74-NEELIGIBIL'!D38</f>
        <v>0</v>
      </c>
      <c r="E38" s="215">
        <f>' 74 ELIGIBIL'!E38+'74-NEELIGIBIL'!E38</f>
        <v>0</v>
      </c>
      <c r="F38" s="97">
        <f>' 74 ELIGIBIL'!F38+'74-NEELIGIBIL'!F38</f>
        <v>0</v>
      </c>
      <c r="G38" s="155">
        <f>' 74 ELIGIBIL'!G38+'74-NEELIGIBIL'!G38</f>
        <v>0</v>
      </c>
      <c r="H38" s="221">
        <f>' 74 ELIGIBIL'!H38+'74-NEELIGIBIL'!H38</f>
        <v>0</v>
      </c>
      <c r="I38" s="244">
        <f>' 74 ELIGIBIL'!I38+'74-NEELIGIBIL'!I38</f>
        <v>0</v>
      </c>
      <c r="J38" s="247">
        <f>' 74 ELIGIBIL'!J38+'74-NEELIGIBIL'!J38</f>
        <v>0</v>
      </c>
      <c r="K38" s="265">
        <f>' 74 ELIGIBIL'!K38+'74-NEELIGIBIL'!K38</f>
        <v>0</v>
      </c>
      <c r="L38" s="182">
        <f>' 74 ELIGIBIL'!L38+'74-NEELIGIBIL'!L38</f>
        <v>0</v>
      </c>
      <c r="M38" s="191">
        <f>' 74 ELIGIBIL'!M38+'74-NEELIGIBIL'!M38</f>
        <v>0</v>
      </c>
      <c r="N38" s="269">
        <f>' 74 ELIGIBIL'!N38+'74-NEELIGIBIL'!N38</f>
        <v>0</v>
      </c>
    </row>
    <row r="39" spans="1:14" s="2" customFormat="1" ht="21.75" thickTop="1" x14ac:dyDescent="0.35">
      <c r="A39" s="338" t="s">
        <v>56</v>
      </c>
      <c r="B39" s="339" t="s">
        <v>57</v>
      </c>
      <c r="C39" s="340">
        <f>C40+C43+C44</f>
        <v>6550</v>
      </c>
      <c r="D39" s="340">
        <f t="shared" ref="D39:N39" si="30">D40+D43+D44</f>
        <v>1244.5</v>
      </c>
      <c r="E39" s="340">
        <f t="shared" si="30"/>
        <v>7794.5</v>
      </c>
      <c r="F39" s="323">
        <f t="shared" si="30"/>
        <v>0</v>
      </c>
      <c r="G39" s="323">
        <f t="shared" si="30"/>
        <v>0</v>
      </c>
      <c r="H39" s="323">
        <f t="shared" si="30"/>
        <v>0</v>
      </c>
      <c r="I39" s="246">
        <f t="shared" si="30"/>
        <v>6550</v>
      </c>
      <c r="J39" s="246">
        <f t="shared" si="30"/>
        <v>1375.5</v>
      </c>
      <c r="K39" s="246">
        <f t="shared" si="30"/>
        <v>7925.5</v>
      </c>
      <c r="L39" s="342">
        <f t="shared" si="30"/>
        <v>6550</v>
      </c>
      <c r="M39" s="342">
        <f t="shared" si="30"/>
        <v>1375.5</v>
      </c>
      <c r="N39" s="342">
        <f t="shared" si="30"/>
        <v>7925.5</v>
      </c>
    </row>
    <row r="40" spans="1:14" ht="21" x14ac:dyDescent="0.35">
      <c r="A40" s="32"/>
      <c r="B40" s="47" t="s">
        <v>58</v>
      </c>
      <c r="C40" s="154">
        <f>C41+C42</f>
        <v>1150</v>
      </c>
      <c r="D40" s="154">
        <f t="shared" ref="D40:F40" si="31">D41+D42</f>
        <v>218.5</v>
      </c>
      <c r="E40" s="216">
        <f t="shared" si="31"/>
        <v>1368.5</v>
      </c>
      <c r="F40" s="222">
        <f t="shared" si="31"/>
        <v>0</v>
      </c>
      <c r="G40" s="223">
        <f t="shared" ref="G40:N40" si="32">G41+G42</f>
        <v>0</v>
      </c>
      <c r="H40" s="224">
        <f t="shared" si="32"/>
        <v>0</v>
      </c>
      <c r="I40" s="227">
        <f t="shared" si="32"/>
        <v>1150</v>
      </c>
      <c r="J40" s="228">
        <f t="shared" si="32"/>
        <v>241.5</v>
      </c>
      <c r="K40" s="263">
        <f t="shared" si="32"/>
        <v>1391.5</v>
      </c>
      <c r="L40" s="270">
        <f t="shared" si="32"/>
        <v>1150</v>
      </c>
      <c r="M40" s="255">
        <f t="shared" si="32"/>
        <v>241.5</v>
      </c>
      <c r="N40" s="271">
        <f t="shared" si="32"/>
        <v>1391.5</v>
      </c>
    </row>
    <row r="41" spans="1:14" ht="24" customHeight="1" x14ac:dyDescent="0.35">
      <c r="A41" s="32"/>
      <c r="B41" s="47" t="s">
        <v>59</v>
      </c>
      <c r="C41" s="34">
        <f>' 74 ELIGIBIL'!C41+'74-NEELIGIBIL'!C41</f>
        <v>1150</v>
      </c>
      <c r="D41" s="34">
        <f>' 74 ELIGIBIL'!D41+'74-NEELIGIBIL'!D41</f>
        <v>218.5</v>
      </c>
      <c r="E41" s="215">
        <f>' 74 ELIGIBIL'!E41+'74-NEELIGIBIL'!E41</f>
        <v>1368.5</v>
      </c>
      <c r="F41" s="97">
        <f>' 74 ELIGIBIL'!F41+'74-NEELIGIBIL'!F41</f>
        <v>0</v>
      </c>
      <c r="G41" s="155">
        <f>' 74 ELIGIBIL'!G41+'74-NEELIGIBIL'!G41</f>
        <v>0</v>
      </c>
      <c r="H41" s="221">
        <f>' 74 ELIGIBIL'!H41+'74-NEELIGIBIL'!H41</f>
        <v>0</v>
      </c>
      <c r="I41" s="244">
        <f>' 74 ELIGIBIL'!I41+'74-NEELIGIBIL'!I41</f>
        <v>1150</v>
      </c>
      <c r="J41" s="247">
        <f>' 74 ELIGIBIL'!J41+'74-NEELIGIBIL'!J41</f>
        <v>241.5</v>
      </c>
      <c r="K41" s="265">
        <f>' 74 ELIGIBIL'!K41+'74-NEELIGIBIL'!K41</f>
        <v>1391.5</v>
      </c>
      <c r="L41" s="182">
        <f>' 74 ELIGIBIL'!L41+'74-NEELIGIBIL'!L41</f>
        <v>1150</v>
      </c>
      <c r="M41" s="191">
        <f>' 74 ELIGIBIL'!M41+'74-NEELIGIBIL'!M41</f>
        <v>241.5</v>
      </c>
      <c r="N41" s="269">
        <f>' 74 ELIGIBIL'!N41+'74-NEELIGIBIL'!N41</f>
        <v>1391.5</v>
      </c>
    </row>
    <row r="42" spans="1:14" ht="38.25" customHeight="1" x14ac:dyDescent="0.35">
      <c r="A42" s="32"/>
      <c r="B42" s="33" t="s">
        <v>60</v>
      </c>
      <c r="C42" s="34">
        <f>' 74 ELIGIBIL'!C42+'74-NEELIGIBIL'!C42</f>
        <v>0</v>
      </c>
      <c r="D42" s="34">
        <f>' 74 ELIGIBIL'!D42+'74-NEELIGIBIL'!D42</f>
        <v>0</v>
      </c>
      <c r="E42" s="215">
        <f>' 74 ELIGIBIL'!E42+'74-NEELIGIBIL'!E42</f>
        <v>0</v>
      </c>
      <c r="F42" s="97">
        <f>' 74 ELIGIBIL'!F42+'74-NEELIGIBIL'!F42</f>
        <v>0</v>
      </c>
      <c r="G42" s="155">
        <f>' 74 ELIGIBIL'!G42+'74-NEELIGIBIL'!G42</f>
        <v>0</v>
      </c>
      <c r="H42" s="221">
        <f>' 74 ELIGIBIL'!H42+'74-NEELIGIBIL'!H42</f>
        <v>0</v>
      </c>
      <c r="I42" s="244">
        <f>' 74 ELIGIBIL'!I42+'74-NEELIGIBIL'!I42</f>
        <v>0</v>
      </c>
      <c r="J42" s="247">
        <f>' 74 ELIGIBIL'!J42+'74-NEELIGIBIL'!J42</f>
        <v>0</v>
      </c>
      <c r="K42" s="265">
        <f>' 74 ELIGIBIL'!K42+'74-NEELIGIBIL'!K42</f>
        <v>0</v>
      </c>
      <c r="L42" s="182">
        <f>' 74 ELIGIBIL'!L42+'74-NEELIGIBIL'!L42</f>
        <v>0</v>
      </c>
      <c r="M42" s="191">
        <f>' 74 ELIGIBIL'!M42+'74-NEELIGIBIL'!M42</f>
        <v>0</v>
      </c>
      <c r="N42" s="269">
        <f>' 74 ELIGIBIL'!N42+'74-NEELIGIBIL'!N42</f>
        <v>0</v>
      </c>
    </row>
    <row r="43" spans="1:14" ht="21" x14ac:dyDescent="0.35">
      <c r="A43" s="396"/>
      <c r="B43" s="397" t="s">
        <v>61</v>
      </c>
      <c r="C43" s="398">
        <f>' 74 ELIGIBIL'!C43+'74-NEELIGIBIL'!C43</f>
        <v>3900</v>
      </c>
      <c r="D43" s="398">
        <f>' 74 ELIGIBIL'!D43+'74-NEELIGIBIL'!D43</f>
        <v>741</v>
      </c>
      <c r="E43" s="412">
        <f>' 74 ELIGIBIL'!E43+'74-NEELIGIBIL'!E43</f>
        <v>4641</v>
      </c>
      <c r="F43" s="401">
        <f>' 74 ELIGIBIL'!F43+'74-NEELIGIBIL'!F43</f>
        <v>0</v>
      </c>
      <c r="G43" s="413">
        <f>' 74 ELIGIBIL'!G43+'74-NEELIGIBIL'!G43</f>
        <v>0</v>
      </c>
      <c r="H43" s="414">
        <f>' 74 ELIGIBIL'!H43+'74-NEELIGIBIL'!H43</f>
        <v>0</v>
      </c>
      <c r="I43" s="415">
        <f>' 74 ELIGIBIL'!I43+'74-NEELIGIBIL'!I43</f>
        <v>3900</v>
      </c>
      <c r="J43" s="416">
        <f>' 74 ELIGIBIL'!J43+'74-NEELIGIBIL'!J43</f>
        <v>819</v>
      </c>
      <c r="K43" s="417">
        <f>' 74 ELIGIBIL'!K43+'74-NEELIGIBIL'!K43</f>
        <v>4719</v>
      </c>
      <c r="L43" s="418">
        <f>' 74 ELIGIBIL'!L43+'74-NEELIGIBIL'!L43</f>
        <v>3900</v>
      </c>
      <c r="M43" s="206">
        <f>' 74 ELIGIBIL'!M43+'74-NEELIGIBIL'!M43</f>
        <v>819</v>
      </c>
      <c r="N43" s="419">
        <f>' 74 ELIGIBIL'!N43+'74-NEELIGIBIL'!N43</f>
        <v>4719</v>
      </c>
    </row>
    <row r="44" spans="1:14" ht="42.75" thickBot="1" x14ac:dyDescent="0.4">
      <c r="A44" s="406"/>
      <c r="B44" s="38" t="s">
        <v>128</v>
      </c>
      <c r="C44" s="39">
        <f>' 74 ELIGIBIL'!C44+'74-NEELIGIBIL'!C44</f>
        <v>1500</v>
      </c>
      <c r="D44" s="39">
        <f>' 74 ELIGIBIL'!D44+'74-NEELIGIBIL'!D44</f>
        <v>285</v>
      </c>
      <c r="E44" s="420">
        <f>' 74 ELIGIBIL'!E44+'74-NEELIGIBIL'!E44</f>
        <v>1785</v>
      </c>
      <c r="F44" s="82">
        <f>' 74 ELIGIBIL'!F44+'74-NEELIGIBIL'!F44</f>
        <v>0</v>
      </c>
      <c r="G44" s="421">
        <f>' 74 ELIGIBIL'!G44+'74-NEELIGIBIL'!G44</f>
        <v>0</v>
      </c>
      <c r="H44" s="422">
        <f>' 74 ELIGIBIL'!H44+'74-NEELIGIBIL'!H44</f>
        <v>0</v>
      </c>
      <c r="I44" s="234">
        <f>' 74 ELIGIBIL'!I44+'74-NEELIGIBIL'!I44</f>
        <v>1500</v>
      </c>
      <c r="J44" s="423">
        <f>' 74 ELIGIBIL'!J44+'74-NEELIGIBIL'!J44</f>
        <v>315</v>
      </c>
      <c r="K44" s="424">
        <f>' 74 ELIGIBIL'!K44+'74-NEELIGIBIL'!K44</f>
        <v>1815</v>
      </c>
      <c r="L44" s="167">
        <f>' 74 ELIGIBIL'!L44+'74-NEELIGIBIL'!L44</f>
        <v>1500</v>
      </c>
      <c r="M44" s="200">
        <f>' 74 ELIGIBIL'!M44+'74-NEELIGIBIL'!M44</f>
        <v>315</v>
      </c>
      <c r="N44" s="425">
        <f>' 74 ELIGIBIL'!N44+'74-NEELIGIBIL'!N44</f>
        <v>1815</v>
      </c>
    </row>
    <row r="45" spans="1:14" ht="22.5" thickTop="1" thickBot="1" x14ac:dyDescent="0.4">
      <c r="A45" s="436" t="s">
        <v>62</v>
      </c>
      <c r="B45" s="437"/>
      <c r="C45" s="22">
        <f>C21+C25+C26+C27+C28+C35+C36+C39</f>
        <v>99521.05</v>
      </c>
      <c r="D45" s="22">
        <f>D21+D25+D26+D27+D28+D35+D36+D39</f>
        <v>18908.999499999998</v>
      </c>
      <c r="E45" s="64">
        <f>E21+E25+E26+E27+E28+E35+E36+E39</f>
        <v>118430.04950000001</v>
      </c>
      <c r="F45" s="88">
        <f t="shared" ref="F45:N45" si="33">F21+F25+F26+F27+F28+F35+F36+F39</f>
        <v>62971.05</v>
      </c>
      <c r="G45" s="89">
        <f t="shared" si="33"/>
        <v>11964.4995</v>
      </c>
      <c r="H45" s="90">
        <f t="shared" si="33"/>
        <v>74935.549500000008</v>
      </c>
      <c r="I45" s="238">
        <f t="shared" si="33"/>
        <v>36550</v>
      </c>
      <c r="J45" s="239">
        <f t="shared" si="33"/>
        <v>7675.5</v>
      </c>
      <c r="K45" s="260">
        <f t="shared" si="33"/>
        <v>44225.5</v>
      </c>
      <c r="L45" s="173">
        <f t="shared" si="33"/>
        <v>99521.05</v>
      </c>
      <c r="M45" s="174">
        <f t="shared" si="33"/>
        <v>19039.999499999998</v>
      </c>
      <c r="N45" s="175">
        <f t="shared" si="33"/>
        <v>118561.04950000001</v>
      </c>
    </row>
    <row r="46" spans="1:14" ht="21" x14ac:dyDescent="0.25">
      <c r="A46" s="442" t="s">
        <v>63</v>
      </c>
      <c r="B46" s="428"/>
      <c r="C46" s="428"/>
      <c r="D46" s="428"/>
      <c r="E46" s="428"/>
      <c r="F46" s="79"/>
      <c r="G46" s="80"/>
      <c r="H46" s="81"/>
      <c r="I46" s="233"/>
      <c r="J46" s="233"/>
      <c r="K46" s="233"/>
      <c r="L46" s="164"/>
      <c r="M46" s="165"/>
      <c r="N46" s="166"/>
    </row>
    <row r="47" spans="1:14" ht="21" x14ac:dyDescent="0.35">
      <c r="A47" s="26" t="s">
        <v>64</v>
      </c>
      <c r="B47" s="49" t="s">
        <v>65</v>
      </c>
      <c r="C47" s="343">
        <f>C48+C49</f>
        <v>493339.86000000004</v>
      </c>
      <c r="D47" s="343">
        <f t="shared" ref="D47:F47" si="34">D48+D49</f>
        <v>93734.573399999994</v>
      </c>
      <c r="E47" s="344">
        <f t="shared" si="34"/>
        <v>587074.43339999998</v>
      </c>
      <c r="F47" s="345">
        <f t="shared" si="34"/>
        <v>143523.63999999998</v>
      </c>
      <c r="G47" s="153">
        <f t="shared" ref="G47:N47" si="35">G48+G49</f>
        <v>27269.491599999998</v>
      </c>
      <c r="H47" s="346">
        <f t="shared" si="35"/>
        <v>170793.13160000002</v>
      </c>
      <c r="I47" s="244">
        <f t="shared" si="35"/>
        <v>349816.22</v>
      </c>
      <c r="J47" s="247">
        <f t="shared" si="35"/>
        <v>73461.406199999998</v>
      </c>
      <c r="K47" s="265">
        <f t="shared" si="35"/>
        <v>423277.6262</v>
      </c>
      <c r="L47" s="386">
        <f t="shared" si="35"/>
        <v>493339.86</v>
      </c>
      <c r="M47" s="189">
        <f t="shared" si="35"/>
        <v>100730.89779999999</v>
      </c>
      <c r="N47" s="387">
        <f t="shared" si="35"/>
        <v>594070.75780000002</v>
      </c>
    </row>
    <row r="48" spans="1:14" ht="23.25" customHeight="1" x14ac:dyDescent="0.35">
      <c r="A48" s="26"/>
      <c r="B48" s="27" t="s">
        <v>66</v>
      </c>
      <c r="C48" s="343">
        <f>' 74 ELIGIBIL'!C48+'74-NEELIGIBIL'!C48</f>
        <v>315283.68000000005</v>
      </c>
      <c r="D48" s="343">
        <f>' 74 ELIGIBIL'!D48+'74-NEELIGIBIL'!D48</f>
        <v>59903.8992</v>
      </c>
      <c r="E48" s="344">
        <f>' 74 ELIGIBIL'!E48+'74-NEELIGIBIL'!E48</f>
        <v>375187.57919999992</v>
      </c>
      <c r="F48" s="345">
        <f>' 74 ELIGIBIL'!F48+'74-NEELIGIBIL'!F48</f>
        <v>143523.63999999998</v>
      </c>
      <c r="G48" s="153">
        <f>' 74 ELIGIBIL'!G48+'74-NEELIGIBIL'!G48</f>
        <v>27269.491599999998</v>
      </c>
      <c r="H48" s="346">
        <f>' 74 ELIGIBIL'!H48+'74-NEELIGIBIL'!H48</f>
        <v>170793.13160000002</v>
      </c>
      <c r="I48" s="244">
        <f>' 74 ELIGIBIL'!I48+'74-NEELIGIBIL'!I48</f>
        <v>171760.04</v>
      </c>
      <c r="J48" s="247">
        <f>' 74 ELIGIBIL'!J48+'74-NEELIGIBIL'!J48</f>
        <v>36069.608399999997</v>
      </c>
      <c r="K48" s="265">
        <f>' 74 ELIGIBIL'!K48+'74-NEELIGIBIL'!K48</f>
        <v>207829.64840000001</v>
      </c>
      <c r="L48" s="386">
        <f>' 74 ELIGIBIL'!L48+'74-NEELIGIBIL'!L48</f>
        <v>315283.68</v>
      </c>
      <c r="M48" s="189">
        <f>' 74 ELIGIBIL'!M48+'74-NEELIGIBIL'!M48</f>
        <v>63339.099999999991</v>
      </c>
      <c r="N48" s="387">
        <f>' 74 ELIGIBIL'!N48+'74-NEELIGIBIL'!N48</f>
        <v>378622.78</v>
      </c>
    </row>
    <row r="49" spans="1:18" ht="21" x14ac:dyDescent="0.35">
      <c r="A49" s="26"/>
      <c r="B49" s="27" t="s">
        <v>67</v>
      </c>
      <c r="C49" s="343">
        <f>' 74 ELIGIBIL'!C58+'74-NEELIGIBIL'!C49</f>
        <v>178056.18</v>
      </c>
      <c r="D49" s="343">
        <f>' 74 ELIGIBIL'!D58+'74-NEELIGIBIL'!D49</f>
        <v>33830.674200000001</v>
      </c>
      <c r="E49" s="344">
        <f>' 74 ELIGIBIL'!E58+'74-NEELIGIBIL'!E49</f>
        <v>211886.8542</v>
      </c>
      <c r="F49" s="345">
        <f>' 74 ELIGIBIL'!F58+'74-NEELIGIBIL'!F49</f>
        <v>0</v>
      </c>
      <c r="G49" s="153">
        <f>' 74 ELIGIBIL'!G58+'74-NEELIGIBIL'!G49</f>
        <v>0</v>
      </c>
      <c r="H49" s="346">
        <f>' 74 ELIGIBIL'!H58+'74-NEELIGIBIL'!H49</f>
        <v>0</v>
      </c>
      <c r="I49" s="244">
        <f>' 74 ELIGIBIL'!I58+'74-NEELIGIBIL'!I49</f>
        <v>178056.18</v>
      </c>
      <c r="J49" s="247">
        <f>' 74 ELIGIBIL'!J58+'74-NEELIGIBIL'!J49</f>
        <v>37391.7978</v>
      </c>
      <c r="K49" s="265">
        <f>' 74 ELIGIBIL'!K58+'74-NEELIGIBIL'!K49</f>
        <v>215447.97779999999</v>
      </c>
      <c r="L49" s="386">
        <f>' 74 ELIGIBIL'!L58+'74-NEELIGIBIL'!L49</f>
        <v>178056.18</v>
      </c>
      <c r="M49" s="189">
        <f>' 74 ELIGIBIL'!M58+'74-NEELIGIBIL'!M49</f>
        <v>37391.7978</v>
      </c>
      <c r="N49" s="387">
        <f>' 74 ELIGIBIL'!N58+'74-NEELIGIBIL'!N49</f>
        <v>215447.97779999999</v>
      </c>
    </row>
    <row r="50" spans="1:18" ht="21" x14ac:dyDescent="0.35">
      <c r="A50" s="26"/>
      <c r="B50" s="27" t="s">
        <v>129</v>
      </c>
      <c r="C50" s="343">
        <f>' 74 ELIGIBIL'!C59+'74-NEELIGIBIL'!C50</f>
        <v>32072.44</v>
      </c>
      <c r="D50" s="343">
        <f>' 74 ELIGIBIL'!D59+'74-NEELIGIBIL'!D50</f>
        <v>6093.7636000000002</v>
      </c>
      <c r="E50" s="344">
        <f>' 74 ELIGIBIL'!E59+'74-NEELIGIBIL'!E50</f>
        <v>38166.203600000001</v>
      </c>
      <c r="F50" s="345">
        <f>' 74 ELIGIBIL'!F59+'74-NEELIGIBIL'!F50</f>
        <v>12917.13</v>
      </c>
      <c r="G50" s="153">
        <f>' 74 ELIGIBIL'!G59+'74-NEELIGIBIL'!G50</f>
        <v>2454.2547</v>
      </c>
      <c r="H50" s="346">
        <f>' 74 ELIGIBIL'!H59+'74-NEELIGIBIL'!H50</f>
        <v>15371.384699999999</v>
      </c>
      <c r="I50" s="244">
        <f>' 74 ELIGIBIL'!I59+'74-NEELIGIBIL'!I50</f>
        <v>19154.75</v>
      </c>
      <c r="J50" s="247">
        <f>' 74 ELIGIBIL'!J59+'74-NEELIGIBIL'!J50</f>
        <v>4022.4974999999999</v>
      </c>
      <c r="K50" s="265">
        <f>' 74 ELIGIBIL'!K59+'74-NEELIGIBIL'!K50</f>
        <v>23177.247500000001</v>
      </c>
      <c r="L50" s="386">
        <f>' 74 ELIGIBIL'!L59+'74-NEELIGIBIL'!L50</f>
        <v>32071.879999999997</v>
      </c>
      <c r="M50" s="189">
        <f>' 74 ELIGIBIL'!M59+'74-NEELIGIBIL'!M50</f>
        <v>6476.7521999999999</v>
      </c>
      <c r="N50" s="387">
        <f>' 74 ELIGIBIL'!N59+'74-NEELIGIBIL'!N50</f>
        <v>38548.6322</v>
      </c>
    </row>
    <row r="51" spans="1:18" ht="21" x14ac:dyDescent="0.35">
      <c r="A51" s="26" t="s">
        <v>68</v>
      </c>
      <c r="B51" s="27" t="s">
        <v>69</v>
      </c>
      <c r="C51" s="343">
        <v>0</v>
      </c>
      <c r="D51" s="358">
        <f t="shared" ref="D51" si="36">C51*19%</f>
        <v>0</v>
      </c>
      <c r="E51" s="388">
        <f t="shared" ref="E51" si="37">C51+D51</f>
        <v>0</v>
      </c>
      <c r="F51" s="345">
        <v>0</v>
      </c>
      <c r="G51" s="223">
        <f t="shared" ref="G51" si="38">F51*19%</f>
        <v>0</v>
      </c>
      <c r="H51" s="224">
        <f t="shared" ref="H51" si="39">F51+G51</f>
        <v>0</v>
      </c>
      <c r="I51" s="244">
        <v>0</v>
      </c>
      <c r="J51" s="228">
        <f t="shared" ref="J51" si="40">I51*19%</f>
        <v>0</v>
      </c>
      <c r="K51" s="263">
        <f t="shared" ref="K51" si="41">I51+J51</f>
        <v>0</v>
      </c>
      <c r="L51" s="386">
        <v>0</v>
      </c>
      <c r="M51" s="255">
        <f t="shared" ref="M51" si="42">L51*19%</f>
        <v>0</v>
      </c>
      <c r="N51" s="271">
        <f t="shared" ref="N51" si="43">L51+M51</f>
        <v>0</v>
      </c>
    </row>
    <row r="52" spans="1:18" ht="19.5" customHeight="1" x14ac:dyDescent="0.35">
      <c r="A52" s="26" t="s">
        <v>70</v>
      </c>
      <c r="B52" s="27" t="s">
        <v>71</v>
      </c>
      <c r="C52" s="343">
        <f>C53+C54</f>
        <v>107200</v>
      </c>
      <c r="D52" s="343">
        <f t="shared" ref="D52:F52" si="44">D53+D54</f>
        <v>20368</v>
      </c>
      <c r="E52" s="344">
        <f t="shared" si="44"/>
        <v>127568</v>
      </c>
      <c r="F52" s="345">
        <f t="shared" si="44"/>
        <v>23200</v>
      </c>
      <c r="G52" s="153">
        <f t="shared" ref="G52:N52" si="45">G53+G54</f>
        <v>4408</v>
      </c>
      <c r="H52" s="346">
        <f t="shared" si="45"/>
        <v>27608</v>
      </c>
      <c r="I52" s="244">
        <f t="shared" si="45"/>
        <v>84000</v>
      </c>
      <c r="J52" s="247">
        <f t="shared" si="45"/>
        <v>17640</v>
      </c>
      <c r="K52" s="265">
        <f t="shared" si="45"/>
        <v>101640</v>
      </c>
      <c r="L52" s="386">
        <f t="shared" si="45"/>
        <v>107200</v>
      </c>
      <c r="M52" s="189">
        <f t="shared" si="45"/>
        <v>22048</v>
      </c>
      <c r="N52" s="387">
        <f t="shared" si="45"/>
        <v>129248</v>
      </c>
    </row>
    <row r="53" spans="1:18" ht="21" customHeight="1" x14ac:dyDescent="0.35">
      <c r="A53" s="26"/>
      <c r="B53" s="27" t="s">
        <v>72</v>
      </c>
      <c r="C53" s="343">
        <f>' 74 ELIGIBIL'!C62+'74-NEELIGIBIL'!C53</f>
        <v>85700</v>
      </c>
      <c r="D53" s="343">
        <f>' 74 ELIGIBIL'!D62+'74-NEELIGIBIL'!D53</f>
        <v>16283</v>
      </c>
      <c r="E53" s="344">
        <f>' 74 ELIGIBIL'!E62+'74-NEELIGIBIL'!E53</f>
        <v>101983</v>
      </c>
      <c r="F53" s="345">
        <f>' 74 ELIGIBIL'!F62+'74-NEELIGIBIL'!F53</f>
        <v>23200</v>
      </c>
      <c r="G53" s="153">
        <f>' 74 ELIGIBIL'!G62+'74-NEELIGIBIL'!G53</f>
        <v>4408</v>
      </c>
      <c r="H53" s="346">
        <f>' 74 ELIGIBIL'!H62+'74-NEELIGIBIL'!H53</f>
        <v>27608</v>
      </c>
      <c r="I53" s="244">
        <f>' 74 ELIGIBIL'!I62+'74-NEELIGIBIL'!I53</f>
        <v>62500</v>
      </c>
      <c r="J53" s="247">
        <f>' 74 ELIGIBIL'!J62+'74-NEELIGIBIL'!J53</f>
        <v>13125</v>
      </c>
      <c r="K53" s="265">
        <f>' 74 ELIGIBIL'!K62+'74-NEELIGIBIL'!K53</f>
        <v>75625</v>
      </c>
      <c r="L53" s="386">
        <f>' 74 ELIGIBIL'!L62+'74-NEELIGIBIL'!L53</f>
        <v>85700</v>
      </c>
      <c r="M53" s="189">
        <f>' 74 ELIGIBIL'!M62+'74-NEELIGIBIL'!M53</f>
        <v>17533</v>
      </c>
      <c r="N53" s="387">
        <f>' 74 ELIGIBIL'!N62+'74-NEELIGIBIL'!N53</f>
        <v>103233</v>
      </c>
    </row>
    <row r="54" spans="1:18" ht="21" x14ac:dyDescent="0.35">
      <c r="A54" s="26"/>
      <c r="B54" s="27" t="s">
        <v>73</v>
      </c>
      <c r="C54" s="343">
        <f>' 74 ELIGIBIL'!C63+'74-NEELIGIBIL'!C54</f>
        <v>21500</v>
      </c>
      <c r="D54" s="343">
        <f>' 74 ELIGIBIL'!D63+'74-NEELIGIBIL'!D54</f>
        <v>4085</v>
      </c>
      <c r="E54" s="344">
        <f>' 74 ELIGIBIL'!E63+'74-NEELIGIBIL'!E54</f>
        <v>25585</v>
      </c>
      <c r="F54" s="345">
        <f>' 74 ELIGIBIL'!F63+'74-NEELIGIBIL'!F54</f>
        <v>0</v>
      </c>
      <c r="G54" s="153">
        <f>' 74 ELIGIBIL'!G63+'74-NEELIGIBIL'!G54</f>
        <v>0</v>
      </c>
      <c r="H54" s="346">
        <f>' 74 ELIGIBIL'!H63+'74-NEELIGIBIL'!H54</f>
        <v>0</v>
      </c>
      <c r="I54" s="244">
        <f>' 74 ELIGIBIL'!I63+'74-NEELIGIBIL'!I54</f>
        <v>21500</v>
      </c>
      <c r="J54" s="247">
        <f>' 74 ELIGIBIL'!J63+'74-NEELIGIBIL'!J54</f>
        <v>4515</v>
      </c>
      <c r="K54" s="265">
        <f>' 74 ELIGIBIL'!K63+'74-NEELIGIBIL'!K54</f>
        <v>26015</v>
      </c>
      <c r="L54" s="386">
        <f>' 74 ELIGIBIL'!L63+'74-NEELIGIBIL'!L54</f>
        <v>21500</v>
      </c>
      <c r="M54" s="189">
        <f>' 74 ELIGIBIL'!M63+'74-NEELIGIBIL'!M54</f>
        <v>4515</v>
      </c>
      <c r="N54" s="387">
        <f>' 74 ELIGIBIL'!N63+'74-NEELIGIBIL'!N54</f>
        <v>26015</v>
      </c>
    </row>
    <row r="55" spans="1:18" ht="21" x14ac:dyDescent="0.35">
      <c r="A55" s="26"/>
      <c r="B55" s="27" t="s">
        <v>127</v>
      </c>
      <c r="C55" s="343">
        <f>' 74 ELIGIBIL'!C64+'74-NEELIGIBIL'!C55</f>
        <v>8479.25</v>
      </c>
      <c r="D55" s="343">
        <f>' 74 ELIGIBIL'!D64+'74-NEELIGIBIL'!D55</f>
        <v>1611.0575000000001</v>
      </c>
      <c r="E55" s="344">
        <f>' 74 ELIGIBIL'!E64+'74-NEELIGIBIL'!E55</f>
        <v>10090.307500000001</v>
      </c>
      <c r="F55" s="345">
        <f>' 74 ELIGIBIL'!F64+'74-NEELIGIBIL'!F55</f>
        <v>2088</v>
      </c>
      <c r="G55" s="153">
        <f>' 74 ELIGIBIL'!G64+'74-NEELIGIBIL'!G55</f>
        <v>396.72</v>
      </c>
      <c r="H55" s="346">
        <f>' 74 ELIGIBIL'!H64+'74-NEELIGIBIL'!H55</f>
        <v>2484.7200000000003</v>
      </c>
      <c r="I55" s="244">
        <f>' 74 ELIGIBIL'!I64+'74-NEELIGIBIL'!I55</f>
        <v>6931.25</v>
      </c>
      <c r="J55" s="247">
        <f>' 74 ELIGIBIL'!J64+'74-NEELIGIBIL'!J55</f>
        <v>1455.5625</v>
      </c>
      <c r="K55" s="265">
        <f>' 74 ELIGIBIL'!K64+'74-NEELIGIBIL'!K55</f>
        <v>8386.8125</v>
      </c>
      <c r="L55" s="386">
        <f>' 74 ELIGIBIL'!L64+'74-NEELIGIBIL'!L55</f>
        <v>9019.25</v>
      </c>
      <c r="M55" s="189">
        <f>' 74 ELIGIBIL'!M64+'74-NEELIGIBIL'!M55</f>
        <v>1852.2825</v>
      </c>
      <c r="N55" s="387">
        <f>' 74 ELIGIBIL'!N64+'74-NEELIGIBIL'!N55</f>
        <v>10871.532500000001</v>
      </c>
    </row>
    <row r="56" spans="1:18" ht="42" x14ac:dyDescent="0.35">
      <c r="A56" s="26" t="s">
        <v>74</v>
      </c>
      <c r="B56" s="31" t="s">
        <v>75</v>
      </c>
      <c r="C56" s="343">
        <f>' 74 ELIGIBIL'!C65+'74-NEELIGIBIL'!C56</f>
        <v>0</v>
      </c>
      <c r="D56" s="343">
        <f>' 74 ELIGIBIL'!D65+'74-NEELIGIBIL'!D56</f>
        <v>0</v>
      </c>
      <c r="E56" s="344">
        <f>' 74 ELIGIBIL'!E65+'74-NEELIGIBIL'!E56</f>
        <v>0</v>
      </c>
      <c r="F56" s="345">
        <f>' 74 ELIGIBIL'!F65+'74-NEELIGIBIL'!F56</f>
        <v>0</v>
      </c>
      <c r="G56" s="153">
        <f>' 74 ELIGIBIL'!G65+'74-NEELIGIBIL'!G56</f>
        <v>0</v>
      </c>
      <c r="H56" s="346">
        <f>' 74 ELIGIBIL'!H65+'74-NEELIGIBIL'!H56</f>
        <v>0</v>
      </c>
      <c r="I56" s="244">
        <f>' 74 ELIGIBIL'!I65+'74-NEELIGIBIL'!I56</f>
        <v>0</v>
      </c>
      <c r="J56" s="247">
        <f>' 74 ELIGIBIL'!J65+'74-NEELIGIBIL'!J56</f>
        <v>0</v>
      </c>
      <c r="K56" s="265">
        <f>' 74 ELIGIBIL'!K65+'74-NEELIGIBIL'!K56</f>
        <v>0</v>
      </c>
      <c r="L56" s="386">
        <f>' 74 ELIGIBIL'!L65+'74-NEELIGIBIL'!L56</f>
        <v>0</v>
      </c>
      <c r="M56" s="189">
        <f>' 74 ELIGIBIL'!M65+'74-NEELIGIBIL'!M56</f>
        <v>0</v>
      </c>
      <c r="N56" s="387">
        <f>' 74 ELIGIBIL'!N65+'74-NEELIGIBIL'!N56</f>
        <v>0</v>
      </c>
    </row>
    <row r="57" spans="1:18" ht="21" x14ac:dyDescent="0.35">
      <c r="A57" s="26" t="s">
        <v>76</v>
      </c>
      <c r="B57" s="31" t="s">
        <v>77</v>
      </c>
      <c r="C57" s="343">
        <f>' 74 ELIGIBIL'!C66+'74-NEELIGIBIL'!C57</f>
        <v>0</v>
      </c>
      <c r="D57" s="343">
        <f>' 74 ELIGIBIL'!D66+'74-NEELIGIBIL'!D57</f>
        <v>0</v>
      </c>
      <c r="E57" s="344">
        <f>' 74 ELIGIBIL'!E66+'74-NEELIGIBIL'!E57</f>
        <v>0</v>
      </c>
      <c r="F57" s="345">
        <f>' 74 ELIGIBIL'!F66+'74-NEELIGIBIL'!F57</f>
        <v>0</v>
      </c>
      <c r="G57" s="153">
        <f>' 74 ELIGIBIL'!G66+'74-NEELIGIBIL'!G57</f>
        <v>0</v>
      </c>
      <c r="H57" s="346">
        <f>' 74 ELIGIBIL'!H66+'74-NEELIGIBIL'!H57</f>
        <v>0</v>
      </c>
      <c r="I57" s="244">
        <f>' 74 ELIGIBIL'!I66+'74-NEELIGIBIL'!I57</f>
        <v>0</v>
      </c>
      <c r="J57" s="247">
        <f>' 74 ELIGIBIL'!J66+'74-NEELIGIBIL'!J57</f>
        <v>0</v>
      </c>
      <c r="K57" s="265">
        <f>' 74 ELIGIBIL'!K66+'74-NEELIGIBIL'!K57</f>
        <v>0</v>
      </c>
      <c r="L57" s="386">
        <f>' 74 ELIGIBIL'!L66+'74-NEELIGIBIL'!L57</f>
        <v>0</v>
      </c>
      <c r="M57" s="189">
        <f>' 74 ELIGIBIL'!M66+'74-NEELIGIBIL'!M57</f>
        <v>0</v>
      </c>
      <c r="N57" s="387">
        <f>' 74 ELIGIBIL'!N66+'74-NEELIGIBIL'!N57</f>
        <v>0</v>
      </c>
    </row>
    <row r="58" spans="1:18" ht="21" x14ac:dyDescent="0.35">
      <c r="A58" s="26" t="s">
        <v>78</v>
      </c>
      <c r="B58" s="31" t="s">
        <v>79</v>
      </c>
      <c r="C58" s="343">
        <f>' 74 ELIGIBIL'!C67+'74-NEELIGIBIL'!C58</f>
        <v>0</v>
      </c>
      <c r="D58" s="343">
        <f>' 74 ELIGIBIL'!D67+'74-NEELIGIBIL'!D58</f>
        <v>0</v>
      </c>
      <c r="E58" s="344">
        <f>' 74 ELIGIBIL'!E67+'74-NEELIGIBIL'!E58</f>
        <v>0</v>
      </c>
      <c r="F58" s="345">
        <f>' 74 ELIGIBIL'!F67+'74-NEELIGIBIL'!F58</f>
        <v>0</v>
      </c>
      <c r="G58" s="153">
        <f>' 74 ELIGIBIL'!G67+'74-NEELIGIBIL'!G58</f>
        <v>0</v>
      </c>
      <c r="H58" s="346">
        <f>' 74 ELIGIBIL'!H67+'74-NEELIGIBIL'!H58</f>
        <v>0</v>
      </c>
      <c r="I58" s="244">
        <f>' 74 ELIGIBIL'!I67+'74-NEELIGIBIL'!I58</f>
        <v>0</v>
      </c>
      <c r="J58" s="247">
        <f>' 74 ELIGIBIL'!J67+'74-NEELIGIBIL'!J58</f>
        <v>0</v>
      </c>
      <c r="K58" s="265">
        <f>' 74 ELIGIBIL'!K67+'74-NEELIGIBIL'!K58</f>
        <v>0</v>
      </c>
      <c r="L58" s="386">
        <f>' 74 ELIGIBIL'!L67+'74-NEELIGIBIL'!L58</f>
        <v>0</v>
      </c>
      <c r="M58" s="189">
        <f>' 74 ELIGIBIL'!M67+'74-NEELIGIBIL'!M58</f>
        <v>0</v>
      </c>
      <c r="N58" s="387">
        <f>' 74 ELIGIBIL'!N67+'74-NEELIGIBIL'!N58</f>
        <v>0</v>
      </c>
    </row>
    <row r="59" spans="1:18" ht="21.75" thickBot="1" x14ac:dyDescent="0.4">
      <c r="A59" s="430" t="s">
        <v>80</v>
      </c>
      <c r="B59" s="431"/>
      <c r="C59" s="24">
        <f>C47+C51+C52+C56+C57+C58</f>
        <v>600539.8600000001</v>
      </c>
      <c r="D59" s="24">
        <f t="shared" ref="D59:F59" si="46">D47+D51+D52+D56+D57+D58</f>
        <v>114102.57339999999</v>
      </c>
      <c r="E59" s="65">
        <f t="shared" si="46"/>
        <v>714642.43339999998</v>
      </c>
      <c r="F59" s="91">
        <f t="shared" si="46"/>
        <v>166723.63999999998</v>
      </c>
      <c r="G59" s="92">
        <f t="shared" ref="G59:N59" si="47">G47+G51+G52+G56+G57+G58</f>
        <v>31677.491599999998</v>
      </c>
      <c r="H59" s="93">
        <f t="shared" si="47"/>
        <v>198401.13160000002</v>
      </c>
      <c r="I59" s="240">
        <f t="shared" si="47"/>
        <v>433816.22</v>
      </c>
      <c r="J59" s="241">
        <f t="shared" si="47"/>
        <v>91101.406199999998</v>
      </c>
      <c r="K59" s="261">
        <f t="shared" si="47"/>
        <v>524917.62620000006</v>
      </c>
      <c r="L59" s="176">
        <f t="shared" si="47"/>
        <v>600539.86</v>
      </c>
      <c r="M59" s="177">
        <f t="shared" si="47"/>
        <v>122778.89779999999</v>
      </c>
      <c r="N59" s="178">
        <f t="shared" si="47"/>
        <v>723318.75780000002</v>
      </c>
      <c r="P59" s="282"/>
      <c r="Q59" s="282"/>
      <c r="R59" s="282"/>
    </row>
    <row r="60" spans="1:18" ht="21" x14ac:dyDescent="0.25">
      <c r="A60" s="442" t="s">
        <v>81</v>
      </c>
      <c r="B60" s="428"/>
      <c r="C60" s="428"/>
      <c r="D60" s="428"/>
      <c r="E60" s="428"/>
      <c r="F60" s="79"/>
      <c r="G60" s="80"/>
      <c r="H60" s="81"/>
      <c r="I60" s="233"/>
      <c r="J60" s="233"/>
      <c r="K60" s="233"/>
      <c r="L60" s="164"/>
      <c r="M60" s="165"/>
      <c r="N60" s="166"/>
    </row>
    <row r="61" spans="1:18" s="2" customFormat="1" ht="21" x14ac:dyDescent="0.35">
      <c r="A61" s="283" t="s">
        <v>82</v>
      </c>
      <c r="B61" s="348" t="s">
        <v>83</v>
      </c>
      <c r="C61" s="285">
        <f>C62+C63</f>
        <v>25000</v>
      </c>
      <c r="D61" s="285">
        <f t="shared" ref="D61:F61" si="48">D62+D63</f>
        <v>4750</v>
      </c>
      <c r="E61" s="286">
        <f t="shared" si="48"/>
        <v>29750</v>
      </c>
      <c r="F61" s="287">
        <f t="shared" si="48"/>
        <v>717.62</v>
      </c>
      <c r="G61" s="288">
        <f t="shared" ref="G61:N61" si="49">G62+G63</f>
        <v>136.34780000000001</v>
      </c>
      <c r="H61" s="289">
        <f t="shared" si="49"/>
        <v>853.96780000000001</v>
      </c>
      <c r="I61" s="242">
        <f t="shared" si="49"/>
        <v>24282.38</v>
      </c>
      <c r="J61" s="243">
        <f t="shared" si="49"/>
        <v>5099.2997999999998</v>
      </c>
      <c r="K61" s="262">
        <f t="shared" si="49"/>
        <v>29381.679800000002</v>
      </c>
      <c r="L61" s="293">
        <f t="shared" si="49"/>
        <v>25000</v>
      </c>
      <c r="M61" s="294">
        <f t="shared" si="49"/>
        <v>5235.6476000000002</v>
      </c>
      <c r="N61" s="295">
        <f t="shared" si="49"/>
        <v>30235.6476</v>
      </c>
    </row>
    <row r="62" spans="1:18" ht="25.5" customHeight="1" x14ac:dyDescent="0.35">
      <c r="A62" s="26"/>
      <c r="B62" s="51" t="s">
        <v>84</v>
      </c>
      <c r="C62" s="28">
        <f>' 74 ELIGIBIL'!C71+'74-NEELIGIBIL'!C62</f>
        <v>25000</v>
      </c>
      <c r="D62" s="28">
        <f>' 74 ELIGIBIL'!D71+'74-NEELIGIBIL'!D62</f>
        <v>4750</v>
      </c>
      <c r="E62" s="214">
        <f>' 74 ELIGIBIL'!E71+'74-NEELIGIBIL'!E62</f>
        <v>29750</v>
      </c>
      <c r="F62" s="97">
        <f>' 74 ELIGIBIL'!F71+'74-NEELIGIBIL'!F62</f>
        <v>717.62</v>
      </c>
      <c r="G62" s="155">
        <f>' 74 ELIGIBIL'!G71+'74-NEELIGIBIL'!G62</f>
        <v>136.34780000000001</v>
      </c>
      <c r="H62" s="221">
        <f>' 74 ELIGIBIL'!H71+'74-NEELIGIBIL'!H62</f>
        <v>853.96780000000001</v>
      </c>
      <c r="I62" s="244">
        <f>' 74 ELIGIBIL'!I71+'74-NEELIGIBIL'!I62</f>
        <v>24282.38</v>
      </c>
      <c r="J62" s="247">
        <f>' 74 ELIGIBIL'!J71+'74-NEELIGIBIL'!J62</f>
        <v>5099.2997999999998</v>
      </c>
      <c r="K62" s="265">
        <f>' 74 ELIGIBIL'!K71+'74-NEELIGIBIL'!K62</f>
        <v>29381.679800000002</v>
      </c>
      <c r="L62" s="182">
        <f>' 74 ELIGIBIL'!L71+'74-NEELIGIBIL'!L62</f>
        <v>25000</v>
      </c>
      <c r="M62" s="191">
        <f>' 74 ELIGIBIL'!M71+'74-NEELIGIBIL'!M62</f>
        <v>5235.6476000000002</v>
      </c>
      <c r="N62" s="269">
        <f>' 74 ELIGIBIL'!N71+'74-NEELIGIBIL'!N62</f>
        <v>30235.6476</v>
      </c>
    </row>
    <row r="63" spans="1:18" ht="21.75" thickBot="1" x14ac:dyDescent="0.4">
      <c r="A63" s="11"/>
      <c r="B63" s="12" t="s">
        <v>85</v>
      </c>
      <c r="C63" s="28">
        <f>' 74 ELIGIBIL'!C72+'74-NEELIGIBIL'!C63</f>
        <v>0</v>
      </c>
      <c r="D63" s="28">
        <f>' 74 ELIGIBIL'!D72+'74-NEELIGIBIL'!D63</f>
        <v>0</v>
      </c>
      <c r="E63" s="214">
        <f>' 74 ELIGIBIL'!E72+'74-NEELIGIBIL'!E63</f>
        <v>0</v>
      </c>
      <c r="F63" s="97">
        <f>' 74 ELIGIBIL'!F72+'74-NEELIGIBIL'!F63</f>
        <v>0</v>
      </c>
      <c r="G63" s="155">
        <f>' 74 ELIGIBIL'!G72+'74-NEELIGIBIL'!G63</f>
        <v>0</v>
      </c>
      <c r="H63" s="221">
        <f>' 74 ELIGIBIL'!H72+'74-NEELIGIBIL'!H63</f>
        <v>0</v>
      </c>
      <c r="I63" s="244">
        <f>' 74 ELIGIBIL'!I72+'74-NEELIGIBIL'!I63</f>
        <v>0</v>
      </c>
      <c r="J63" s="247">
        <f>' 74 ELIGIBIL'!J72+'74-NEELIGIBIL'!J63</f>
        <v>0</v>
      </c>
      <c r="K63" s="265">
        <f>' 74 ELIGIBIL'!K72+'74-NEELIGIBIL'!K63</f>
        <v>0</v>
      </c>
      <c r="L63" s="182">
        <f>' 74 ELIGIBIL'!L72+'74-NEELIGIBIL'!L63</f>
        <v>0</v>
      </c>
      <c r="M63" s="191">
        <f>' 74 ELIGIBIL'!M72+'74-NEELIGIBIL'!M63</f>
        <v>0</v>
      </c>
      <c r="N63" s="269">
        <f>' 74 ELIGIBIL'!N72+'74-NEELIGIBIL'!N63</f>
        <v>0</v>
      </c>
    </row>
    <row r="64" spans="1:18" s="2" customFormat="1" ht="21.75" thickTop="1" x14ac:dyDescent="0.35">
      <c r="A64" s="318" t="s">
        <v>86</v>
      </c>
      <c r="B64" s="349" t="s">
        <v>87</v>
      </c>
      <c r="C64" s="320">
        <f>SUM(C65:C69)</f>
        <v>0</v>
      </c>
      <c r="D64" s="320">
        <f>SUM(D65:D69)</f>
        <v>0</v>
      </c>
      <c r="E64" s="321">
        <f>SUM(E65:E69)</f>
        <v>0</v>
      </c>
      <c r="F64" s="322">
        <f t="shared" ref="F64:N64" si="50">SUM(F65:F69)</f>
        <v>0</v>
      </c>
      <c r="G64" s="323">
        <f t="shared" si="50"/>
        <v>0</v>
      </c>
      <c r="H64" s="324">
        <f t="shared" si="50"/>
        <v>0</v>
      </c>
      <c r="I64" s="245">
        <f t="shared" si="50"/>
        <v>0</v>
      </c>
      <c r="J64" s="246">
        <f t="shared" si="50"/>
        <v>0</v>
      </c>
      <c r="K64" s="264">
        <f t="shared" si="50"/>
        <v>0</v>
      </c>
      <c r="L64" s="328">
        <f t="shared" si="50"/>
        <v>0</v>
      </c>
      <c r="M64" s="342">
        <f t="shared" si="50"/>
        <v>0</v>
      </c>
      <c r="N64" s="330">
        <f t="shared" si="50"/>
        <v>0</v>
      </c>
    </row>
    <row r="65" spans="1:14" ht="42" x14ac:dyDescent="0.35">
      <c r="A65" s="26"/>
      <c r="B65" s="31" t="s">
        <v>88</v>
      </c>
      <c r="C65" s="28">
        <v>0</v>
      </c>
      <c r="D65" s="52">
        <v>0</v>
      </c>
      <c r="E65" s="66">
        <f t="shared" ref="E65:E69" si="51">C65+D65</f>
        <v>0</v>
      </c>
      <c r="F65" s="97">
        <v>0</v>
      </c>
      <c r="G65" s="103">
        <v>0</v>
      </c>
      <c r="H65" s="99">
        <f t="shared" ref="H65:H69" si="52">F65+G65</f>
        <v>0</v>
      </c>
      <c r="I65" s="244">
        <v>0</v>
      </c>
      <c r="J65" s="248">
        <v>0</v>
      </c>
      <c r="K65" s="263">
        <f t="shared" ref="K65:K69" si="53">I65+J65</f>
        <v>0</v>
      </c>
      <c r="L65" s="182">
        <v>0</v>
      </c>
      <c r="M65" s="193">
        <v>0</v>
      </c>
      <c r="N65" s="184">
        <f t="shared" ref="N65:N69" si="54">L65+M65</f>
        <v>0</v>
      </c>
    </row>
    <row r="66" spans="1:14" ht="21" x14ac:dyDescent="0.35">
      <c r="A66" s="26"/>
      <c r="B66" s="31" t="s">
        <v>89</v>
      </c>
      <c r="C66" s="28">
        <v>0</v>
      </c>
      <c r="D66" s="52">
        <v>0</v>
      </c>
      <c r="E66" s="66">
        <f t="shared" si="51"/>
        <v>0</v>
      </c>
      <c r="F66" s="97">
        <v>0</v>
      </c>
      <c r="G66" s="103">
        <v>0</v>
      </c>
      <c r="H66" s="99">
        <f t="shared" si="52"/>
        <v>0</v>
      </c>
      <c r="I66" s="244">
        <v>0</v>
      </c>
      <c r="J66" s="248">
        <v>0</v>
      </c>
      <c r="K66" s="263">
        <f t="shared" si="53"/>
        <v>0</v>
      </c>
      <c r="L66" s="182">
        <v>0</v>
      </c>
      <c r="M66" s="193">
        <v>0</v>
      </c>
      <c r="N66" s="184">
        <f t="shared" si="54"/>
        <v>0</v>
      </c>
    </row>
    <row r="67" spans="1:14" ht="42" x14ac:dyDescent="0.35">
      <c r="A67" s="26"/>
      <c r="B67" s="31" t="s">
        <v>90</v>
      </c>
      <c r="C67" s="28">
        <v>0</v>
      </c>
      <c r="D67" s="52">
        <v>0</v>
      </c>
      <c r="E67" s="66">
        <f t="shared" si="51"/>
        <v>0</v>
      </c>
      <c r="F67" s="97">
        <v>0</v>
      </c>
      <c r="G67" s="103">
        <v>0</v>
      </c>
      <c r="H67" s="99">
        <f t="shared" si="52"/>
        <v>0</v>
      </c>
      <c r="I67" s="244">
        <v>0</v>
      </c>
      <c r="J67" s="248">
        <v>0</v>
      </c>
      <c r="K67" s="263">
        <f t="shared" si="53"/>
        <v>0</v>
      </c>
      <c r="L67" s="182">
        <v>0</v>
      </c>
      <c r="M67" s="193">
        <v>0</v>
      </c>
      <c r="N67" s="184">
        <f t="shared" si="54"/>
        <v>0</v>
      </c>
    </row>
    <row r="68" spans="1:14" ht="21" x14ac:dyDescent="0.35">
      <c r="A68" s="26"/>
      <c r="B68" s="31" t="s">
        <v>91</v>
      </c>
      <c r="C68" s="28">
        <v>0</v>
      </c>
      <c r="D68" s="52">
        <v>0</v>
      </c>
      <c r="E68" s="66">
        <f t="shared" si="51"/>
        <v>0</v>
      </c>
      <c r="F68" s="97">
        <v>0</v>
      </c>
      <c r="G68" s="103">
        <v>0</v>
      </c>
      <c r="H68" s="99">
        <f t="shared" si="52"/>
        <v>0</v>
      </c>
      <c r="I68" s="244">
        <v>0</v>
      </c>
      <c r="J68" s="248">
        <v>0</v>
      </c>
      <c r="K68" s="263">
        <f t="shared" si="53"/>
        <v>0</v>
      </c>
      <c r="L68" s="182">
        <v>0</v>
      </c>
      <c r="M68" s="193">
        <v>0</v>
      </c>
      <c r="N68" s="184">
        <f t="shared" si="54"/>
        <v>0</v>
      </c>
    </row>
    <row r="69" spans="1:14" ht="42.75" thickBot="1" x14ac:dyDescent="0.4">
      <c r="A69" s="11"/>
      <c r="B69" s="53" t="s">
        <v>92</v>
      </c>
      <c r="C69" s="13">
        <v>0</v>
      </c>
      <c r="D69" s="54">
        <v>0</v>
      </c>
      <c r="E69" s="62">
        <f t="shared" si="51"/>
        <v>0</v>
      </c>
      <c r="F69" s="82">
        <v>0</v>
      </c>
      <c r="G69" s="104">
        <v>0</v>
      </c>
      <c r="H69" s="84">
        <f t="shared" si="52"/>
        <v>0</v>
      </c>
      <c r="I69" s="234">
        <v>0</v>
      </c>
      <c r="J69" s="249">
        <v>0</v>
      </c>
      <c r="K69" s="258">
        <f t="shared" si="53"/>
        <v>0</v>
      </c>
      <c r="L69" s="167">
        <v>0</v>
      </c>
      <c r="M69" s="194">
        <v>0</v>
      </c>
      <c r="N69" s="169">
        <f t="shared" si="54"/>
        <v>0</v>
      </c>
    </row>
    <row r="70" spans="1:14" ht="22.5" thickTop="1" thickBot="1" x14ac:dyDescent="0.4">
      <c r="A70" s="42" t="s">
        <v>93</v>
      </c>
      <c r="B70" s="43" t="s">
        <v>94</v>
      </c>
      <c r="C70" s="44">
        <f>' 74 ELIGIBIL'!C79+'74-NEELIGIBIL'!C70</f>
        <v>176087.29</v>
      </c>
      <c r="D70" s="44">
        <f>' 74 ELIGIBIL'!D79+'74-NEELIGIBIL'!D70</f>
        <v>33456.585099999997</v>
      </c>
      <c r="E70" s="217">
        <f>' 74 ELIGIBIL'!E79+'74-NEELIGIBIL'!E70</f>
        <v>209543.8751</v>
      </c>
      <c r="F70" s="85">
        <f>' 74 ELIGIBIL'!F79+'74-NEELIGIBIL'!F70</f>
        <v>0</v>
      </c>
      <c r="G70" s="225">
        <f>' 74 ELIGIBIL'!G79+'74-NEELIGIBIL'!G70</f>
        <v>0</v>
      </c>
      <c r="H70" s="226">
        <f>' 74 ELIGIBIL'!H79+'74-NEELIGIBIL'!H70</f>
        <v>0</v>
      </c>
      <c r="I70" s="236">
        <f>' 74 ELIGIBIL'!I79+'74-NEELIGIBIL'!I70</f>
        <v>176087.29</v>
      </c>
      <c r="J70" s="250">
        <f>' 74 ELIGIBIL'!J79+'74-NEELIGIBIL'!J70</f>
        <v>29843.870900000002</v>
      </c>
      <c r="K70" s="266">
        <f>' 74 ELIGIBIL'!K79+'74-NEELIGIBIL'!K70</f>
        <v>205931.16090000002</v>
      </c>
      <c r="L70" s="170">
        <f>' 74 ELIGIBIL'!L79+'74-NEELIGIBIL'!L70</f>
        <v>176087.29</v>
      </c>
      <c r="M70" s="201">
        <f>' 74 ELIGIBIL'!M79+'74-NEELIGIBIL'!M70</f>
        <v>29843.870900000002</v>
      </c>
      <c r="N70" s="272">
        <f>' 74 ELIGIBIL'!N79+'74-NEELIGIBIL'!N70</f>
        <v>205931.16090000002</v>
      </c>
    </row>
    <row r="71" spans="1:14" ht="22.5" thickTop="1" thickBot="1" x14ac:dyDescent="0.4">
      <c r="A71" s="16" t="s">
        <v>95</v>
      </c>
      <c r="B71" s="21" t="s">
        <v>96</v>
      </c>
      <c r="C71" s="44">
        <f>' 74 ELIGIBIL'!C80+'74-NEELIGIBIL'!C71</f>
        <v>3000</v>
      </c>
      <c r="D71" s="44">
        <f>' 74 ELIGIBIL'!D80+'74-NEELIGIBIL'!D71</f>
        <v>570</v>
      </c>
      <c r="E71" s="217">
        <f>' 74 ELIGIBIL'!E80+'74-NEELIGIBIL'!E71</f>
        <v>3570</v>
      </c>
      <c r="F71" s="85">
        <f>' 74 ELIGIBIL'!F80+'74-NEELIGIBIL'!F71</f>
        <v>500</v>
      </c>
      <c r="G71" s="225">
        <f>' 74 ELIGIBIL'!G80+'74-NEELIGIBIL'!G71</f>
        <v>95</v>
      </c>
      <c r="H71" s="226">
        <f>' 74 ELIGIBIL'!H80+'74-NEELIGIBIL'!H71</f>
        <v>595</v>
      </c>
      <c r="I71" s="236">
        <f>' 74 ELIGIBIL'!I80+'74-NEELIGIBIL'!I71</f>
        <v>2500</v>
      </c>
      <c r="J71" s="250">
        <f>' 74 ELIGIBIL'!J80+'74-NEELIGIBIL'!J71</f>
        <v>525</v>
      </c>
      <c r="K71" s="266">
        <f>' 74 ELIGIBIL'!K80+'74-NEELIGIBIL'!K71</f>
        <v>3025</v>
      </c>
      <c r="L71" s="170">
        <f>' 74 ELIGIBIL'!L80+'74-NEELIGIBIL'!L71</f>
        <v>3000</v>
      </c>
      <c r="M71" s="201">
        <f>' 74 ELIGIBIL'!M80+'74-NEELIGIBIL'!M71</f>
        <v>620</v>
      </c>
      <c r="N71" s="272">
        <f>' 74 ELIGIBIL'!N80+'74-NEELIGIBIL'!N71</f>
        <v>3620</v>
      </c>
    </row>
    <row r="72" spans="1:14" ht="22.5" thickTop="1" thickBot="1" x14ac:dyDescent="0.4">
      <c r="A72" s="436" t="s">
        <v>97</v>
      </c>
      <c r="B72" s="437"/>
      <c r="C72" s="22">
        <f>C61+C64+C70+C71</f>
        <v>204087.29</v>
      </c>
      <c r="D72" s="22">
        <f t="shared" ref="D72:F72" si="55">D61+D64+D70+D71</f>
        <v>38776.585099999997</v>
      </c>
      <c r="E72" s="64">
        <f t="shared" si="55"/>
        <v>242863.8751</v>
      </c>
      <c r="F72" s="88">
        <f t="shared" si="55"/>
        <v>1217.6199999999999</v>
      </c>
      <c r="G72" s="89">
        <f t="shared" ref="G72:N72" si="56">G61+G64+G70+G71</f>
        <v>231.34780000000001</v>
      </c>
      <c r="H72" s="90">
        <f t="shared" si="56"/>
        <v>1448.9677999999999</v>
      </c>
      <c r="I72" s="238">
        <f t="shared" si="56"/>
        <v>202869.67</v>
      </c>
      <c r="J72" s="239">
        <f t="shared" si="56"/>
        <v>35468.170700000002</v>
      </c>
      <c r="K72" s="260">
        <f t="shared" si="56"/>
        <v>238337.84070000003</v>
      </c>
      <c r="L72" s="173">
        <f t="shared" si="56"/>
        <v>204087.29</v>
      </c>
      <c r="M72" s="174">
        <f t="shared" si="56"/>
        <v>35699.518500000006</v>
      </c>
      <c r="N72" s="175">
        <f t="shared" si="56"/>
        <v>239786.80850000001</v>
      </c>
    </row>
    <row r="73" spans="1:14" ht="21" x14ac:dyDescent="0.25">
      <c r="A73" s="427" t="s">
        <v>98</v>
      </c>
      <c r="B73" s="428"/>
      <c r="C73" s="428"/>
      <c r="D73" s="428"/>
      <c r="E73" s="428"/>
      <c r="F73" s="79"/>
      <c r="G73" s="80"/>
      <c r="H73" s="81"/>
      <c r="I73" s="233"/>
      <c r="J73" s="233"/>
      <c r="K73" s="233"/>
      <c r="L73" s="164"/>
      <c r="M73" s="165"/>
      <c r="N73" s="166"/>
    </row>
    <row r="74" spans="1:14" ht="21" x14ac:dyDescent="0.35">
      <c r="A74" s="26" t="s">
        <v>99</v>
      </c>
      <c r="B74" s="55" t="s">
        <v>100</v>
      </c>
      <c r="C74" s="28">
        <v>0</v>
      </c>
      <c r="D74" s="29">
        <f>C74*19%</f>
        <v>0</v>
      </c>
      <c r="E74" s="66">
        <f>C74+D74</f>
        <v>0</v>
      </c>
      <c r="F74" s="97">
        <v>0</v>
      </c>
      <c r="G74" s="98">
        <f t="shared" ref="G74:G75" si="57">F74*19%</f>
        <v>0</v>
      </c>
      <c r="H74" s="99">
        <f t="shared" ref="H74:H75" si="58">F74+G74</f>
        <v>0</v>
      </c>
      <c r="I74" s="244">
        <v>0</v>
      </c>
      <c r="J74" s="228">
        <f t="shared" ref="J74:J75" si="59">I74*19%</f>
        <v>0</v>
      </c>
      <c r="K74" s="263">
        <f t="shared" ref="K74:K75" si="60">I74+J74</f>
        <v>0</v>
      </c>
      <c r="L74" s="182">
        <v>0</v>
      </c>
      <c r="M74" s="183">
        <f t="shared" ref="M74:M75" si="61">L74*19%</f>
        <v>0</v>
      </c>
      <c r="N74" s="184">
        <f t="shared" ref="N74:N75" si="62">L74+M74</f>
        <v>0</v>
      </c>
    </row>
    <row r="75" spans="1:14" ht="21" x14ac:dyDescent="0.35">
      <c r="A75" s="26" t="s">
        <v>101</v>
      </c>
      <c r="B75" s="27" t="s">
        <v>102</v>
      </c>
      <c r="C75" s="28">
        <v>0</v>
      </c>
      <c r="D75" s="29">
        <f t="shared" ref="D75" si="63">C75*19%</f>
        <v>0</v>
      </c>
      <c r="E75" s="66">
        <f t="shared" ref="E75" si="64">C75+D75</f>
        <v>0</v>
      </c>
      <c r="F75" s="97">
        <v>0</v>
      </c>
      <c r="G75" s="98">
        <f t="shared" si="57"/>
        <v>0</v>
      </c>
      <c r="H75" s="99">
        <f t="shared" si="58"/>
        <v>0</v>
      </c>
      <c r="I75" s="244">
        <v>0</v>
      </c>
      <c r="J75" s="228">
        <f t="shared" si="59"/>
        <v>0</v>
      </c>
      <c r="K75" s="263">
        <f t="shared" si="60"/>
        <v>0</v>
      </c>
      <c r="L75" s="182">
        <v>0</v>
      </c>
      <c r="M75" s="183">
        <f t="shared" si="61"/>
        <v>0</v>
      </c>
      <c r="N75" s="184">
        <f t="shared" si="62"/>
        <v>0</v>
      </c>
    </row>
    <row r="76" spans="1:14" ht="21.75" thickBot="1" x14ac:dyDescent="0.4">
      <c r="A76" s="430" t="s">
        <v>103</v>
      </c>
      <c r="B76" s="431"/>
      <c r="C76" s="24">
        <f>SUM(C74:C75)</f>
        <v>0</v>
      </c>
      <c r="D76" s="24">
        <f t="shared" ref="D76:F76" si="65">SUM(D74:D75)</f>
        <v>0</v>
      </c>
      <c r="E76" s="65">
        <f t="shared" si="65"/>
        <v>0</v>
      </c>
      <c r="F76" s="91">
        <f t="shared" si="65"/>
        <v>0</v>
      </c>
      <c r="G76" s="92">
        <f t="shared" ref="G76:N76" si="66">SUM(G74:G75)</f>
        <v>0</v>
      </c>
      <c r="H76" s="93">
        <f t="shared" si="66"/>
        <v>0</v>
      </c>
      <c r="I76" s="240">
        <f t="shared" si="66"/>
        <v>0</v>
      </c>
      <c r="J76" s="241">
        <f t="shared" si="66"/>
        <v>0</v>
      </c>
      <c r="K76" s="261">
        <f t="shared" si="66"/>
        <v>0</v>
      </c>
      <c r="L76" s="176">
        <f t="shared" si="66"/>
        <v>0</v>
      </c>
      <c r="M76" s="177">
        <f t="shared" si="66"/>
        <v>0</v>
      </c>
      <c r="N76" s="178">
        <f t="shared" si="66"/>
        <v>0</v>
      </c>
    </row>
    <row r="77" spans="1:14" ht="21.75" thickBot="1" x14ac:dyDescent="0.4">
      <c r="A77" s="432" t="s">
        <v>104</v>
      </c>
      <c r="B77" s="433"/>
      <c r="C77" s="56">
        <f>C17+C19+C45+C59+C72+C76</f>
        <v>904148.20000000019</v>
      </c>
      <c r="D77" s="56">
        <f>D17+D19+D45+D59+D72+D76</f>
        <v>171788.158</v>
      </c>
      <c r="E77" s="72">
        <f>E17+E19+E45+E59+E72+E76</f>
        <v>1075936.358</v>
      </c>
      <c r="F77" s="105">
        <f t="shared" ref="F77:N77" si="67">F17+F19+F45+F59+F72+F76</f>
        <v>230912.31</v>
      </c>
      <c r="G77" s="106">
        <f t="shared" si="67"/>
        <v>43873.338900000002</v>
      </c>
      <c r="H77" s="107">
        <f t="shared" si="67"/>
        <v>274785.64890000003</v>
      </c>
      <c r="I77" s="251">
        <f t="shared" si="67"/>
        <v>673235.89</v>
      </c>
      <c r="J77" s="252">
        <f t="shared" si="67"/>
        <v>134245.07689999999</v>
      </c>
      <c r="K77" s="267">
        <f t="shared" si="67"/>
        <v>807480.96690000012</v>
      </c>
      <c r="L77" s="195">
        <f t="shared" si="67"/>
        <v>904148.20000000007</v>
      </c>
      <c r="M77" s="196">
        <f t="shared" si="67"/>
        <v>177518.41579999999</v>
      </c>
      <c r="N77" s="197">
        <f t="shared" si="67"/>
        <v>1081666.6158</v>
      </c>
    </row>
    <row r="78" spans="1:14" ht="21.75" thickBot="1" x14ac:dyDescent="0.4">
      <c r="A78" s="432" t="s">
        <v>105</v>
      </c>
      <c r="B78" s="433"/>
      <c r="C78" s="56">
        <f>C14+C15+C16+C19+C47+C51+C62</f>
        <v>518339.86000000004</v>
      </c>
      <c r="D78" s="56">
        <f>D14+D15+D16+D19+D47+D51+D62</f>
        <v>98484.573399999994</v>
      </c>
      <c r="E78" s="72">
        <f>E14+E15+E16+E19+E47+E51+E62</f>
        <v>616824.43339999998</v>
      </c>
      <c r="F78" s="105">
        <f t="shared" ref="F78:N78" si="68">F14+F15+F16+F19+F47+F51+F62</f>
        <v>144241.25999999998</v>
      </c>
      <c r="G78" s="106">
        <f t="shared" si="68"/>
        <v>27405.839399999997</v>
      </c>
      <c r="H78" s="107">
        <f t="shared" si="68"/>
        <v>171647.09940000004</v>
      </c>
      <c r="I78" s="251">
        <f t="shared" si="68"/>
        <v>374098.6</v>
      </c>
      <c r="J78" s="252">
        <f t="shared" si="68"/>
        <v>78560.705999999991</v>
      </c>
      <c r="K78" s="267">
        <f t="shared" si="68"/>
        <v>452659.30599999998</v>
      </c>
      <c r="L78" s="195">
        <f t="shared" si="68"/>
        <v>518339.86</v>
      </c>
      <c r="M78" s="196">
        <f t="shared" si="68"/>
        <v>105966.54539999999</v>
      </c>
      <c r="N78" s="197">
        <f t="shared" si="68"/>
        <v>624306.40540000005</v>
      </c>
    </row>
    <row r="80" spans="1:14" ht="21" x14ac:dyDescent="0.35">
      <c r="B80" s="57" t="s">
        <v>106</v>
      </c>
      <c r="C80" s="434" t="s">
        <v>107</v>
      </c>
      <c r="D80" s="434"/>
      <c r="E80" s="434"/>
      <c r="F80" s="434"/>
      <c r="G80" s="434"/>
      <c r="H80" s="434"/>
      <c r="I80" s="434"/>
      <c r="J80" s="434"/>
      <c r="K80" s="434"/>
      <c r="L80" s="434"/>
      <c r="M80" s="434"/>
      <c r="N80" s="434"/>
    </row>
    <row r="81" spans="1:14" ht="21" x14ac:dyDescent="0.35">
      <c r="A81" s="2"/>
      <c r="B81" s="58" t="s">
        <v>108</v>
      </c>
      <c r="C81" s="435" t="s">
        <v>109</v>
      </c>
      <c r="D81" s="435"/>
      <c r="E81" s="435"/>
      <c r="F81" s="435"/>
      <c r="G81" s="435"/>
      <c r="H81" s="435"/>
      <c r="I81" s="435"/>
      <c r="J81" s="435"/>
      <c r="K81" s="435"/>
      <c r="L81" s="282"/>
      <c r="M81" s="58"/>
      <c r="N81" s="282"/>
    </row>
    <row r="84" spans="1:14" ht="21" x14ac:dyDescent="0.35">
      <c r="B84" s="57" t="s">
        <v>110</v>
      </c>
      <c r="E84" s="156"/>
      <c r="F84" s="157"/>
    </row>
    <row r="85" spans="1:14" ht="21" x14ac:dyDescent="0.35">
      <c r="A85" s="2"/>
      <c r="B85" s="58" t="s">
        <v>111</v>
      </c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</row>
    <row r="93" spans="1:14" ht="21" x14ac:dyDescent="0.25">
      <c r="B93" s="426"/>
      <c r="C93" s="426"/>
    </row>
    <row r="94" spans="1:14" s="57" customFormat="1" ht="23.25" customHeight="1" x14ac:dyDescent="0.35"/>
  </sheetData>
  <mergeCells count="33">
    <mergeCell ref="F81:H81"/>
    <mergeCell ref="I81:K81"/>
    <mergeCell ref="F7:H8"/>
    <mergeCell ref="I7:K8"/>
    <mergeCell ref="L7:N8"/>
    <mergeCell ref="F80:H80"/>
    <mergeCell ref="I80:K80"/>
    <mergeCell ref="L80:N80"/>
    <mergeCell ref="A8:E8"/>
    <mergeCell ref="A2:B2"/>
    <mergeCell ref="A3:B3"/>
    <mergeCell ref="A4:B4"/>
    <mergeCell ref="A6:E6"/>
    <mergeCell ref="A7:E7"/>
    <mergeCell ref="A72:B72"/>
    <mergeCell ref="A9:A10"/>
    <mergeCell ref="B9:B10"/>
    <mergeCell ref="A12:E12"/>
    <mergeCell ref="A17:B17"/>
    <mergeCell ref="A18:E18"/>
    <mergeCell ref="A19:B19"/>
    <mergeCell ref="A20:E20"/>
    <mergeCell ref="A45:B45"/>
    <mergeCell ref="A46:E46"/>
    <mergeCell ref="A59:B59"/>
    <mergeCell ref="A60:E60"/>
    <mergeCell ref="B93:C93"/>
    <mergeCell ref="A73:E73"/>
    <mergeCell ref="A76:B76"/>
    <mergeCell ref="A77:B77"/>
    <mergeCell ref="A78:B78"/>
    <mergeCell ref="C80:E80"/>
    <mergeCell ref="C81:E81"/>
  </mergeCells>
  <pageMargins left="0.7" right="0.7" top="0.75" bottom="0.75" header="0.3" footer="0.3"/>
  <pageSetup paperSize="9" scale="2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 74 ELIGIBIL</vt:lpstr>
      <vt:lpstr>74-NEELIGIBIL</vt:lpstr>
      <vt:lpstr>DEVIZ GENERAL</vt:lpstr>
      <vt:lpstr>' 74 ELIGIBIL'!Print_Area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Best Consulting</cp:lastModifiedBy>
  <dcterms:created xsi:type="dcterms:W3CDTF">2015-06-05T18:17:20Z</dcterms:created>
  <dcterms:modified xsi:type="dcterms:W3CDTF">2026-06-10T07:00:11Z</dcterms:modified>
</cp:coreProperties>
</file>