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41A9B84E-64D2-4426-803A-E989B9FE166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LIGIBIL" sheetId="1" r:id="rId1"/>
    <sheet name="NEELIGIBIL" sheetId="4" r:id="rId2"/>
    <sheet name="DG - TOTALIZATOR" sheetId="5" r:id="rId3"/>
  </sheets>
  <externalReferences>
    <externalReference r:id="rId4"/>
  </externalReferences>
  <definedNames>
    <definedName name="_xlnm.Print_Area" localSheetId="2">'DG - TOTALIZATOR'!$A$1:$N$88</definedName>
    <definedName name="_xlnm.Print_Area" localSheetId="0">ELIGIBIL!$A$1:$N$116</definedName>
    <definedName name="_xlnm.Print_Area" localSheetId="1">NEELIGIBIL!$A$1:$N$90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3" i="1" l="1"/>
  <c r="J96" i="1"/>
  <c r="M96" i="1" s="1"/>
  <c r="L96" i="1"/>
  <c r="K96" i="1"/>
  <c r="I96" i="1"/>
  <c r="I49" i="4"/>
  <c r="C96" i="1"/>
  <c r="C70" i="5" s="1"/>
  <c r="D52" i="4"/>
  <c r="E52" i="4"/>
  <c r="F52" i="4"/>
  <c r="G52" i="4"/>
  <c r="H52" i="4"/>
  <c r="I52" i="4"/>
  <c r="J52" i="4"/>
  <c r="K52" i="4"/>
  <c r="L52" i="4"/>
  <c r="M52" i="4"/>
  <c r="N52" i="4"/>
  <c r="C52" i="4"/>
  <c r="D47" i="4"/>
  <c r="E47" i="4"/>
  <c r="F47" i="4"/>
  <c r="G47" i="4"/>
  <c r="H47" i="4"/>
  <c r="I47" i="4"/>
  <c r="C47" i="4"/>
  <c r="F55" i="5"/>
  <c r="G55" i="5"/>
  <c r="H55" i="5"/>
  <c r="I55" i="5"/>
  <c r="J55" i="5"/>
  <c r="K55" i="5"/>
  <c r="L55" i="5"/>
  <c r="M55" i="5"/>
  <c r="C55" i="5"/>
  <c r="D50" i="5"/>
  <c r="E50" i="5"/>
  <c r="F50" i="5"/>
  <c r="G50" i="5"/>
  <c r="H50" i="5"/>
  <c r="I50" i="5"/>
  <c r="J50" i="5"/>
  <c r="K50" i="5"/>
  <c r="L50" i="5"/>
  <c r="C50" i="5"/>
  <c r="D81" i="1"/>
  <c r="E81" i="1" s="1"/>
  <c r="E55" i="5" s="1"/>
  <c r="G81" i="1"/>
  <c r="H81" i="1" s="1"/>
  <c r="J81" i="1"/>
  <c r="K81" i="1"/>
  <c r="L81" i="1"/>
  <c r="M81" i="1"/>
  <c r="D76" i="1"/>
  <c r="E76" i="1"/>
  <c r="G76" i="1"/>
  <c r="H76" i="1" s="1"/>
  <c r="I76" i="1"/>
  <c r="J76" i="1"/>
  <c r="K76" i="1"/>
  <c r="L76" i="1"/>
  <c r="F66" i="4"/>
  <c r="C44" i="5"/>
  <c r="F44" i="5"/>
  <c r="I44" i="5"/>
  <c r="D39" i="4"/>
  <c r="E39" i="4"/>
  <c r="F39" i="4"/>
  <c r="G39" i="4"/>
  <c r="H39" i="4"/>
  <c r="I39" i="4"/>
  <c r="J39" i="4"/>
  <c r="K39" i="4"/>
  <c r="L39" i="4"/>
  <c r="M39" i="4"/>
  <c r="N39" i="4"/>
  <c r="C39" i="4"/>
  <c r="D44" i="4"/>
  <c r="E44" i="4" s="1"/>
  <c r="G44" i="4"/>
  <c r="H44" i="4"/>
  <c r="J44" i="4"/>
  <c r="K44" i="4"/>
  <c r="L44" i="4"/>
  <c r="M44" i="4"/>
  <c r="N44" i="4"/>
  <c r="D44" i="1"/>
  <c r="E44" i="1" s="1"/>
  <c r="E44" i="5" s="1"/>
  <c r="G44" i="1"/>
  <c r="H44" i="1" s="1"/>
  <c r="H44" i="5" s="1"/>
  <c r="J44" i="1"/>
  <c r="J44" i="5" s="1"/>
  <c r="K44" i="1"/>
  <c r="K44" i="5" s="1"/>
  <c r="L44" i="1"/>
  <c r="L44" i="5" s="1"/>
  <c r="F49" i="4"/>
  <c r="C49" i="4"/>
  <c r="L59" i="1"/>
  <c r="D55" i="4"/>
  <c r="E55" i="4"/>
  <c r="J55" i="4"/>
  <c r="K55" i="4"/>
  <c r="N55" i="4"/>
  <c r="M55" i="4"/>
  <c r="L55" i="4"/>
  <c r="G55" i="4"/>
  <c r="H55" i="4"/>
  <c r="D50" i="4"/>
  <c r="E50" i="4"/>
  <c r="L50" i="4"/>
  <c r="J50" i="4"/>
  <c r="K50" i="4"/>
  <c r="G50" i="4"/>
  <c r="M50" i="4" s="1"/>
  <c r="H50" i="4"/>
  <c r="N50" i="4" s="1"/>
  <c r="C67" i="1"/>
  <c r="I49" i="1"/>
  <c r="L49" i="1" s="1"/>
  <c r="C49" i="1"/>
  <c r="I41" i="4"/>
  <c r="I37" i="4"/>
  <c r="I35" i="4"/>
  <c r="I34" i="4"/>
  <c r="I33" i="4"/>
  <c r="I33" i="5" s="1"/>
  <c r="I27" i="1"/>
  <c r="I26" i="1"/>
  <c r="L26" i="1" s="1"/>
  <c r="F75" i="5"/>
  <c r="I75" i="5"/>
  <c r="C75" i="5"/>
  <c r="F74" i="5"/>
  <c r="I74" i="5"/>
  <c r="C74" i="5"/>
  <c r="F71" i="5"/>
  <c r="I71" i="5"/>
  <c r="C71" i="5"/>
  <c r="F70" i="5"/>
  <c r="D69" i="5"/>
  <c r="F69" i="5"/>
  <c r="G69" i="5"/>
  <c r="I69" i="5"/>
  <c r="C69" i="5"/>
  <c r="D68" i="5"/>
  <c r="F68" i="5"/>
  <c r="G68" i="5"/>
  <c r="I68" i="5"/>
  <c r="C68" i="5"/>
  <c r="D67" i="5"/>
  <c r="F67" i="5"/>
  <c r="G67" i="5"/>
  <c r="I67" i="5"/>
  <c r="C67" i="5"/>
  <c r="D66" i="5"/>
  <c r="F66" i="5"/>
  <c r="G66" i="5"/>
  <c r="I66" i="5"/>
  <c r="C66" i="5"/>
  <c r="D65" i="5"/>
  <c r="F65" i="5"/>
  <c r="G65" i="5"/>
  <c r="I65" i="5"/>
  <c r="C65" i="5"/>
  <c r="F63" i="5"/>
  <c r="I63" i="5"/>
  <c r="C63" i="5"/>
  <c r="F62" i="5"/>
  <c r="C62" i="5"/>
  <c r="F58" i="5"/>
  <c r="C58" i="5"/>
  <c r="F57" i="5"/>
  <c r="C57" i="5"/>
  <c r="F56" i="5"/>
  <c r="C56" i="5"/>
  <c r="F54" i="5"/>
  <c r="C54" i="5"/>
  <c r="F53" i="5"/>
  <c r="C53" i="5"/>
  <c r="F51" i="5"/>
  <c r="C51" i="5"/>
  <c r="F49" i="5"/>
  <c r="F43" i="5"/>
  <c r="I43" i="5"/>
  <c r="C43" i="5"/>
  <c r="F38" i="5"/>
  <c r="I38" i="5"/>
  <c r="C38" i="5"/>
  <c r="F37" i="5"/>
  <c r="C37" i="5"/>
  <c r="F35" i="5"/>
  <c r="C35" i="5"/>
  <c r="F34" i="5"/>
  <c r="C34" i="5"/>
  <c r="F33" i="5"/>
  <c r="C33" i="5"/>
  <c r="F32" i="5"/>
  <c r="C32" i="5"/>
  <c r="F31" i="5"/>
  <c r="C31" i="5"/>
  <c r="F30" i="5"/>
  <c r="I30" i="5"/>
  <c r="C30" i="5"/>
  <c r="F29" i="5"/>
  <c r="I29" i="5"/>
  <c r="C29" i="5"/>
  <c r="F27" i="5"/>
  <c r="I27" i="5"/>
  <c r="C27" i="5"/>
  <c r="F26" i="5"/>
  <c r="C26" i="5"/>
  <c r="F25" i="5"/>
  <c r="I25" i="5"/>
  <c r="C25" i="5"/>
  <c r="F24" i="5"/>
  <c r="I24" i="5"/>
  <c r="C24" i="5"/>
  <c r="F23" i="5"/>
  <c r="I23" i="5"/>
  <c r="C23" i="5"/>
  <c r="F22" i="5"/>
  <c r="I22" i="5"/>
  <c r="C22" i="5"/>
  <c r="F78" i="1"/>
  <c r="C40" i="4"/>
  <c r="F58" i="1"/>
  <c r="L75" i="4"/>
  <c r="L74" i="4"/>
  <c r="L62" i="4"/>
  <c r="L63" i="4"/>
  <c r="L63" i="5" s="1"/>
  <c r="L65" i="4"/>
  <c r="L65" i="5" s="1"/>
  <c r="M65" i="4"/>
  <c r="L66" i="4"/>
  <c r="M66" i="4"/>
  <c r="L67" i="4"/>
  <c r="M67" i="4"/>
  <c r="L68" i="4"/>
  <c r="M68" i="4"/>
  <c r="L69" i="4"/>
  <c r="M69" i="4"/>
  <c r="L70" i="4"/>
  <c r="L71" i="4"/>
  <c r="L48" i="4"/>
  <c r="L51" i="4"/>
  <c r="L53" i="4"/>
  <c r="L54" i="4"/>
  <c r="L56" i="4"/>
  <c r="L57" i="4"/>
  <c r="L58" i="4"/>
  <c r="L22" i="4"/>
  <c r="L23" i="4"/>
  <c r="L24" i="4"/>
  <c r="L25" i="4"/>
  <c r="L26" i="4"/>
  <c r="L27" i="4"/>
  <c r="L29" i="4"/>
  <c r="L30" i="4"/>
  <c r="L31" i="4"/>
  <c r="L32" i="4"/>
  <c r="L38" i="4"/>
  <c r="L42" i="4"/>
  <c r="L43" i="4"/>
  <c r="M19" i="4"/>
  <c r="N19" i="4"/>
  <c r="L19" i="4"/>
  <c r="L14" i="4"/>
  <c r="L15" i="4"/>
  <c r="L16" i="4"/>
  <c r="L13" i="4"/>
  <c r="K65" i="4"/>
  <c r="K66" i="4"/>
  <c r="K67" i="4"/>
  <c r="K68" i="4"/>
  <c r="K69" i="4"/>
  <c r="J48" i="4"/>
  <c r="K48" i="4" s="1"/>
  <c r="J51" i="4"/>
  <c r="K51" i="4" s="1"/>
  <c r="J53" i="4"/>
  <c r="K53" i="4" s="1"/>
  <c r="J54" i="4"/>
  <c r="K54" i="4" s="1"/>
  <c r="J56" i="4"/>
  <c r="K56" i="4" s="1"/>
  <c r="J57" i="4"/>
  <c r="K57" i="4" s="1"/>
  <c r="J58" i="4"/>
  <c r="K58" i="4" s="1"/>
  <c r="J22" i="4"/>
  <c r="J23" i="4"/>
  <c r="J24" i="4"/>
  <c r="J25" i="4"/>
  <c r="K25" i="4" s="1"/>
  <c r="J26" i="4"/>
  <c r="K26" i="4" s="1"/>
  <c r="J27" i="4"/>
  <c r="K27" i="4" s="1"/>
  <c r="J29" i="4"/>
  <c r="K29" i="4" s="1"/>
  <c r="J30" i="4"/>
  <c r="K30" i="4" s="1"/>
  <c r="J31" i="4"/>
  <c r="K31" i="4" s="1"/>
  <c r="J32" i="4"/>
  <c r="K32" i="4" s="1"/>
  <c r="J38" i="4"/>
  <c r="K38" i="4" s="1"/>
  <c r="J42" i="4"/>
  <c r="K42" i="4" s="1"/>
  <c r="J43" i="4"/>
  <c r="J14" i="4"/>
  <c r="K14" i="4" s="1"/>
  <c r="J15" i="4"/>
  <c r="K15" i="4" s="1"/>
  <c r="J16" i="4"/>
  <c r="K16" i="4" s="1"/>
  <c r="J13" i="4"/>
  <c r="K13" i="4" s="1"/>
  <c r="L101" i="1"/>
  <c r="L100" i="1"/>
  <c r="L74" i="5" s="1"/>
  <c r="L89" i="1"/>
  <c r="L91" i="1"/>
  <c r="L92" i="1"/>
  <c r="L93" i="1"/>
  <c r="L94" i="1"/>
  <c r="L95" i="1"/>
  <c r="L97" i="1"/>
  <c r="L22" i="1"/>
  <c r="L22" i="5" s="1"/>
  <c r="L23" i="1"/>
  <c r="L23" i="5" s="1"/>
  <c r="L24" i="1"/>
  <c r="L25" i="1"/>
  <c r="L29" i="1"/>
  <c r="L30" i="1"/>
  <c r="L33" i="1"/>
  <c r="L34" i="1"/>
  <c r="L35" i="1"/>
  <c r="L37" i="1"/>
  <c r="L38" i="1"/>
  <c r="L41" i="1"/>
  <c r="L42" i="1"/>
  <c r="L43" i="1"/>
  <c r="L14" i="1"/>
  <c r="L15" i="1"/>
  <c r="L16" i="1"/>
  <c r="L13" i="1"/>
  <c r="J101" i="1"/>
  <c r="K101" i="1" s="1"/>
  <c r="J100" i="1"/>
  <c r="K100" i="1" s="1"/>
  <c r="J89" i="1"/>
  <c r="K89" i="1" s="1"/>
  <c r="J91" i="1"/>
  <c r="J92" i="1"/>
  <c r="J93" i="1"/>
  <c r="J94" i="1"/>
  <c r="M94" i="1" s="1"/>
  <c r="J95" i="1"/>
  <c r="K95" i="1" s="1"/>
  <c r="J97" i="1"/>
  <c r="J22" i="1"/>
  <c r="K22" i="1" s="1"/>
  <c r="J23" i="1"/>
  <c r="K23" i="1" s="1"/>
  <c r="J24" i="1"/>
  <c r="K24" i="1" s="1"/>
  <c r="J25" i="1"/>
  <c r="K25" i="1" s="1"/>
  <c r="J26" i="1"/>
  <c r="J27" i="1"/>
  <c r="K27" i="1" s="1"/>
  <c r="J29" i="1"/>
  <c r="K29" i="1" s="1"/>
  <c r="J30" i="1"/>
  <c r="K30" i="1" s="1"/>
  <c r="J33" i="1"/>
  <c r="K33" i="1" s="1"/>
  <c r="J34" i="1"/>
  <c r="K34" i="1" s="1"/>
  <c r="J35" i="1"/>
  <c r="K35" i="1" s="1"/>
  <c r="J37" i="1"/>
  <c r="K37" i="1" s="1"/>
  <c r="J38" i="1"/>
  <c r="J38" i="5" s="1"/>
  <c r="J41" i="1"/>
  <c r="K41" i="1" s="1"/>
  <c r="J42" i="1"/>
  <c r="K42" i="1" s="1"/>
  <c r="J43" i="1"/>
  <c r="K43" i="1" s="1"/>
  <c r="J14" i="1"/>
  <c r="K14" i="1" s="1"/>
  <c r="J15" i="1"/>
  <c r="K15" i="1" s="1"/>
  <c r="J16" i="1"/>
  <c r="K16" i="1" s="1"/>
  <c r="J13" i="1"/>
  <c r="K13" i="1" s="1"/>
  <c r="I70" i="5" l="1"/>
  <c r="L29" i="5"/>
  <c r="D55" i="5"/>
  <c r="N81" i="1"/>
  <c r="N55" i="5" s="1"/>
  <c r="L67" i="5"/>
  <c r="I26" i="5"/>
  <c r="G44" i="5"/>
  <c r="M76" i="1"/>
  <c r="M50" i="5" s="1"/>
  <c r="N76" i="1"/>
  <c r="N50" i="5" s="1"/>
  <c r="K38" i="1"/>
  <c r="K38" i="5" s="1"/>
  <c r="D44" i="5"/>
  <c r="N44" i="1"/>
  <c r="N44" i="5" s="1"/>
  <c r="M44" i="1"/>
  <c r="M44" i="5" s="1"/>
  <c r="M68" i="5"/>
  <c r="L68" i="5"/>
  <c r="L66" i="5"/>
  <c r="L30" i="5"/>
  <c r="L25" i="5"/>
  <c r="K69" i="5"/>
  <c r="L24" i="5"/>
  <c r="K25" i="5"/>
  <c r="L75" i="5"/>
  <c r="L76" i="5" s="1"/>
  <c r="K29" i="5"/>
  <c r="L69" i="5"/>
  <c r="C49" i="5"/>
  <c r="L43" i="5"/>
  <c r="L71" i="5"/>
  <c r="J41" i="4"/>
  <c r="K41" i="4" s="1"/>
  <c r="L41" i="4"/>
  <c r="I37" i="5"/>
  <c r="J37" i="4"/>
  <c r="L37" i="4"/>
  <c r="L37" i="5" s="1"/>
  <c r="I35" i="5"/>
  <c r="J35" i="4"/>
  <c r="J34" i="4"/>
  <c r="J34" i="5" s="1"/>
  <c r="I34" i="5"/>
  <c r="L34" i="4"/>
  <c r="L34" i="5" s="1"/>
  <c r="K23" i="4"/>
  <c r="K23" i="5" s="1"/>
  <c r="J23" i="5"/>
  <c r="J43" i="5"/>
  <c r="K43" i="4"/>
  <c r="K43" i="5" s="1"/>
  <c r="K91" i="1"/>
  <c r="K65" i="5" s="1"/>
  <c r="M91" i="1"/>
  <c r="M65" i="5" s="1"/>
  <c r="K97" i="1"/>
  <c r="K24" i="4"/>
  <c r="K24" i="5" s="1"/>
  <c r="J24" i="5"/>
  <c r="K22" i="4"/>
  <c r="K22" i="5" s="1"/>
  <c r="J22" i="5"/>
  <c r="L38" i="5"/>
  <c r="K93" i="1"/>
  <c r="K67" i="5" s="1"/>
  <c r="M93" i="1"/>
  <c r="M67" i="5" s="1"/>
  <c r="K30" i="5"/>
  <c r="J65" i="5"/>
  <c r="J29" i="5"/>
  <c r="J68" i="5"/>
  <c r="K94" i="1"/>
  <c r="K68" i="5" s="1"/>
  <c r="J67" i="5"/>
  <c r="J66" i="5"/>
  <c r="K92" i="1"/>
  <c r="K66" i="5" s="1"/>
  <c r="M92" i="1"/>
  <c r="M66" i="5" s="1"/>
  <c r="L70" i="5"/>
  <c r="J25" i="5"/>
  <c r="J30" i="5"/>
  <c r="M95" i="1"/>
  <c r="M69" i="5" s="1"/>
  <c r="J69" i="5"/>
  <c r="J26" i="5"/>
  <c r="L27" i="1"/>
  <c r="L27" i="5" s="1"/>
  <c r="L49" i="4"/>
  <c r="J49" i="4"/>
  <c r="J47" i="4" s="1"/>
  <c r="L35" i="4"/>
  <c r="L35" i="5" s="1"/>
  <c r="J33" i="4"/>
  <c r="L33" i="4"/>
  <c r="L33" i="5" s="1"/>
  <c r="K27" i="5"/>
  <c r="J27" i="5"/>
  <c r="L26" i="5"/>
  <c r="K26" i="1"/>
  <c r="M13" i="5"/>
  <c r="N13" i="5" s="1"/>
  <c r="M14" i="5"/>
  <c r="N14" i="5" s="1"/>
  <c r="M15" i="5"/>
  <c r="N15" i="5" s="1"/>
  <c r="M16" i="5"/>
  <c r="N16" i="5"/>
  <c r="L17" i="5"/>
  <c r="L41" i="5"/>
  <c r="L42" i="5"/>
  <c r="M42" i="5" s="1"/>
  <c r="N42" i="5" s="1"/>
  <c r="I76" i="5"/>
  <c r="F76" i="5"/>
  <c r="I42" i="5"/>
  <c r="J42" i="5" s="1"/>
  <c r="K42" i="5" s="1"/>
  <c r="F42" i="5"/>
  <c r="I41" i="5"/>
  <c r="F41" i="5"/>
  <c r="G41" i="5" s="1"/>
  <c r="I17" i="5"/>
  <c r="F17" i="5"/>
  <c r="J16" i="5"/>
  <c r="K16" i="5" s="1"/>
  <c r="G16" i="5"/>
  <c r="H16" i="5" s="1"/>
  <c r="J15" i="5"/>
  <c r="K15" i="5" s="1"/>
  <c r="G15" i="5"/>
  <c r="H15" i="5" s="1"/>
  <c r="J14" i="5"/>
  <c r="K14" i="5" s="1"/>
  <c r="G14" i="5"/>
  <c r="H14" i="5" s="1"/>
  <c r="J13" i="5"/>
  <c r="G13" i="5"/>
  <c r="C76" i="5"/>
  <c r="C42" i="5"/>
  <c r="C41" i="5"/>
  <c r="C17" i="5"/>
  <c r="D16" i="5"/>
  <c r="E16" i="5" s="1"/>
  <c r="D15" i="5"/>
  <c r="E15" i="5" s="1"/>
  <c r="D14" i="5"/>
  <c r="D13" i="5"/>
  <c r="D17" i="5" s="1"/>
  <c r="I76" i="4"/>
  <c r="J75" i="4"/>
  <c r="J74" i="4"/>
  <c r="J71" i="4"/>
  <c r="K71" i="4" s="1"/>
  <c r="J70" i="4"/>
  <c r="K70" i="4" s="1"/>
  <c r="K70" i="5" s="1"/>
  <c r="J64" i="4"/>
  <c r="I64" i="4"/>
  <c r="J63" i="4"/>
  <c r="J62" i="4"/>
  <c r="K62" i="4" s="1"/>
  <c r="I61" i="4"/>
  <c r="I40" i="4"/>
  <c r="I36" i="4"/>
  <c r="I28" i="4"/>
  <c r="I21" i="4"/>
  <c r="I17" i="4"/>
  <c r="F76" i="4"/>
  <c r="G75" i="4"/>
  <c r="G74" i="4"/>
  <c r="G71" i="4"/>
  <c r="G70" i="4"/>
  <c r="H69" i="4"/>
  <c r="N69" i="4" s="1"/>
  <c r="H68" i="4"/>
  <c r="N68" i="4" s="1"/>
  <c r="H67" i="4"/>
  <c r="N67" i="4" s="1"/>
  <c r="H66" i="4"/>
  <c r="H65" i="4"/>
  <c r="N65" i="4" s="1"/>
  <c r="G64" i="4"/>
  <c r="F64" i="4"/>
  <c r="G63" i="4"/>
  <c r="G62" i="4"/>
  <c r="H62" i="4" s="1"/>
  <c r="F61" i="4"/>
  <c r="G58" i="4"/>
  <c r="G57" i="4"/>
  <c r="M57" i="4" s="1"/>
  <c r="G56" i="4"/>
  <c r="M56" i="4" s="1"/>
  <c r="G54" i="4"/>
  <c r="M54" i="4" s="1"/>
  <c r="G53" i="4"/>
  <c r="G51" i="4"/>
  <c r="G49" i="4"/>
  <c r="G49" i="5" s="1"/>
  <c r="G48" i="4"/>
  <c r="G43" i="4"/>
  <c r="M43" i="4" s="1"/>
  <c r="G42" i="4"/>
  <c r="G41" i="4"/>
  <c r="F40" i="4"/>
  <c r="G38" i="4"/>
  <c r="M38" i="4" s="1"/>
  <c r="G37" i="4"/>
  <c r="F36" i="4"/>
  <c r="G35" i="4"/>
  <c r="H35" i="4" s="1"/>
  <c r="G34" i="4"/>
  <c r="G33" i="4"/>
  <c r="H33" i="4" s="1"/>
  <c r="G32" i="4"/>
  <c r="M32" i="4" s="1"/>
  <c r="G31" i="4"/>
  <c r="M31" i="4" s="1"/>
  <c r="G30" i="4"/>
  <c r="M30" i="4" s="1"/>
  <c r="G29" i="4"/>
  <c r="F28" i="4"/>
  <c r="G27" i="4"/>
  <c r="M27" i="4" s="1"/>
  <c r="G26" i="4"/>
  <c r="G25" i="4"/>
  <c r="G24" i="4"/>
  <c r="G23" i="4"/>
  <c r="M23" i="4" s="1"/>
  <c r="G22" i="4"/>
  <c r="M22" i="4" s="1"/>
  <c r="F21" i="4"/>
  <c r="F17" i="4"/>
  <c r="L17" i="4" s="1"/>
  <c r="G16" i="4"/>
  <c r="G15" i="4"/>
  <c r="G14" i="4"/>
  <c r="M14" i="4" s="1"/>
  <c r="G13" i="4"/>
  <c r="C76" i="4"/>
  <c r="D75" i="4"/>
  <c r="E75" i="4" s="1"/>
  <c r="D74" i="4"/>
  <c r="D71" i="4"/>
  <c r="E71" i="4" s="1"/>
  <c r="D70" i="4"/>
  <c r="E70" i="4" s="1"/>
  <c r="E69" i="4"/>
  <c r="E68" i="4"/>
  <c r="E67" i="4"/>
  <c r="E66" i="4"/>
  <c r="E65" i="4"/>
  <c r="D64" i="4"/>
  <c r="C64" i="4"/>
  <c r="D63" i="4"/>
  <c r="E63" i="4" s="1"/>
  <c r="D62" i="4"/>
  <c r="E62" i="4" s="1"/>
  <c r="C61" i="4"/>
  <c r="D58" i="4"/>
  <c r="E58" i="4" s="1"/>
  <c r="D57" i="4"/>
  <c r="E57" i="4" s="1"/>
  <c r="D56" i="4"/>
  <c r="E56" i="4" s="1"/>
  <c r="D54" i="4"/>
  <c r="E54" i="4" s="1"/>
  <c r="D53" i="4"/>
  <c r="D51" i="4"/>
  <c r="E51" i="4" s="1"/>
  <c r="D49" i="4"/>
  <c r="D48" i="4"/>
  <c r="E48" i="4" s="1"/>
  <c r="D43" i="4"/>
  <c r="E43" i="4" s="1"/>
  <c r="D42" i="4"/>
  <c r="E42" i="4" s="1"/>
  <c r="D41" i="4"/>
  <c r="E41" i="4" s="1"/>
  <c r="D38" i="4"/>
  <c r="E38" i="4" s="1"/>
  <c r="D37" i="4"/>
  <c r="E37" i="4" s="1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D28" i="4" s="1"/>
  <c r="C28" i="4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C21" i="4"/>
  <c r="C17" i="4"/>
  <c r="D16" i="4"/>
  <c r="E16" i="4" s="1"/>
  <c r="D15" i="4"/>
  <c r="E15" i="4" s="1"/>
  <c r="D14" i="4"/>
  <c r="E14" i="4" s="1"/>
  <c r="D13" i="4"/>
  <c r="E13" i="4" s="1"/>
  <c r="C28" i="1"/>
  <c r="C48" i="1"/>
  <c r="C78" i="1"/>
  <c r="F48" i="1"/>
  <c r="L49" i="5" l="1"/>
  <c r="L47" i="4"/>
  <c r="J17" i="5"/>
  <c r="K34" i="4"/>
  <c r="M63" i="4"/>
  <c r="C28" i="5"/>
  <c r="L36" i="4"/>
  <c r="D76" i="4"/>
  <c r="I49" i="5"/>
  <c r="K37" i="4"/>
  <c r="K37" i="5" s="1"/>
  <c r="J37" i="5"/>
  <c r="K35" i="4"/>
  <c r="J35" i="5"/>
  <c r="H34" i="4"/>
  <c r="N34" i="4" s="1"/>
  <c r="M34" i="4"/>
  <c r="M15" i="4"/>
  <c r="H15" i="4"/>
  <c r="N15" i="4" s="1"/>
  <c r="H63" i="4"/>
  <c r="H61" i="4" s="1"/>
  <c r="M64" i="4"/>
  <c r="E17" i="4"/>
  <c r="K63" i="4"/>
  <c r="K63" i="5" s="1"/>
  <c r="J63" i="5"/>
  <c r="H16" i="4"/>
  <c r="N16" i="4" s="1"/>
  <c r="M16" i="4"/>
  <c r="L64" i="4"/>
  <c r="L21" i="4"/>
  <c r="C72" i="4"/>
  <c r="E21" i="4"/>
  <c r="H48" i="4"/>
  <c r="N48" i="4" s="1"/>
  <c r="M48" i="4"/>
  <c r="J70" i="5"/>
  <c r="H26" i="4"/>
  <c r="N26" i="4" s="1"/>
  <c r="M26" i="4"/>
  <c r="M71" i="4"/>
  <c r="M51" i="4"/>
  <c r="G51" i="5"/>
  <c r="G76" i="4"/>
  <c r="M74" i="4"/>
  <c r="H27" i="4"/>
  <c r="N27" i="4" s="1"/>
  <c r="H51" i="4"/>
  <c r="N51" i="4" s="1"/>
  <c r="H74" i="4"/>
  <c r="H57" i="4"/>
  <c r="N57" i="4" s="1"/>
  <c r="H38" i="4"/>
  <c r="N38" i="4" s="1"/>
  <c r="E36" i="4"/>
  <c r="K75" i="4"/>
  <c r="J75" i="5"/>
  <c r="E64" i="4"/>
  <c r="H23" i="4"/>
  <c r="N23" i="4" s="1"/>
  <c r="G21" i="4"/>
  <c r="M24" i="4"/>
  <c r="H25" i="4"/>
  <c r="N25" i="4" s="1"/>
  <c r="M25" i="4"/>
  <c r="M70" i="4"/>
  <c r="H75" i="4"/>
  <c r="M75" i="4"/>
  <c r="G28" i="4"/>
  <c r="M29" i="4"/>
  <c r="L76" i="4"/>
  <c r="E74" i="4"/>
  <c r="E76" i="4" s="1"/>
  <c r="J17" i="4"/>
  <c r="K17" i="4" s="1"/>
  <c r="H30" i="4"/>
  <c r="N30" i="4" s="1"/>
  <c r="J21" i="4"/>
  <c r="K21" i="4" s="1"/>
  <c r="H56" i="4"/>
  <c r="N56" i="4" s="1"/>
  <c r="G17" i="5"/>
  <c r="H31" i="4"/>
  <c r="N31" i="4" s="1"/>
  <c r="H13" i="4"/>
  <c r="N13" i="4" s="1"/>
  <c r="M13" i="4"/>
  <c r="H32" i="4"/>
  <c r="N32" i="4" s="1"/>
  <c r="H58" i="4"/>
  <c r="N58" i="4" s="1"/>
  <c r="M58" i="4"/>
  <c r="F72" i="4"/>
  <c r="L61" i="4"/>
  <c r="H14" i="4"/>
  <c r="N14" i="4" s="1"/>
  <c r="G61" i="4"/>
  <c r="M62" i="4"/>
  <c r="I72" i="4"/>
  <c r="N62" i="4"/>
  <c r="K64" i="4"/>
  <c r="H22" i="4"/>
  <c r="N22" i="4" s="1"/>
  <c r="H64" i="4"/>
  <c r="N64" i="4" s="1"/>
  <c r="N66" i="4"/>
  <c r="K74" i="4"/>
  <c r="K74" i="5" s="1"/>
  <c r="J74" i="5"/>
  <c r="K71" i="5"/>
  <c r="M35" i="4"/>
  <c r="J71" i="5"/>
  <c r="M53" i="4"/>
  <c r="C52" i="5"/>
  <c r="C59" i="4"/>
  <c r="F52" i="5"/>
  <c r="H54" i="4"/>
  <c r="N54" i="4" s="1"/>
  <c r="E49" i="4"/>
  <c r="E49" i="5" s="1"/>
  <c r="D49" i="5"/>
  <c r="F59" i="4"/>
  <c r="F78" i="4"/>
  <c r="K49" i="4"/>
  <c r="J49" i="5"/>
  <c r="C48" i="5"/>
  <c r="C47" i="1"/>
  <c r="F47" i="1"/>
  <c r="F48" i="5"/>
  <c r="J36" i="4"/>
  <c r="K36" i="4" s="1"/>
  <c r="K34" i="5"/>
  <c r="L28" i="4"/>
  <c r="J28" i="4"/>
  <c r="K28" i="4" s="1"/>
  <c r="J33" i="5"/>
  <c r="M33" i="4"/>
  <c r="K33" i="4"/>
  <c r="K26" i="5"/>
  <c r="H71" i="4"/>
  <c r="N71" i="4" s="1"/>
  <c r="H70" i="4"/>
  <c r="N70" i="4" s="1"/>
  <c r="H49" i="4"/>
  <c r="M49" i="4"/>
  <c r="H41" i="4"/>
  <c r="N41" i="4" s="1"/>
  <c r="M41" i="4"/>
  <c r="I45" i="4"/>
  <c r="J40" i="4"/>
  <c r="K40" i="4" s="1"/>
  <c r="F45" i="4"/>
  <c r="L40" i="4"/>
  <c r="C45" i="4"/>
  <c r="H42" i="4"/>
  <c r="N42" i="4" s="1"/>
  <c r="M42" i="4"/>
  <c r="E40" i="4"/>
  <c r="H43" i="4"/>
  <c r="N43" i="4" s="1"/>
  <c r="H37" i="4"/>
  <c r="M37" i="4"/>
  <c r="D41" i="5"/>
  <c r="E41" i="5" s="1"/>
  <c r="N17" i="5"/>
  <c r="M17" i="5"/>
  <c r="M41" i="5"/>
  <c r="H41" i="5"/>
  <c r="G42" i="5"/>
  <c r="H13" i="5"/>
  <c r="H17" i="5" s="1"/>
  <c r="K13" i="5"/>
  <c r="K17" i="5" s="1"/>
  <c r="J41" i="5"/>
  <c r="E13" i="5"/>
  <c r="E14" i="5"/>
  <c r="D42" i="5"/>
  <c r="E42" i="5" s="1"/>
  <c r="J61" i="4"/>
  <c r="J76" i="4"/>
  <c r="H29" i="4"/>
  <c r="H24" i="4"/>
  <c r="N24" i="4" s="1"/>
  <c r="H53" i="4"/>
  <c r="G36" i="4"/>
  <c r="G40" i="4"/>
  <c r="G17" i="4"/>
  <c r="E61" i="4"/>
  <c r="E29" i="4"/>
  <c r="E28" i="4" s="1"/>
  <c r="D40" i="4"/>
  <c r="E53" i="4"/>
  <c r="D61" i="4"/>
  <c r="D72" i="4" s="1"/>
  <c r="D36" i="4"/>
  <c r="D45" i="4" s="1"/>
  <c r="D17" i="4"/>
  <c r="C78" i="4"/>
  <c r="I50" i="1"/>
  <c r="I51" i="1"/>
  <c r="I52" i="1"/>
  <c r="I53" i="1"/>
  <c r="I54" i="1"/>
  <c r="I55" i="1"/>
  <c r="I56" i="1"/>
  <c r="I57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7" i="1"/>
  <c r="D78" i="1"/>
  <c r="D77" i="1"/>
  <c r="K49" i="5" l="1"/>
  <c r="K47" i="4"/>
  <c r="M49" i="5"/>
  <c r="M47" i="4"/>
  <c r="I48" i="1"/>
  <c r="I48" i="5" s="1"/>
  <c r="I78" i="4"/>
  <c r="I59" i="4"/>
  <c r="I77" i="4" s="1"/>
  <c r="M76" i="4"/>
  <c r="J76" i="5"/>
  <c r="N75" i="4"/>
  <c r="E72" i="4"/>
  <c r="L72" i="4"/>
  <c r="N35" i="4"/>
  <c r="K35" i="5"/>
  <c r="K75" i="5"/>
  <c r="K76" i="5" s="1"/>
  <c r="K76" i="4"/>
  <c r="J72" i="4"/>
  <c r="K61" i="4"/>
  <c r="K72" i="4" s="1"/>
  <c r="H51" i="5"/>
  <c r="E77" i="1"/>
  <c r="E51" i="5" s="1"/>
  <c r="D51" i="5"/>
  <c r="H72" i="4"/>
  <c r="N61" i="4"/>
  <c r="N72" i="4" s="1"/>
  <c r="G72" i="4"/>
  <c r="M61" i="4"/>
  <c r="M72" i="4" s="1"/>
  <c r="E45" i="4"/>
  <c r="M21" i="4"/>
  <c r="H76" i="4"/>
  <c r="N74" i="4"/>
  <c r="N63" i="4"/>
  <c r="L77" i="1"/>
  <c r="L51" i="5" s="1"/>
  <c r="J77" i="1"/>
  <c r="I51" i="5"/>
  <c r="F77" i="4"/>
  <c r="M17" i="4"/>
  <c r="H28" i="4"/>
  <c r="N29" i="4"/>
  <c r="H17" i="4"/>
  <c r="N17" i="4" s="1"/>
  <c r="H21" i="4"/>
  <c r="N53" i="4"/>
  <c r="C77" i="4"/>
  <c r="G59" i="4"/>
  <c r="G78" i="4"/>
  <c r="N49" i="4"/>
  <c r="H49" i="5"/>
  <c r="L59" i="4"/>
  <c r="L78" i="4"/>
  <c r="D78" i="4"/>
  <c r="D59" i="4"/>
  <c r="D77" i="4" s="1"/>
  <c r="J78" i="4"/>
  <c r="J59" i="4"/>
  <c r="E78" i="1"/>
  <c r="E52" i="5" s="1"/>
  <c r="D52" i="5"/>
  <c r="C47" i="5"/>
  <c r="C78" i="5" s="1"/>
  <c r="I47" i="1"/>
  <c r="C85" i="1"/>
  <c r="C59" i="5" s="1"/>
  <c r="F47" i="5"/>
  <c r="F78" i="5" s="1"/>
  <c r="F85" i="1"/>
  <c r="F104" i="1"/>
  <c r="K33" i="5"/>
  <c r="N33" i="4"/>
  <c r="M28" i="4"/>
  <c r="N28" i="4"/>
  <c r="G45" i="4"/>
  <c r="M40" i="4"/>
  <c r="H40" i="4"/>
  <c r="J45" i="4"/>
  <c r="M36" i="4"/>
  <c r="H36" i="4"/>
  <c r="N36" i="4" s="1"/>
  <c r="N37" i="4"/>
  <c r="L75" i="1"/>
  <c r="J75" i="1"/>
  <c r="K75" i="1" s="1"/>
  <c r="L74" i="1"/>
  <c r="J74" i="1"/>
  <c r="K74" i="1" s="1"/>
  <c r="L73" i="1"/>
  <c r="J73" i="1"/>
  <c r="K73" i="1" s="1"/>
  <c r="J72" i="1"/>
  <c r="K72" i="1" s="1"/>
  <c r="L72" i="1"/>
  <c r="L71" i="1"/>
  <c r="J71" i="1"/>
  <c r="K71" i="1" s="1"/>
  <c r="L70" i="1"/>
  <c r="J70" i="1"/>
  <c r="K70" i="1" s="1"/>
  <c r="L69" i="1"/>
  <c r="J69" i="1"/>
  <c r="K69" i="1" s="1"/>
  <c r="L68" i="1"/>
  <c r="J68" i="1"/>
  <c r="K68" i="1" s="1"/>
  <c r="L67" i="1"/>
  <c r="J67" i="1"/>
  <c r="K67" i="1" s="1"/>
  <c r="L66" i="1"/>
  <c r="J66" i="1"/>
  <c r="K66" i="1" s="1"/>
  <c r="J65" i="1"/>
  <c r="K65" i="1" s="1"/>
  <c r="L65" i="1"/>
  <c r="L64" i="1"/>
  <c r="J64" i="1"/>
  <c r="K64" i="1" s="1"/>
  <c r="J63" i="1"/>
  <c r="K63" i="1"/>
  <c r="L63" i="1"/>
  <c r="J62" i="1"/>
  <c r="K62" i="1" s="1"/>
  <c r="L62" i="1"/>
  <c r="L61" i="1"/>
  <c r="J61" i="1"/>
  <c r="K61" i="1" s="1"/>
  <c r="L60" i="1"/>
  <c r="J60" i="1"/>
  <c r="K60" i="1" s="1"/>
  <c r="J59" i="1"/>
  <c r="K59" i="1" s="1"/>
  <c r="J58" i="1"/>
  <c r="K58" i="1" s="1"/>
  <c r="L58" i="1"/>
  <c r="J57" i="1"/>
  <c r="K57" i="1" s="1"/>
  <c r="L57" i="1"/>
  <c r="J56" i="1"/>
  <c r="K56" i="1" s="1"/>
  <c r="L56" i="1"/>
  <c r="L55" i="1"/>
  <c r="J55" i="1"/>
  <c r="K55" i="1" s="1"/>
  <c r="L54" i="1"/>
  <c r="J54" i="1"/>
  <c r="K54" i="1" s="1"/>
  <c r="J53" i="1"/>
  <c r="K53" i="1" s="1"/>
  <c r="L53" i="1"/>
  <c r="L52" i="1"/>
  <c r="J52" i="1"/>
  <c r="K52" i="1" s="1"/>
  <c r="J51" i="1"/>
  <c r="K51" i="1" s="1"/>
  <c r="L51" i="1"/>
  <c r="L50" i="1"/>
  <c r="J50" i="1"/>
  <c r="K50" i="1" s="1"/>
  <c r="H42" i="5"/>
  <c r="N41" i="5"/>
  <c r="K41" i="5"/>
  <c r="E17" i="5"/>
  <c r="I78" i="1"/>
  <c r="I52" i="5" s="1"/>
  <c r="N49" i="5" l="1"/>
  <c r="N47" i="4"/>
  <c r="N76" i="4"/>
  <c r="M59" i="4"/>
  <c r="G77" i="4"/>
  <c r="J77" i="4"/>
  <c r="M77" i="1"/>
  <c r="M51" i="5" s="1"/>
  <c r="J51" i="5"/>
  <c r="N21" i="4"/>
  <c r="L45" i="4"/>
  <c r="L77" i="4" s="1"/>
  <c r="K77" i="1"/>
  <c r="H78" i="4"/>
  <c r="H59" i="4"/>
  <c r="E59" i="4"/>
  <c r="E77" i="4" s="1"/>
  <c r="E78" i="4"/>
  <c r="I47" i="5"/>
  <c r="F59" i="5"/>
  <c r="L78" i="1"/>
  <c r="L52" i="5" s="1"/>
  <c r="J78" i="1"/>
  <c r="N40" i="4"/>
  <c r="H45" i="4"/>
  <c r="I88" i="1"/>
  <c r="I62" i="5" s="1"/>
  <c r="G50" i="1"/>
  <c r="G51" i="1"/>
  <c r="G52" i="1"/>
  <c r="G53" i="1"/>
  <c r="G54" i="1"/>
  <c r="G55" i="1"/>
  <c r="G56" i="1"/>
  <c r="M56" i="1" s="1"/>
  <c r="H56" i="1"/>
  <c r="N56" i="1" s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49" i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G48" i="1"/>
  <c r="I82" i="1"/>
  <c r="I83" i="1"/>
  <c r="I84" i="1"/>
  <c r="I79" i="1"/>
  <c r="I53" i="5" s="1"/>
  <c r="I32" i="1"/>
  <c r="I31" i="1"/>
  <c r="I102" i="1"/>
  <c r="I90" i="1"/>
  <c r="I40" i="1"/>
  <c r="I39" i="1" s="1"/>
  <c r="I36" i="1"/>
  <c r="I21" i="1"/>
  <c r="I17" i="1"/>
  <c r="F102" i="1"/>
  <c r="L102" i="1" s="1"/>
  <c r="G101" i="1"/>
  <c r="G100" i="1"/>
  <c r="G97" i="1"/>
  <c r="G96" i="1"/>
  <c r="H95" i="1"/>
  <c r="H94" i="1"/>
  <c r="H93" i="1"/>
  <c r="H92" i="1"/>
  <c r="H91" i="1"/>
  <c r="G90" i="1"/>
  <c r="F90" i="1"/>
  <c r="G89" i="1"/>
  <c r="G88" i="1"/>
  <c r="G62" i="5" s="1"/>
  <c r="F87" i="1"/>
  <c r="G84" i="1"/>
  <c r="G83" i="1"/>
  <c r="G82" i="1"/>
  <c r="G80" i="1"/>
  <c r="G79" i="1"/>
  <c r="G53" i="5" s="1"/>
  <c r="G43" i="1"/>
  <c r="G42" i="1"/>
  <c r="G41" i="1"/>
  <c r="F40" i="1"/>
  <c r="F39" i="1" s="1"/>
  <c r="G38" i="1"/>
  <c r="G37" i="1"/>
  <c r="F36" i="1"/>
  <c r="G35" i="1"/>
  <c r="G34" i="1"/>
  <c r="G33" i="1"/>
  <c r="G32" i="1"/>
  <c r="G31" i="1"/>
  <c r="G30" i="1"/>
  <c r="G29" i="1"/>
  <c r="F28" i="1"/>
  <c r="G27" i="1"/>
  <c r="G26" i="1"/>
  <c r="G25" i="1"/>
  <c r="G24" i="1"/>
  <c r="G23" i="1"/>
  <c r="G22" i="1"/>
  <c r="F21" i="1"/>
  <c r="F17" i="1"/>
  <c r="G16" i="1"/>
  <c r="G15" i="1"/>
  <c r="G14" i="1"/>
  <c r="G13" i="1"/>
  <c r="I85" i="1" l="1"/>
  <c r="I59" i="5" s="1"/>
  <c r="I104" i="1"/>
  <c r="M78" i="4"/>
  <c r="K59" i="4"/>
  <c r="K78" i="4"/>
  <c r="I78" i="5"/>
  <c r="N92" i="1"/>
  <c r="N66" i="5" s="1"/>
  <c r="H66" i="5"/>
  <c r="H65" i="5"/>
  <c r="N91" i="1"/>
  <c r="N65" i="5" s="1"/>
  <c r="H30" i="1"/>
  <c r="M30" i="1"/>
  <c r="M30" i="5" s="1"/>
  <c r="G30" i="5"/>
  <c r="H67" i="5"/>
  <c r="N93" i="1"/>
  <c r="N67" i="5" s="1"/>
  <c r="H33" i="1"/>
  <c r="M33" i="1"/>
  <c r="M33" i="5" s="1"/>
  <c r="G33" i="5"/>
  <c r="H69" i="5"/>
  <c r="N95" i="1"/>
  <c r="N69" i="5" s="1"/>
  <c r="H34" i="1"/>
  <c r="M34" i="1"/>
  <c r="M34" i="5" s="1"/>
  <c r="G34" i="5"/>
  <c r="H35" i="1"/>
  <c r="M35" i="1"/>
  <c r="M35" i="5" s="1"/>
  <c r="G35" i="5"/>
  <c r="L36" i="1"/>
  <c r="L36" i="5" s="1"/>
  <c r="F36" i="5"/>
  <c r="G74" i="5"/>
  <c r="M100" i="1"/>
  <c r="M74" i="5" s="1"/>
  <c r="H38" i="1"/>
  <c r="G38" i="5"/>
  <c r="M38" i="1"/>
  <c r="M38" i="5" s="1"/>
  <c r="F45" i="1"/>
  <c r="F103" i="1" s="1"/>
  <c r="F40" i="5"/>
  <c r="L40" i="1"/>
  <c r="H13" i="1"/>
  <c r="N13" i="1" s="1"/>
  <c r="M13" i="1"/>
  <c r="H41" i="1"/>
  <c r="N41" i="1" s="1"/>
  <c r="M41" i="1"/>
  <c r="J40" i="1"/>
  <c r="I40" i="5"/>
  <c r="J102" i="1"/>
  <c r="K102" i="1" s="1"/>
  <c r="J31" i="1"/>
  <c r="J31" i="5" s="1"/>
  <c r="I31" i="5"/>
  <c r="L31" i="1"/>
  <c r="L31" i="5" s="1"/>
  <c r="K31" i="1"/>
  <c r="K31" i="5" s="1"/>
  <c r="H84" i="1"/>
  <c r="G58" i="5"/>
  <c r="F98" i="1"/>
  <c r="F61" i="5"/>
  <c r="H25" i="1"/>
  <c r="M25" i="1"/>
  <c r="M25" i="5" s="1"/>
  <c r="G25" i="5"/>
  <c r="J83" i="1"/>
  <c r="J57" i="5" s="1"/>
  <c r="L83" i="1"/>
  <c r="L57" i="5" s="1"/>
  <c r="I57" i="5"/>
  <c r="F28" i="5"/>
  <c r="M29" i="1"/>
  <c r="M29" i="5" s="1"/>
  <c r="G29" i="5"/>
  <c r="H96" i="1"/>
  <c r="G70" i="5"/>
  <c r="H97" i="1"/>
  <c r="M97" i="1"/>
  <c r="M71" i="5" s="1"/>
  <c r="G71" i="5"/>
  <c r="J17" i="1"/>
  <c r="K17" i="1" s="1"/>
  <c r="H14" i="1"/>
  <c r="N14" i="1" s="1"/>
  <c r="M14" i="1"/>
  <c r="H42" i="1"/>
  <c r="N42" i="1" s="1"/>
  <c r="M42" i="1"/>
  <c r="J36" i="1"/>
  <c r="J36" i="5" s="1"/>
  <c r="I36" i="5"/>
  <c r="H43" i="1"/>
  <c r="M43" i="1"/>
  <c r="M43" i="5" s="1"/>
  <c r="G43" i="5"/>
  <c r="L21" i="1"/>
  <c r="F21" i="5"/>
  <c r="H83" i="1"/>
  <c r="G57" i="5"/>
  <c r="M83" i="1"/>
  <c r="M57" i="5" s="1"/>
  <c r="I32" i="5"/>
  <c r="L32" i="1"/>
  <c r="L32" i="5" s="1"/>
  <c r="J32" i="1"/>
  <c r="J32" i="5" s="1"/>
  <c r="K32" i="1"/>
  <c r="K32" i="5" s="1"/>
  <c r="G23" i="5"/>
  <c r="M23" i="1"/>
  <c r="M23" i="5" s="1"/>
  <c r="J84" i="1"/>
  <c r="J58" i="5" s="1"/>
  <c r="K84" i="1"/>
  <c r="K58" i="5" s="1"/>
  <c r="I58" i="5"/>
  <c r="L84" i="1"/>
  <c r="L58" i="5" s="1"/>
  <c r="J82" i="1"/>
  <c r="J56" i="5" s="1"/>
  <c r="I56" i="5"/>
  <c r="L82" i="1"/>
  <c r="L56" i="5" s="1"/>
  <c r="G64" i="5"/>
  <c r="H31" i="1"/>
  <c r="G31" i="5"/>
  <c r="H32" i="1"/>
  <c r="G32" i="5"/>
  <c r="H68" i="5"/>
  <c r="N94" i="1"/>
  <c r="N68" i="5" s="1"/>
  <c r="H77" i="4"/>
  <c r="H37" i="1"/>
  <c r="M37" i="1"/>
  <c r="M37" i="5" s="1"/>
  <c r="G37" i="5"/>
  <c r="H101" i="1"/>
  <c r="G75" i="5"/>
  <c r="M101" i="1"/>
  <c r="M75" i="5" s="1"/>
  <c r="N77" i="1"/>
  <c r="N51" i="5" s="1"/>
  <c r="K51" i="5"/>
  <c r="J21" i="1"/>
  <c r="K21" i="1"/>
  <c r="I21" i="5"/>
  <c r="H15" i="1"/>
  <c r="N15" i="1" s="1"/>
  <c r="M15" i="1"/>
  <c r="H16" i="1"/>
  <c r="N16" i="1" s="1"/>
  <c r="M16" i="1"/>
  <c r="I64" i="5"/>
  <c r="J90" i="1"/>
  <c r="J64" i="5" s="1"/>
  <c r="L17" i="1"/>
  <c r="H82" i="1"/>
  <c r="G56" i="5"/>
  <c r="H22" i="1"/>
  <c r="G22" i="5"/>
  <c r="M22" i="1"/>
  <c r="M22" i="5" s="1"/>
  <c r="H24" i="1"/>
  <c r="G24" i="5"/>
  <c r="M24" i="1"/>
  <c r="M24" i="5" s="1"/>
  <c r="H26" i="1"/>
  <c r="G26" i="5"/>
  <c r="M26" i="1"/>
  <c r="M26" i="5" s="1"/>
  <c r="H89" i="1"/>
  <c r="G63" i="5"/>
  <c r="M89" i="1"/>
  <c r="M63" i="5" s="1"/>
  <c r="H27" i="1"/>
  <c r="G27" i="5"/>
  <c r="M27" i="1"/>
  <c r="M27" i="5" s="1"/>
  <c r="L90" i="1"/>
  <c r="L64" i="5" s="1"/>
  <c r="F64" i="5"/>
  <c r="N78" i="4"/>
  <c r="N59" i="4"/>
  <c r="H80" i="1"/>
  <c r="G54" i="5"/>
  <c r="G78" i="1"/>
  <c r="G52" i="5" s="1"/>
  <c r="L80" i="1"/>
  <c r="L54" i="5" s="1"/>
  <c r="I54" i="5"/>
  <c r="J80" i="1"/>
  <c r="J54" i="5" s="1"/>
  <c r="J52" i="5"/>
  <c r="G47" i="1"/>
  <c r="G48" i="5"/>
  <c r="M45" i="4"/>
  <c r="M77" i="4" s="1"/>
  <c r="K45" i="4"/>
  <c r="K78" i="1"/>
  <c r="L88" i="1"/>
  <c r="L62" i="5" s="1"/>
  <c r="J88" i="1"/>
  <c r="J79" i="1"/>
  <c r="L79" i="1"/>
  <c r="L53" i="5" s="1"/>
  <c r="H75" i="1"/>
  <c r="N75" i="1" s="1"/>
  <c r="M75" i="1"/>
  <c r="H74" i="1"/>
  <c r="N74" i="1" s="1"/>
  <c r="M74" i="1"/>
  <c r="H73" i="1"/>
  <c r="N73" i="1" s="1"/>
  <c r="M73" i="1"/>
  <c r="H72" i="1"/>
  <c r="N72" i="1" s="1"/>
  <c r="M72" i="1"/>
  <c r="H71" i="1"/>
  <c r="N71" i="1" s="1"/>
  <c r="M71" i="1"/>
  <c r="H70" i="1"/>
  <c r="N70" i="1" s="1"/>
  <c r="M70" i="1"/>
  <c r="H69" i="1"/>
  <c r="N69" i="1" s="1"/>
  <c r="M69" i="1"/>
  <c r="H68" i="1"/>
  <c r="N68" i="1" s="1"/>
  <c r="M68" i="1"/>
  <c r="H67" i="1"/>
  <c r="N67" i="1" s="1"/>
  <c r="M67" i="1"/>
  <c r="H66" i="1"/>
  <c r="N66" i="1" s="1"/>
  <c r="M66" i="1"/>
  <c r="H65" i="1"/>
  <c r="N65" i="1" s="1"/>
  <c r="M65" i="1"/>
  <c r="H64" i="1"/>
  <c r="N64" i="1" s="1"/>
  <c r="M64" i="1"/>
  <c r="H63" i="1"/>
  <c r="N63" i="1" s="1"/>
  <c r="M63" i="1"/>
  <c r="H62" i="1"/>
  <c r="N62" i="1" s="1"/>
  <c r="M62" i="1"/>
  <c r="H61" i="1"/>
  <c r="N61" i="1" s="1"/>
  <c r="M61" i="1"/>
  <c r="H60" i="1"/>
  <c r="N60" i="1" s="1"/>
  <c r="M60" i="1"/>
  <c r="H59" i="1"/>
  <c r="N59" i="1" s="1"/>
  <c r="M59" i="1"/>
  <c r="H58" i="1"/>
  <c r="N58" i="1" s="1"/>
  <c r="M58" i="1"/>
  <c r="H57" i="1"/>
  <c r="N57" i="1" s="1"/>
  <c r="M57" i="1"/>
  <c r="H55" i="1"/>
  <c r="N55" i="1" s="1"/>
  <c r="M55" i="1"/>
  <c r="H54" i="1"/>
  <c r="N54" i="1" s="1"/>
  <c r="M54" i="1"/>
  <c r="H53" i="1"/>
  <c r="N53" i="1" s="1"/>
  <c r="M53" i="1"/>
  <c r="H52" i="1"/>
  <c r="N52" i="1" s="1"/>
  <c r="M52" i="1"/>
  <c r="H51" i="1"/>
  <c r="N51" i="1" s="1"/>
  <c r="M51" i="1"/>
  <c r="H50" i="1"/>
  <c r="N50" i="1" s="1"/>
  <c r="M50" i="1"/>
  <c r="J49" i="1"/>
  <c r="H49" i="1"/>
  <c r="C104" i="1"/>
  <c r="H48" i="1"/>
  <c r="I87" i="1"/>
  <c r="G36" i="1"/>
  <c r="G102" i="1"/>
  <c r="G21" i="1"/>
  <c r="G87" i="1"/>
  <c r="H88" i="1"/>
  <c r="H62" i="5" s="1"/>
  <c r="G28" i="1"/>
  <c r="H90" i="1"/>
  <c r="I28" i="1"/>
  <c r="L28" i="1" s="1"/>
  <c r="L28" i="5" s="1"/>
  <c r="H23" i="1"/>
  <c r="H100" i="1"/>
  <c r="H29" i="1"/>
  <c r="G40" i="1"/>
  <c r="G39" i="1" s="1"/>
  <c r="H79" i="1"/>
  <c r="H53" i="5" s="1"/>
  <c r="G17" i="1"/>
  <c r="K90" i="1" l="1"/>
  <c r="K64" i="5" s="1"/>
  <c r="J40" i="5"/>
  <c r="J39" i="1"/>
  <c r="J39" i="5" s="1"/>
  <c r="L40" i="5"/>
  <c r="L39" i="1"/>
  <c r="M78" i="1"/>
  <c r="M52" i="5" s="1"/>
  <c r="M84" i="1"/>
  <c r="M58" i="5" s="1"/>
  <c r="H17" i="1"/>
  <c r="N17" i="1" s="1"/>
  <c r="M102" i="1"/>
  <c r="M76" i="5"/>
  <c r="G76" i="5"/>
  <c r="K77" i="4"/>
  <c r="K49" i="1"/>
  <c r="N49" i="1" s="1"/>
  <c r="M49" i="1"/>
  <c r="H58" i="5"/>
  <c r="N84" i="1"/>
  <c r="N58" i="5" s="1"/>
  <c r="N97" i="1"/>
  <c r="N71" i="5" s="1"/>
  <c r="H71" i="5"/>
  <c r="N34" i="1"/>
  <c r="N34" i="5" s="1"/>
  <c r="H34" i="5"/>
  <c r="H70" i="5"/>
  <c r="H57" i="5"/>
  <c r="N83" i="1"/>
  <c r="N57" i="5" s="1"/>
  <c r="I39" i="5"/>
  <c r="G61" i="5"/>
  <c r="G72" i="5" s="1"/>
  <c r="G98" i="1"/>
  <c r="K21" i="5"/>
  <c r="J21" i="5"/>
  <c r="H40" i="1"/>
  <c r="H39" i="1" s="1"/>
  <c r="M82" i="1"/>
  <c r="M56" i="5" s="1"/>
  <c r="H56" i="5"/>
  <c r="K40" i="1"/>
  <c r="M17" i="1"/>
  <c r="M32" i="1"/>
  <c r="M32" i="5" s="1"/>
  <c r="N33" i="1"/>
  <c r="N33" i="5" s="1"/>
  <c r="H33" i="5"/>
  <c r="H63" i="5"/>
  <c r="N89" i="1"/>
  <c r="N63" i="5" s="1"/>
  <c r="H26" i="5"/>
  <c r="N26" i="1"/>
  <c r="N26" i="5" s="1"/>
  <c r="M36" i="1"/>
  <c r="M36" i="5" s="1"/>
  <c r="G36" i="5"/>
  <c r="K80" i="1"/>
  <c r="K54" i="5" s="1"/>
  <c r="N37" i="1"/>
  <c r="N37" i="5" s="1"/>
  <c r="H37" i="5"/>
  <c r="G40" i="5"/>
  <c r="M40" i="1"/>
  <c r="K88" i="1"/>
  <c r="K62" i="5" s="1"/>
  <c r="J62" i="5"/>
  <c r="H21" i="1"/>
  <c r="H23" i="5"/>
  <c r="N23" i="1"/>
  <c r="N23" i="5" s="1"/>
  <c r="M21" i="1"/>
  <c r="G21" i="5"/>
  <c r="L87" i="1"/>
  <c r="I98" i="1"/>
  <c r="I61" i="5"/>
  <c r="I72" i="5" s="1"/>
  <c r="H24" i="5"/>
  <c r="N24" i="1"/>
  <c r="N24" i="5" s="1"/>
  <c r="N101" i="1"/>
  <c r="N75" i="5" s="1"/>
  <c r="H75" i="5"/>
  <c r="N35" i="1"/>
  <c r="N35" i="5" s="1"/>
  <c r="H35" i="5"/>
  <c r="H22" i="5"/>
  <c r="N22" i="1"/>
  <c r="N22" i="5" s="1"/>
  <c r="H32" i="5"/>
  <c r="N32" i="1"/>
  <c r="N32" i="5" s="1"/>
  <c r="L21" i="5"/>
  <c r="H28" i="1"/>
  <c r="H29" i="5"/>
  <c r="N29" i="1"/>
  <c r="N29" i="5" s="1"/>
  <c r="M31" i="1"/>
  <c r="M31" i="5" s="1"/>
  <c r="H102" i="1"/>
  <c r="N102" i="1" s="1"/>
  <c r="H74" i="5"/>
  <c r="N100" i="1"/>
  <c r="N74" i="5" s="1"/>
  <c r="H31" i="5"/>
  <c r="N31" i="1"/>
  <c r="N31" i="5" s="1"/>
  <c r="K83" i="1"/>
  <c r="K57" i="5" s="1"/>
  <c r="J28" i="1"/>
  <c r="J28" i="5" s="1"/>
  <c r="K28" i="1"/>
  <c r="K28" i="5" s="1"/>
  <c r="I28" i="5"/>
  <c r="M90" i="1"/>
  <c r="M64" i="5" s="1"/>
  <c r="N43" i="1"/>
  <c r="N43" i="5" s="1"/>
  <c r="H43" i="5"/>
  <c r="H30" i="5"/>
  <c r="N30" i="1"/>
  <c r="N30" i="5" s="1"/>
  <c r="H64" i="5"/>
  <c r="F39" i="5"/>
  <c r="F45" i="5" s="1"/>
  <c r="H36" i="1"/>
  <c r="H27" i="5"/>
  <c r="N27" i="1"/>
  <c r="N27" i="5" s="1"/>
  <c r="K82" i="1"/>
  <c r="K56" i="5" s="1"/>
  <c r="N25" i="1"/>
  <c r="N25" i="5" s="1"/>
  <c r="H25" i="5"/>
  <c r="G28" i="5"/>
  <c r="I45" i="1"/>
  <c r="K36" i="1"/>
  <c r="K36" i="5" s="1"/>
  <c r="F72" i="5"/>
  <c r="H38" i="5"/>
  <c r="N38" i="1"/>
  <c r="N38" i="5" s="1"/>
  <c r="K79" i="1"/>
  <c r="K53" i="5" s="1"/>
  <c r="J53" i="5"/>
  <c r="H54" i="5"/>
  <c r="H78" i="1"/>
  <c r="H52" i="5" s="1"/>
  <c r="M80" i="1"/>
  <c r="M54" i="5" s="1"/>
  <c r="N78" i="1"/>
  <c r="N52" i="5" s="1"/>
  <c r="K52" i="5"/>
  <c r="H47" i="1"/>
  <c r="H48" i="5"/>
  <c r="G47" i="5"/>
  <c r="G78" i="5" s="1"/>
  <c r="G85" i="1"/>
  <c r="G104" i="1"/>
  <c r="N45" i="4"/>
  <c r="N77" i="4" s="1"/>
  <c r="H87" i="1"/>
  <c r="M88" i="1"/>
  <c r="M62" i="5" s="1"/>
  <c r="J87" i="1"/>
  <c r="M79" i="1"/>
  <c r="M53" i="5" s="1"/>
  <c r="J48" i="1"/>
  <c r="L48" i="1"/>
  <c r="L48" i="5" s="1"/>
  <c r="L47" i="1"/>
  <c r="N90" i="1" l="1"/>
  <c r="N64" i="5" s="1"/>
  <c r="K40" i="5"/>
  <c r="K39" i="1"/>
  <c r="M40" i="5"/>
  <c r="M39" i="1"/>
  <c r="J45" i="1"/>
  <c r="L39" i="5"/>
  <c r="L45" i="5" s="1"/>
  <c r="L45" i="1"/>
  <c r="I45" i="5"/>
  <c r="I77" i="5" s="1"/>
  <c r="F77" i="5"/>
  <c r="H28" i="5"/>
  <c r="N28" i="1"/>
  <c r="N28" i="5" s="1"/>
  <c r="N36" i="1"/>
  <c r="N36" i="5" s="1"/>
  <c r="H36" i="5"/>
  <c r="G39" i="5"/>
  <c r="G45" i="5" s="1"/>
  <c r="M39" i="5"/>
  <c r="N21" i="1"/>
  <c r="H21" i="5"/>
  <c r="N80" i="1"/>
  <c r="N54" i="5" s="1"/>
  <c r="H98" i="1"/>
  <c r="H61" i="5"/>
  <c r="H72" i="5" s="1"/>
  <c r="H40" i="5"/>
  <c r="N40" i="1"/>
  <c r="J45" i="5"/>
  <c r="L98" i="1"/>
  <c r="L61" i="5"/>
  <c r="L72" i="5" s="1"/>
  <c r="N79" i="1"/>
  <c r="N53" i="5" s="1"/>
  <c r="G45" i="1"/>
  <c r="G103" i="1" s="1"/>
  <c r="M87" i="1"/>
  <c r="J61" i="5"/>
  <c r="J72" i="5" s="1"/>
  <c r="J98" i="1"/>
  <c r="I103" i="1"/>
  <c r="N76" i="5"/>
  <c r="M21" i="5"/>
  <c r="H76" i="5"/>
  <c r="N88" i="1"/>
  <c r="N62" i="5" s="1"/>
  <c r="M28" i="1"/>
  <c r="M28" i="5" s="1"/>
  <c r="N82" i="1"/>
  <c r="N56" i="5" s="1"/>
  <c r="H104" i="1"/>
  <c r="H47" i="5"/>
  <c r="H78" i="5" s="1"/>
  <c r="H85" i="1"/>
  <c r="G59" i="5"/>
  <c r="M48" i="1"/>
  <c r="M48" i="5" s="1"/>
  <c r="J48" i="5"/>
  <c r="L104" i="1"/>
  <c r="L47" i="5"/>
  <c r="L85" i="1"/>
  <c r="K87" i="1"/>
  <c r="N87" i="1" s="1"/>
  <c r="N61" i="5" s="1"/>
  <c r="K48" i="1"/>
  <c r="J47" i="1"/>
  <c r="N40" i="5" l="1"/>
  <c r="N39" i="1"/>
  <c r="N39" i="5" s="1"/>
  <c r="K61" i="5"/>
  <c r="K72" i="5" s="1"/>
  <c r="K98" i="1"/>
  <c r="H39" i="5"/>
  <c r="H45" i="5" s="1"/>
  <c r="H45" i="1"/>
  <c r="H103" i="1" s="1"/>
  <c r="M45" i="1"/>
  <c r="M45" i="5"/>
  <c r="G77" i="5"/>
  <c r="K39" i="5"/>
  <c r="K45" i="5" s="1"/>
  <c r="K45" i="1"/>
  <c r="N21" i="5"/>
  <c r="N45" i="1"/>
  <c r="M61" i="5"/>
  <c r="H59" i="5"/>
  <c r="L103" i="1"/>
  <c r="L59" i="5"/>
  <c r="N48" i="1"/>
  <c r="N48" i="5" s="1"/>
  <c r="K48" i="5"/>
  <c r="M47" i="1"/>
  <c r="J104" i="1"/>
  <c r="J85" i="1"/>
  <c r="J47" i="5"/>
  <c r="L78" i="5"/>
  <c r="K47" i="1"/>
  <c r="C102" i="1"/>
  <c r="D101" i="1"/>
  <c r="D100" i="1"/>
  <c r="D97" i="1"/>
  <c r="D96" i="1"/>
  <c r="E95" i="1"/>
  <c r="E69" i="5" s="1"/>
  <c r="E94" i="1"/>
  <c r="E68" i="5" s="1"/>
  <c r="E93" i="1"/>
  <c r="E67" i="5" s="1"/>
  <c r="E92" i="1"/>
  <c r="E66" i="5" s="1"/>
  <c r="E91" i="1"/>
  <c r="E65" i="5" s="1"/>
  <c r="D90" i="1"/>
  <c r="D64" i="5" s="1"/>
  <c r="C90" i="1"/>
  <c r="C64" i="5" s="1"/>
  <c r="D89" i="1"/>
  <c r="D88" i="1"/>
  <c r="C87" i="1"/>
  <c r="C61" i="5" s="1"/>
  <c r="D84" i="1"/>
  <c r="D83" i="1"/>
  <c r="D82" i="1"/>
  <c r="D80" i="1"/>
  <c r="D54" i="5" s="1"/>
  <c r="D79" i="1"/>
  <c r="D48" i="1"/>
  <c r="D43" i="1"/>
  <c r="D42" i="1"/>
  <c r="E42" i="1" s="1"/>
  <c r="D41" i="1"/>
  <c r="E41" i="1" s="1"/>
  <c r="C40" i="1"/>
  <c r="C39" i="1" s="1"/>
  <c r="D38" i="1"/>
  <c r="D37" i="1"/>
  <c r="C36" i="1"/>
  <c r="C36" i="5" s="1"/>
  <c r="D35" i="1"/>
  <c r="D34" i="1"/>
  <c r="D33" i="1"/>
  <c r="D32" i="1"/>
  <c r="D31" i="1"/>
  <c r="D30" i="1"/>
  <c r="D30" i="5" s="1"/>
  <c r="D29" i="1"/>
  <c r="D27" i="1"/>
  <c r="D26" i="1"/>
  <c r="D25" i="1"/>
  <c r="D24" i="1"/>
  <c r="D23" i="1"/>
  <c r="D23" i="5" s="1"/>
  <c r="D22" i="1"/>
  <c r="C21" i="1"/>
  <c r="C17" i="1"/>
  <c r="D16" i="1"/>
  <c r="E16" i="1" s="1"/>
  <c r="D15" i="1"/>
  <c r="E15" i="1" s="1"/>
  <c r="D14" i="1"/>
  <c r="D13" i="1"/>
  <c r="E13" i="1" s="1"/>
  <c r="M98" i="1" l="1"/>
  <c r="H77" i="5"/>
  <c r="C72" i="5"/>
  <c r="E82" i="1"/>
  <c r="E56" i="5" s="1"/>
  <c r="D56" i="5"/>
  <c r="E24" i="1"/>
  <c r="E24" i="5" s="1"/>
  <c r="D24" i="5"/>
  <c r="E31" i="1"/>
  <c r="E31" i="5" s="1"/>
  <c r="D31" i="5"/>
  <c r="E97" i="1"/>
  <c r="E71" i="5" s="1"/>
  <c r="D71" i="5"/>
  <c r="E22" i="1"/>
  <c r="E22" i="5" s="1"/>
  <c r="D22" i="5"/>
  <c r="E88" i="1"/>
  <c r="E62" i="5" s="1"/>
  <c r="D62" i="5"/>
  <c r="E37" i="1"/>
  <c r="E37" i="5" s="1"/>
  <c r="D37" i="5"/>
  <c r="C21" i="5"/>
  <c r="E83" i="1"/>
  <c r="E57" i="5" s="1"/>
  <c r="D57" i="5"/>
  <c r="E25" i="1"/>
  <c r="E25" i="5" s="1"/>
  <c r="D25" i="5"/>
  <c r="E89" i="1"/>
  <c r="E63" i="5" s="1"/>
  <c r="D63" i="5"/>
  <c r="E29" i="1"/>
  <c r="E29" i="5" s="1"/>
  <c r="D29" i="5"/>
  <c r="E32" i="1"/>
  <c r="E32" i="5" s="1"/>
  <c r="D32" i="5"/>
  <c r="E34" i="1"/>
  <c r="E34" i="5" s="1"/>
  <c r="D34" i="5"/>
  <c r="E96" i="1"/>
  <c r="D70" i="5"/>
  <c r="E100" i="1"/>
  <c r="E74" i="5" s="1"/>
  <c r="D74" i="5"/>
  <c r="E38" i="1"/>
  <c r="E38" i="5" s="1"/>
  <c r="D38" i="5"/>
  <c r="C40" i="5"/>
  <c r="E43" i="1"/>
  <c r="E43" i="5" s="1"/>
  <c r="D43" i="5"/>
  <c r="E84" i="1"/>
  <c r="E58" i="5" s="1"/>
  <c r="D58" i="5"/>
  <c r="E26" i="1"/>
  <c r="E26" i="5" s="1"/>
  <c r="D26" i="5"/>
  <c r="E27" i="1"/>
  <c r="E27" i="5" s="1"/>
  <c r="D27" i="5"/>
  <c r="E33" i="1"/>
  <c r="E33" i="5" s="1"/>
  <c r="D33" i="5"/>
  <c r="E35" i="1"/>
  <c r="E35" i="5" s="1"/>
  <c r="D35" i="5"/>
  <c r="E101" i="1"/>
  <c r="E75" i="5" s="1"/>
  <c r="D75" i="5"/>
  <c r="N45" i="5"/>
  <c r="E79" i="1"/>
  <c r="E53" i="5" s="1"/>
  <c r="D53" i="5"/>
  <c r="D47" i="1"/>
  <c r="D48" i="5"/>
  <c r="J103" i="1"/>
  <c r="J59" i="5"/>
  <c r="J77" i="5" s="1"/>
  <c r="L77" i="5"/>
  <c r="N47" i="1"/>
  <c r="K104" i="1"/>
  <c r="K85" i="1"/>
  <c r="K47" i="5"/>
  <c r="J78" i="5"/>
  <c r="M47" i="5"/>
  <c r="M85" i="1"/>
  <c r="M104" i="1"/>
  <c r="E14" i="1"/>
  <c r="C98" i="1"/>
  <c r="E48" i="1"/>
  <c r="D87" i="1"/>
  <c r="D36" i="1"/>
  <c r="D36" i="5" s="1"/>
  <c r="E40" i="1"/>
  <c r="E90" i="1"/>
  <c r="E64" i="5" s="1"/>
  <c r="D28" i="1"/>
  <c r="D28" i="5" s="1"/>
  <c r="D21" i="1"/>
  <c r="D40" i="1"/>
  <c r="D39" i="1" s="1"/>
  <c r="E23" i="1"/>
  <c r="D102" i="1"/>
  <c r="D17" i="1"/>
  <c r="E80" i="1"/>
  <c r="E54" i="5" s="1"/>
  <c r="E30" i="1"/>
  <c r="M70" i="5" l="1"/>
  <c r="M72" i="5" s="1"/>
  <c r="E102" i="1"/>
  <c r="E70" i="5"/>
  <c r="N96" i="1"/>
  <c r="E39" i="1"/>
  <c r="E39" i="5" s="1"/>
  <c r="E76" i="5"/>
  <c r="C39" i="5"/>
  <c r="C45" i="5" s="1"/>
  <c r="C77" i="5" s="1"/>
  <c r="C45" i="1"/>
  <c r="D76" i="5"/>
  <c r="E28" i="1"/>
  <c r="E28" i="5" s="1"/>
  <c r="E30" i="5"/>
  <c r="D98" i="1"/>
  <c r="D61" i="5"/>
  <c r="D72" i="5" s="1"/>
  <c r="E21" i="1"/>
  <c r="E23" i="5"/>
  <c r="D21" i="5"/>
  <c r="E87" i="1"/>
  <c r="D39" i="5"/>
  <c r="D40" i="5"/>
  <c r="E36" i="1"/>
  <c r="E36" i="5" s="1"/>
  <c r="E40" i="5"/>
  <c r="E48" i="5"/>
  <c r="E47" i="1"/>
  <c r="D85" i="1"/>
  <c r="D104" i="1"/>
  <c r="D47" i="5"/>
  <c r="D78" i="5" s="1"/>
  <c r="K103" i="1"/>
  <c r="K59" i="5"/>
  <c r="K77" i="5" s="1"/>
  <c r="M103" i="1"/>
  <c r="M59" i="5"/>
  <c r="N47" i="5"/>
  <c r="N104" i="1"/>
  <c r="N85" i="1"/>
  <c r="M78" i="5"/>
  <c r="K78" i="5"/>
  <c r="C103" i="1"/>
  <c r="E17" i="1"/>
  <c r="N70" i="5" l="1"/>
  <c r="N72" i="5" s="1"/>
  <c r="N98" i="1"/>
  <c r="E98" i="1"/>
  <c r="E61" i="5"/>
  <c r="E72" i="5" s="1"/>
  <c r="E45" i="1"/>
  <c r="E21" i="5"/>
  <c r="E45" i="5" s="1"/>
  <c r="D45" i="1"/>
  <c r="D103" i="1" s="1"/>
  <c r="D45" i="5"/>
  <c r="D59" i="5"/>
  <c r="E104" i="1"/>
  <c r="E47" i="5"/>
  <c r="E78" i="5" s="1"/>
  <c r="E85" i="1"/>
  <c r="N59" i="5"/>
  <c r="M77" i="5"/>
  <c r="N78" i="5"/>
  <c r="D77" i="5" l="1"/>
  <c r="E59" i="5"/>
  <c r="E77" i="5" s="1"/>
  <c r="E103" i="1"/>
  <c r="N77" i="5"/>
</calcChain>
</file>

<file path=xl/sharedStrings.xml><?xml version="1.0" encoding="utf-8"?>
<sst xmlns="http://schemas.openxmlformats.org/spreadsheetml/2006/main" count="468" uniqueCount="150">
  <si>
    <t>OBIECTIV: REABILITARE ENERGETICĂ APROFUNDATĂ A CLĂDIRILOR REZIDENȚIALE MULTIFAMILIALE DIN COMUNA SARMASAG - 1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</si>
  <si>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</si>
  <si>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</si>
  <si>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</si>
  <si>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</si>
  <si>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</si>
  <si>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- 1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</si>
  <si>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</si>
  <si>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</si>
  <si>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</si>
  <si>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</si>
  <si>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</si>
  <si>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</si>
  <si>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</si>
  <si>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</si>
  <si>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</si>
  <si>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</si>
  <si>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</si>
  <si>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</si>
  <si>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</si>
  <si>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</si>
  <si>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</si>
  <si>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</si>
  <si>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</si>
  <si>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</si>
  <si>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</si>
  <si>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</si>
  <si>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</si>
  <si>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</si>
  <si>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</si>
  <si>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</si>
  <si>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</si>
  <si>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</si>
  <si>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</si>
  <si>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</si>
  <si>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</si>
  <si>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</si>
  <si>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</si>
  <si>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</si>
  <si>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</si>
  <si>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</si>
  <si>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</si>
  <si>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</si>
  <si>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</si>
  <si>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</si>
  <si>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</si>
  <si>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</si>
  <si>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</si>
  <si>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</si>
  <si>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</si>
  <si>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</si>
  <si>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</si>
  <si>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</si>
  <si>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</si>
  <si>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</si>
  <si>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</si>
  <si>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</si>
  <si>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</si>
  <si>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</si>
  <si>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</si>
  <si>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</si>
  <si>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</si>
  <si>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</si>
  <si>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</si>
  <si>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</si>
  <si>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</si>
  <si>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</si>
  <si>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</si>
  <si>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</si>
  <si>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</si>
  <si>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</si>
  <si>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</si>
  <si>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</si>
  <si>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</si>
  <si>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</si>
  <si>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</si>
  <si>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</si>
  <si>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</si>
  <si>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</si>
  <si>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</si>
  <si>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</si>
  <si>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</si>
  <si>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</si>
  <si>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</si>
  <si>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</si>
  <si>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</si>
  <si>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</si>
  <si>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</si>
  <si>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</si>
  <si>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</si>
  <si>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</si>
  <si>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</si>
  <si>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</si>
  <si>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</si>
  <si>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</si>
  <si>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</si>
  <si>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</si>
  <si>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</si>
  <si>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</si>
  <si>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</si>
  <si>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</si>
  <si>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</si>
  <si>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</si>
  <si>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</si>
  <si>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</si>
  <si>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</si>
  <si>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</si>
  <si>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 xml:space="preserve"> </t>
  </si>
  <si>
    <t>Tamplarie interioara si exterioara Minerilor G39</t>
  </si>
  <si>
    <t>Interventii si termoizolatii la fatada Minerilor G39</t>
  </si>
  <si>
    <t>Acoperis Minerilor G39</t>
  </si>
  <si>
    <t>Instalatii iluminat Minerilor G39</t>
  </si>
  <si>
    <t>Sisteme alternative de producere a energiei Minerilor G39</t>
  </si>
  <si>
    <t>Repararea trotuarelor de protectie Minerilor G39</t>
  </si>
  <si>
    <t>Ventilare naturala Minerilor G39</t>
  </si>
  <si>
    <t>Desfaceri si desfintari Minerilor G39</t>
  </si>
  <si>
    <t>Lucrari necesare suplimentare fata de DALI Minerilor G39</t>
  </si>
  <si>
    <t>Tamplarie interioara si exterioara Parcului G30</t>
  </si>
  <si>
    <t>Interventii si termoizolatii la fatada Parcului G30</t>
  </si>
  <si>
    <t>Acoperis Parcului G30</t>
  </si>
  <si>
    <t>Instalatii iluminat Parcului G30</t>
  </si>
  <si>
    <t>Sisteme alternative de producere a energiei Parcului G30</t>
  </si>
  <si>
    <t>Repararea trotuarelor de protectie Parcului G30</t>
  </si>
  <si>
    <t>Ventilare naturala Parcului G30</t>
  </si>
  <si>
    <t>Desfaceri si desfintari Parcului G30</t>
  </si>
  <si>
    <t>Lucrari necesare suplimentare fata de DALI Parcului G30</t>
  </si>
  <si>
    <t>Tamplarie interioara si exterioara Parcului 19A</t>
  </si>
  <si>
    <t>Interventii si termoizolatii la fatada Parcului 19A</t>
  </si>
  <si>
    <t>Acoperis Parcului 19A</t>
  </si>
  <si>
    <t>Instalatii iluminat Parcului 19A</t>
  </si>
  <si>
    <t>Sisteme alternative de producere a energiei Parcului 19A</t>
  </si>
  <si>
    <t>Repararea trotuarelor de protectie Parcului 19A</t>
  </si>
  <si>
    <t>Ventilare naturala Parcului 19A</t>
  </si>
  <si>
    <t>Desfaceri si desfintari Parcului 19A</t>
  </si>
  <si>
    <t>Lucrari necesare suplimentare fata de DALI Parcului 19A</t>
  </si>
  <si>
    <t>4.2</t>
  </si>
  <si>
    <t>Montaj utilaje, echipamente tehnologice şi funcţionale</t>
  </si>
  <si>
    <t>4.3</t>
  </si>
  <si>
    <t>Utilaje, echipamente tehnologice şi funcţionale care necesită montaj</t>
  </si>
  <si>
    <t>DEVIZ GENERAL - NEELIGIBIL</t>
  </si>
  <si>
    <t>4.1.2. Construcţii şi instalaţii - suplimentar PT</t>
  </si>
  <si>
    <t xml:space="preserve">DEVIZ GENERAL </t>
  </si>
  <si>
    <t>3.5.3. Studiu de fezabilitate/documentaţie de avizare a lucrărilor de intervenţii</t>
  </si>
  <si>
    <t xml:space="preserve">Valoare totală actualizarea </t>
  </si>
  <si>
    <t>4.3.3. Ajustare pret</t>
  </si>
  <si>
    <t>3.8.3. Asistenta tehnica de specialitate expert extern cooptat receptie lucrari</t>
  </si>
  <si>
    <t>4.1.2.Ajustare pret</t>
  </si>
  <si>
    <t>4.1.3. Ajustare pret</t>
  </si>
  <si>
    <t>Valoare executată până la data de 31.07.2025      TVA 19%</t>
  </si>
  <si>
    <t>Valoare executata de la data de 01.08.2025            TVA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</si>
</sst>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24">
    <xf numFmtId="0" fontId="0" fillId="0" borderId="0" xfId="0"/>
    <xf numFmtId="0" fontId="4" fillId="0" borderId="0" xfId="0" applyFont="1"/>
    <xf numFmtId="0" fontId="3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4" fontId="10" fillId="0" borderId="13" xfId="2" applyNumberFormat="1" applyFont="1" applyFill="1" applyBorder="1"/>
    <xf numFmtId="4" fontId="10" fillId="0" borderId="13" xfId="0" applyNumberFormat="1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4" fontId="10" fillId="0" borderId="16" xfId="2" applyNumberFormat="1" applyFont="1" applyFill="1" applyBorder="1"/>
    <xf numFmtId="4" fontId="10" fillId="0" borderId="16" xfId="0" applyNumberFormat="1" applyFont="1" applyBorder="1"/>
    <xf numFmtId="0" fontId="10" fillId="0" borderId="16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4" fontId="10" fillId="0" borderId="24" xfId="2" applyNumberFormat="1" applyFont="1" applyFill="1" applyBorder="1"/>
    <xf numFmtId="4" fontId="10" fillId="0" borderId="24" xfId="0" applyNumberFormat="1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0" fontId="10" fillId="4" borderId="24" xfId="0" applyFont="1" applyFill="1" applyBorder="1" applyAlignment="1">
      <alignment wrapText="1"/>
    </xf>
    <xf numFmtId="4" fontId="10" fillId="4" borderId="24" xfId="2" applyNumberFormat="1" applyFont="1" applyFill="1" applyBorder="1"/>
    <xf numFmtId="4" fontId="10" fillId="4" borderId="24" xfId="0" applyNumberFormat="1" applyFont="1" applyFill="1" applyBorder="1"/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4" fontId="10" fillId="4" borderId="13" xfId="2" applyNumberFormat="1" applyFont="1" applyFill="1" applyBorder="1"/>
    <xf numFmtId="4" fontId="10" fillId="4" borderId="13" xfId="0" applyNumberFormat="1" applyFont="1" applyFill="1" applyBorder="1"/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4" fontId="10" fillId="4" borderId="16" xfId="2" applyNumberFormat="1" applyFont="1" applyFill="1" applyBorder="1"/>
    <xf numFmtId="4" fontId="10" fillId="4" borderId="16" xfId="0" applyNumberFormat="1" applyFont="1" applyFill="1" applyBorder="1"/>
    <xf numFmtId="0" fontId="10" fillId="4" borderId="24" xfId="0" applyFont="1" applyFill="1" applyBorder="1"/>
    <xf numFmtId="4" fontId="9" fillId="4" borderId="24" xfId="0" applyNumberFormat="1" applyFont="1" applyFill="1" applyBorder="1"/>
    <xf numFmtId="0" fontId="10" fillId="5" borderId="23" xfId="0" quotePrefix="1" applyFont="1" applyFill="1" applyBorder="1" applyAlignment="1">
      <alignment vertical="center"/>
    </xf>
    <xf numFmtId="0" fontId="10" fillId="5" borderId="24" xfId="0" applyFont="1" applyFill="1" applyBorder="1"/>
    <xf numFmtId="4" fontId="10" fillId="5" borderId="24" xfId="2" applyNumberFormat="1" applyFont="1" applyFill="1" applyBorder="1"/>
    <xf numFmtId="4" fontId="10" fillId="5" borderId="24" xfId="0" applyNumberFormat="1" applyFont="1" applyFill="1" applyBorder="1"/>
    <xf numFmtId="0" fontId="10" fillId="0" borderId="13" xfId="0" applyFont="1" applyBorder="1" applyAlignment="1">
      <alignment wrapText="1"/>
    </xf>
    <xf numFmtId="0" fontId="10" fillId="0" borderId="0" xfId="0" applyFont="1"/>
    <xf numFmtId="4" fontId="11" fillId="0" borderId="24" xfId="2" applyNumberFormat="1" applyFont="1" applyFill="1" applyBorder="1"/>
    <xf numFmtId="0" fontId="10" fillId="0" borderId="24" xfId="0" applyFont="1" applyBorder="1" applyAlignment="1">
      <alignment vertical="top" wrapText="1"/>
    </xf>
    <xf numFmtId="4" fontId="10" fillId="0" borderId="24" xfId="1" applyNumberFormat="1" applyFont="1" applyFill="1" applyBorder="1"/>
    <xf numFmtId="4" fontId="10" fillId="0" borderId="13" xfId="1" applyNumberFormat="1" applyFont="1" applyFill="1" applyBorder="1"/>
    <xf numFmtId="0" fontId="10" fillId="0" borderId="0" xfId="0" applyFont="1" applyAlignment="1">
      <alignment wrapText="1"/>
    </xf>
    <xf numFmtId="4" fontId="9" fillId="0" borderId="31" xfId="0" applyNumberFormat="1" applyFont="1" applyBorder="1"/>
    <xf numFmtId="0" fontId="12" fillId="0" borderId="0" xfId="0" applyFont="1"/>
    <xf numFmtId="0" fontId="5" fillId="0" borderId="0" xfId="0" applyFont="1"/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4" fontId="10" fillId="6" borderId="13" xfId="0" applyNumberFormat="1" applyFont="1" applyFill="1" applyBorder="1"/>
    <xf numFmtId="4" fontId="10" fillId="6" borderId="14" xfId="0" applyNumberFormat="1" applyFont="1" applyFill="1" applyBorder="1"/>
    <xf numFmtId="4" fontId="10" fillId="6" borderId="16" xfId="0" applyNumberFormat="1" applyFont="1" applyFill="1" applyBorder="1"/>
    <xf numFmtId="4" fontId="10" fillId="6" borderId="17" xfId="0" applyNumberFormat="1" applyFont="1" applyFill="1" applyBorder="1"/>
    <xf numFmtId="4" fontId="9" fillId="6" borderId="6" xfId="0" applyNumberFormat="1" applyFont="1" applyFill="1" applyBorder="1"/>
    <xf numFmtId="4" fontId="9" fillId="6" borderId="20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10" fillId="6" borderId="24" xfId="0" applyNumberFormat="1" applyFont="1" applyFill="1" applyBorder="1"/>
    <xf numFmtId="4" fontId="10" fillId="6" borderId="25" xfId="0" applyNumberFormat="1" applyFont="1" applyFill="1" applyBorder="1"/>
    <xf numFmtId="4" fontId="11" fillId="6" borderId="24" xfId="2" applyNumberFormat="1" applyFont="1" applyFill="1" applyBorder="1"/>
    <xf numFmtId="4" fontId="10" fillId="6" borderId="24" xfId="1" applyNumberFormat="1" applyFont="1" applyFill="1" applyBorder="1"/>
    <xf numFmtId="4" fontId="10" fillId="6" borderId="13" xfId="1" applyNumberFormat="1" applyFont="1" applyFill="1" applyBorder="1"/>
    <xf numFmtId="4" fontId="9" fillId="6" borderId="31" xfId="0" applyNumberFormat="1" applyFont="1" applyFill="1" applyBorder="1"/>
    <xf numFmtId="4" fontId="10" fillId="7" borderId="13" xfId="0" applyNumberFormat="1" applyFont="1" applyFill="1" applyBorder="1"/>
    <xf numFmtId="4" fontId="10" fillId="7" borderId="16" xfId="0" applyNumberFormat="1" applyFont="1" applyFill="1" applyBorder="1"/>
    <xf numFmtId="4" fontId="9" fillId="7" borderId="6" xfId="0" applyNumberFormat="1" applyFont="1" applyFill="1" applyBorder="1"/>
    <xf numFmtId="0" fontId="0" fillId="7" borderId="0" xfId="0" applyFill="1"/>
    <xf numFmtId="4" fontId="9" fillId="7" borderId="7" xfId="0" applyNumberFormat="1" applyFont="1" applyFill="1" applyBorder="1"/>
    <xf numFmtId="4" fontId="9" fillId="7" borderId="24" xfId="0" applyNumberFormat="1" applyFont="1" applyFill="1" applyBorder="1"/>
    <xf numFmtId="4" fontId="10" fillId="7" borderId="24" xfId="0" applyNumberFormat="1" applyFont="1" applyFill="1" applyBorder="1"/>
    <xf numFmtId="4" fontId="11" fillId="7" borderId="24" xfId="2" applyNumberFormat="1" applyFont="1" applyFill="1" applyBorder="1"/>
    <xf numFmtId="4" fontId="10" fillId="7" borderId="24" xfId="1" applyNumberFormat="1" applyFont="1" applyFill="1" applyBorder="1"/>
    <xf numFmtId="4" fontId="10" fillId="7" borderId="13" xfId="1" applyNumberFormat="1" applyFont="1" applyFill="1" applyBorder="1"/>
    <xf numFmtId="4" fontId="9" fillId="7" borderId="31" xfId="0" applyNumberFormat="1" applyFont="1" applyFill="1" applyBorder="1"/>
    <xf numFmtId="0" fontId="9" fillId="6" borderId="37" xfId="0" applyFont="1" applyFill="1" applyBorder="1" applyAlignment="1">
      <alignment vertical="center"/>
    </xf>
    <xf numFmtId="0" fontId="9" fillId="6" borderId="38" xfId="0" applyFont="1" applyFill="1" applyBorder="1" applyAlignment="1">
      <alignment vertical="center"/>
    </xf>
    <xf numFmtId="0" fontId="9" fillId="7" borderId="38" xfId="0" applyFont="1" applyFill="1" applyBorder="1" applyAlignment="1">
      <alignment vertical="center"/>
    </xf>
    <xf numFmtId="0" fontId="11" fillId="0" borderId="24" xfId="0" applyFont="1" applyBorder="1"/>
    <xf numFmtId="0" fontId="13" fillId="4" borderId="24" xfId="0" applyFont="1" applyFill="1" applyBorder="1"/>
    <xf numFmtId="0" fontId="11" fillId="0" borderId="23" xfId="0" quotePrefix="1" applyFont="1" applyBorder="1" applyAlignment="1">
      <alignment vertical="center"/>
    </xf>
    <xf numFmtId="4" fontId="11" fillId="0" borderId="24" xfId="0" applyNumberFormat="1" applyFont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7" borderId="24" xfId="0" applyNumberFormat="1" applyFont="1" applyFill="1" applyBorder="1"/>
    <xf numFmtId="4" fontId="10" fillId="0" borderId="24" xfId="2" applyNumberFormat="1" applyFont="1" applyFill="1" applyBorder="1" applyAlignment="1">
      <alignment horizontal="right"/>
    </xf>
    <xf numFmtId="4" fontId="13" fillId="0" borderId="24" xfId="0" applyNumberFormat="1" applyFont="1" applyBorder="1"/>
    <xf numFmtId="0" fontId="13" fillId="0" borderId="24" xfId="0" applyFont="1" applyBorder="1"/>
    <xf numFmtId="4" fontId="0" fillId="0" borderId="0" xfId="0" applyNumberFormat="1"/>
    <xf numFmtId="4" fontId="13" fillId="0" borderId="24" xfId="2" applyNumberFormat="1" applyFont="1" applyFill="1" applyBorder="1"/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0" fillId="0" borderId="41" xfId="0" quotePrefix="1" applyFont="1" applyBorder="1" applyAlignment="1">
      <alignment horizontal="center" vertical="center"/>
    </xf>
    <xf numFmtId="4" fontId="10" fillId="0" borderId="42" xfId="0" applyNumberFormat="1" applyFont="1" applyBorder="1"/>
    <xf numFmtId="4" fontId="10" fillId="0" borderId="43" xfId="0" applyNumberFormat="1" applyFont="1" applyBorder="1"/>
    <xf numFmtId="4" fontId="9" fillId="0" borderId="44" xfId="0" applyNumberFormat="1" applyFont="1" applyBorder="1"/>
    <xf numFmtId="4" fontId="9" fillId="0" borderId="40" xfId="0" applyNumberFormat="1" applyFont="1" applyBorder="1"/>
    <xf numFmtId="4" fontId="10" fillId="0" borderId="45" xfId="0" applyNumberFormat="1" applyFont="1" applyBorder="1"/>
    <xf numFmtId="4" fontId="10" fillId="4" borderId="45" xfId="0" applyNumberFormat="1" applyFont="1" applyFill="1" applyBorder="1"/>
    <xf numFmtId="4" fontId="10" fillId="4" borderId="42" xfId="0" applyNumberFormat="1" applyFont="1" applyFill="1" applyBorder="1"/>
    <xf numFmtId="4" fontId="10" fillId="4" borderId="43" xfId="0" applyNumberFormat="1" applyFont="1" applyFill="1" applyBorder="1"/>
    <xf numFmtId="4" fontId="9" fillId="4" borderId="45" xfId="0" applyNumberFormat="1" applyFont="1" applyFill="1" applyBorder="1"/>
    <xf numFmtId="4" fontId="10" fillId="5" borderId="45" xfId="0" applyNumberFormat="1" applyFont="1" applyFill="1" applyBorder="1"/>
    <xf numFmtId="4" fontId="11" fillId="0" borderId="45" xfId="2" applyNumberFormat="1" applyFont="1" applyFill="1" applyBorder="1"/>
    <xf numFmtId="4" fontId="11" fillId="0" borderId="45" xfId="0" applyNumberFormat="1" applyFont="1" applyBorder="1"/>
    <xf numFmtId="4" fontId="13" fillId="0" borderId="45" xfId="0" applyNumberFormat="1" applyFont="1" applyBorder="1"/>
    <xf numFmtId="4" fontId="9" fillId="0" borderId="47" xfId="0" applyNumberFormat="1" applyFont="1" applyBorder="1"/>
    <xf numFmtId="0" fontId="9" fillId="6" borderId="48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10" fillId="6" borderId="50" xfId="0" quotePrefix="1" applyFont="1" applyFill="1" applyBorder="1" applyAlignment="1">
      <alignment horizontal="center" vertical="center"/>
    </xf>
    <xf numFmtId="0" fontId="10" fillId="6" borderId="51" xfId="0" quotePrefix="1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vertical="center"/>
    </xf>
    <xf numFmtId="4" fontId="10" fillId="6" borderId="12" xfId="2" applyNumberFormat="1" applyFont="1" applyFill="1" applyBorder="1"/>
    <xf numFmtId="4" fontId="10" fillId="6" borderId="15" xfId="2" applyNumberFormat="1" applyFont="1" applyFill="1" applyBorder="1"/>
    <xf numFmtId="4" fontId="9" fillId="6" borderId="5" xfId="0" applyNumberFormat="1" applyFont="1" applyFill="1" applyBorder="1"/>
    <xf numFmtId="0" fontId="0" fillId="6" borderId="53" xfId="0" applyFill="1" applyBorder="1"/>
    <xf numFmtId="0" fontId="0" fillId="6" borderId="54" xfId="0" applyFill="1" applyBorder="1"/>
    <xf numFmtId="4" fontId="9" fillId="6" borderId="49" xfId="0" applyNumberFormat="1" applyFont="1" applyFill="1" applyBorder="1"/>
    <xf numFmtId="4" fontId="9" fillId="6" borderId="23" xfId="0" applyNumberFormat="1" applyFont="1" applyFill="1" applyBorder="1"/>
    <xf numFmtId="4" fontId="10" fillId="6" borderId="23" xfId="2" applyNumberFormat="1" applyFont="1" applyFill="1" applyBorder="1"/>
    <xf numFmtId="4" fontId="11" fillId="6" borderId="23" xfId="2" applyNumberFormat="1" applyFont="1" applyFill="1" applyBorder="1"/>
    <xf numFmtId="4" fontId="11" fillId="6" borderId="25" xfId="2" applyNumberFormat="1" applyFont="1" applyFill="1" applyBorder="1"/>
    <xf numFmtId="4" fontId="13" fillId="6" borderId="23" xfId="2" applyNumberFormat="1" applyFont="1" applyFill="1" applyBorder="1"/>
    <xf numFmtId="4" fontId="9" fillId="6" borderId="30" xfId="0" applyNumberFormat="1" applyFont="1" applyFill="1" applyBorder="1"/>
    <xf numFmtId="4" fontId="9" fillId="6" borderId="55" xfId="0" applyNumberFormat="1" applyFont="1" applyFill="1" applyBorder="1"/>
    <xf numFmtId="4" fontId="11" fillId="7" borderId="56" xfId="2" applyNumberFormat="1" applyFont="1" applyFill="1" applyBorder="1"/>
    <xf numFmtId="4" fontId="3" fillId="0" borderId="0" xfId="0" applyNumberFormat="1" applyFont="1"/>
    <xf numFmtId="4" fontId="14" fillId="0" borderId="0" xfId="0" applyNumberFormat="1" applyFont="1"/>
    <xf numFmtId="0" fontId="0" fillId="5" borderId="0" xfId="0" applyFill="1"/>
    <xf numFmtId="0" fontId="9" fillId="7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10" fillId="7" borderId="41" xfId="0" quotePrefix="1" applyFont="1" applyFill="1" applyBorder="1" applyAlignment="1">
      <alignment horizontal="center" vertical="center"/>
    </xf>
    <xf numFmtId="4" fontId="10" fillId="7" borderId="42" xfId="0" applyNumberFormat="1" applyFont="1" applyFill="1" applyBorder="1"/>
    <xf numFmtId="4" fontId="9" fillId="7" borderId="40" xfId="0" applyNumberFormat="1" applyFont="1" applyFill="1" applyBorder="1"/>
    <xf numFmtId="4" fontId="9" fillId="7" borderId="45" xfId="0" applyNumberFormat="1" applyFont="1" applyFill="1" applyBorder="1"/>
    <xf numFmtId="4" fontId="10" fillId="7" borderId="45" xfId="0" applyNumberFormat="1" applyFont="1" applyFill="1" applyBorder="1"/>
    <xf numFmtId="4" fontId="11" fillId="7" borderId="45" xfId="2" applyNumberFormat="1" applyFont="1" applyFill="1" applyBorder="1"/>
    <xf numFmtId="4" fontId="11" fillId="7" borderId="45" xfId="0" applyNumberFormat="1" applyFont="1" applyFill="1" applyBorder="1"/>
    <xf numFmtId="4" fontId="9" fillId="7" borderId="47" xfId="0" applyNumberFormat="1" applyFont="1" applyFill="1" applyBorder="1"/>
    <xf numFmtId="0" fontId="9" fillId="7" borderId="57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0" fillId="7" borderId="58" xfId="0" quotePrefix="1" applyFont="1" applyFill="1" applyBorder="1" applyAlignment="1">
      <alignment horizontal="center" vertical="center"/>
    </xf>
    <xf numFmtId="4" fontId="10" fillId="7" borderId="59" xfId="2" applyNumberFormat="1" applyFont="1" applyFill="1" applyBorder="1"/>
    <xf numFmtId="4" fontId="10" fillId="7" borderId="60" xfId="2" applyNumberFormat="1" applyFont="1" applyFill="1" applyBorder="1"/>
    <xf numFmtId="4" fontId="9" fillId="7" borderId="19" xfId="0" applyNumberFormat="1" applyFont="1" applyFill="1" applyBorder="1"/>
    <xf numFmtId="4" fontId="9" fillId="7" borderId="22" xfId="0" applyNumberFormat="1" applyFont="1" applyFill="1" applyBorder="1"/>
    <xf numFmtId="4" fontId="9" fillId="7" borderId="56" xfId="0" applyNumberFormat="1" applyFont="1" applyFill="1" applyBorder="1"/>
    <xf numFmtId="4" fontId="10" fillId="7" borderId="56" xfId="2" applyNumberFormat="1" applyFont="1" applyFill="1" applyBorder="1"/>
    <xf numFmtId="4" fontId="9" fillId="7" borderId="62" xfId="0" applyNumberFormat="1" applyFont="1" applyFill="1" applyBorder="1"/>
    <xf numFmtId="4" fontId="11" fillId="7" borderId="19" xfId="0" applyNumberFormat="1" applyFont="1" applyFill="1" applyBorder="1"/>
    <xf numFmtId="4" fontId="11" fillId="7" borderId="13" xfId="0" applyNumberFormat="1" applyFont="1" applyFill="1" applyBorder="1"/>
    <xf numFmtId="4" fontId="11" fillId="7" borderId="42" xfId="0" applyNumberFormat="1" applyFont="1" applyFill="1" applyBorder="1"/>
    <xf numFmtId="4" fontId="10" fillId="7" borderId="43" xfId="0" applyNumberFormat="1" applyFont="1" applyFill="1" applyBorder="1"/>
    <xf numFmtId="4" fontId="9" fillId="7" borderId="44" xfId="0" applyNumberFormat="1" applyFont="1" applyFill="1" applyBorder="1"/>
    <xf numFmtId="4" fontId="12" fillId="0" borderId="0" xfId="0" applyNumberFormat="1" applyFont="1"/>
    <xf numFmtId="4" fontId="10" fillId="6" borderId="24" xfId="2" applyNumberFormat="1" applyFont="1" applyFill="1" applyBorder="1"/>
    <xf numFmtId="4" fontId="10" fillId="6" borderId="13" xfId="2" applyNumberFormat="1" applyFont="1" applyFill="1" applyBorder="1"/>
    <xf numFmtId="4" fontId="10" fillId="6" borderId="16" xfId="2" applyNumberFormat="1" applyFont="1" applyFill="1" applyBorder="1"/>
    <xf numFmtId="4" fontId="10" fillId="7" borderId="24" xfId="2" applyNumberFormat="1" applyFont="1" applyFill="1" applyBorder="1"/>
    <xf numFmtId="4" fontId="10" fillId="7" borderId="13" xfId="2" applyNumberFormat="1" applyFont="1" applyFill="1" applyBorder="1"/>
    <xf numFmtId="4" fontId="10" fillId="7" borderId="16" xfId="2" applyNumberFormat="1" applyFont="1" applyFill="1" applyBorder="1"/>
    <xf numFmtId="0" fontId="9" fillId="8" borderId="48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49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 wrapText="1"/>
    </xf>
    <xf numFmtId="0" fontId="10" fillId="8" borderId="50" xfId="0" quotePrefix="1" applyFont="1" applyFill="1" applyBorder="1" applyAlignment="1">
      <alignment horizontal="center" vertical="center"/>
    </xf>
    <xf numFmtId="0" fontId="10" fillId="8" borderId="9" xfId="0" quotePrefix="1" applyFont="1" applyFill="1" applyBorder="1" applyAlignment="1">
      <alignment horizontal="center" vertical="center"/>
    </xf>
    <xf numFmtId="0" fontId="10" fillId="8" borderId="51" xfId="0" quotePrefix="1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vertical="center"/>
    </xf>
    <xf numFmtId="0" fontId="9" fillId="8" borderId="38" xfId="0" applyFont="1" applyFill="1" applyBorder="1" applyAlignment="1">
      <alignment vertical="center"/>
    </xf>
    <xf numFmtId="0" fontId="9" fillId="8" borderId="52" xfId="0" applyFont="1" applyFill="1" applyBorder="1" applyAlignment="1">
      <alignment vertical="center"/>
    </xf>
    <xf numFmtId="4" fontId="10" fillId="8" borderId="12" xfId="2" applyNumberFormat="1" applyFont="1" applyFill="1" applyBorder="1"/>
    <xf numFmtId="4" fontId="11" fillId="8" borderId="12" xfId="2" applyNumberFormat="1" applyFont="1" applyFill="1" applyBorder="1"/>
    <xf numFmtId="0" fontId="0" fillId="8" borderId="53" xfId="0" applyFill="1" applyBorder="1"/>
    <xf numFmtId="0" fontId="0" fillId="8" borderId="54" xfId="0" applyFill="1" applyBorder="1"/>
    <xf numFmtId="4" fontId="9" fillId="8" borderId="49" xfId="0" applyNumberFormat="1" applyFont="1" applyFill="1" applyBorder="1"/>
    <xf numFmtId="4" fontId="9" fillId="8" borderId="7" xfId="0" applyNumberFormat="1" applyFont="1" applyFill="1" applyBorder="1"/>
    <xf numFmtId="4" fontId="9" fillId="8" borderId="8" xfId="0" applyNumberFormat="1" applyFont="1" applyFill="1" applyBorder="1"/>
    <xf numFmtId="4" fontId="9" fillId="8" borderId="23" xfId="0" applyNumberFormat="1" applyFont="1" applyFill="1" applyBorder="1"/>
    <xf numFmtId="4" fontId="9" fillId="8" borderId="6" xfId="0" applyNumberFormat="1" applyFont="1" applyFill="1" applyBorder="1"/>
    <xf numFmtId="4" fontId="11" fillId="8" borderId="23" xfId="2" applyNumberFormat="1" applyFont="1" applyFill="1" applyBorder="1"/>
    <xf numFmtId="4" fontId="10" fillId="8" borderId="23" xfId="2" applyNumberFormat="1" applyFont="1" applyFill="1" applyBorder="1"/>
    <xf numFmtId="4" fontId="9" fillId="8" borderId="31" xfId="0" applyNumberFormat="1" applyFont="1" applyFill="1" applyBorder="1"/>
    <xf numFmtId="4" fontId="10" fillId="8" borderId="13" xfId="0" applyNumberFormat="1" applyFont="1" applyFill="1" applyBorder="1"/>
    <xf numFmtId="4" fontId="10" fillId="8" borderId="14" xfId="0" applyNumberFormat="1" applyFont="1" applyFill="1" applyBorder="1"/>
    <xf numFmtId="4" fontId="10" fillId="8" borderId="15" xfId="2" applyNumberFormat="1" applyFont="1" applyFill="1" applyBorder="1"/>
    <xf numFmtId="4" fontId="10" fillId="8" borderId="16" xfId="0" applyNumberFormat="1" applyFont="1" applyFill="1" applyBorder="1"/>
    <xf numFmtId="4" fontId="10" fillId="8" borderId="17" xfId="0" applyNumberFormat="1" applyFont="1" applyFill="1" applyBorder="1"/>
    <xf numFmtId="4" fontId="9" fillId="8" borderId="5" xfId="0" applyNumberFormat="1" applyFont="1" applyFill="1" applyBorder="1"/>
    <xf numFmtId="4" fontId="9" fillId="8" borderId="20" xfId="0" applyNumberFormat="1" applyFont="1" applyFill="1" applyBorder="1"/>
    <xf numFmtId="4" fontId="9" fillId="8" borderId="24" xfId="0" applyNumberFormat="1" applyFont="1" applyFill="1" applyBorder="1"/>
    <xf numFmtId="4" fontId="10" fillId="8" borderId="24" xfId="2" applyNumberFormat="1" applyFont="1" applyFill="1" applyBorder="1"/>
    <xf numFmtId="4" fontId="10" fillId="8" borderId="13" xfId="2" applyNumberFormat="1" applyFont="1" applyFill="1" applyBorder="1"/>
    <xf numFmtId="4" fontId="10" fillId="8" borderId="16" xfId="2" applyNumberFormat="1" applyFont="1" applyFill="1" applyBorder="1"/>
    <xf numFmtId="4" fontId="10" fillId="8" borderId="24" xfId="0" applyNumberFormat="1" applyFont="1" applyFill="1" applyBorder="1"/>
    <xf numFmtId="4" fontId="10" fillId="8" borderId="25" xfId="0" applyNumberFormat="1" applyFont="1" applyFill="1" applyBorder="1"/>
    <xf numFmtId="4" fontId="11" fillId="8" borderId="24" xfId="2" applyNumberFormat="1" applyFont="1" applyFill="1" applyBorder="1"/>
    <xf numFmtId="4" fontId="9" fillId="8" borderId="30" xfId="0" applyNumberFormat="1" applyFont="1" applyFill="1" applyBorder="1"/>
    <xf numFmtId="4" fontId="9" fillId="8" borderId="55" xfId="0" applyNumberFormat="1" applyFont="1" applyFill="1" applyBorder="1"/>
    <xf numFmtId="4" fontId="11" fillId="6" borderId="23" xfId="0" applyNumberFormat="1" applyFont="1" applyFill="1" applyBorder="1"/>
    <xf numFmtId="4" fontId="11" fillId="7" borderId="56" xfId="0" applyNumberFormat="1" applyFont="1" applyFill="1" applyBorder="1"/>
    <xf numFmtId="4" fontId="11" fillId="8" borderId="23" xfId="0" applyNumberFormat="1" applyFont="1" applyFill="1" applyBorder="1"/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/>
    <xf numFmtId="4" fontId="11" fillId="0" borderId="16" xfId="0" applyNumberFormat="1" applyFont="1" applyBorder="1"/>
    <xf numFmtId="4" fontId="11" fillId="0" borderId="43" xfId="0" applyNumberFormat="1" applyFont="1" applyBorder="1"/>
    <xf numFmtId="4" fontId="11" fillId="6" borderId="15" xfId="2" applyNumberFormat="1" applyFont="1" applyFill="1" applyBorder="1"/>
    <xf numFmtId="4" fontId="11" fillId="6" borderId="16" xfId="0" applyNumberFormat="1" applyFont="1" applyFill="1" applyBorder="1"/>
    <xf numFmtId="4" fontId="11" fillId="6" borderId="17" xfId="0" applyNumberFormat="1" applyFont="1" applyFill="1" applyBorder="1"/>
    <xf numFmtId="4" fontId="11" fillId="7" borderId="60" xfId="2" applyNumberFormat="1" applyFont="1" applyFill="1" applyBorder="1"/>
    <xf numFmtId="0" fontId="11" fillId="0" borderId="16" xfId="0" applyFont="1" applyBorder="1"/>
    <xf numFmtId="4" fontId="11" fillId="0" borderId="13" xfId="2" applyNumberFormat="1" applyFont="1" applyFill="1" applyBorder="1"/>
    <xf numFmtId="4" fontId="11" fillId="6" borderId="12" xfId="2" applyNumberFormat="1" applyFont="1" applyFill="1" applyBorder="1"/>
    <xf numFmtId="4" fontId="11" fillId="7" borderId="59" xfId="2" applyNumberFormat="1" applyFont="1" applyFill="1" applyBorder="1"/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/>
    <xf numFmtId="4" fontId="11" fillId="0" borderId="46" xfId="0" applyNumberFormat="1" applyFont="1" applyBorder="1"/>
    <xf numFmtId="4" fontId="11" fillId="6" borderId="26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7" borderId="61" xfId="0" applyNumberFormat="1" applyFont="1" applyFill="1" applyBorder="1"/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/>
    <xf numFmtId="4" fontId="11" fillId="4" borderId="16" xfId="0" applyNumberFormat="1" applyFont="1" applyFill="1" applyBorder="1"/>
    <xf numFmtId="4" fontId="11" fillId="4" borderId="43" xfId="0" applyNumberFormat="1" applyFont="1" applyFill="1" applyBorder="1"/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/>
    <xf numFmtId="4" fontId="11" fillId="4" borderId="46" xfId="0" applyNumberFormat="1" applyFont="1" applyFill="1" applyBorder="1"/>
    <xf numFmtId="0" fontId="13" fillId="0" borderId="23" xfId="0" quotePrefix="1" applyFont="1" applyBorder="1" applyAlignment="1">
      <alignment vertical="center"/>
    </xf>
    <xf numFmtId="4" fontId="13" fillId="6" borderId="24" xfId="2" applyNumberFormat="1" applyFont="1" applyFill="1" applyBorder="1"/>
    <xf numFmtId="4" fontId="13" fillId="7" borderId="56" xfId="2" applyNumberFormat="1" applyFont="1" applyFill="1" applyBorder="1"/>
    <xf numFmtId="4" fontId="13" fillId="7" borderId="24" xfId="2" applyNumberFormat="1" applyFont="1" applyFill="1" applyBorder="1"/>
    <xf numFmtId="4" fontId="13" fillId="7" borderId="45" xfId="2" applyNumberFormat="1" applyFont="1" applyFill="1" applyBorder="1"/>
    <xf numFmtId="4" fontId="13" fillId="8" borderId="23" xfId="2" applyNumberFormat="1" applyFont="1" applyFill="1" applyBorder="1"/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3" fillId="0" borderId="45" xfId="2" applyNumberFormat="1" applyFont="1" applyFill="1" applyBorder="1"/>
    <xf numFmtId="4" fontId="13" fillId="6" borderId="25" xfId="2" applyNumberFormat="1" applyFont="1" applyFill="1" applyBorder="1"/>
    <xf numFmtId="4" fontId="11" fillId="7" borderId="27" xfId="0" applyNumberFormat="1" applyFont="1" applyFill="1" applyBorder="1"/>
    <xf numFmtId="4" fontId="11" fillId="8" borderId="24" xfId="0" applyNumberFormat="1" applyFont="1" applyFill="1" applyBorder="1"/>
    <xf numFmtId="4" fontId="11" fillId="6" borderId="16" xfId="2" applyNumberFormat="1" applyFont="1" applyFill="1" applyBorder="1"/>
    <xf numFmtId="4" fontId="11" fillId="7" borderId="16" xfId="2" applyNumberFormat="1" applyFont="1" applyFill="1" applyBorder="1"/>
    <xf numFmtId="4" fontId="11" fillId="8" borderId="16" xfId="2" applyNumberFormat="1" applyFont="1" applyFill="1" applyBorder="1"/>
    <xf numFmtId="4" fontId="11" fillId="6" borderId="13" xfId="2" applyNumberFormat="1" applyFont="1" applyFill="1" applyBorder="1"/>
    <xf numFmtId="4" fontId="11" fillId="7" borderId="13" xfId="2" applyNumberFormat="1" applyFont="1" applyFill="1" applyBorder="1"/>
    <xf numFmtId="4" fontId="11" fillId="8" borderId="13" xfId="2" applyNumberFormat="1" applyFont="1" applyFill="1" applyBorder="1"/>
    <xf numFmtId="4" fontId="11" fillId="8" borderId="27" xfId="0" applyNumberFormat="1" applyFont="1" applyFill="1" applyBorder="1"/>
    <xf numFmtId="4" fontId="11" fillId="0" borderId="63" xfId="2" applyNumberFormat="1" applyFont="1" applyFill="1" applyBorder="1"/>
    <xf numFmtId="4" fontId="11" fillId="6" borderId="63" xfId="2" applyNumberFormat="1" applyFont="1" applyFill="1" applyBorder="1"/>
    <xf numFmtId="4" fontId="11" fillId="7" borderId="63" xfId="2" applyNumberFormat="1" applyFont="1" applyFill="1" applyBorder="1"/>
    <xf numFmtId="4" fontId="11" fillId="8" borderId="63" xfId="2" applyNumberFormat="1" applyFont="1" applyFill="1" applyBorder="1"/>
    <xf numFmtId="4" fontId="13" fillId="8" borderId="24" xfId="2" applyNumberFormat="1" applyFont="1" applyFill="1" applyBorder="1"/>
    <xf numFmtId="4" fontId="10" fillId="0" borderId="45" xfId="2" applyNumberFormat="1" applyFont="1" applyFill="1" applyBorder="1"/>
    <xf numFmtId="4" fontId="10" fillId="0" borderId="42" xfId="2" applyNumberFormat="1" applyFont="1" applyFill="1" applyBorder="1"/>
    <xf numFmtId="4" fontId="11" fillId="0" borderId="43" xfId="2" applyNumberFormat="1" applyFont="1" applyFill="1" applyBorder="1"/>
    <xf numFmtId="4" fontId="11" fillId="0" borderId="42" xfId="2" applyNumberFormat="1" applyFont="1" applyFill="1" applyBorder="1"/>
    <xf numFmtId="4" fontId="11" fillId="0" borderId="64" xfId="2" applyNumberFormat="1" applyFont="1" applyFill="1" applyBorder="1"/>
    <xf numFmtId="4" fontId="10" fillId="4" borderId="45" xfId="2" applyNumberFormat="1" applyFont="1" applyFill="1" applyBorder="1"/>
    <xf numFmtId="4" fontId="10" fillId="4" borderId="42" xfId="2" applyNumberFormat="1" applyFont="1" applyFill="1" applyBorder="1"/>
    <xf numFmtId="4" fontId="10" fillId="4" borderId="43" xfId="2" applyNumberFormat="1" applyFont="1" applyFill="1" applyBorder="1"/>
    <xf numFmtId="4" fontId="11" fillId="7" borderId="65" xfId="2" applyNumberFormat="1" applyFont="1" applyFill="1" applyBorder="1"/>
    <xf numFmtId="0" fontId="0" fillId="6" borderId="0" xfId="0" applyFill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1" fillId="6" borderId="17" xfId="2" applyNumberFormat="1" applyFont="1" applyFill="1" applyBorder="1"/>
    <xf numFmtId="4" fontId="11" fillId="6" borderId="14" xfId="2" applyNumberFormat="1" applyFont="1" applyFill="1" applyBorder="1"/>
    <xf numFmtId="4" fontId="11" fillId="6" borderId="66" xfId="2" applyNumberFormat="1" applyFont="1" applyFill="1" applyBorder="1"/>
    <xf numFmtId="4" fontId="11" fillId="6" borderId="67" xfId="2" applyNumberFormat="1" applyFont="1" applyFill="1" applyBorder="1"/>
    <xf numFmtId="4" fontId="10" fillId="6" borderId="17" xfId="2" applyNumberFormat="1" applyFont="1" applyFill="1" applyBorder="1"/>
    <xf numFmtId="4" fontId="10" fillId="7" borderId="45" xfId="2" applyNumberFormat="1" applyFont="1" applyFill="1" applyBorder="1"/>
    <xf numFmtId="4" fontId="10" fillId="7" borderId="42" xfId="2" applyNumberFormat="1" applyFont="1" applyFill="1" applyBorder="1"/>
    <xf numFmtId="4" fontId="11" fillId="7" borderId="43" xfId="2" applyNumberFormat="1" applyFont="1" applyFill="1" applyBorder="1"/>
    <xf numFmtId="4" fontId="11" fillId="7" borderId="42" xfId="2" applyNumberFormat="1" applyFont="1" applyFill="1" applyBorder="1"/>
    <xf numFmtId="4" fontId="11" fillId="7" borderId="46" xfId="0" applyNumberFormat="1" applyFont="1" applyFill="1" applyBorder="1"/>
    <xf numFmtId="4" fontId="11" fillId="7" borderId="64" xfId="2" applyNumberFormat="1" applyFont="1" applyFill="1" applyBorder="1"/>
    <xf numFmtId="4" fontId="10" fillId="7" borderId="43" xfId="2" applyNumberFormat="1" applyFont="1" applyFill="1" applyBorder="1"/>
    <xf numFmtId="0" fontId="0" fillId="8" borderId="0" xfId="0" applyFill="1"/>
    <xf numFmtId="4" fontId="11" fillId="8" borderId="25" xfId="0" applyNumberFormat="1" applyFont="1" applyFill="1" applyBorder="1"/>
    <xf numFmtId="4" fontId="10" fillId="8" borderId="25" xfId="2" applyNumberFormat="1" applyFont="1" applyFill="1" applyBorder="1"/>
    <xf numFmtId="4" fontId="10" fillId="8" borderId="14" xfId="2" applyNumberFormat="1" applyFont="1" applyFill="1" applyBorder="1"/>
    <xf numFmtId="4" fontId="11" fillId="8" borderId="15" xfId="2" applyNumberFormat="1" applyFont="1" applyFill="1" applyBorder="1"/>
    <xf numFmtId="4" fontId="11" fillId="8" borderId="17" xfId="2" applyNumberFormat="1" applyFont="1" applyFill="1" applyBorder="1"/>
    <xf numFmtId="4" fontId="11" fillId="8" borderId="14" xfId="2" applyNumberFormat="1" applyFont="1" applyFill="1" applyBorder="1"/>
    <xf numFmtId="4" fontId="11" fillId="8" borderId="26" xfId="0" applyNumberFormat="1" applyFont="1" applyFill="1" applyBorder="1"/>
    <xf numFmtId="4" fontId="11" fillId="8" borderId="28" xfId="0" applyNumberFormat="1" applyFont="1" applyFill="1" applyBorder="1"/>
    <xf numFmtId="4" fontId="11" fillId="8" borderId="66" xfId="2" applyNumberFormat="1" applyFont="1" applyFill="1" applyBorder="1"/>
    <xf numFmtId="4" fontId="11" fillId="8" borderId="67" xfId="2" applyNumberFormat="1" applyFont="1" applyFill="1" applyBorder="1"/>
    <xf numFmtId="4" fontId="9" fillId="8" borderId="25" xfId="0" applyNumberFormat="1" applyFont="1" applyFill="1" applyBorder="1"/>
    <xf numFmtId="4" fontId="11" fillId="8" borderId="25" xfId="2" applyNumberFormat="1" applyFont="1" applyFill="1" applyBorder="1"/>
    <xf numFmtId="4" fontId="13" fillId="8" borderId="25" xfId="2" applyNumberFormat="1" applyFont="1" applyFill="1" applyBorder="1"/>
    <xf numFmtId="4" fontId="10" fillId="8" borderId="17" xfId="2" applyNumberFormat="1" applyFont="1" applyFill="1" applyBorder="1"/>
    <xf numFmtId="4" fontId="11" fillId="0" borderId="24" xfId="2" applyNumberFormat="1" applyFont="1" applyFill="1" applyBorder="1" applyAlignment="1">
      <alignment horizontal="right"/>
    </xf>
    <xf numFmtId="4" fontId="11" fillId="6" borderId="37" xfId="2" applyNumberFormat="1" applyFont="1" applyFill="1" applyBorder="1"/>
    <xf numFmtId="4" fontId="11" fillId="6" borderId="52" xfId="2" applyNumberFormat="1" applyFont="1" applyFill="1" applyBorder="1"/>
    <xf numFmtId="4" fontId="13" fillId="6" borderId="24" xfId="0" applyNumberFormat="1" applyFont="1" applyFill="1" applyBorder="1"/>
    <xf numFmtId="4" fontId="13" fillId="6" borderId="25" xfId="0" applyNumberFormat="1" applyFont="1" applyFill="1" applyBorder="1"/>
    <xf numFmtId="0" fontId="10" fillId="0" borderId="68" xfId="0" quotePrefix="1" applyFont="1" applyBorder="1" applyAlignment="1">
      <alignment vertical="center"/>
    </xf>
    <xf numFmtId="0" fontId="10" fillId="0" borderId="69" xfId="0" applyFont="1" applyBorder="1" applyAlignment="1">
      <alignment wrapText="1"/>
    </xf>
    <xf numFmtId="4" fontId="10" fillId="0" borderId="69" xfId="2" applyNumberFormat="1" applyFont="1" applyFill="1" applyBorder="1"/>
    <xf numFmtId="4" fontId="10" fillId="0" borderId="69" xfId="0" applyNumberFormat="1" applyFont="1" applyBorder="1"/>
    <xf numFmtId="4" fontId="10" fillId="0" borderId="70" xfId="0" applyNumberFormat="1" applyFont="1" applyBorder="1"/>
    <xf numFmtId="4" fontId="10" fillId="6" borderId="68" xfId="2" applyNumberFormat="1" applyFont="1" applyFill="1" applyBorder="1"/>
    <xf numFmtId="4" fontId="10" fillId="6" borderId="69" xfId="0" applyNumberFormat="1" applyFont="1" applyFill="1" applyBorder="1"/>
    <xf numFmtId="4" fontId="10" fillId="6" borderId="71" xfId="0" applyNumberFormat="1" applyFont="1" applyFill="1" applyBorder="1"/>
    <xf numFmtId="0" fontId="10" fillId="0" borderId="73" xfId="0" quotePrefix="1" applyFont="1" applyBorder="1" applyAlignment="1">
      <alignment vertical="center"/>
    </xf>
    <xf numFmtId="4" fontId="10" fillId="7" borderId="72" xfId="2" applyNumberFormat="1" applyFont="1" applyFill="1" applyBorder="1"/>
    <xf numFmtId="4" fontId="9" fillId="7" borderId="69" xfId="0" applyNumberFormat="1" applyFont="1" applyFill="1" applyBorder="1"/>
    <xf numFmtId="4" fontId="9" fillId="7" borderId="70" xfId="0" applyNumberFormat="1" applyFont="1" applyFill="1" applyBorder="1"/>
    <xf numFmtId="4" fontId="9" fillId="7" borderId="13" xfId="0" applyNumberFormat="1" applyFont="1" applyFill="1" applyBorder="1"/>
    <xf numFmtId="4" fontId="9" fillId="7" borderId="42" xfId="0" applyNumberFormat="1" applyFont="1" applyFill="1" applyBorder="1"/>
    <xf numFmtId="4" fontId="10" fillId="4" borderId="69" xfId="2" applyNumberFormat="1" applyFont="1" applyFill="1" applyBorder="1"/>
    <xf numFmtId="4" fontId="10" fillId="4" borderId="70" xfId="2" applyNumberFormat="1" applyFont="1" applyFill="1" applyBorder="1"/>
    <xf numFmtId="4" fontId="10" fillId="6" borderId="69" xfId="2" applyNumberFormat="1" applyFont="1" applyFill="1" applyBorder="1"/>
    <xf numFmtId="4" fontId="10" fillId="6" borderId="71" xfId="2" applyNumberFormat="1" applyFont="1" applyFill="1" applyBorder="1"/>
    <xf numFmtId="4" fontId="10" fillId="7" borderId="69" xfId="2" applyNumberFormat="1" applyFont="1" applyFill="1" applyBorder="1"/>
    <xf numFmtId="4" fontId="10" fillId="7" borderId="70" xfId="2" applyNumberFormat="1" applyFont="1" applyFill="1" applyBorder="1"/>
    <xf numFmtId="4" fontId="10" fillId="8" borderId="68" xfId="2" applyNumberFormat="1" applyFont="1" applyFill="1" applyBorder="1"/>
    <xf numFmtId="4" fontId="10" fillId="8" borderId="69" xfId="2" applyNumberFormat="1" applyFont="1" applyFill="1" applyBorder="1"/>
    <xf numFmtId="4" fontId="10" fillId="8" borderId="71" xfId="2" applyNumberFormat="1" applyFont="1" applyFill="1" applyBorder="1"/>
    <xf numFmtId="0" fontId="5" fillId="0" borderId="0" xfId="0" applyFont="1" applyAlignment="1">
      <alignment horizontal="left"/>
    </xf>
    <xf numFmtId="0" fontId="10" fillId="6" borderId="30" xfId="0" quotePrefix="1" applyFont="1" applyFill="1" applyBorder="1" applyAlignment="1">
      <alignment horizontal="center" vertical="center"/>
    </xf>
    <xf numFmtId="0" fontId="10" fillId="6" borderId="31" xfId="0" quotePrefix="1" applyFont="1" applyFill="1" applyBorder="1" applyAlignment="1">
      <alignment horizontal="center" vertical="center"/>
    </xf>
    <xf numFmtId="0" fontId="10" fillId="6" borderId="55" xfId="0" quotePrefix="1" applyFont="1" applyFill="1" applyBorder="1" applyAlignment="1">
      <alignment horizontal="center" vertical="center"/>
    </xf>
    <xf numFmtId="0" fontId="10" fillId="7" borderId="62" xfId="0" quotePrefix="1" applyFont="1" applyFill="1" applyBorder="1" applyAlignment="1">
      <alignment horizontal="center" vertical="center"/>
    </xf>
    <xf numFmtId="0" fontId="10" fillId="7" borderId="31" xfId="0" quotePrefix="1" applyFont="1" applyFill="1" applyBorder="1" applyAlignment="1">
      <alignment horizontal="center" vertical="center"/>
    </xf>
    <xf numFmtId="0" fontId="10" fillId="7" borderId="47" xfId="0" quotePrefix="1" applyFont="1" applyFill="1" applyBorder="1" applyAlignment="1">
      <alignment horizontal="center" vertical="center"/>
    </xf>
    <xf numFmtId="0" fontId="10" fillId="8" borderId="30" xfId="0" quotePrefix="1" applyFont="1" applyFill="1" applyBorder="1" applyAlignment="1">
      <alignment horizontal="center" vertical="center"/>
    </xf>
    <xf numFmtId="0" fontId="10" fillId="8" borderId="31" xfId="0" quotePrefix="1" applyFont="1" applyFill="1" applyBorder="1" applyAlignment="1">
      <alignment horizontal="center" vertical="center"/>
    </xf>
    <xf numFmtId="0" fontId="10" fillId="8" borderId="55" xfId="0" quotePrefix="1" applyFont="1" applyFill="1" applyBorder="1" applyAlignment="1">
      <alignment horizontal="center" vertical="center"/>
    </xf>
    <xf numFmtId="4" fontId="11" fillId="7" borderId="63" xfId="0" applyNumberFormat="1" applyFont="1" applyFill="1" applyBorder="1"/>
    <xf numFmtId="4" fontId="11" fillId="7" borderId="64" xfId="0" applyNumberFormat="1" applyFont="1" applyFill="1" applyBorder="1"/>
    <xf numFmtId="4" fontId="10" fillId="8" borderId="52" xfId="2" applyNumberFormat="1" applyFont="1" applyFill="1" applyBorder="1"/>
    <xf numFmtId="4" fontId="10" fillId="8" borderId="37" xfId="2" applyNumberFormat="1" applyFont="1" applyFill="1" applyBorder="1"/>
    <xf numFmtId="4" fontId="10" fillId="8" borderId="7" xfId="2" applyNumberFormat="1" applyFont="1" applyFill="1" applyBorder="1"/>
    <xf numFmtId="4" fontId="11" fillId="8" borderId="37" xfId="0" applyNumberFormat="1" applyFont="1" applyFill="1" applyBorder="1"/>
    <xf numFmtId="4" fontId="9" fillId="8" borderId="37" xfId="0" applyNumberFormat="1" applyFont="1" applyFill="1" applyBorder="1"/>
    <xf numFmtId="4" fontId="9" fillId="8" borderId="73" xfId="0" applyNumberFormat="1" applyFont="1" applyFill="1" applyBorder="1"/>
    <xf numFmtId="4" fontId="11" fillId="8" borderId="74" xfId="0" applyNumberFormat="1" applyFont="1" applyFill="1" applyBorder="1"/>
    <xf numFmtId="4" fontId="11" fillId="8" borderId="52" xfId="0" applyNumberFormat="1" applyFont="1" applyFill="1" applyBorder="1"/>
    <xf numFmtId="4" fontId="9" fillId="8" borderId="52" xfId="0" applyNumberFormat="1" applyFont="1" applyFill="1" applyBorder="1"/>
    <xf numFmtId="4" fontId="9" fillId="8" borderId="75" xfId="0" applyNumberFormat="1" applyFont="1" applyFill="1" applyBorder="1"/>
    <xf numFmtId="4" fontId="11" fillId="8" borderId="76" xfId="0" applyNumberFormat="1" applyFont="1" applyFill="1" applyBorder="1"/>
    <xf numFmtId="4" fontId="9" fillId="8" borderId="13" xfId="0" applyNumberFormat="1" applyFont="1" applyFill="1" applyBorder="1"/>
    <xf numFmtId="4" fontId="11" fillId="8" borderId="63" xfId="0" applyNumberFormat="1" applyFont="1" applyFill="1" applyBorder="1"/>
    <xf numFmtId="4" fontId="11" fillId="8" borderId="52" xfId="2" applyNumberFormat="1" applyFont="1" applyFill="1" applyBorder="1"/>
    <xf numFmtId="4" fontId="13" fillId="8" borderId="56" xfId="2" applyNumberFormat="1" applyFont="1" applyFill="1" applyBorder="1"/>
    <xf numFmtId="4" fontId="11" fillId="8" borderId="37" xfId="2" applyNumberFormat="1" applyFont="1" applyFill="1" applyBorder="1"/>
    <xf numFmtId="4" fontId="13" fillId="8" borderId="45" xfId="2" applyNumberFormat="1" applyFont="1" applyFill="1" applyBorder="1"/>
    <xf numFmtId="4" fontId="10" fillId="8" borderId="73" xfId="2" applyNumberFormat="1" applyFont="1" applyFill="1" applyBorder="1"/>
    <xf numFmtId="4" fontId="9" fillId="8" borderId="21" xfId="0" applyNumberFormat="1" applyFont="1" applyFill="1" applyBorder="1"/>
    <xf numFmtId="4" fontId="11" fillId="8" borderId="73" xfId="0" applyNumberFormat="1" applyFont="1" applyFill="1" applyBorder="1"/>
    <xf numFmtId="4" fontId="11" fillId="8" borderId="46" xfId="0" applyNumberFormat="1" applyFont="1" applyFill="1" applyBorder="1"/>
    <xf numFmtId="4" fontId="9" fillId="8" borderId="77" xfId="0" applyNumberFormat="1" applyFont="1" applyFill="1" applyBorder="1"/>
    <xf numFmtId="4" fontId="11" fillId="8" borderId="13" xfId="0" applyNumberFormat="1" applyFont="1" applyFill="1" applyBorder="1"/>
    <xf numFmtId="4" fontId="9" fillId="8" borderId="69" xfId="0" applyNumberFormat="1" applyFont="1" applyFill="1" applyBorder="1"/>
    <xf numFmtId="4" fontId="10" fillId="8" borderId="75" xfId="2" applyNumberFormat="1" applyFont="1" applyFill="1" applyBorder="1"/>
    <xf numFmtId="4" fontId="9" fillId="8" borderId="78" xfId="0" applyNumberFormat="1" applyFont="1" applyFill="1" applyBorder="1"/>
    <xf numFmtId="4" fontId="11" fillId="8" borderId="75" xfId="0" applyNumberFormat="1" applyFont="1" applyFill="1" applyBorder="1"/>
    <xf numFmtId="4" fontId="11" fillId="8" borderId="61" xfId="0" applyNumberFormat="1" applyFont="1" applyFill="1" applyBorder="1"/>
    <xf numFmtId="4" fontId="9" fillId="8" borderId="79" xfId="0" applyNumberFormat="1" applyFont="1" applyFill="1" applyBorder="1"/>
    <xf numFmtId="0" fontId="0" fillId="8" borderId="9" xfId="0" applyFill="1" applyBorder="1"/>
    <xf numFmtId="4" fontId="11" fillId="8" borderId="73" xfId="2" applyNumberFormat="1" applyFont="1" applyFill="1" applyBorder="1"/>
    <xf numFmtId="4" fontId="9" fillId="8" borderId="18" xfId="0" applyNumberFormat="1" applyFont="1" applyFill="1" applyBorder="1"/>
    <xf numFmtId="4" fontId="13" fillId="8" borderId="37" xfId="2" applyNumberFormat="1" applyFont="1" applyFill="1" applyBorder="1"/>
    <xf numFmtId="4" fontId="9" fillId="8" borderId="80" xfId="0" applyNumberFormat="1" applyFont="1" applyFill="1" applyBorder="1"/>
    <xf numFmtId="4" fontId="11" fillId="8" borderId="75" xfId="2" applyNumberFormat="1" applyFont="1" applyFill="1" applyBorder="1"/>
    <xf numFmtId="4" fontId="9" fillId="8" borderId="36" xfId="0" applyNumberFormat="1" applyFont="1" applyFill="1" applyBorder="1"/>
    <xf numFmtId="4" fontId="13" fillId="8" borderId="52" xfId="2" applyNumberFormat="1" applyFont="1" applyFill="1" applyBorder="1"/>
    <xf numFmtId="4" fontId="9" fillId="8" borderId="59" xfId="0" applyNumberFormat="1" applyFont="1" applyFill="1" applyBorder="1"/>
    <xf numFmtId="4" fontId="9" fillId="8" borderId="81" xfId="0" applyNumberFormat="1" applyFont="1" applyFill="1" applyBorder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13" fillId="7" borderId="13" xfId="0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UBLICI%202024/3.%20CLIENTI/Comuna%20SARMASAG/5.%20PNRR%20-%20C5%20BLOCURI/devize/DEVIZE%20PT/DEVIZE%20ELIGIBIL_NEELIGIBIL_actualizate.xlsx" TargetMode="External"/><Relationship Id="rId2" Type="http://schemas.openxmlformats.org/officeDocument/2006/relationships/externalLinkPath" Target="file:///Z:\PUBLICI%202024\3.%20CLIENTI\Comuna%20SARMASAG\5.%20PNRR%20-%20C5%20BLOCURI\devize\DEVIZE%20PT\DEVIZE%20ELIGIBIL_NEELIGIBIL_actualizate.xlsx" TargetMode="External"/><Relationship Id="rId1" Type="http://schemas.openxmlformats.org/officeDocument/2006/relationships/externalLinkPath" Target="/PUBLICI%202024/3.%20CLIENTI/Comuna%20SARMASAG/5.%20PNRR%20-%20C5%20BLOCURI/devize/DEVIZE%20PT/DEVIZE%20ELIGIBIL_NEELIGIBIL_actualiz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1">
          <cell r="C41">
            <v>9100</v>
          </cell>
        </row>
      </sheetData>
      <sheetData sheetId="16">
        <row r="41">
          <cell r="C41">
            <v>0</v>
          </cell>
        </row>
      </sheetData>
      <sheetData sheetId="17"/>
      <sheetData sheetId="18">
        <row r="41">
          <cell r="C41">
            <v>0</v>
          </cell>
        </row>
        <row r="42">
          <cell r="C42">
            <v>0</v>
          </cell>
        </row>
      </sheetData>
      <sheetData sheetId="19">
        <row r="41">
          <cell r="C41">
            <v>16100</v>
          </cell>
        </row>
        <row r="42">
          <cell r="C42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view="pageBreakPreview" topLeftCell="A69" zoomScale="60" zoomScaleNormal="70" workbookViewId="0">
      <selection activeCell="N109" sqref="N109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23.5703125" customWidth="1"/>
    <col min="5" max="5" width="19.7109375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26.28515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20" t="s">
        <v>1</v>
      </c>
      <c r="B2" s="420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20" t="s">
        <v>2</v>
      </c>
      <c r="B3" s="420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20" t="s">
        <v>3</v>
      </c>
      <c r="B4" s="420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21" t="s">
        <v>4</v>
      </c>
      <c r="B6" s="422"/>
      <c r="C6" s="422"/>
      <c r="D6" s="422"/>
      <c r="E6" s="422"/>
    </row>
    <row r="7" spans="1:14" ht="21" customHeight="1" x14ac:dyDescent="0.35">
      <c r="A7" s="421" t="s">
        <v>5</v>
      </c>
      <c r="B7" s="421"/>
      <c r="C7" s="421"/>
      <c r="D7" s="421"/>
      <c r="E7" s="421"/>
      <c r="F7" s="390" t="s">
        <v>148</v>
      </c>
      <c r="G7" s="391"/>
      <c r="H7" s="392"/>
      <c r="I7" s="396" t="s">
        <v>149</v>
      </c>
      <c r="J7" s="396"/>
      <c r="K7" s="396"/>
      <c r="L7" s="398" t="s">
        <v>143</v>
      </c>
      <c r="M7" s="399"/>
      <c r="N7" s="400"/>
    </row>
    <row r="8" spans="1:14" ht="21.75" customHeight="1" thickBot="1" x14ac:dyDescent="0.3">
      <c r="A8" s="418" t="s">
        <v>6</v>
      </c>
      <c r="B8" s="419"/>
      <c r="C8" s="419"/>
      <c r="D8" s="419"/>
      <c r="E8" s="419"/>
      <c r="F8" s="393"/>
      <c r="G8" s="394"/>
      <c r="H8" s="395"/>
      <c r="I8" s="397"/>
      <c r="J8" s="397"/>
      <c r="K8" s="397"/>
      <c r="L8" s="401"/>
      <c r="M8" s="402"/>
      <c r="N8" s="403"/>
    </row>
    <row r="9" spans="1:14" ht="21" customHeight="1" x14ac:dyDescent="0.25">
      <c r="A9" s="413" t="s">
        <v>7</v>
      </c>
      <c r="B9" s="41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1" t="s">
        <v>9</v>
      </c>
      <c r="J9" s="54" t="s">
        <v>10</v>
      </c>
      <c r="K9" s="141" t="s">
        <v>11</v>
      </c>
      <c r="L9" s="173" t="s">
        <v>9</v>
      </c>
      <c r="M9" s="174" t="s">
        <v>10</v>
      </c>
      <c r="N9" s="175" t="s">
        <v>11</v>
      </c>
    </row>
    <row r="10" spans="1:14" ht="21.75" customHeight="1" thickBot="1" x14ac:dyDescent="0.3">
      <c r="A10" s="414"/>
      <c r="B10" s="41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2" t="s">
        <v>12</v>
      </c>
      <c r="J10" s="57" t="s">
        <v>12</v>
      </c>
      <c r="K10" s="142" t="s">
        <v>12</v>
      </c>
      <c r="L10" s="176" t="s">
        <v>12</v>
      </c>
      <c r="M10" s="177" t="s">
        <v>12</v>
      </c>
      <c r="N10" s="17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121" t="s">
        <v>15</v>
      </c>
      <c r="G11" s="58" t="s">
        <v>16</v>
      </c>
      <c r="H11" s="122" t="s">
        <v>17</v>
      </c>
      <c r="I11" s="153" t="s">
        <v>15</v>
      </c>
      <c r="J11" s="59" t="s">
        <v>16</v>
      </c>
      <c r="K11" s="143" t="s">
        <v>17</v>
      </c>
      <c r="L11" s="179" t="s">
        <v>15</v>
      </c>
      <c r="M11" s="180" t="s">
        <v>16</v>
      </c>
      <c r="N11" s="181" t="s">
        <v>17</v>
      </c>
    </row>
    <row r="12" spans="1:14" ht="21" x14ac:dyDescent="0.25">
      <c r="A12" s="417" t="s">
        <v>18</v>
      </c>
      <c r="B12" s="406"/>
      <c r="C12" s="406"/>
      <c r="D12" s="406"/>
      <c r="E12" s="406"/>
      <c r="F12" s="87"/>
      <c r="G12" s="88"/>
      <c r="H12" s="123"/>
      <c r="I12" s="89"/>
      <c r="J12" s="89"/>
      <c r="K12" s="89"/>
      <c r="L12" s="182"/>
      <c r="M12" s="183"/>
      <c r="N12" s="184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>F13*19%</f>
        <v>0</v>
      </c>
      <c r="H13" s="61">
        <f>F13+G13</f>
        <v>0</v>
      </c>
      <c r="I13" s="154">
        <v>0</v>
      </c>
      <c r="J13" s="76">
        <f>I13*21%</f>
        <v>0</v>
      </c>
      <c r="K13" s="144">
        <f>I13+J13</f>
        <v>0</v>
      </c>
      <c r="L13" s="366">
        <f>F13+I13</f>
        <v>0</v>
      </c>
      <c r="M13" s="206">
        <f t="shared" ref="M13:N13" si="0">G13+J13</f>
        <v>0</v>
      </c>
      <c r="N13" s="373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106">
        <f t="shared" ref="E14:E16" si="2">C14+D14</f>
        <v>0</v>
      </c>
      <c r="F14" s="125">
        <v>0</v>
      </c>
      <c r="G14" s="62">
        <f t="shared" ref="G14:G16" si="3">F14*19%</f>
        <v>0</v>
      </c>
      <c r="H14" s="63">
        <f t="shared" ref="H14:H16" si="4">F14+G14</f>
        <v>0</v>
      </c>
      <c r="I14" s="155">
        <v>0</v>
      </c>
      <c r="J14" s="76">
        <f t="shared" ref="J14:J17" si="5">I14*21%</f>
        <v>0</v>
      </c>
      <c r="K14" s="144">
        <f t="shared" ref="K14:K17" si="6">I14+J14</f>
        <v>0</v>
      </c>
      <c r="L14" s="366">
        <f t="shared" ref="L14:L17" si="7">F14+I14</f>
        <v>0</v>
      </c>
      <c r="M14" s="206">
        <f t="shared" ref="M14:M17" si="8">G14+J14</f>
        <v>0</v>
      </c>
      <c r="N14" s="373">
        <f t="shared" ref="N14:N17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106">
        <f t="shared" si="2"/>
        <v>0</v>
      </c>
      <c r="F15" s="125">
        <v>0</v>
      </c>
      <c r="G15" s="62">
        <f t="shared" si="3"/>
        <v>0</v>
      </c>
      <c r="H15" s="63">
        <f t="shared" si="4"/>
        <v>0</v>
      </c>
      <c r="I15" s="155">
        <v>0</v>
      </c>
      <c r="J15" s="76">
        <f t="shared" si="5"/>
        <v>0</v>
      </c>
      <c r="K15" s="144">
        <f t="shared" si="6"/>
        <v>0</v>
      </c>
      <c r="L15" s="366">
        <f t="shared" si="7"/>
        <v>0</v>
      </c>
      <c r="M15" s="206">
        <f t="shared" si="8"/>
        <v>0</v>
      </c>
      <c r="N15" s="373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106">
        <f t="shared" si="2"/>
        <v>0</v>
      </c>
      <c r="F16" s="125">
        <v>0</v>
      </c>
      <c r="G16" s="62">
        <f t="shared" si="3"/>
        <v>0</v>
      </c>
      <c r="H16" s="63">
        <f t="shared" si="4"/>
        <v>0</v>
      </c>
      <c r="I16" s="155">
        <v>0</v>
      </c>
      <c r="J16" s="76">
        <f t="shared" si="5"/>
        <v>0</v>
      </c>
      <c r="K16" s="144">
        <f t="shared" si="6"/>
        <v>0</v>
      </c>
      <c r="L16" s="366">
        <f t="shared" si="7"/>
        <v>0</v>
      </c>
      <c r="M16" s="206">
        <f t="shared" si="8"/>
        <v>0</v>
      </c>
      <c r="N16" s="373">
        <f t="shared" si="9"/>
        <v>0</v>
      </c>
    </row>
    <row r="17" spans="1:14" ht="22.5" thickTop="1" thickBot="1" x14ac:dyDescent="0.4">
      <c r="A17" s="411" t="s">
        <v>27</v>
      </c>
      <c r="B17" s="412"/>
      <c r="C17" s="17">
        <f>SUM(C13:C16)</f>
        <v>0</v>
      </c>
      <c r="D17" s="17">
        <f t="shared" ref="D17:E17" si="10">SUM(D13:D16)</f>
        <v>0</v>
      </c>
      <c r="E17" s="107">
        <f t="shared" si="10"/>
        <v>0</v>
      </c>
      <c r="F17" s="126">
        <f>SUM(F13:F16)</f>
        <v>0</v>
      </c>
      <c r="G17" s="64">
        <f t="shared" ref="G17:H17" si="11">SUM(G13:G16)</f>
        <v>0</v>
      </c>
      <c r="H17" s="65">
        <f t="shared" si="11"/>
        <v>0</v>
      </c>
      <c r="I17" s="161">
        <f>SUM(I13:I16)</f>
        <v>0</v>
      </c>
      <c r="J17" s="162">
        <f t="shared" si="5"/>
        <v>0</v>
      </c>
      <c r="K17" s="163">
        <f t="shared" si="6"/>
        <v>0</v>
      </c>
      <c r="L17" s="379">
        <f t="shared" si="7"/>
        <v>0</v>
      </c>
      <c r="M17" s="263">
        <f t="shared" si="8"/>
        <v>0</v>
      </c>
      <c r="N17" s="383">
        <f t="shared" si="9"/>
        <v>0</v>
      </c>
    </row>
    <row r="18" spans="1:14" ht="21" x14ac:dyDescent="0.25">
      <c r="A18" s="405" t="s">
        <v>28</v>
      </c>
      <c r="B18" s="406"/>
      <c r="C18" s="406"/>
      <c r="D18" s="406"/>
      <c r="E18" s="406"/>
      <c r="F18" s="127"/>
      <c r="G18" s="279"/>
      <c r="H18" s="128"/>
      <c r="I18" s="79"/>
      <c r="J18" s="79"/>
      <c r="K18" s="79"/>
      <c r="L18" s="187"/>
      <c r="M18" s="378"/>
      <c r="N18" s="188"/>
    </row>
    <row r="19" spans="1:14" ht="21.75" thickBot="1" x14ac:dyDescent="0.4">
      <c r="A19" s="407" t="s">
        <v>29</v>
      </c>
      <c r="B19" s="408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7">
        <v>0</v>
      </c>
      <c r="J19" s="80">
        <v>0</v>
      </c>
      <c r="K19" s="145">
        <v>0</v>
      </c>
      <c r="L19" s="367">
        <v>0</v>
      </c>
      <c r="M19" s="190">
        <v>0</v>
      </c>
      <c r="N19" s="374">
        <v>0</v>
      </c>
    </row>
    <row r="20" spans="1:14" ht="21" x14ac:dyDescent="0.25">
      <c r="A20" s="405" t="s">
        <v>30</v>
      </c>
      <c r="B20" s="406"/>
      <c r="C20" s="406"/>
      <c r="D20" s="406"/>
      <c r="E20" s="406"/>
      <c r="F20" s="127"/>
      <c r="G20" s="279"/>
      <c r="H20" s="128"/>
      <c r="I20" s="79"/>
      <c r="J20" s="79"/>
      <c r="K20" s="79"/>
      <c r="L20" s="187"/>
      <c r="M20" s="378"/>
      <c r="N20" s="188"/>
    </row>
    <row r="21" spans="1:14" s="2" customFormat="1" ht="21" x14ac:dyDescent="0.35">
      <c r="A21" s="92" t="s">
        <v>31</v>
      </c>
      <c r="B21" s="90" t="s">
        <v>32</v>
      </c>
      <c r="C21" s="93">
        <f>SUM(C22:C24)</f>
        <v>0</v>
      </c>
      <c r="D21" s="93">
        <f t="shared" ref="D21:E21" si="12">SUM(D22:D24)</f>
        <v>0</v>
      </c>
      <c r="E21" s="116">
        <f t="shared" si="12"/>
        <v>0</v>
      </c>
      <c r="F21" s="213">
        <f>SUM(F22:F24)</f>
        <v>0</v>
      </c>
      <c r="G21" s="94">
        <f t="shared" ref="G21:H21" si="13">SUM(G22:G24)</f>
        <v>0</v>
      </c>
      <c r="H21" s="95">
        <f t="shared" si="13"/>
        <v>0</v>
      </c>
      <c r="I21" s="214">
        <f>SUM(I22:I24)</f>
        <v>0</v>
      </c>
      <c r="J21" s="96">
        <f>I21*0.21</f>
        <v>0</v>
      </c>
      <c r="K21" s="149">
        <f>I21+J21</f>
        <v>0</v>
      </c>
      <c r="L21" s="352">
        <f>F21+I21</f>
        <v>0</v>
      </c>
      <c r="M21" s="257">
        <f t="shared" ref="M21:N21" si="14">G21+J21</f>
        <v>0</v>
      </c>
      <c r="N21" s="356">
        <f t="shared" si="14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5">C22*19%</f>
        <v>0</v>
      </c>
      <c r="E22" s="109">
        <f t="shared" ref="E22:E43" si="16">C22+D22</f>
        <v>0</v>
      </c>
      <c r="F22" s="131">
        <v>0</v>
      </c>
      <c r="G22" s="70">
        <f t="shared" ref="G22:G27" si="17">F22*19%</f>
        <v>0</v>
      </c>
      <c r="H22" s="71">
        <f t="shared" ref="H22:H27" si="18">F22+G22</f>
        <v>0</v>
      </c>
      <c r="I22" s="159">
        <v>0</v>
      </c>
      <c r="J22" s="81">
        <f t="shared" ref="J22:J43" si="19">I22*0.21</f>
        <v>0</v>
      </c>
      <c r="K22" s="146">
        <f t="shared" ref="K22:K43" si="20">I22+J22</f>
        <v>0</v>
      </c>
      <c r="L22" s="353">
        <f t="shared" ref="L22:L43" si="21">F22+I22</f>
        <v>0</v>
      </c>
      <c r="M22" s="204">
        <f t="shared" ref="M22:M43" si="22">G22+J22</f>
        <v>0</v>
      </c>
      <c r="N22" s="357">
        <f t="shared" ref="N22:N43" si="23">H22+K22</f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5"/>
        <v>0</v>
      </c>
      <c r="E23" s="109">
        <f t="shared" si="16"/>
        <v>0</v>
      </c>
      <c r="F23" s="131">
        <v>0</v>
      </c>
      <c r="G23" s="70">
        <f t="shared" si="17"/>
        <v>0</v>
      </c>
      <c r="H23" s="71">
        <f t="shared" si="18"/>
        <v>0</v>
      </c>
      <c r="I23" s="159">
        <v>0</v>
      </c>
      <c r="J23" s="81">
        <f t="shared" si="19"/>
        <v>0</v>
      </c>
      <c r="K23" s="146">
        <f t="shared" si="20"/>
        <v>0</v>
      </c>
      <c r="L23" s="353">
        <f t="shared" si="21"/>
        <v>0</v>
      </c>
      <c r="M23" s="204">
        <f t="shared" si="22"/>
        <v>0</v>
      </c>
      <c r="N23" s="357">
        <f t="shared" si="23"/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5"/>
        <v>0</v>
      </c>
      <c r="E24" s="105">
        <f t="shared" si="16"/>
        <v>0</v>
      </c>
      <c r="F24" s="124">
        <v>0</v>
      </c>
      <c r="G24" s="60">
        <f t="shared" si="17"/>
        <v>0</v>
      </c>
      <c r="H24" s="61">
        <f t="shared" si="18"/>
        <v>0</v>
      </c>
      <c r="I24" s="154">
        <v>0</v>
      </c>
      <c r="J24" s="81">
        <f t="shared" si="19"/>
        <v>0</v>
      </c>
      <c r="K24" s="146">
        <f t="shared" si="20"/>
        <v>0</v>
      </c>
      <c r="L24" s="353">
        <f t="shared" si="21"/>
        <v>0</v>
      </c>
      <c r="M24" s="204">
        <f t="shared" si="22"/>
        <v>0</v>
      </c>
      <c r="N24" s="357">
        <f t="shared" si="23"/>
        <v>0</v>
      </c>
    </row>
    <row r="25" spans="1:14" s="2" customFormat="1" ht="43.5" thickTop="1" thickBot="1" x14ac:dyDescent="0.4">
      <c r="A25" s="216" t="s">
        <v>36</v>
      </c>
      <c r="B25" s="217" t="s">
        <v>37</v>
      </c>
      <c r="C25" s="218">
        <v>0</v>
      </c>
      <c r="D25" s="219">
        <f t="shared" si="15"/>
        <v>0</v>
      </c>
      <c r="E25" s="220">
        <f t="shared" si="16"/>
        <v>0</v>
      </c>
      <c r="F25" s="221">
        <v>0</v>
      </c>
      <c r="G25" s="222">
        <f t="shared" si="17"/>
        <v>0</v>
      </c>
      <c r="H25" s="223">
        <f t="shared" si="18"/>
        <v>0</v>
      </c>
      <c r="I25" s="224">
        <v>0</v>
      </c>
      <c r="J25" s="96">
        <f t="shared" si="19"/>
        <v>0</v>
      </c>
      <c r="K25" s="149">
        <f t="shared" si="20"/>
        <v>0</v>
      </c>
      <c r="L25" s="352">
        <f t="shared" si="21"/>
        <v>0</v>
      </c>
      <c r="M25" s="257">
        <f t="shared" si="22"/>
        <v>0</v>
      </c>
      <c r="N25" s="356">
        <f t="shared" si="23"/>
        <v>0</v>
      </c>
    </row>
    <row r="26" spans="1:14" s="2" customFormat="1" ht="22.5" thickTop="1" thickBot="1" x14ac:dyDescent="0.4">
      <c r="A26" s="216" t="s">
        <v>38</v>
      </c>
      <c r="B26" s="225" t="s">
        <v>39</v>
      </c>
      <c r="C26" s="226">
        <v>19259.16</v>
      </c>
      <c r="D26" s="219">
        <f t="shared" si="15"/>
        <v>3659.2404000000001</v>
      </c>
      <c r="E26" s="220">
        <f t="shared" si="16"/>
        <v>22918.400399999999</v>
      </c>
      <c r="F26" s="227">
        <v>19259.16</v>
      </c>
      <c r="G26" s="222">
        <f t="shared" si="17"/>
        <v>3659.2404000000001</v>
      </c>
      <c r="H26" s="223">
        <f t="shared" si="18"/>
        <v>22918.400399999999</v>
      </c>
      <c r="I26" s="228">
        <f>C26-F26</f>
        <v>0</v>
      </c>
      <c r="J26" s="96">
        <f t="shared" si="19"/>
        <v>0</v>
      </c>
      <c r="K26" s="149">
        <f t="shared" si="20"/>
        <v>0</v>
      </c>
      <c r="L26" s="352">
        <f t="shared" si="21"/>
        <v>19259.16</v>
      </c>
      <c r="M26" s="257">
        <f t="shared" si="22"/>
        <v>3659.2404000000001</v>
      </c>
      <c r="N26" s="356">
        <f t="shared" si="23"/>
        <v>22918.400399999999</v>
      </c>
    </row>
    <row r="27" spans="1:14" s="2" customFormat="1" ht="22.5" thickTop="1" thickBot="1" x14ac:dyDescent="0.4">
      <c r="A27" s="216" t="s">
        <v>40</v>
      </c>
      <c r="B27" s="225" t="s">
        <v>41</v>
      </c>
      <c r="C27" s="226">
        <v>19256.25</v>
      </c>
      <c r="D27" s="219">
        <f t="shared" si="15"/>
        <v>3658.6875</v>
      </c>
      <c r="E27" s="220">
        <f t="shared" si="16"/>
        <v>22914.9375</v>
      </c>
      <c r="F27" s="227">
        <v>19256.25</v>
      </c>
      <c r="G27" s="222">
        <f t="shared" si="17"/>
        <v>3658.6875</v>
      </c>
      <c r="H27" s="223">
        <f t="shared" si="18"/>
        <v>22914.9375</v>
      </c>
      <c r="I27" s="228">
        <f>C27-F27</f>
        <v>0</v>
      </c>
      <c r="J27" s="96">
        <f t="shared" si="19"/>
        <v>0</v>
      </c>
      <c r="K27" s="149">
        <f t="shared" si="20"/>
        <v>0</v>
      </c>
      <c r="L27" s="352">
        <f t="shared" si="21"/>
        <v>19256.25</v>
      </c>
      <c r="M27" s="257">
        <f t="shared" si="22"/>
        <v>3658.6875</v>
      </c>
      <c r="N27" s="356">
        <f t="shared" si="23"/>
        <v>22914.9375</v>
      </c>
    </row>
    <row r="28" spans="1:14" s="2" customFormat="1" ht="21.75" thickTop="1" x14ac:dyDescent="0.35">
      <c r="A28" s="229" t="s">
        <v>42</v>
      </c>
      <c r="B28" s="230" t="s">
        <v>43</v>
      </c>
      <c r="C28" s="231">
        <f>SUM(C29:C34)</f>
        <v>270000</v>
      </c>
      <c r="D28" s="231">
        <f t="shared" ref="D28:E28" si="24">SUM(D29:D34)</f>
        <v>51300</v>
      </c>
      <c r="E28" s="232">
        <f t="shared" si="24"/>
        <v>321300</v>
      </c>
      <c r="F28" s="233">
        <f>SUM(F29:F34)</f>
        <v>270000</v>
      </c>
      <c r="G28" s="234">
        <f t="shared" ref="G28:H28" si="25">SUM(G29:G34)</f>
        <v>51300</v>
      </c>
      <c r="H28" s="235">
        <f t="shared" si="25"/>
        <v>321300</v>
      </c>
      <c r="I28" s="236">
        <f>SUM(I29:I34)</f>
        <v>0</v>
      </c>
      <c r="J28" s="96">
        <f t="shared" si="19"/>
        <v>0</v>
      </c>
      <c r="K28" s="149">
        <f t="shared" si="20"/>
        <v>0</v>
      </c>
      <c r="L28" s="352">
        <f t="shared" si="21"/>
        <v>270000</v>
      </c>
      <c r="M28" s="257">
        <f t="shared" si="22"/>
        <v>51300</v>
      </c>
      <c r="N28" s="356">
        <f t="shared" si="23"/>
        <v>321300</v>
      </c>
    </row>
    <row r="29" spans="1:14" ht="21" x14ac:dyDescent="0.35">
      <c r="A29" s="19"/>
      <c r="B29" s="23" t="s">
        <v>44</v>
      </c>
      <c r="C29" s="21">
        <v>0</v>
      </c>
      <c r="D29" s="22">
        <f t="shared" si="15"/>
        <v>0</v>
      </c>
      <c r="E29" s="109">
        <f t="shared" si="16"/>
        <v>0</v>
      </c>
      <c r="F29" s="131">
        <v>0</v>
      </c>
      <c r="G29" s="70">
        <f t="shared" ref="G29:G35" si="26">F29*19%</f>
        <v>0</v>
      </c>
      <c r="H29" s="71">
        <f t="shared" ref="H29:H35" si="27">F29+G29</f>
        <v>0</v>
      </c>
      <c r="I29" s="159">
        <v>0</v>
      </c>
      <c r="J29" s="81">
        <f t="shared" si="19"/>
        <v>0</v>
      </c>
      <c r="K29" s="146">
        <f t="shared" si="20"/>
        <v>0</v>
      </c>
      <c r="L29" s="353">
        <f t="shared" si="21"/>
        <v>0</v>
      </c>
      <c r="M29" s="204">
        <f t="shared" si="22"/>
        <v>0</v>
      </c>
      <c r="N29" s="357">
        <f t="shared" si="23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5"/>
        <v>0</v>
      </c>
      <c r="E30" s="109">
        <f t="shared" si="16"/>
        <v>0</v>
      </c>
      <c r="F30" s="131">
        <v>0</v>
      </c>
      <c r="G30" s="70">
        <f t="shared" si="26"/>
        <v>0</v>
      </c>
      <c r="H30" s="71">
        <f t="shared" si="27"/>
        <v>0</v>
      </c>
      <c r="I30" s="159">
        <v>0</v>
      </c>
      <c r="J30" s="81">
        <f t="shared" si="19"/>
        <v>0</v>
      </c>
      <c r="K30" s="146">
        <f t="shared" si="20"/>
        <v>0</v>
      </c>
      <c r="L30" s="353">
        <f t="shared" si="21"/>
        <v>0</v>
      </c>
      <c r="M30" s="204">
        <f t="shared" si="22"/>
        <v>0</v>
      </c>
      <c r="N30" s="357">
        <f t="shared" si="23"/>
        <v>0</v>
      </c>
    </row>
    <row r="31" spans="1:14" ht="42" x14ac:dyDescent="0.35">
      <c r="A31" s="19"/>
      <c r="B31" s="23" t="s">
        <v>46</v>
      </c>
      <c r="C31" s="21">
        <v>135000</v>
      </c>
      <c r="D31" s="22">
        <f t="shared" si="15"/>
        <v>25650</v>
      </c>
      <c r="E31" s="109">
        <f t="shared" si="16"/>
        <v>160650</v>
      </c>
      <c r="F31" s="131">
        <v>135000</v>
      </c>
      <c r="G31" s="70">
        <f t="shared" si="26"/>
        <v>25650</v>
      </c>
      <c r="H31" s="71">
        <f t="shared" si="27"/>
        <v>160650</v>
      </c>
      <c r="I31" s="159">
        <f>C31-F31</f>
        <v>0</v>
      </c>
      <c r="J31" s="81">
        <f t="shared" si="19"/>
        <v>0</v>
      </c>
      <c r="K31" s="146">
        <f t="shared" si="20"/>
        <v>0</v>
      </c>
      <c r="L31" s="353">
        <f t="shared" si="21"/>
        <v>135000</v>
      </c>
      <c r="M31" s="204">
        <f t="shared" si="22"/>
        <v>25650</v>
      </c>
      <c r="N31" s="357">
        <f t="shared" si="23"/>
        <v>160650</v>
      </c>
    </row>
    <row r="32" spans="1:14" ht="42" x14ac:dyDescent="0.35">
      <c r="A32" s="19"/>
      <c r="B32" s="23" t="s">
        <v>47</v>
      </c>
      <c r="C32" s="21">
        <v>135000</v>
      </c>
      <c r="D32" s="22">
        <f t="shared" si="15"/>
        <v>25650</v>
      </c>
      <c r="E32" s="109">
        <f t="shared" si="16"/>
        <v>160650</v>
      </c>
      <c r="F32" s="131">
        <v>135000</v>
      </c>
      <c r="G32" s="70">
        <f t="shared" si="26"/>
        <v>25650</v>
      </c>
      <c r="H32" s="71">
        <f t="shared" si="27"/>
        <v>160650</v>
      </c>
      <c r="I32" s="159">
        <f>C32-F32</f>
        <v>0</v>
      </c>
      <c r="J32" s="81">
        <f t="shared" si="19"/>
        <v>0</v>
      </c>
      <c r="K32" s="146">
        <f t="shared" si="20"/>
        <v>0</v>
      </c>
      <c r="L32" s="353">
        <f t="shared" si="21"/>
        <v>135000</v>
      </c>
      <c r="M32" s="204">
        <f t="shared" si="22"/>
        <v>25650</v>
      </c>
      <c r="N32" s="357">
        <f t="shared" si="23"/>
        <v>160650</v>
      </c>
    </row>
    <row r="33" spans="1:16" ht="42" x14ac:dyDescent="0.35">
      <c r="A33" s="24"/>
      <c r="B33" s="25" t="s">
        <v>48</v>
      </c>
      <c r="C33" s="26">
        <v>0</v>
      </c>
      <c r="D33" s="27">
        <f t="shared" si="15"/>
        <v>0</v>
      </c>
      <c r="E33" s="110">
        <f t="shared" si="16"/>
        <v>0</v>
      </c>
      <c r="F33" s="131">
        <v>0</v>
      </c>
      <c r="G33" s="70">
        <f t="shared" si="26"/>
        <v>0</v>
      </c>
      <c r="H33" s="71">
        <f t="shared" si="27"/>
        <v>0</v>
      </c>
      <c r="I33" s="159">
        <v>0</v>
      </c>
      <c r="J33" s="81">
        <f t="shared" si="19"/>
        <v>0</v>
      </c>
      <c r="K33" s="146">
        <f t="shared" si="20"/>
        <v>0</v>
      </c>
      <c r="L33" s="353">
        <f t="shared" si="21"/>
        <v>0</v>
      </c>
      <c r="M33" s="204">
        <f t="shared" si="22"/>
        <v>0</v>
      </c>
      <c r="N33" s="357">
        <f t="shared" si="23"/>
        <v>0</v>
      </c>
    </row>
    <row r="34" spans="1:16" ht="21.75" thickBot="1" x14ac:dyDescent="0.4">
      <c r="A34" s="28"/>
      <c r="B34" s="29" t="s">
        <v>49</v>
      </c>
      <c r="C34" s="30">
        <v>0</v>
      </c>
      <c r="D34" s="31">
        <f t="shared" si="15"/>
        <v>0</v>
      </c>
      <c r="E34" s="111">
        <f t="shared" si="16"/>
        <v>0</v>
      </c>
      <c r="F34" s="124">
        <v>0</v>
      </c>
      <c r="G34" s="60">
        <f t="shared" si="26"/>
        <v>0</v>
      </c>
      <c r="H34" s="61">
        <f t="shared" si="27"/>
        <v>0</v>
      </c>
      <c r="I34" s="154">
        <v>0</v>
      </c>
      <c r="J34" s="81">
        <f t="shared" si="19"/>
        <v>0</v>
      </c>
      <c r="K34" s="146">
        <f t="shared" si="20"/>
        <v>0</v>
      </c>
      <c r="L34" s="353">
        <f t="shared" si="21"/>
        <v>0</v>
      </c>
      <c r="M34" s="204">
        <f t="shared" si="22"/>
        <v>0</v>
      </c>
      <c r="N34" s="357">
        <f t="shared" si="23"/>
        <v>0</v>
      </c>
    </row>
    <row r="35" spans="1:16" s="2" customFormat="1" ht="22.5" thickTop="1" thickBot="1" x14ac:dyDescent="0.4">
      <c r="A35" s="237" t="s">
        <v>50</v>
      </c>
      <c r="B35" s="238" t="s">
        <v>51</v>
      </c>
      <c r="C35" s="239">
        <v>0</v>
      </c>
      <c r="D35" s="240">
        <f t="shared" si="15"/>
        <v>0</v>
      </c>
      <c r="E35" s="241">
        <f t="shared" si="16"/>
        <v>0</v>
      </c>
      <c r="F35" s="221">
        <v>0</v>
      </c>
      <c r="G35" s="222">
        <f t="shared" si="26"/>
        <v>0</v>
      </c>
      <c r="H35" s="223">
        <f t="shared" si="27"/>
        <v>0</v>
      </c>
      <c r="I35" s="224">
        <v>0</v>
      </c>
      <c r="J35" s="96">
        <f t="shared" si="19"/>
        <v>0</v>
      </c>
      <c r="K35" s="149">
        <f t="shared" si="20"/>
        <v>0</v>
      </c>
      <c r="L35" s="352">
        <f t="shared" si="21"/>
        <v>0</v>
      </c>
      <c r="M35" s="257">
        <f t="shared" si="22"/>
        <v>0</v>
      </c>
      <c r="N35" s="356">
        <f t="shared" si="23"/>
        <v>0</v>
      </c>
    </row>
    <row r="36" spans="1:16" s="2" customFormat="1" ht="21.75" thickTop="1" x14ac:dyDescent="0.35">
      <c r="A36" s="242" t="s">
        <v>52</v>
      </c>
      <c r="B36" s="243" t="s">
        <v>53</v>
      </c>
      <c r="C36" s="244">
        <f>SUM(C37:C38)</f>
        <v>0</v>
      </c>
      <c r="D36" s="244">
        <f t="shared" ref="D36:E36" si="28">SUM(D37:D38)</f>
        <v>0</v>
      </c>
      <c r="E36" s="245">
        <f t="shared" si="28"/>
        <v>0</v>
      </c>
      <c r="F36" s="233">
        <f>SUM(F37:F38)</f>
        <v>0</v>
      </c>
      <c r="G36" s="234">
        <f t="shared" ref="G36:H36" si="29">SUM(G37:G38)</f>
        <v>0</v>
      </c>
      <c r="H36" s="235">
        <f t="shared" si="29"/>
        <v>0</v>
      </c>
      <c r="I36" s="236">
        <f>SUM(I37:I38)</f>
        <v>0</v>
      </c>
      <c r="J36" s="96">
        <f t="shared" si="19"/>
        <v>0</v>
      </c>
      <c r="K36" s="149">
        <f t="shared" si="20"/>
        <v>0</v>
      </c>
      <c r="L36" s="352">
        <f t="shared" si="21"/>
        <v>0</v>
      </c>
      <c r="M36" s="257">
        <f t="shared" si="22"/>
        <v>0</v>
      </c>
      <c r="N36" s="356">
        <f t="shared" si="23"/>
        <v>0</v>
      </c>
    </row>
    <row r="37" spans="1:16" ht="21" x14ac:dyDescent="0.35">
      <c r="A37" s="24"/>
      <c r="B37" s="25" t="s">
        <v>54</v>
      </c>
      <c r="C37" s="26">
        <v>0</v>
      </c>
      <c r="D37" s="27">
        <f>C37*19%</f>
        <v>0</v>
      </c>
      <c r="E37" s="110">
        <f>C37+D37</f>
        <v>0</v>
      </c>
      <c r="F37" s="131">
        <v>0</v>
      </c>
      <c r="G37" s="70">
        <f>F37*19%</f>
        <v>0</v>
      </c>
      <c r="H37" s="71">
        <f>F37+G37</f>
        <v>0</v>
      </c>
      <c r="I37" s="159">
        <v>0</v>
      </c>
      <c r="J37" s="81">
        <f t="shared" si="19"/>
        <v>0</v>
      </c>
      <c r="K37" s="146">
        <f t="shared" si="20"/>
        <v>0</v>
      </c>
      <c r="L37" s="353">
        <f t="shared" si="21"/>
        <v>0</v>
      </c>
      <c r="M37" s="204">
        <f t="shared" si="22"/>
        <v>0</v>
      </c>
      <c r="N37" s="357">
        <f t="shared" si="23"/>
        <v>0</v>
      </c>
    </row>
    <row r="38" spans="1:16" ht="21.75" thickBot="1" x14ac:dyDescent="0.4">
      <c r="A38" s="28"/>
      <c r="B38" s="29" t="s">
        <v>55</v>
      </c>
      <c r="C38" s="30">
        <v>0</v>
      </c>
      <c r="D38" s="31">
        <f t="shared" si="15"/>
        <v>0</v>
      </c>
      <c r="E38" s="111">
        <f t="shared" si="16"/>
        <v>0</v>
      </c>
      <c r="F38" s="124">
        <v>0</v>
      </c>
      <c r="G38" s="60">
        <f t="shared" ref="G38" si="30">F38*19%</f>
        <v>0</v>
      </c>
      <c r="H38" s="61">
        <f t="shared" ref="H38" si="31">F38+G38</f>
        <v>0</v>
      </c>
      <c r="I38" s="154">
        <v>0</v>
      </c>
      <c r="J38" s="81">
        <f t="shared" si="19"/>
        <v>0</v>
      </c>
      <c r="K38" s="146">
        <f t="shared" si="20"/>
        <v>0</v>
      </c>
      <c r="L38" s="353">
        <f t="shared" si="21"/>
        <v>0</v>
      </c>
      <c r="M38" s="204">
        <f t="shared" si="22"/>
        <v>0</v>
      </c>
      <c r="N38" s="357">
        <f t="shared" si="23"/>
        <v>0</v>
      </c>
    </row>
    <row r="39" spans="1:16" s="2" customFormat="1" ht="21.75" thickTop="1" x14ac:dyDescent="0.35">
      <c r="A39" s="242" t="s">
        <v>56</v>
      </c>
      <c r="B39" s="243" t="s">
        <v>57</v>
      </c>
      <c r="C39" s="244">
        <f>C40+C43+C44</f>
        <v>77300</v>
      </c>
      <c r="D39" s="244">
        <f t="shared" ref="D39:N39" si="32">D40+D43+D44</f>
        <v>14687</v>
      </c>
      <c r="E39" s="244">
        <f t="shared" si="32"/>
        <v>91987</v>
      </c>
      <c r="F39" s="234">
        <f t="shared" si="32"/>
        <v>0</v>
      </c>
      <c r="G39" s="234">
        <f t="shared" si="32"/>
        <v>0</v>
      </c>
      <c r="H39" s="234">
        <f t="shared" si="32"/>
        <v>0</v>
      </c>
      <c r="I39" s="256">
        <f t="shared" si="32"/>
        <v>77300</v>
      </c>
      <c r="J39" s="256">
        <f t="shared" si="32"/>
        <v>16233</v>
      </c>
      <c r="K39" s="256">
        <f t="shared" si="32"/>
        <v>93533</v>
      </c>
      <c r="L39" s="369">
        <f t="shared" si="32"/>
        <v>77300</v>
      </c>
      <c r="M39" s="264">
        <f t="shared" si="32"/>
        <v>16233</v>
      </c>
      <c r="N39" s="376">
        <f t="shared" si="32"/>
        <v>93533</v>
      </c>
    </row>
    <row r="40" spans="1:16" ht="21" x14ac:dyDescent="0.35">
      <c r="A40" s="24"/>
      <c r="B40" s="36" t="s">
        <v>58</v>
      </c>
      <c r="C40" s="37">
        <f>C41+C42</f>
        <v>16100</v>
      </c>
      <c r="D40" s="37">
        <f t="shared" ref="D40:E40" si="33">D41+D42</f>
        <v>3059</v>
      </c>
      <c r="E40" s="113">
        <f t="shared" si="33"/>
        <v>19159</v>
      </c>
      <c r="F40" s="130">
        <f>F41+F42</f>
        <v>0</v>
      </c>
      <c r="G40" s="68">
        <f t="shared" ref="G40:H40" si="34">G41+G42</f>
        <v>0</v>
      </c>
      <c r="H40" s="69">
        <f t="shared" si="34"/>
        <v>0</v>
      </c>
      <c r="I40" s="158">
        <f>I41+I42</f>
        <v>16100</v>
      </c>
      <c r="J40" s="81">
        <f t="shared" si="19"/>
        <v>3381</v>
      </c>
      <c r="K40" s="146">
        <f t="shared" si="20"/>
        <v>19481</v>
      </c>
      <c r="L40" s="353">
        <f t="shared" si="21"/>
        <v>16100</v>
      </c>
      <c r="M40" s="204">
        <f t="shared" si="22"/>
        <v>3381</v>
      </c>
      <c r="N40" s="357">
        <f t="shared" si="23"/>
        <v>19481</v>
      </c>
    </row>
    <row r="41" spans="1:16" ht="21" x14ac:dyDescent="0.35">
      <c r="A41" s="19"/>
      <c r="B41" s="20" t="s">
        <v>59</v>
      </c>
      <c r="C41" s="21">
        <v>16100</v>
      </c>
      <c r="D41" s="22">
        <f t="shared" si="15"/>
        <v>3059</v>
      </c>
      <c r="E41" s="109">
        <f t="shared" si="16"/>
        <v>19159</v>
      </c>
      <c r="F41" s="131">
        <v>0</v>
      </c>
      <c r="G41" s="70">
        <f t="shared" ref="G41:G43" si="35">F41*19%</f>
        <v>0</v>
      </c>
      <c r="H41" s="71">
        <f t="shared" ref="H41:H43" si="36">F41+G41</f>
        <v>0</v>
      </c>
      <c r="I41" s="159">
        <v>16100</v>
      </c>
      <c r="J41" s="81">
        <f t="shared" si="19"/>
        <v>3381</v>
      </c>
      <c r="K41" s="146">
        <f t="shared" si="20"/>
        <v>19481</v>
      </c>
      <c r="L41" s="353">
        <f t="shared" si="21"/>
        <v>16100</v>
      </c>
      <c r="M41" s="204">
        <f t="shared" si="22"/>
        <v>3381</v>
      </c>
      <c r="N41" s="357">
        <f t="shared" si="23"/>
        <v>19481</v>
      </c>
    </row>
    <row r="42" spans="1:16" ht="63" x14ac:dyDescent="0.35">
      <c r="A42" s="19"/>
      <c r="B42" s="23" t="s">
        <v>60</v>
      </c>
      <c r="C42" s="21">
        <v>0</v>
      </c>
      <c r="D42" s="22">
        <f t="shared" si="15"/>
        <v>0</v>
      </c>
      <c r="E42" s="109">
        <f t="shared" si="16"/>
        <v>0</v>
      </c>
      <c r="F42" s="131">
        <v>0</v>
      </c>
      <c r="G42" s="70">
        <f t="shared" si="35"/>
        <v>0</v>
      </c>
      <c r="H42" s="71">
        <f t="shared" si="36"/>
        <v>0</v>
      </c>
      <c r="I42" s="159">
        <v>0</v>
      </c>
      <c r="J42" s="81">
        <f t="shared" si="19"/>
        <v>0</v>
      </c>
      <c r="K42" s="146">
        <f t="shared" si="20"/>
        <v>0</v>
      </c>
      <c r="L42" s="353">
        <f t="shared" si="21"/>
        <v>0</v>
      </c>
      <c r="M42" s="204">
        <f t="shared" si="22"/>
        <v>0</v>
      </c>
      <c r="N42" s="357">
        <f t="shared" si="23"/>
        <v>0</v>
      </c>
    </row>
    <row r="43" spans="1:16" ht="21" x14ac:dyDescent="0.35">
      <c r="A43" s="314"/>
      <c r="B43" s="315" t="s">
        <v>61</v>
      </c>
      <c r="C43" s="316">
        <v>56700</v>
      </c>
      <c r="D43" s="317">
        <f t="shared" si="15"/>
        <v>10773</v>
      </c>
      <c r="E43" s="318">
        <f t="shared" si="16"/>
        <v>67473</v>
      </c>
      <c r="F43" s="319">
        <v>0</v>
      </c>
      <c r="G43" s="320">
        <f t="shared" si="35"/>
        <v>0</v>
      </c>
      <c r="H43" s="321">
        <f t="shared" si="36"/>
        <v>0</v>
      </c>
      <c r="I43" s="323">
        <v>56700</v>
      </c>
      <c r="J43" s="324">
        <f t="shared" si="19"/>
        <v>11907</v>
      </c>
      <c r="K43" s="325">
        <f t="shared" si="20"/>
        <v>68607</v>
      </c>
      <c r="L43" s="370">
        <f t="shared" si="21"/>
        <v>56700</v>
      </c>
      <c r="M43" s="372">
        <f t="shared" si="22"/>
        <v>11907</v>
      </c>
      <c r="N43" s="377">
        <f t="shared" si="23"/>
        <v>68607</v>
      </c>
    </row>
    <row r="44" spans="1:16" ht="42.75" thickBot="1" x14ac:dyDescent="0.4">
      <c r="A44" s="322"/>
      <c r="B44" s="42" t="s">
        <v>145</v>
      </c>
      <c r="C44" s="10">
        <v>4500</v>
      </c>
      <c r="D44" s="11">
        <f t="shared" ref="D44" si="37">C44*19%</f>
        <v>855</v>
      </c>
      <c r="E44" s="105">
        <f t="shared" ref="E44" si="38">C44+D44</f>
        <v>5355</v>
      </c>
      <c r="F44" s="124">
        <v>0</v>
      </c>
      <c r="G44" s="60">
        <f t="shared" ref="G44" si="39">F44*19%</f>
        <v>0</v>
      </c>
      <c r="H44" s="61">
        <f t="shared" ref="H44" si="40">F44+G44</f>
        <v>0</v>
      </c>
      <c r="I44" s="154">
        <v>4500</v>
      </c>
      <c r="J44" s="326">
        <f t="shared" ref="J44" si="41">I44*0.21</f>
        <v>945</v>
      </c>
      <c r="K44" s="327">
        <f t="shared" ref="K44" si="42">I44+J44</f>
        <v>5445</v>
      </c>
      <c r="L44" s="354">
        <f t="shared" ref="L44" si="43">F44+I44</f>
        <v>4500</v>
      </c>
      <c r="M44" s="360">
        <f t="shared" ref="M44" si="44">G44+J44</f>
        <v>945</v>
      </c>
      <c r="N44" s="358">
        <f t="shared" ref="N44" si="45">H44+K44</f>
        <v>5445</v>
      </c>
    </row>
    <row r="45" spans="1:16" ht="22.5" thickTop="1" thickBot="1" x14ac:dyDescent="0.4">
      <c r="A45" s="411" t="s">
        <v>62</v>
      </c>
      <c r="B45" s="412"/>
      <c r="C45" s="17">
        <f>C21+C25+C26+C27+C28+C35+C36+C39</f>
        <v>385815.41000000003</v>
      </c>
      <c r="D45" s="17">
        <f t="shared" ref="D45:N45" si="46">D21+D25+D26+D27+D28+D35+D36+D39</f>
        <v>73304.92790000001</v>
      </c>
      <c r="E45" s="107">
        <f t="shared" si="46"/>
        <v>459120.33789999998</v>
      </c>
      <c r="F45" s="126">
        <f t="shared" si="46"/>
        <v>308515.41000000003</v>
      </c>
      <c r="G45" s="64">
        <f t="shared" si="46"/>
        <v>58617.927900000002</v>
      </c>
      <c r="H45" s="65">
        <f t="shared" si="46"/>
        <v>367133.33789999998</v>
      </c>
      <c r="I45" s="156">
        <f t="shared" si="46"/>
        <v>77300</v>
      </c>
      <c r="J45" s="78">
        <f t="shared" si="46"/>
        <v>16233</v>
      </c>
      <c r="K45" s="165">
        <f t="shared" si="46"/>
        <v>93533</v>
      </c>
      <c r="L45" s="380">
        <f t="shared" si="46"/>
        <v>385815.41000000003</v>
      </c>
      <c r="M45" s="193">
        <f t="shared" si="46"/>
        <v>74850.92790000001</v>
      </c>
      <c r="N45" s="384">
        <f t="shared" si="46"/>
        <v>460666.33789999998</v>
      </c>
      <c r="P45" s="100"/>
    </row>
    <row r="46" spans="1:16" ht="21" x14ac:dyDescent="0.25">
      <c r="A46" s="417" t="s">
        <v>63</v>
      </c>
      <c r="B46" s="406"/>
      <c r="C46" s="406"/>
      <c r="D46" s="406"/>
      <c r="E46" s="406"/>
      <c r="F46" s="127"/>
      <c r="G46" s="279"/>
      <c r="H46" s="128"/>
      <c r="I46" s="79"/>
      <c r="J46" s="79"/>
      <c r="K46" s="79"/>
      <c r="L46" s="187"/>
      <c r="M46" s="378"/>
      <c r="N46" s="188"/>
    </row>
    <row r="47" spans="1:16" ht="18.75" customHeight="1" x14ac:dyDescent="0.35">
      <c r="A47" s="19" t="s">
        <v>64</v>
      </c>
      <c r="B47" s="43" t="s">
        <v>65</v>
      </c>
      <c r="C47" s="44">
        <f>C48</f>
        <v>3170796.3</v>
      </c>
      <c r="D47" s="44">
        <f t="shared" ref="D47:H47" si="47">D48</f>
        <v>602451.29700000002</v>
      </c>
      <c r="E47" s="115">
        <f t="shared" si="47"/>
        <v>3773247.5970000001</v>
      </c>
      <c r="F47" s="132">
        <f t="shared" si="47"/>
        <v>1848460.98</v>
      </c>
      <c r="G47" s="72">
        <f t="shared" si="47"/>
        <v>351207.58620000002</v>
      </c>
      <c r="H47" s="133">
        <f t="shared" si="47"/>
        <v>2199668.5662000002</v>
      </c>
      <c r="I47" s="137">
        <f>C47-F47</f>
        <v>1322335.3199999998</v>
      </c>
      <c r="J47" s="83">
        <f>I47*0.21</f>
        <v>277690.41719999997</v>
      </c>
      <c r="K47" s="148">
        <f>I47+J47</f>
        <v>1600025.7371999999</v>
      </c>
      <c r="L47" s="364">
        <f>F47+I47</f>
        <v>3170796.3</v>
      </c>
      <c r="M47" s="210">
        <f t="shared" ref="M47:N47" si="48">G47+J47</f>
        <v>628898.00340000005</v>
      </c>
      <c r="N47" s="362">
        <f t="shared" si="48"/>
        <v>3799694.3034000001</v>
      </c>
    </row>
    <row r="48" spans="1:16" s="2" customFormat="1" ht="22.5" customHeight="1" x14ac:dyDescent="0.35">
      <c r="A48" s="92"/>
      <c r="B48" s="90" t="s">
        <v>66</v>
      </c>
      <c r="C48" s="44">
        <f>SUM(C49:C75)</f>
        <v>3170796.3</v>
      </c>
      <c r="D48" s="93">
        <f>C48*0.19</f>
        <v>602451.29700000002</v>
      </c>
      <c r="E48" s="116">
        <f>C48+D48</f>
        <v>3773247.5970000001</v>
      </c>
      <c r="F48" s="132">
        <f>SUM(F49:F75)</f>
        <v>1848460.98</v>
      </c>
      <c r="G48" s="94">
        <f>F48*0.19</f>
        <v>351207.58620000002</v>
      </c>
      <c r="H48" s="95">
        <f>F48+G48</f>
        <v>2199668.5662000002</v>
      </c>
      <c r="I48" s="137">
        <f>SUM(I49:I75)</f>
        <v>1251141.7500000002</v>
      </c>
      <c r="J48" s="83">
        <f t="shared" ref="J48:J84" si="49">I48*0.21</f>
        <v>262739.76750000002</v>
      </c>
      <c r="K48" s="148">
        <f t="shared" ref="K48:K84" si="50">I48+J48</f>
        <v>1513881.5175000003</v>
      </c>
      <c r="L48" s="364">
        <f t="shared" ref="L48:L84" si="51">F48+I48</f>
        <v>3099602.7300000004</v>
      </c>
      <c r="M48" s="210">
        <f t="shared" ref="M48:M84" si="52">G48+J48</f>
        <v>613947.35370000009</v>
      </c>
      <c r="N48" s="362">
        <f t="shared" ref="N48:N84" si="53">H48+K48</f>
        <v>3713550.0837000003</v>
      </c>
      <c r="P48" s="138"/>
    </row>
    <row r="49" spans="1:14" ht="24.75" customHeight="1" x14ac:dyDescent="0.35">
      <c r="A49" s="19"/>
      <c r="B49" s="91" t="s">
        <v>108</v>
      </c>
      <c r="C49" s="21">
        <f>240880.02+71193.57</f>
        <v>312073.58999999997</v>
      </c>
      <c r="D49" s="98">
        <f t="shared" ref="D49:D78" si="54">C49*0.19</f>
        <v>59293.982099999994</v>
      </c>
      <c r="E49" s="109">
        <f>C49+D49</f>
        <v>371367.57209999999</v>
      </c>
      <c r="F49" s="131">
        <v>231076.89</v>
      </c>
      <c r="G49" s="70">
        <f>F49*0.19</f>
        <v>43904.609100000001</v>
      </c>
      <c r="H49" s="71">
        <f>F49+G49</f>
        <v>274981.49910000002</v>
      </c>
      <c r="I49" s="159">
        <f>9803.14+71193.57</f>
        <v>80996.710000000006</v>
      </c>
      <c r="J49" s="83">
        <f t="shared" si="49"/>
        <v>17009.309100000002</v>
      </c>
      <c r="K49" s="148">
        <f t="shared" si="50"/>
        <v>98006.019100000005</v>
      </c>
      <c r="L49" s="364">
        <f>F49+I49-0.01</f>
        <v>312073.59000000003</v>
      </c>
      <c r="M49" s="210">
        <f t="shared" si="52"/>
        <v>60913.9182</v>
      </c>
      <c r="N49" s="362">
        <f t="shared" si="53"/>
        <v>372987.51820000005</v>
      </c>
    </row>
    <row r="50" spans="1:14" ht="28.5" customHeight="1" x14ac:dyDescent="0.35">
      <c r="A50" s="19"/>
      <c r="B50" s="91" t="s">
        <v>109</v>
      </c>
      <c r="C50" s="21">
        <v>503587.57</v>
      </c>
      <c r="D50" s="98">
        <f t="shared" si="54"/>
        <v>95681.638300000006</v>
      </c>
      <c r="E50" s="109">
        <f t="shared" ref="E50:E78" si="55">C50+D50</f>
        <v>599269.20830000006</v>
      </c>
      <c r="F50" s="131">
        <v>0</v>
      </c>
      <c r="G50" s="70">
        <f t="shared" ref="G50:G75" si="56">F50*0.19</f>
        <v>0</v>
      </c>
      <c r="H50" s="71">
        <f t="shared" ref="H50:H75" si="57">F50+G50</f>
        <v>0</v>
      </c>
      <c r="I50" s="159">
        <f t="shared" ref="I50:I77" si="58">C50-F50</f>
        <v>503587.57</v>
      </c>
      <c r="J50" s="83">
        <f t="shared" si="49"/>
        <v>105753.3897</v>
      </c>
      <c r="K50" s="148">
        <f t="shared" si="50"/>
        <v>609340.95970000001</v>
      </c>
      <c r="L50" s="364">
        <f t="shared" si="51"/>
        <v>503587.57</v>
      </c>
      <c r="M50" s="210">
        <f t="shared" si="52"/>
        <v>105753.3897</v>
      </c>
      <c r="N50" s="362">
        <f t="shared" si="53"/>
        <v>609340.95970000001</v>
      </c>
    </row>
    <row r="51" spans="1:14" ht="24" customHeight="1" x14ac:dyDescent="0.35">
      <c r="A51" s="19"/>
      <c r="B51" s="91" t="s">
        <v>110</v>
      </c>
      <c r="C51" s="21">
        <v>200504.61</v>
      </c>
      <c r="D51" s="98">
        <f t="shared" si="54"/>
        <v>38095.875899999999</v>
      </c>
      <c r="E51" s="109">
        <f t="shared" si="55"/>
        <v>238600.48589999997</v>
      </c>
      <c r="F51" s="131">
        <v>0</v>
      </c>
      <c r="G51" s="70">
        <f t="shared" si="56"/>
        <v>0</v>
      </c>
      <c r="H51" s="71">
        <f t="shared" si="57"/>
        <v>0</v>
      </c>
      <c r="I51" s="159">
        <f t="shared" si="58"/>
        <v>200504.61</v>
      </c>
      <c r="J51" s="83">
        <f t="shared" si="49"/>
        <v>42105.968099999998</v>
      </c>
      <c r="K51" s="148">
        <f t="shared" si="50"/>
        <v>242610.57809999998</v>
      </c>
      <c r="L51" s="364">
        <f t="shared" si="51"/>
        <v>200504.61</v>
      </c>
      <c r="M51" s="210">
        <f t="shared" si="52"/>
        <v>42105.968099999998</v>
      </c>
      <c r="N51" s="362">
        <f t="shared" si="53"/>
        <v>242610.57809999998</v>
      </c>
    </row>
    <row r="52" spans="1:14" ht="27.75" customHeight="1" x14ac:dyDescent="0.35">
      <c r="A52" s="19"/>
      <c r="B52" s="91" t="s">
        <v>111</v>
      </c>
      <c r="C52" s="21">
        <v>17847.099999999999</v>
      </c>
      <c r="D52" s="98">
        <f t="shared" si="54"/>
        <v>3390.9489999999996</v>
      </c>
      <c r="E52" s="109">
        <f t="shared" si="55"/>
        <v>21238.048999999999</v>
      </c>
      <c r="F52" s="131">
        <v>0</v>
      </c>
      <c r="G52" s="70">
        <f t="shared" si="56"/>
        <v>0</v>
      </c>
      <c r="H52" s="71">
        <f t="shared" si="57"/>
        <v>0</v>
      </c>
      <c r="I52" s="159">
        <f t="shared" si="58"/>
        <v>17847.099999999999</v>
      </c>
      <c r="J52" s="83">
        <f t="shared" si="49"/>
        <v>3747.8909999999996</v>
      </c>
      <c r="K52" s="148">
        <f t="shared" si="50"/>
        <v>21594.990999999998</v>
      </c>
      <c r="L52" s="364">
        <f t="shared" si="51"/>
        <v>17847.099999999999</v>
      </c>
      <c r="M52" s="210">
        <f t="shared" si="52"/>
        <v>3747.8909999999996</v>
      </c>
      <c r="N52" s="362">
        <f t="shared" si="53"/>
        <v>21594.990999999998</v>
      </c>
    </row>
    <row r="53" spans="1:14" ht="24" customHeight="1" x14ac:dyDescent="0.35">
      <c r="A53" s="19"/>
      <c r="B53" s="91" t="s">
        <v>112</v>
      </c>
      <c r="C53" s="21">
        <v>38502.81</v>
      </c>
      <c r="D53" s="98">
        <f t="shared" si="54"/>
        <v>7315.5338999999994</v>
      </c>
      <c r="E53" s="109">
        <f t="shared" si="55"/>
        <v>45818.3439</v>
      </c>
      <c r="F53" s="131">
        <v>0</v>
      </c>
      <c r="G53" s="70">
        <f t="shared" si="56"/>
        <v>0</v>
      </c>
      <c r="H53" s="71">
        <f t="shared" si="57"/>
        <v>0</v>
      </c>
      <c r="I53" s="159">
        <f t="shared" si="58"/>
        <v>38502.81</v>
      </c>
      <c r="J53" s="83">
        <f t="shared" si="49"/>
        <v>8085.5900999999994</v>
      </c>
      <c r="K53" s="148">
        <f t="shared" si="50"/>
        <v>46588.400099999999</v>
      </c>
      <c r="L53" s="364">
        <f t="shared" si="51"/>
        <v>38502.81</v>
      </c>
      <c r="M53" s="210">
        <f t="shared" si="52"/>
        <v>8085.5900999999994</v>
      </c>
      <c r="N53" s="362">
        <f t="shared" si="53"/>
        <v>46588.400099999999</v>
      </c>
    </row>
    <row r="54" spans="1:14" ht="22.5" customHeight="1" x14ac:dyDescent="0.35">
      <c r="A54" s="19"/>
      <c r="B54" s="91" t="s">
        <v>113</v>
      </c>
      <c r="C54" s="21">
        <v>17910.419999999998</v>
      </c>
      <c r="D54" s="98">
        <f t="shared" si="54"/>
        <v>3402.9797999999996</v>
      </c>
      <c r="E54" s="109">
        <f t="shared" si="55"/>
        <v>21313.399799999999</v>
      </c>
      <c r="F54" s="131">
        <v>0</v>
      </c>
      <c r="G54" s="70">
        <f t="shared" si="56"/>
        <v>0</v>
      </c>
      <c r="H54" s="71">
        <f t="shared" si="57"/>
        <v>0</v>
      </c>
      <c r="I54" s="159">
        <f t="shared" si="58"/>
        <v>17910.419999999998</v>
      </c>
      <c r="J54" s="83">
        <f t="shared" si="49"/>
        <v>3761.1881999999996</v>
      </c>
      <c r="K54" s="148">
        <f t="shared" si="50"/>
        <v>21671.608199999999</v>
      </c>
      <c r="L54" s="364">
        <f t="shared" si="51"/>
        <v>17910.419999999998</v>
      </c>
      <c r="M54" s="210">
        <f t="shared" si="52"/>
        <v>3761.1881999999996</v>
      </c>
      <c r="N54" s="362">
        <f t="shared" si="53"/>
        <v>21671.608199999999</v>
      </c>
    </row>
    <row r="55" spans="1:14" ht="28.5" customHeight="1" x14ac:dyDescent="0.35">
      <c r="A55" s="19"/>
      <c r="B55" s="91" t="s">
        <v>114</v>
      </c>
      <c r="C55" s="21">
        <v>40871.01</v>
      </c>
      <c r="D55" s="98">
        <f t="shared" si="54"/>
        <v>7765.4919000000009</v>
      </c>
      <c r="E55" s="109">
        <f t="shared" si="55"/>
        <v>48636.501900000003</v>
      </c>
      <c r="F55" s="131">
        <v>0</v>
      </c>
      <c r="G55" s="70">
        <f t="shared" si="56"/>
        <v>0</v>
      </c>
      <c r="H55" s="71">
        <f t="shared" si="57"/>
        <v>0</v>
      </c>
      <c r="I55" s="159">
        <f t="shared" si="58"/>
        <v>40871.01</v>
      </c>
      <c r="J55" s="83">
        <f t="shared" si="49"/>
        <v>8582.9120999999996</v>
      </c>
      <c r="K55" s="148">
        <f t="shared" si="50"/>
        <v>49453.922100000003</v>
      </c>
      <c r="L55" s="364">
        <f t="shared" si="51"/>
        <v>40871.01</v>
      </c>
      <c r="M55" s="210">
        <f t="shared" si="52"/>
        <v>8582.9120999999996</v>
      </c>
      <c r="N55" s="362">
        <f t="shared" si="53"/>
        <v>49453.922100000003</v>
      </c>
    </row>
    <row r="56" spans="1:14" ht="26.25" customHeight="1" x14ac:dyDescent="0.35">
      <c r="A56" s="19"/>
      <c r="B56" s="91" t="s">
        <v>115</v>
      </c>
      <c r="C56" s="21">
        <v>105975.15</v>
      </c>
      <c r="D56" s="98">
        <f t="shared" si="54"/>
        <v>20135.2785</v>
      </c>
      <c r="E56" s="109">
        <f t="shared" si="55"/>
        <v>126110.42849999999</v>
      </c>
      <c r="F56" s="131">
        <v>0</v>
      </c>
      <c r="G56" s="70">
        <f t="shared" si="56"/>
        <v>0</v>
      </c>
      <c r="H56" s="71">
        <f t="shared" si="57"/>
        <v>0</v>
      </c>
      <c r="I56" s="159">
        <f t="shared" si="58"/>
        <v>105975.15</v>
      </c>
      <c r="J56" s="83">
        <f t="shared" si="49"/>
        <v>22254.781499999997</v>
      </c>
      <c r="K56" s="148">
        <f t="shared" si="50"/>
        <v>128229.93149999999</v>
      </c>
      <c r="L56" s="364">
        <f t="shared" si="51"/>
        <v>105975.15</v>
      </c>
      <c r="M56" s="210">
        <f t="shared" si="52"/>
        <v>22254.781499999997</v>
      </c>
      <c r="N56" s="362">
        <f t="shared" si="53"/>
        <v>128229.93149999999</v>
      </c>
    </row>
    <row r="57" spans="1:14" ht="24" customHeight="1" x14ac:dyDescent="0.35">
      <c r="A57" s="19"/>
      <c r="B57" s="91" t="s">
        <v>116</v>
      </c>
      <c r="C57" s="21">
        <v>84320.11</v>
      </c>
      <c r="D57" s="98">
        <f t="shared" si="54"/>
        <v>16020.820900000001</v>
      </c>
      <c r="E57" s="109">
        <f t="shared" si="55"/>
        <v>100340.93090000001</v>
      </c>
      <c r="F57" s="131">
        <v>0</v>
      </c>
      <c r="G57" s="70">
        <f t="shared" si="56"/>
        <v>0</v>
      </c>
      <c r="H57" s="71">
        <f t="shared" si="57"/>
        <v>0</v>
      </c>
      <c r="I57" s="159">
        <f t="shared" si="58"/>
        <v>84320.11</v>
      </c>
      <c r="J57" s="83">
        <f t="shared" si="49"/>
        <v>17707.223099999999</v>
      </c>
      <c r="K57" s="148">
        <f t="shared" si="50"/>
        <v>102027.3331</v>
      </c>
      <c r="L57" s="364">
        <f t="shared" si="51"/>
        <v>84320.11</v>
      </c>
      <c r="M57" s="210">
        <f t="shared" si="52"/>
        <v>17707.223099999999</v>
      </c>
      <c r="N57" s="362">
        <f t="shared" si="53"/>
        <v>102027.3331</v>
      </c>
    </row>
    <row r="58" spans="1:14" ht="24" customHeight="1" x14ac:dyDescent="0.35">
      <c r="A58" s="19"/>
      <c r="B58" s="91" t="s">
        <v>117</v>
      </c>
      <c r="C58" s="21">
        <v>177062.63</v>
      </c>
      <c r="D58" s="98">
        <f t="shared" si="54"/>
        <v>33641.899700000002</v>
      </c>
      <c r="E58" s="109">
        <f t="shared" si="55"/>
        <v>210704.52970000001</v>
      </c>
      <c r="F58" s="131">
        <f>81185.65+95876.98</f>
        <v>177062.63</v>
      </c>
      <c r="G58" s="70">
        <f t="shared" si="56"/>
        <v>33641.899700000002</v>
      </c>
      <c r="H58" s="71">
        <f t="shared" si="57"/>
        <v>210704.52970000001</v>
      </c>
      <c r="I58" s="159">
        <v>-71193.570000000007</v>
      </c>
      <c r="J58" s="83">
        <f t="shared" si="49"/>
        <v>-14950.649700000002</v>
      </c>
      <c r="K58" s="148">
        <f t="shared" si="50"/>
        <v>-86144.219700000016</v>
      </c>
      <c r="L58" s="364">
        <f t="shared" si="51"/>
        <v>105869.06</v>
      </c>
      <c r="M58" s="210">
        <f t="shared" si="52"/>
        <v>18691.25</v>
      </c>
      <c r="N58" s="362">
        <f t="shared" si="53"/>
        <v>124560.31</v>
      </c>
    </row>
    <row r="59" spans="1:14" ht="28.5" customHeight="1" x14ac:dyDescent="0.35">
      <c r="A59" s="19"/>
      <c r="B59" s="91" t="s">
        <v>118</v>
      </c>
      <c r="C59" s="97">
        <v>298238.36</v>
      </c>
      <c r="D59" s="98">
        <f t="shared" si="54"/>
        <v>56665.288399999998</v>
      </c>
      <c r="E59" s="109">
        <f t="shared" si="55"/>
        <v>354903.64840000001</v>
      </c>
      <c r="F59" s="131">
        <v>297989.77</v>
      </c>
      <c r="G59" s="70">
        <f t="shared" si="56"/>
        <v>56618.056300000004</v>
      </c>
      <c r="H59" s="71">
        <f t="shared" si="57"/>
        <v>354607.82630000002</v>
      </c>
      <c r="I59" s="159">
        <v>248.58</v>
      </c>
      <c r="J59" s="83">
        <f t="shared" si="49"/>
        <v>52.201799999999999</v>
      </c>
      <c r="K59" s="148">
        <f t="shared" si="50"/>
        <v>300.78180000000003</v>
      </c>
      <c r="L59" s="364">
        <f>F59+I59+0.01</f>
        <v>298238.36000000004</v>
      </c>
      <c r="M59" s="210">
        <f t="shared" si="52"/>
        <v>56670.258100000006</v>
      </c>
      <c r="N59" s="362">
        <f t="shared" si="53"/>
        <v>354908.60810000001</v>
      </c>
    </row>
    <row r="60" spans="1:14" ht="30" customHeight="1" x14ac:dyDescent="0.35">
      <c r="A60" s="19"/>
      <c r="B60" s="91" t="s">
        <v>119</v>
      </c>
      <c r="C60" s="97">
        <v>175806.49</v>
      </c>
      <c r="D60" s="98">
        <f t="shared" si="54"/>
        <v>33403.233099999998</v>
      </c>
      <c r="E60" s="109">
        <f t="shared" si="55"/>
        <v>209209.7231</v>
      </c>
      <c r="F60" s="131">
        <v>175806.49</v>
      </c>
      <c r="G60" s="70">
        <f t="shared" si="56"/>
        <v>33403.233099999998</v>
      </c>
      <c r="H60" s="71">
        <f t="shared" si="57"/>
        <v>209209.7231</v>
      </c>
      <c r="I60" s="159">
        <f t="shared" si="58"/>
        <v>0</v>
      </c>
      <c r="J60" s="83">
        <f t="shared" si="49"/>
        <v>0</v>
      </c>
      <c r="K60" s="148">
        <f t="shared" si="50"/>
        <v>0</v>
      </c>
      <c r="L60" s="364">
        <f t="shared" si="51"/>
        <v>175806.49</v>
      </c>
      <c r="M60" s="210">
        <f t="shared" si="52"/>
        <v>33403.233099999998</v>
      </c>
      <c r="N60" s="362">
        <f t="shared" si="53"/>
        <v>209209.7231</v>
      </c>
    </row>
    <row r="61" spans="1:14" ht="31.5" customHeight="1" x14ac:dyDescent="0.35">
      <c r="A61" s="19"/>
      <c r="B61" s="91" t="s">
        <v>120</v>
      </c>
      <c r="C61" s="97">
        <v>18184.419999999998</v>
      </c>
      <c r="D61" s="98">
        <f t="shared" si="54"/>
        <v>3455.0397999999996</v>
      </c>
      <c r="E61" s="109">
        <f t="shared" si="55"/>
        <v>21639.459799999997</v>
      </c>
      <c r="F61" s="131">
        <v>0</v>
      </c>
      <c r="G61" s="70">
        <f t="shared" si="56"/>
        <v>0</v>
      </c>
      <c r="H61" s="71">
        <f t="shared" si="57"/>
        <v>0</v>
      </c>
      <c r="I61" s="159">
        <f t="shared" si="58"/>
        <v>18184.419999999998</v>
      </c>
      <c r="J61" s="83">
        <f t="shared" si="49"/>
        <v>3818.7281999999996</v>
      </c>
      <c r="K61" s="148">
        <f t="shared" si="50"/>
        <v>22003.148199999996</v>
      </c>
      <c r="L61" s="364">
        <f t="shared" si="51"/>
        <v>18184.419999999998</v>
      </c>
      <c r="M61" s="210">
        <f t="shared" si="52"/>
        <v>3818.7281999999996</v>
      </c>
      <c r="N61" s="362">
        <f t="shared" si="53"/>
        <v>22003.148199999996</v>
      </c>
    </row>
    <row r="62" spans="1:14" ht="28.5" customHeight="1" x14ac:dyDescent="0.35">
      <c r="A62" s="19"/>
      <c r="B62" s="91" t="s">
        <v>121</v>
      </c>
      <c r="C62" s="97">
        <v>54002.93</v>
      </c>
      <c r="D62" s="98">
        <f t="shared" si="54"/>
        <v>10260.556700000001</v>
      </c>
      <c r="E62" s="109">
        <f t="shared" si="55"/>
        <v>64263.486700000001</v>
      </c>
      <c r="F62" s="131">
        <v>0</v>
      </c>
      <c r="G62" s="70">
        <f t="shared" si="56"/>
        <v>0</v>
      </c>
      <c r="H62" s="71">
        <f t="shared" si="57"/>
        <v>0</v>
      </c>
      <c r="I62" s="159">
        <f t="shared" si="58"/>
        <v>54002.93</v>
      </c>
      <c r="J62" s="83">
        <f t="shared" si="49"/>
        <v>11340.615299999999</v>
      </c>
      <c r="K62" s="148">
        <f t="shared" si="50"/>
        <v>65343.545299999998</v>
      </c>
      <c r="L62" s="364">
        <f t="shared" si="51"/>
        <v>54002.93</v>
      </c>
      <c r="M62" s="210">
        <f t="shared" si="52"/>
        <v>11340.615299999999</v>
      </c>
      <c r="N62" s="362">
        <f t="shared" si="53"/>
        <v>65343.545299999998</v>
      </c>
    </row>
    <row r="63" spans="1:14" ht="20.25" customHeight="1" x14ac:dyDescent="0.35">
      <c r="A63" s="19"/>
      <c r="B63" s="91" t="s">
        <v>122</v>
      </c>
      <c r="C63" s="97">
        <v>17910.419999999998</v>
      </c>
      <c r="D63" s="98">
        <f t="shared" si="54"/>
        <v>3402.9797999999996</v>
      </c>
      <c r="E63" s="109">
        <f t="shared" si="55"/>
        <v>21313.399799999999</v>
      </c>
      <c r="F63" s="131">
        <v>0</v>
      </c>
      <c r="G63" s="70">
        <f t="shared" si="56"/>
        <v>0</v>
      </c>
      <c r="H63" s="71">
        <f t="shared" si="57"/>
        <v>0</v>
      </c>
      <c r="I63" s="159">
        <f t="shared" si="58"/>
        <v>17910.419999999998</v>
      </c>
      <c r="J63" s="83">
        <f t="shared" si="49"/>
        <v>3761.1881999999996</v>
      </c>
      <c r="K63" s="148">
        <f t="shared" si="50"/>
        <v>21671.608199999999</v>
      </c>
      <c r="L63" s="364">
        <f t="shared" si="51"/>
        <v>17910.419999999998</v>
      </c>
      <c r="M63" s="210">
        <f t="shared" si="52"/>
        <v>3761.1881999999996</v>
      </c>
      <c r="N63" s="362">
        <f t="shared" si="53"/>
        <v>21671.608199999999</v>
      </c>
    </row>
    <row r="64" spans="1:14" ht="18.75" customHeight="1" x14ac:dyDescent="0.35">
      <c r="A64" s="19"/>
      <c r="B64" s="91" t="s">
        <v>123</v>
      </c>
      <c r="C64" s="97">
        <v>19911.52</v>
      </c>
      <c r="D64" s="98">
        <f t="shared" si="54"/>
        <v>3783.1887999999999</v>
      </c>
      <c r="E64" s="109">
        <f t="shared" si="55"/>
        <v>23694.7088</v>
      </c>
      <c r="F64" s="131">
        <v>19911.52</v>
      </c>
      <c r="G64" s="70">
        <f t="shared" si="56"/>
        <v>3783.1887999999999</v>
      </c>
      <c r="H64" s="71">
        <f t="shared" si="57"/>
        <v>23694.7088</v>
      </c>
      <c r="I64" s="159">
        <f t="shared" si="58"/>
        <v>0</v>
      </c>
      <c r="J64" s="83">
        <f t="shared" si="49"/>
        <v>0</v>
      </c>
      <c r="K64" s="148">
        <f t="shared" si="50"/>
        <v>0</v>
      </c>
      <c r="L64" s="364">
        <f t="shared" si="51"/>
        <v>19911.52</v>
      </c>
      <c r="M64" s="210">
        <f t="shared" si="52"/>
        <v>3783.1887999999999</v>
      </c>
      <c r="N64" s="362">
        <f t="shared" si="53"/>
        <v>23694.7088</v>
      </c>
    </row>
    <row r="65" spans="1:14" ht="28.5" customHeight="1" x14ac:dyDescent="0.35">
      <c r="A65" s="19"/>
      <c r="B65" s="91" t="s">
        <v>124</v>
      </c>
      <c r="C65" s="97">
        <v>67343.83</v>
      </c>
      <c r="D65" s="98">
        <f t="shared" si="54"/>
        <v>12795.3277</v>
      </c>
      <c r="E65" s="109">
        <f t="shared" si="55"/>
        <v>80139.157699999996</v>
      </c>
      <c r="F65" s="131">
        <v>67343.83</v>
      </c>
      <c r="G65" s="70">
        <f t="shared" si="56"/>
        <v>12795.3277</v>
      </c>
      <c r="H65" s="71">
        <f t="shared" si="57"/>
        <v>80139.157699999996</v>
      </c>
      <c r="I65" s="159">
        <f t="shared" si="58"/>
        <v>0</v>
      </c>
      <c r="J65" s="83">
        <f t="shared" si="49"/>
        <v>0</v>
      </c>
      <c r="K65" s="148">
        <f t="shared" si="50"/>
        <v>0</v>
      </c>
      <c r="L65" s="364">
        <f t="shared" si="51"/>
        <v>67343.83</v>
      </c>
      <c r="M65" s="210">
        <f t="shared" si="52"/>
        <v>12795.3277</v>
      </c>
      <c r="N65" s="362">
        <f t="shared" si="53"/>
        <v>80139.157699999996</v>
      </c>
    </row>
    <row r="66" spans="1:14" ht="28.5" customHeight="1" x14ac:dyDescent="0.35">
      <c r="A66" s="19"/>
      <c r="B66" s="91" t="s">
        <v>125</v>
      </c>
      <c r="C66" s="97">
        <v>72213.98</v>
      </c>
      <c r="D66" s="98">
        <f t="shared" si="54"/>
        <v>13720.656199999999</v>
      </c>
      <c r="E66" s="109">
        <f t="shared" si="55"/>
        <v>85934.636199999994</v>
      </c>
      <c r="F66" s="131">
        <v>72213.98</v>
      </c>
      <c r="G66" s="70">
        <f t="shared" si="56"/>
        <v>13720.656199999999</v>
      </c>
      <c r="H66" s="71">
        <f t="shared" si="57"/>
        <v>85934.636199999994</v>
      </c>
      <c r="I66" s="159">
        <f t="shared" si="58"/>
        <v>0</v>
      </c>
      <c r="J66" s="83">
        <f t="shared" si="49"/>
        <v>0</v>
      </c>
      <c r="K66" s="148">
        <f t="shared" si="50"/>
        <v>0</v>
      </c>
      <c r="L66" s="364">
        <f t="shared" si="51"/>
        <v>72213.98</v>
      </c>
      <c r="M66" s="210">
        <f t="shared" si="52"/>
        <v>13720.656199999999</v>
      </c>
      <c r="N66" s="362">
        <f t="shared" si="53"/>
        <v>85934.636199999994</v>
      </c>
    </row>
    <row r="67" spans="1:14" ht="27.75" customHeight="1" x14ac:dyDescent="0.35">
      <c r="A67" s="19"/>
      <c r="B67" s="91" t="s">
        <v>126</v>
      </c>
      <c r="C67" s="97">
        <f>182961.32+34972.28</f>
        <v>217933.6</v>
      </c>
      <c r="D67" s="98">
        <f t="shared" si="54"/>
        <v>41407.383999999998</v>
      </c>
      <c r="E67" s="109">
        <f t="shared" si="55"/>
        <v>259340.984</v>
      </c>
      <c r="F67" s="131">
        <v>182961.32</v>
      </c>
      <c r="G67" s="70">
        <f t="shared" si="56"/>
        <v>34762.650800000003</v>
      </c>
      <c r="H67" s="71">
        <f t="shared" si="57"/>
        <v>217723.97080000001</v>
      </c>
      <c r="I67" s="159">
        <f t="shared" si="58"/>
        <v>34972.28</v>
      </c>
      <c r="J67" s="83">
        <f t="shared" si="49"/>
        <v>7344.1787999999997</v>
      </c>
      <c r="K67" s="148">
        <f t="shared" si="50"/>
        <v>42316.4588</v>
      </c>
      <c r="L67" s="364">
        <f t="shared" si="51"/>
        <v>217933.6</v>
      </c>
      <c r="M67" s="210">
        <f t="shared" si="52"/>
        <v>42106.829600000005</v>
      </c>
      <c r="N67" s="362">
        <f t="shared" si="53"/>
        <v>260040.4296</v>
      </c>
    </row>
    <row r="68" spans="1:14" ht="24.75" customHeight="1" x14ac:dyDescent="0.35">
      <c r="A68" s="19"/>
      <c r="B68" s="91" t="s">
        <v>127</v>
      </c>
      <c r="C68" s="97">
        <v>306588.77</v>
      </c>
      <c r="D68" s="98">
        <f t="shared" si="54"/>
        <v>58251.866300000002</v>
      </c>
      <c r="E68" s="109">
        <f t="shared" si="55"/>
        <v>364840.63630000001</v>
      </c>
      <c r="F68" s="131">
        <v>306588.77</v>
      </c>
      <c r="G68" s="70">
        <f t="shared" si="56"/>
        <v>58251.866300000002</v>
      </c>
      <c r="H68" s="71">
        <f t="shared" si="57"/>
        <v>364840.63630000001</v>
      </c>
      <c r="I68" s="159">
        <f t="shared" si="58"/>
        <v>0</v>
      </c>
      <c r="J68" s="83">
        <f t="shared" si="49"/>
        <v>0</v>
      </c>
      <c r="K68" s="148">
        <f t="shared" si="50"/>
        <v>0</v>
      </c>
      <c r="L68" s="364">
        <f t="shared" si="51"/>
        <v>306588.77</v>
      </c>
      <c r="M68" s="210">
        <f t="shared" si="52"/>
        <v>58251.866300000002</v>
      </c>
      <c r="N68" s="362">
        <f t="shared" si="53"/>
        <v>364840.63630000001</v>
      </c>
    </row>
    <row r="69" spans="1:14" ht="24.75" customHeight="1" x14ac:dyDescent="0.35">
      <c r="A69" s="19"/>
      <c r="B69" s="91" t="s">
        <v>128</v>
      </c>
      <c r="C69" s="97">
        <v>155300.46</v>
      </c>
      <c r="D69" s="98">
        <f t="shared" si="54"/>
        <v>29507.0874</v>
      </c>
      <c r="E69" s="109">
        <f t="shared" si="55"/>
        <v>184807.54739999998</v>
      </c>
      <c r="F69" s="131">
        <v>155300.46</v>
      </c>
      <c r="G69" s="70">
        <f t="shared" si="56"/>
        <v>29507.0874</v>
      </c>
      <c r="H69" s="71">
        <f t="shared" si="57"/>
        <v>184807.54739999998</v>
      </c>
      <c r="I69" s="159">
        <f t="shared" si="58"/>
        <v>0</v>
      </c>
      <c r="J69" s="83">
        <f t="shared" si="49"/>
        <v>0</v>
      </c>
      <c r="K69" s="148">
        <f t="shared" si="50"/>
        <v>0</v>
      </c>
      <c r="L69" s="364">
        <f t="shared" si="51"/>
        <v>155300.46</v>
      </c>
      <c r="M69" s="210">
        <f t="shared" si="52"/>
        <v>29507.0874</v>
      </c>
      <c r="N69" s="362">
        <f t="shared" si="53"/>
        <v>184807.54739999998</v>
      </c>
    </row>
    <row r="70" spans="1:14" ht="24.75" customHeight="1" x14ac:dyDescent="0.35">
      <c r="A70" s="19"/>
      <c r="B70" s="91" t="s">
        <v>129</v>
      </c>
      <c r="C70" s="97">
        <v>17847.099999999999</v>
      </c>
      <c r="D70" s="98">
        <f t="shared" si="54"/>
        <v>3390.9489999999996</v>
      </c>
      <c r="E70" s="109">
        <f t="shared" si="55"/>
        <v>21238.048999999999</v>
      </c>
      <c r="F70" s="131">
        <v>0</v>
      </c>
      <c r="G70" s="70">
        <f t="shared" si="56"/>
        <v>0</v>
      </c>
      <c r="H70" s="71">
        <f t="shared" si="57"/>
        <v>0</v>
      </c>
      <c r="I70" s="159">
        <f t="shared" si="58"/>
        <v>17847.099999999999</v>
      </c>
      <c r="J70" s="83">
        <f t="shared" si="49"/>
        <v>3747.8909999999996</v>
      </c>
      <c r="K70" s="148">
        <f t="shared" si="50"/>
        <v>21594.990999999998</v>
      </c>
      <c r="L70" s="364">
        <f t="shared" si="51"/>
        <v>17847.099999999999</v>
      </c>
      <c r="M70" s="210">
        <f t="shared" si="52"/>
        <v>3747.8909999999996</v>
      </c>
      <c r="N70" s="362">
        <f t="shared" si="53"/>
        <v>21594.990999999998</v>
      </c>
    </row>
    <row r="71" spans="1:14" ht="22.5" customHeight="1" x14ac:dyDescent="0.35">
      <c r="A71" s="19"/>
      <c r="B71" s="91" t="s">
        <v>130</v>
      </c>
      <c r="C71" s="97">
        <v>38502.81</v>
      </c>
      <c r="D71" s="98">
        <f t="shared" si="54"/>
        <v>7315.5338999999994</v>
      </c>
      <c r="E71" s="109">
        <f t="shared" si="55"/>
        <v>45818.3439</v>
      </c>
      <c r="F71" s="131">
        <v>0</v>
      </c>
      <c r="G71" s="70">
        <f t="shared" si="56"/>
        <v>0</v>
      </c>
      <c r="H71" s="71">
        <f t="shared" si="57"/>
        <v>0</v>
      </c>
      <c r="I71" s="159">
        <f t="shared" si="58"/>
        <v>38502.81</v>
      </c>
      <c r="J71" s="83">
        <f t="shared" si="49"/>
        <v>8085.5900999999994</v>
      </c>
      <c r="K71" s="148">
        <f t="shared" si="50"/>
        <v>46588.400099999999</v>
      </c>
      <c r="L71" s="364">
        <f t="shared" si="51"/>
        <v>38502.81</v>
      </c>
      <c r="M71" s="210">
        <f t="shared" si="52"/>
        <v>8085.5900999999994</v>
      </c>
      <c r="N71" s="362">
        <f t="shared" si="53"/>
        <v>46588.400099999999</v>
      </c>
    </row>
    <row r="72" spans="1:14" ht="24" customHeight="1" x14ac:dyDescent="0.35">
      <c r="A72" s="19"/>
      <c r="B72" s="91" t="s">
        <v>131</v>
      </c>
      <c r="C72" s="97">
        <v>50151.29</v>
      </c>
      <c r="D72" s="98">
        <f t="shared" si="54"/>
        <v>9528.7451000000001</v>
      </c>
      <c r="E72" s="109">
        <f t="shared" si="55"/>
        <v>59680.035100000001</v>
      </c>
      <c r="F72" s="131">
        <v>0</v>
      </c>
      <c r="G72" s="70">
        <f t="shared" si="56"/>
        <v>0</v>
      </c>
      <c r="H72" s="71">
        <f t="shared" si="57"/>
        <v>0</v>
      </c>
      <c r="I72" s="159">
        <f t="shared" si="58"/>
        <v>50151.29</v>
      </c>
      <c r="J72" s="83">
        <f t="shared" si="49"/>
        <v>10531.7709</v>
      </c>
      <c r="K72" s="148">
        <f t="shared" si="50"/>
        <v>60683.060899999997</v>
      </c>
      <c r="L72" s="364">
        <f t="shared" si="51"/>
        <v>50151.29</v>
      </c>
      <c r="M72" s="210">
        <f t="shared" si="52"/>
        <v>10531.7709</v>
      </c>
      <c r="N72" s="362">
        <f t="shared" si="53"/>
        <v>60683.060899999997</v>
      </c>
    </row>
    <row r="73" spans="1:14" ht="22.5" customHeight="1" x14ac:dyDescent="0.35">
      <c r="A73" s="19"/>
      <c r="B73" s="91" t="s">
        <v>132</v>
      </c>
      <c r="C73" s="97">
        <v>19911.52</v>
      </c>
      <c r="D73" s="98">
        <f t="shared" si="54"/>
        <v>3783.1887999999999</v>
      </c>
      <c r="E73" s="109">
        <f t="shared" si="55"/>
        <v>23694.7088</v>
      </c>
      <c r="F73" s="131">
        <v>19911.52</v>
      </c>
      <c r="G73" s="70">
        <f t="shared" si="56"/>
        <v>3783.1887999999999</v>
      </c>
      <c r="H73" s="71">
        <f t="shared" si="57"/>
        <v>23694.7088</v>
      </c>
      <c r="I73" s="159">
        <f t="shared" si="58"/>
        <v>0</v>
      </c>
      <c r="J73" s="83">
        <f t="shared" si="49"/>
        <v>0</v>
      </c>
      <c r="K73" s="148">
        <f t="shared" si="50"/>
        <v>0</v>
      </c>
      <c r="L73" s="364">
        <f t="shared" si="51"/>
        <v>19911.52</v>
      </c>
      <c r="M73" s="210">
        <f t="shared" si="52"/>
        <v>3783.1887999999999</v>
      </c>
      <c r="N73" s="362">
        <f t="shared" si="53"/>
        <v>23694.7088</v>
      </c>
    </row>
    <row r="74" spans="1:14" ht="18.75" customHeight="1" x14ac:dyDescent="0.35">
      <c r="A74" s="19"/>
      <c r="B74" s="91" t="s">
        <v>133</v>
      </c>
      <c r="C74" s="97">
        <v>74837.710000000006</v>
      </c>
      <c r="D74" s="98">
        <f t="shared" si="54"/>
        <v>14219.164900000002</v>
      </c>
      <c r="E74" s="109">
        <f t="shared" si="55"/>
        <v>89056.87490000001</v>
      </c>
      <c r="F74" s="131">
        <v>74837.710000000006</v>
      </c>
      <c r="G74" s="70">
        <f t="shared" si="56"/>
        <v>14219.164900000002</v>
      </c>
      <c r="H74" s="71">
        <f t="shared" si="57"/>
        <v>89056.87490000001</v>
      </c>
      <c r="I74" s="159">
        <f t="shared" si="58"/>
        <v>0</v>
      </c>
      <c r="J74" s="83">
        <f t="shared" si="49"/>
        <v>0</v>
      </c>
      <c r="K74" s="148">
        <f t="shared" si="50"/>
        <v>0</v>
      </c>
      <c r="L74" s="364">
        <f t="shared" si="51"/>
        <v>74837.710000000006</v>
      </c>
      <c r="M74" s="210">
        <f t="shared" si="52"/>
        <v>14219.164900000002</v>
      </c>
      <c r="N74" s="362">
        <f t="shared" si="53"/>
        <v>89056.87490000001</v>
      </c>
    </row>
    <row r="75" spans="1:14" ht="24" customHeight="1" x14ac:dyDescent="0.35">
      <c r="A75" s="19"/>
      <c r="B75" s="91" t="s">
        <v>134</v>
      </c>
      <c r="C75" s="97">
        <v>67456.09</v>
      </c>
      <c r="D75" s="98">
        <f t="shared" si="54"/>
        <v>12816.6571</v>
      </c>
      <c r="E75" s="109">
        <f t="shared" si="55"/>
        <v>80272.747099999993</v>
      </c>
      <c r="F75" s="131">
        <v>67456.09</v>
      </c>
      <c r="G75" s="70">
        <f t="shared" si="56"/>
        <v>12816.6571</v>
      </c>
      <c r="H75" s="71">
        <f t="shared" si="57"/>
        <v>80272.747099999993</v>
      </c>
      <c r="I75" s="159">
        <f t="shared" si="58"/>
        <v>0</v>
      </c>
      <c r="J75" s="83">
        <f t="shared" si="49"/>
        <v>0</v>
      </c>
      <c r="K75" s="148">
        <f t="shared" si="50"/>
        <v>0</v>
      </c>
      <c r="L75" s="364">
        <f t="shared" si="51"/>
        <v>67456.09</v>
      </c>
      <c r="M75" s="210">
        <f t="shared" si="52"/>
        <v>12816.6571</v>
      </c>
      <c r="N75" s="362">
        <f t="shared" si="53"/>
        <v>80272.747099999993</v>
      </c>
    </row>
    <row r="76" spans="1:14" ht="24" customHeight="1" x14ac:dyDescent="0.35">
      <c r="A76" s="19"/>
      <c r="B76" s="91" t="s">
        <v>146</v>
      </c>
      <c r="C76" s="97">
        <v>0</v>
      </c>
      <c r="D76" s="98">
        <f t="shared" ref="D76" si="59">C76*0.19</f>
        <v>0</v>
      </c>
      <c r="E76" s="109">
        <f t="shared" ref="E76" si="60">C76+D76</f>
        <v>0</v>
      </c>
      <c r="F76" s="131">
        <v>0</v>
      </c>
      <c r="G76" s="70">
        <f t="shared" ref="G76" si="61">F76*0.19</f>
        <v>0</v>
      </c>
      <c r="H76" s="71">
        <f t="shared" ref="H76" si="62">F76+G76</f>
        <v>0</v>
      </c>
      <c r="I76" s="159">
        <f t="shared" ref="I76" si="63">C76-F76</f>
        <v>0</v>
      </c>
      <c r="J76" s="83">
        <f t="shared" ref="J76" si="64">I76*0.21</f>
        <v>0</v>
      </c>
      <c r="K76" s="148">
        <f t="shared" ref="K76" si="65">I76+J76</f>
        <v>0</v>
      </c>
      <c r="L76" s="364">
        <f t="shared" ref="L76" si="66">F76+I76</f>
        <v>0</v>
      </c>
      <c r="M76" s="210">
        <f t="shared" ref="M76" si="67">G76+J76</f>
        <v>0</v>
      </c>
      <c r="N76" s="362">
        <f t="shared" ref="N76" si="68">H76+K76</f>
        <v>0</v>
      </c>
    </row>
    <row r="77" spans="1:14" s="2" customFormat="1" ht="21" x14ac:dyDescent="0.35">
      <c r="A77" s="92" t="s">
        <v>135</v>
      </c>
      <c r="B77" s="90" t="s">
        <v>136</v>
      </c>
      <c r="C77" s="309">
        <v>0</v>
      </c>
      <c r="D77" s="93">
        <f t="shared" si="54"/>
        <v>0</v>
      </c>
      <c r="E77" s="116">
        <f t="shared" si="55"/>
        <v>0</v>
      </c>
      <c r="F77" s="132">
        <v>0</v>
      </c>
      <c r="G77" s="94">
        <v>0</v>
      </c>
      <c r="H77" s="95">
        <v>0</v>
      </c>
      <c r="I77" s="137">
        <f t="shared" si="58"/>
        <v>0</v>
      </c>
      <c r="J77" s="83">
        <f t="shared" si="49"/>
        <v>0</v>
      </c>
      <c r="K77" s="148">
        <f t="shared" si="50"/>
        <v>0</v>
      </c>
      <c r="L77" s="364">
        <f t="shared" si="51"/>
        <v>0</v>
      </c>
      <c r="M77" s="210">
        <f t="shared" si="52"/>
        <v>0</v>
      </c>
      <c r="N77" s="362">
        <f t="shared" si="53"/>
        <v>0</v>
      </c>
    </row>
    <row r="78" spans="1:14" s="2" customFormat="1" ht="21" x14ac:dyDescent="0.35">
      <c r="A78" s="92" t="s">
        <v>137</v>
      </c>
      <c r="B78" s="90" t="s">
        <v>138</v>
      </c>
      <c r="C78" s="309">
        <f>C79+C80</f>
        <v>1078400</v>
      </c>
      <c r="D78" s="93">
        <f t="shared" si="54"/>
        <v>204896</v>
      </c>
      <c r="E78" s="116">
        <f t="shared" si="55"/>
        <v>1283296</v>
      </c>
      <c r="F78" s="310">
        <f>F79+F80</f>
        <v>510400</v>
      </c>
      <c r="G78" s="72">
        <f t="shared" ref="G78:H78" si="69">G79+G80</f>
        <v>96976</v>
      </c>
      <c r="H78" s="311">
        <f t="shared" si="69"/>
        <v>607376</v>
      </c>
      <c r="I78" s="137">
        <f t="shared" ref="I78:I84" si="70">C78-F78</f>
        <v>568000</v>
      </c>
      <c r="J78" s="83">
        <f t="shared" si="49"/>
        <v>119280</v>
      </c>
      <c r="K78" s="148">
        <f t="shared" si="50"/>
        <v>687280</v>
      </c>
      <c r="L78" s="364">
        <f t="shared" si="51"/>
        <v>1078400</v>
      </c>
      <c r="M78" s="210">
        <f t="shared" si="52"/>
        <v>216256</v>
      </c>
      <c r="N78" s="362">
        <f t="shared" si="53"/>
        <v>1294656</v>
      </c>
    </row>
    <row r="79" spans="1:14" ht="21" customHeight="1" x14ac:dyDescent="0.35">
      <c r="A79" s="246"/>
      <c r="B79" s="99" t="s">
        <v>67</v>
      </c>
      <c r="C79" s="101">
        <v>1035400</v>
      </c>
      <c r="D79" s="98">
        <f t="shared" ref="D79:D84" si="71">C79*0.19</f>
        <v>196726</v>
      </c>
      <c r="E79" s="117">
        <f t="shared" ref="E79:E84" si="72">C79+D79</f>
        <v>1232126</v>
      </c>
      <c r="F79" s="134">
        <v>510400</v>
      </c>
      <c r="G79" s="312">
        <f t="shared" ref="G79:G84" si="73">F79*0.19</f>
        <v>96976</v>
      </c>
      <c r="H79" s="313">
        <f t="shared" ref="H79:H84" si="74">F79+G79</f>
        <v>607376</v>
      </c>
      <c r="I79" s="248">
        <f t="shared" si="70"/>
        <v>525000</v>
      </c>
      <c r="J79" s="249">
        <f t="shared" si="49"/>
        <v>110250</v>
      </c>
      <c r="K79" s="250">
        <f t="shared" si="50"/>
        <v>635250</v>
      </c>
      <c r="L79" s="381">
        <f t="shared" si="51"/>
        <v>1035400</v>
      </c>
      <c r="M79" s="269">
        <f t="shared" si="52"/>
        <v>207226</v>
      </c>
      <c r="N79" s="385">
        <f t="shared" si="53"/>
        <v>1242626</v>
      </c>
    </row>
    <row r="80" spans="1:14" ht="26.25" customHeight="1" x14ac:dyDescent="0.35">
      <c r="A80" s="246"/>
      <c r="B80" s="99" t="s">
        <v>68</v>
      </c>
      <c r="C80" s="101">
        <v>43000</v>
      </c>
      <c r="D80" s="98">
        <f t="shared" si="71"/>
        <v>8170</v>
      </c>
      <c r="E80" s="117">
        <f t="shared" si="72"/>
        <v>51170</v>
      </c>
      <c r="F80" s="134">
        <v>0</v>
      </c>
      <c r="G80" s="312">
        <f t="shared" si="73"/>
        <v>0</v>
      </c>
      <c r="H80" s="313">
        <f t="shared" si="74"/>
        <v>0</v>
      </c>
      <c r="I80" s="248">
        <v>43000</v>
      </c>
      <c r="J80" s="249">
        <f t="shared" si="49"/>
        <v>9030</v>
      </c>
      <c r="K80" s="250">
        <f t="shared" si="50"/>
        <v>52030</v>
      </c>
      <c r="L80" s="381">
        <f t="shared" si="51"/>
        <v>43000</v>
      </c>
      <c r="M80" s="269">
        <f t="shared" si="52"/>
        <v>9030</v>
      </c>
      <c r="N80" s="385">
        <f t="shared" si="53"/>
        <v>52030</v>
      </c>
    </row>
    <row r="81" spans="1:16" ht="26.25" customHeight="1" x14ac:dyDescent="0.35">
      <c r="A81" s="246"/>
      <c r="B81" s="99" t="s">
        <v>144</v>
      </c>
      <c r="C81" s="101">
        <v>0</v>
      </c>
      <c r="D81" s="98">
        <f t="shared" ref="D81" si="75">C81*0.19</f>
        <v>0</v>
      </c>
      <c r="E81" s="117">
        <f t="shared" ref="E81" si="76">C81+D81</f>
        <v>0</v>
      </c>
      <c r="F81" s="134">
        <v>0</v>
      </c>
      <c r="G81" s="312">
        <f t="shared" ref="G81" si="77">F81*0.19</f>
        <v>0</v>
      </c>
      <c r="H81" s="313">
        <f t="shared" ref="H81" si="78">F81+G81</f>
        <v>0</v>
      </c>
      <c r="I81" s="248">
        <v>0</v>
      </c>
      <c r="J81" s="249">
        <f t="shared" ref="J81" si="79">I81*0.21</f>
        <v>0</v>
      </c>
      <c r="K81" s="250">
        <f t="shared" ref="K81" si="80">I81+J81</f>
        <v>0</v>
      </c>
      <c r="L81" s="381">
        <f t="shared" ref="L81" si="81">F81+I81</f>
        <v>0</v>
      </c>
      <c r="M81" s="269">
        <f t="shared" ref="M81" si="82">G81+J81</f>
        <v>0</v>
      </c>
      <c r="N81" s="385">
        <f t="shared" ref="N81" si="83">H81+K81</f>
        <v>0</v>
      </c>
    </row>
    <row r="82" spans="1:16" ht="42" x14ac:dyDescent="0.35">
      <c r="A82" s="19" t="s">
        <v>69</v>
      </c>
      <c r="B82" s="23" t="s">
        <v>70</v>
      </c>
      <c r="C82" s="21">
        <v>0</v>
      </c>
      <c r="D82" s="22">
        <f t="shared" si="71"/>
        <v>0</v>
      </c>
      <c r="E82" s="109">
        <f t="shared" si="72"/>
        <v>0</v>
      </c>
      <c r="F82" s="131">
        <v>0</v>
      </c>
      <c r="G82" s="70">
        <f t="shared" si="73"/>
        <v>0</v>
      </c>
      <c r="H82" s="71">
        <f t="shared" si="74"/>
        <v>0</v>
      </c>
      <c r="I82" s="159">
        <f t="shared" si="70"/>
        <v>0</v>
      </c>
      <c r="J82" s="83">
        <f t="shared" si="49"/>
        <v>0</v>
      </c>
      <c r="K82" s="148">
        <f t="shared" si="50"/>
        <v>0</v>
      </c>
      <c r="L82" s="364">
        <f t="shared" si="51"/>
        <v>0</v>
      </c>
      <c r="M82" s="210">
        <f t="shared" si="52"/>
        <v>0</v>
      </c>
      <c r="N82" s="362">
        <f t="shared" si="53"/>
        <v>0</v>
      </c>
    </row>
    <row r="83" spans="1:16" ht="21" x14ac:dyDescent="0.35">
      <c r="A83" s="19" t="s">
        <v>71</v>
      </c>
      <c r="B83" s="23" t="s">
        <v>72</v>
      </c>
      <c r="C83" s="21">
        <v>0</v>
      </c>
      <c r="D83" s="22">
        <f t="shared" si="71"/>
        <v>0</v>
      </c>
      <c r="E83" s="109">
        <f t="shared" si="72"/>
        <v>0</v>
      </c>
      <c r="F83" s="131">
        <v>0</v>
      </c>
      <c r="G83" s="70">
        <f t="shared" si="73"/>
        <v>0</v>
      </c>
      <c r="H83" s="71">
        <f t="shared" si="74"/>
        <v>0</v>
      </c>
      <c r="I83" s="159">
        <f t="shared" si="70"/>
        <v>0</v>
      </c>
      <c r="J83" s="83">
        <f t="shared" si="49"/>
        <v>0</v>
      </c>
      <c r="K83" s="148">
        <f t="shared" si="50"/>
        <v>0</v>
      </c>
      <c r="L83" s="364">
        <f t="shared" si="51"/>
        <v>0</v>
      </c>
      <c r="M83" s="210">
        <f t="shared" si="52"/>
        <v>0</v>
      </c>
      <c r="N83" s="362">
        <f t="shared" si="53"/>
        <v>0</v>
      </c>
    </row>
    <row r="84" spans="1:16" ht="21" x14ac:dyDescent="0.35">
      <c r="A84" s="19" t="s">
        <v>73</v>
      </c>
      <c r="B84" s="23" t="s">
        <v>74</v>
      </c>
      <c r="C84" s="21">
        <v>0</v>
      </c>
      <c r="D84" s="22">
        <f t="shared" si="71"/>
        <v>0</v>
      </c>
      <c r="E84" s="109">
        <f t="shared" si="72"/>
        <v>0</v>
      </c>
      <c r="F84" s="131">
        <v>0</v>
      </c>
      <c r="G84" s="70">
        <f t="shared" si="73"/>
        <v>0</v>
      </c>
      <c r="H84" s="71">
        <f t="shared" si="74"/>
        <v>0</v>
      </c>
      <c r="I84" s="159">
        <f t="shared" si="70"/>
        <v>0</v>
      </c>
      <c r="J84" s="83">
        <f t="shared" si="49"/>
        <v>0</v>
      </c>
      <c r="K84" s="148">
        <f t="shared" si="50"/>
        <v>0</v>
      </c>
      <c r="L84" s="364">
        <f t="shared" si="51"/>
        <v>0</v>
      </c>
      <c r="M84" s="210">
        <f t="shared" si="52"/>
        <v>0</v>
      </c>
      <c r="N84" s="362">
        <f t="shared" si="53"/>
        <v>0</v>
      </c>
    </row>
    <row r="85" spans="1:16" ht="21.75" thickBot="1" x14ac:dyDescent="0.4">
      <c r="A85" s="407" t="s">
        <v>75</v>
      </c>
      <c r="B85" s="408"/>
      <c r="C85" s="18">
        <f>C47+C77+C78+C82+C83+C84</f>
        <v>4249196.3</v>
      </c>
      <c r="D85" s="18">
        <f t="shared" ref="D85:N85" si="84">D47+D77+D78+D82+D83+D84</f>
        <v>807347.29700000002</v>
      </c>
      <c r="E85" s="108">
        <f t="shared" si="84"/>
        <v>5056543.5970000001</v>
      </c>
      <c r="F85" s="129">
        <f t="shared" si="84"/>
        <v>2358860.98</v>
      </c>
      <c r="G85" s="66">
        <f t="shared" si="84"/>
        <v>448183.58620000002</v>
      </c>
      <c r="H85" s="67">
        <f t="shared" si="84"/>
        <v>2807044.5662000002</v>
      </c>
      <c r="I85" s="157">
        <f t="shared" si="84"/>
        <v>1890335.3199999998</v>
      </c>
      <c r="J85" s="80">
        <f t="shared" si="84"/>
        <v>396970.41719999997</v>
      </c>
      <c r="K85" s="145">
        <f t="shared" si="84"/>
        <v>2287305.7371999999</v>
      </c>
      <c r="L85" s="367">
        <f t="shared" si="84"/>
        <v>4249196.3</v>
      </c>
      <c r="M85" s="190">
        <f t="shared" si="84"/>
        <v>845154.00340000005</v>
      </c>
      <c r="N85" s="374">
        <f t="shared" si="84"/>
        <v>5094350.3034000006</v>
      </c>
      <c r="P85" s="100"/>
    </row>
    <row r="86" spans="1:16" ht="21" x14ac:dyDescent="0.25">
      <c r="A86" s="417" t="s">
        <v>76</v>
      </c>
      <c r="B86" s="406"/>
      <c r="C86" s="406"/>
      <c r="D86" s="406"/>
      <c r="E86" s="406"/>
      <c r="F86" s="127"/>
      <c r="G86" s="279"/>
      <c r="H86" s="128"/>
      <c r="I86" s="79"/>
      <c r="J86" s="79"/>
      <c r="K86" s="79"/>
      <c r="L86" s="187"/>
      <c r="M86" s="378"/>
      <c r="N86" s="188"/>
    </row>
    <row r="87" spans="1:16" s="2" customFormat="1" ht="21" x14ac:dyDescent="0.35">
      <c r="A87" s="92" t="s">
        <v>77</v>
      </c>
      <c r="B87" s="252" t="s">
        <v>78</v>
      </c>
      <c r="C87" s="93">
        <f>C88+C89</f>
        <v>105000</v>
      </c>
      <c r="D87" s="93">
        <f t="shared" ref="D87:E87" si="85">D88+D89</f>
        <v>19950</v>
      </c>
      <c r="E87" s="116">
        <f t="shared" si="85"/>
        <v>124950</v>
      </c>
      <c r="F87" s="213">
        <f>F88+F89</f>
        <v>57895.67</v>
      </c>
      <c r="G87" s="94">
        <f t="shared" ref="G87:H87" si="86">G88+G89</f>
        <v>11000.177299999999</v>
      </c>
      <c r="H87" s="95">
        <f t="shared" si="86"/>
        <v>68895.847299999994</v>
      </c>
      <c r="I87" s="214">
        <f>I88+I89</f>
        <v>47104.33</v>
      </c>
      <c r="J87" s="96">
        <f>I87*0.21</f>
        <v>9891.9092999999993</v>
      </c>
      <c r="K87" s="149">
        <f>I87+J87</f>
        <v>56996.239300000001</v>
      </c>
      <c r="L87" s="352">
        <f>F87+I87</f>
        <v>105000</v>
      </c>
      <c r="M87" s="257">
        <f t="shared" ref="M87:N87" si="87">G87+J87</f>
        <v>20892.086599999999</v>
      </c>
      <c r="N87" s="356">
        <f t="shared" si="87"/>
        <v>125892.0866</v>
      </c>
    </row>
    <row r="88" spans="1:16" ht="21" x14ac:dyDescent="0.35">
      <c r="A88" s="19"/>
      <c r="B88" s="45" t="s">
        <v>79</v>
      </c>
      <c r="C88" s="21">
        <v>105000</v>
      </c>
      <c r="D88" s="22">
        <f t="shared" ref="D88:D97" si="88">C88*19%</f>
        <v>19950</v>
      </c>
      <c r="E88" s="109">
        <f t="shared" ref="E88:E89" si="89">C88+D88</f>
        <v>124950</v>
      </c>
      <c r="F88" s="131">
        <v>57895.67</v>
      </c>
      <c r="G88" s="70">
        <f t="shared" ref="G88:G89" si="90">F88*19%</f>
        <v>11000.177299999999</v>
      </c>
      <c r="H88" s="71">
        <f t="shared" ref="H88:H89" si="91">F88+G88</f>
        <v>68895.847299999994</v>
      </c>
      <c r="I88" s="159">
        <f>C88-F88</f>
        <v>47104.33</v>
      </c>
      <c r="J88" s="81">
        <f t="shared" ref="J88:J97" si="92">I88*0.21</f>
        <v>9891.9092999999993</v>
      </c>
      <c r="K88" s="146">
        <f t="shared" ref="K88:K97" si="93">I88+J88</f>
        <v>56996.239300000001</v>
      </c>
      <c r="L88" s="353">
        <f t="shared" ref="L88:L97" si="94">F88+I88</f>
        <v>105000</v>
      </c>
      <c r="M88" s="204">
        <f t="shared" ref="M88:M97" si="95">G88+J88</f>
        <v>20892.086599999999</v>
      </c>
      <c r="N88" s="357">
        <f t="shared" ref="N88:N97" si="96">H88+K88</f>
        <v>125892.0866</v>
      </c>
    </row>
    <row r="89" spans="1:16" ht="21.75" thickBot="1" x14ac:dyDescent="0.4">
      <c r="A89" s="8"/>
      <c r="B89" s="9" t="s">
        <v>80</v>
      </c>
      <c r="C89" s="21">
        <v>0</v>
      </c>
      <c r="D89" s="22">
        <f t="shared" si="88"/>
        <v>0</v>
      </c>
      <c r="E89" s="109">
        <f t="shared" si="89"/>
        <v>0</v>
      </c>
      <c r="F89" s="131">
        <v>0</v>
      </c>
      <c r="G89" s="70">
        <f t="shared" si="90"/>
        <v>0</v>
      </c>
      <c r="H89" s="71">
        <f t="shared" si="91"/>
        <v>0</v>
      </c>
      <c r="I89" s="159">
        <v>0</v>
      </c>
      <c r="J89" s="326">
        <f t="shared" si="92"/>
        <v>0</v>
      </c>
      <c r="K89" s="327">
        <f t="shared" si="93"/>
        <v>0</v>
      </c>
      <c r="L89" s="354">
        <f t="shared" si="94"/>
        <v>0</v>
      </c>
      <c r="M89" s="360">
        <f t="shared" si="95"/>
        <v>0</v>
      </c>
      <c r="N89" s="358">
        <f t="shared" si="96"/>
        <v>0</v>
      </c>
    </row>
    <row r="90" spans="1:16" s="2" customFormat="1" ht="21.75" thickTop="1" x14ac:dyDescent="0.35">
      <c r="A90" s="229" t="s">
        <v>81</v>
      </c>
      <c r="B90" s="253" t="s">
        <v>82</v>
      </c>
      <c r="C90" s="231">
        <f t="shared" ref="C90:I90" si="97">SUM(C91:C95)</f>
        <v>0</v>
      </c>
      <c r="D90" s="231">
        <f t="shared" si="97"/>
        <v>0</v>
      </c>
      <c r="E90" s="232">
        <f t="shared" si="97"/>
        <v>0</v>
      </c>
      <c r="F90" s="233">
        <f t="shared" si="97"/>
        <v>0</v>
      </c>
      <c r="G90" s="234">
        <f t="shared" si="97"/>
        <v>0</v>
      </c>
      <c r="H90" s="235">
        <f t="shared" si="97"/>
        <v>0</v>
      </c>
      <c r="I90" s="236">
        <f t="shared" si="97"/>
        <v>0</v>
      </c>
      <c r="J90" s="347">
        <f t="shared" si="92"/>
        <v>0</v>
      </c>
      <c r="K90" s="348">
        <f t="shared" si="93"/>
        <v>0</v>
      </c>
      <c r="L90" s="355">
        <f t="shared" si="94"/>
        <v>0</v>
      </c>
      <c r="M90" s="361">
        <f t="shared" si="95"/>
        <v>0</v>
      </c>
      <c r="N90" s="359">
        <f t="shared" si="96"/>
        <v>0</v>
      </c>
    </row>
    <row r="91" spans="1:16" ht="42" x14ac:dyDescent="0.35">
      <c r="A91" s="19"/>
      <c r="B91" s="23" t="s">
        <v>83</v>
      </c>
      <c r="C91" s="21">
        <v>0</v>
      </c>
      <c r="D91" s="46">
        <v>0</v>
      </c>
      <c r="E91" s="109">
        <f t="shared" ref="E91:E97" si="98">C91+D91</f>
        <v>0</v>
      </c>
      <c r="F91" s="131">
        <v>0</v>
      </c>
      <c r="G91" s="73">
        <v>0</v>
      </c>
      <c r="H91" s="71">
        <f t="shared" ref="H91:H97" si="99">F91+G91</f>
        <v>0</v>
      </c>
      <c r="I91" s="159">
        <v>0</v>
      </c>
      <c r="J91" s="81">
        <f t="shared" si="92"/>
        <v>0</v>
      </c>
      <c r="K91" s="146">
        <f t="shared" si="93"/>
        <v>0</v>
      </c>
      <c r="L91" s="353">
        <f t="shared" si="94"/>
        <v>0</v>
      </c>
      <c r="M91" s="204">
        <f t="shared" si="95"/>
        <v>0</v>
      </c>
      <c r="N91" s="357">
        <f t="shared" si="96"/>
        <v>0</v>
      </c>
    </row>
    <row r="92" spans="1:16" ht="21" x14ac:dyDescent="0.35">
      <c r="A92" s="19"/>
      <c r="B92" s="23" t="s">
        <v>84</v>
      </c>
      <c r="C92" s="21">
        <v>0</v>
      </c>
      <c r="D92" s="46">
        <v>0</v>
      </c>
      <c r="E92" s="109">
        <f t="shared" si="98"/>
        <v>0</v>
      </c>
      <c r="F92" s="131">
        <v>0</v>
      </c>
      <c r="G92" s="73">
        <v>0</v>
      </c>
      <c r="H92" s="71">
        <f t="shared" si="99"/>
        <v>0</v>
      </c>
      <c r="I92" s="159">
        <v>0</v>
      </c>
      <c r="J92" s="81">
        <f t="shared" si="92"/>
        <v>0</v>
      </c>
      <c r="K92" s="146">
        <f t="shared" si="93"/>
        <v>0</v>
      </c>
      <c r="L92" s="353">
        <f t="shared" si="94"/>
        <v>0</v>
      </c>
      <c r="M92" s="204">
        <f t="shared" si="95"/>
        <v>0</v>
      </c>
      <c r="N92" s="357">
        <f t="shared" si="96"/>
        <v>0</v>
      </c>
    </row>
    <row r="93" spans="1:16" ht="42" x14ac:dyDescent="0.35">
      <c r="A93" s="19"/>
      <c r="B93" s="23" t="s">
        <v>85</v>
      </c>
      <c r="C93" s="21">
        <v>0</v>
      </c>
      <c r="D93" s="46">
        <v>0</v>
      </c>
      <c r="E93" s="109">
        <f t="shared" si="98"/>
        <v>0</v>
      </c>
      <c r="F93" s="131">
        <v>0</v>
      </c>
      <c r="G93" s="73">
        <v>0</v>
      </c>
      <c r="H93" s="71">
        <f t="shared" si="99"/>
        <v>0</v>
      </c>
      <c r="I93" s="159">
        <v>0</v>
      </c>
      <c r="J93" s="81">
        <f t="shared" si="92"/>
        <v>0</v>
      </c>
      <c r="K93" s="146">
        <f t="shared" si="93"/>
        <v>0</v>
      </c>
      <c r="L93" s="353">
        <f t="shared" si="94"/>
        <v>0</v>
      </c>
      <c r="M93" s="204">
        <f t="shared" si="95"/>
        <v>0</v>
      </c>
      <c r="N93" s="357">
        <f t="shared" si="96"/>
        <v>0</v>
      </c>
    </row>
    <row r="94" spans="1:16" ht="21" x14ac:dyDescent="0.35">
      <c r="A94" s="19"/>
      <c r="B94" s="23" t="s">
        <v>86</v>
      </c>
      <c r="C94" s="21">
        <v>0</v>
      </c>
      <c r="D94" s="46">
        <v>0</v>
      </c>
      <c r="E94" s="109">
        <f t="shared" si="98"/>
        <v>0</v>
      </c>
      <c r="F94" s="131">
        <v>0</v>
      </c>
      <c r="G94" s="73">
        <v>0</v>
      </c>
      <c r="H94" s="71">
        <f t="shared" si="99"/>
        <v>0</v>
      </c>
      <c r="I94" s="159">
        <v>0</v>
      </c>
      <c r="J94" s="81">
        <f t="shared" si="92"/>
        <v>0</v>
      </c>
      <c r="K94" s="146">
        <f t="shared" si="93"/>
        <v>0</v>
      </c>
      <c r="L94" s="353">
        <f t="shared" si="94"/>
        <v>0</v>
      </c>
      <c r="M94" s="204">
        <f t="shared" si="95"/>
        <v>0</v>
      </c>
      <c r="N94" s="357">
        <f t="shared" si="96"/>
        <v>0</v>
      </c>
    </row>
    <row r="95" spans="1:16" ht="42.75" thickBot="1" x14ac:dyDescent="0.4">
      <c r="A95" s="8"/>
      <c r="B95" s="42" t="s">
        <v>87</v>
      </c>
      <c r="C95" s="10">
        <v>0</v>
      </c>
      <c r="D95" s="47">
        <v>0</v>
      </c>
      <c r="E95" s="105">
        <f t="shared" si="98"/>
        <v>0</v>
      </c>
      <c r="F95" s="124">
        <v>0</v>
      </c>
      <c r="G95" s="74">
        <v>0</v>
      </c>
      <c r="H95" s="61">
        <f t="shared" si="99"/>
        <v>0</v>
      </c>
      <c r="I95" s="154">
        <v>0</v>
      </c>
      <c r="J95" s="326">
        <f t="shared" si="92"/>
        <v>0</v>
      </c>
      <c r="K95" s="327">
        <f t="shared" si="93"/>
        <v>0</v>
      </c>
      <c r="L95" s="354">
        <f t="shared" si="94"/>
        <v>0</v>
      </c>
      <c r="M95" s="360">
        <f t="shared" si="95"/>
        <v>0</v>
      </c>
      <c r="N95" s="358">
        <f t="shared" si="96"/>
        <v>0</v>
      </c>
    </row>
    <row r="96" spans="1:16" ht="22.5" thickTop="1" thickBot="1" x14ac:dyDescent="0.4">
      <c r="A96" s="32" t="s">
        <v>88</v>
      </c>
      <c r="B96" s="33" t="s">
        <v>89</v>
      </c>
      <c r="C96" s="34">
        <f>218399.52+16180.75</f>
        <v>234580.27</v>
      </c>
      <c r="D96" s="35">
        <f t="shared" si="88"/>
        <v>44570.251299999996</v>
      </c>
      <c r="E96" s="112">
        <f t="shared" si="98"/>
        <v>279150.52129999996</v>
      </c>
      <c r="F96" s="125">
        <v>0</v>
      </c>
      <c r="G96" s="62">
        <f t="shared" ref="G96:G97" si="100">F96*19%</f>
        <v>0</v>
      </c>
      <c r="H96" s="63">
        <f t="shared" si="99"/>
        <v>0</v>
      </c>
      <c r="I96" s="155">
        <f>C96-F96</f>
        <v>234580.27</v>
      </c>
      <c r="J96" s="423">
        <f>I96*0.21-45056.17</f>
        <v>4205.6866999999984</v>
      </c>
      <c r="K96" s="155">
        <f t="shared" ref="J96:K96" si="101">E96-H96</f>
        <v>279150.52129999996</v>
      </c>
      <c r="L96" s="354">
        <f>F96+I96</f>
        <v>234580.27</v>
      </c>
      <c r="M96" s="360">
        <f>G96+J96</f>
        <v>4205.6866999999984</v>
      </c>
      <c r="N96" s="386">
        <f t="shared" ref="N96" si="102">E96</f>
        <v>279150.52129999996</v>
      </c>
    </row>
    <row r="97" spans="1:14" ht="22.5" thickTop="1" thickBot="1" x14ac:dyDescent="0.4">
      <c r="A97" s="12" t="s">
        <v>90</v>
      </c>
      <c r="B97" s="16" t="s">
        <v>91</v>
      </c>
      <c r="C97" s="14">
        <v>3488.4</v>
      </c>
      <c r="D97" s="15">
        <f t="shared" si="88"/>
        <v>662.79600000000005</v>
      </c>
      <c r="E97" s="106">
        <f t="shared" si="98"/>
        <v>4151.1959999999999</v>
      </c>
      <c r="F97" s="125">
        <v>0</v>
      </c>
      <c r="G97" s="62">
        <f t="shared" si="100"/>
        <v>0</v>
      </c>
      <c r="H97" s="63">
        <f t="shared" si="99"/>
        <v>0</v>
      </c>
      <c r="I97" s="155">
        <v>3488.4</v>
      </c>
      <c r="J97" s="423">
        <f t="shared" si="92"/>
        <v>732.56399999999996</v>
      </c>
      <c r="K97" s="327">
        <f t="shared" si="93"/>
        <v>4220.9639999999999</v>
      </c>
      <c r="L97" s="354">
        <f t="shared" si="94"/>
        <v>3488.4</v>
      </c>
      <c r="M97" s="360">
        <f t="shared" si="95"/>
        <v>732.56399999999996</v>
      </c>
      <c r="N97" s="358">
        <f t="shared" si="96"/>
        <v>4220.9639999999999</v>
      </c>
    </row>
    <row r="98" spans="1:14" ht="22.5" thickTop="1" thickBot="1" x14ac:dyDescent="0.4">
      <c r="A98" s="411" t="s">
        <v>92</v>
      </c>
      <c r="B98" s="412"/>
      <c r="C98" s="17">
        <f>C87+C90+C96+C97</f>
        <v>343068.67000000004</v>
      </c>
      <c r="D98" s="17">
        <f t="shared" ref="D98:N98" si="103">D87+D90+D96+D97</f>
        <v>65183.047299999998</v>
      </c>
      <c r="E98" s="107">
        <f t="shared" si="103"/>
        <v>408251.71729999996</v>
      </c>
      <c r="F98" s="126">
        <f t="shared" si="103"/>
        <v>57895.67</v>
      </c>
      <c r="G98" s="64">
        <f t="shared" si="103"/>
        <v>11000.177299999999</v>
      </c>
      <c r="H98" s="65">
        <f t="shared" si="103"/>
        <v>68895.847299999994</v>
      </c>
      <c r="I98" s="156">
        <f t="shared" si="103"/>
        <v>285173</v>
      </c>
      <c r="J98" s="78">
        <f t="shared" si="103"/>
        <v>14830.159999999998</v>
      </c>
      <c r="K98" s="165">
        <f t="shared" si="103"/>
        <v>340367.72459999996</v>
      </c>
      <c r="L98" s="380">
        <f t="shared" si="103"/>
        <v>343068.67000000004</v>
      </c>
      <c r="M98" s="193">
        <f t="shared" si="103"/>
        <v>25830.337299999996</v>
      </c>
      <c r="N98" s="384">
        <f t="shared" si="103"/>
        <v>409263.57189999992</v>
      </c>
    </row>
    <row r="99" spans="1:14" ht="21" x14ac:dyDescent="0.25">
      <c r="A99" s="405" t="s">
        <v>93</v>
      </c>
      <c r="B99" s="406"/>
      <c r="C99" s="406"/>
      <c r="D99" s="406"/>
      <c r="E99" s="406"/>
      <c r="F99" s="127"/>
      <c r="G99" s="279"/>
      <c r="H99" s="128"/>
      <c r="I99" s="79"/>
      <c r="J99" s="79"/>
      <c r="K99" s="79"/>
      <c r="L99" s="187"/>
      <c r="M99" s="378"/>
      <c r="N99" s="188"/>
    </row>
    <row r="100" spans="1:14" ht="21" x14ac:dyDescent="0.35">
      <c r="A100" s="19" t="s">
        <v>94</v>
      </c>
      <c r="B100" s="48" t="s">
        <v>95</v>
      </c>
      <c r="C100" s="21">
        <v>0</v>
      </c>
      <c r="D100" s="22">
        <f>C100*19%</f>
        <v>0</v>
      </c>
      <c r="E100" s="109">
        <f>C100+D100</f>
        <v>0</v>
      </c>
      <c r="F100" s="131">
        <v>0</v>
      </c>
      <c r="G100" s="70">
        <f>F100*19%</f>
        <v>0</v>
      </c>
      <c r="H100" s="71">
        <f>F100+G100</f>
        <v>0</v>
      </c>
      <c r="I100" s="159">
        <v>0</v>
      </c>
      <c r="J100" s="82">
        <f>I100*21%</f>
        <v>0</v>
      </c>
      <c r="K100" s="147">
        <f>I100+J100</f>
        <v>0</v>
      </c>
      <c r="L100" s="350">
        <f>F100+I100</f>
        <v>0</v>
      </c>
      <c r="M100" s="205">
        <f t="shared" ref="M100:N100" si="104">G100+J100</f>
        <v>0</v>
      </c>
      <c r="N100" s="349">
        <f t="shared" si="104"/>
        <v>0</v>
      </c>
    </row>
    <row r="101" spans="1:14" ht="21" x14ac:dyDescent="0.35">
      <c r="A101" s="19" t="s">
        <v>96</v>
      </c>
      <c r="B101" s="20" t="s">
        <v>97</v>
      </c>
      <c r="C101" s="21">
        <v>0</v>
      </c>
      <c r="D101" s="22">
        <f t="shared" ref="D101" si="105">C101*19%</f>
        <v>0</v>
      </c>
      <c r="E101" s="109">
        <f t="shared" ref="E101" si="106">C101+D101</f>
        <v>0</v>
      </c>
      <c r="F101" s="131">
        <v>0</v>
      </c>
      <c r="G101" s="70">
        <f t="shared" ref="G101" si="107">F101*19%</f>
        <v>0</v>
      </c>
      <c r="H101" s="71">
        <f t="shared" ref="H101" si="108">F101+G101</f>
        <v>0</v>
      </c>
      <c r="I101" s="159">
        <v>0</v>
      </c>
      <c r="J101" s="82">
        <f t="shared" ref="J101:J102" si="109">I101*21%</f>
        <v>0</v>
      </c>
      <c r="K101" s="147">
        <f t="shared" ref="K101:K102" si="110">I101+J101</f>
        <v>0</v>
      </c>
      <c r="L101" s="350">
        <f t="shared" ref="L101:L102" si="111">F101+I101</f>
        <v>0</v>
      </c>
      <c r="M101" s="205">
        <f t="shared" ref="M101:M102" si="112">G101+J101</f>
        <v>0</v>
      </c>
      <c r="N101" s="349">
        <f t="shared" ref="N101:N102" si="113">H101+K101</f>
        <v>0</v>
      </c>
    </row>
    <row r="102" spans="1:14" ht="21.75" thickBot="1" x14ac:dyDescent="0.4">
      <c r="A102" s="407" t="s">
        <v>98</v>
      </c>
      <c r="B102" s="408"/>
      <c r="C102" s="18">
        <f>SUM(C100:C101)</f>
        <v>0</v>
      </c>
      <c r="D102" s="18">
        <f t="shared" ref="D102:E102" si="114">SUM(D100:D101)</f>
        <v>0</v>
      </c>
      <c r="E102" s="108">
        <f t="shared" si="114"/>
        <v>0</v>
      </c>
      <c r="F102" s="129">
        <f>SUM(F100:F101)</f>
        <v>0</v>
      </c>
      <c r="G102" s="66">
        <f t="shared" ref="G102:H102" si="115">SUM(G100:G101)</f>
        <v>0</v>
      </c>
      <c r="H102" s="67">
        <f t="shared" si="115"/>
        <v>0</v>
      </c>
      <c r="I102" s="157">
        <f>SUM(I100:I101)</f>
        <v>0</v>
      </c>
      <c r="J102" s="96">
        <f t="shared" si="109"/>
        <v>0</v>
      </c>
      <c r="K102" s="149">
        <f t="shared" si="110"/>
        <v>0</v>
      </c>
      <c r="L102" s="350">
        <f t="shared" si="111"/>
        <v>0</v>
      </c>
      <c r="M102" s="205">
        <f t="shared" si="112"/>
        <v>0</v>
      </c>
      <c r="N102" s="349">
        <f t="shared" si="113"/>
        <v>0</v>
      </c>
    </row>
    <row r="103" spans="1:14" ht="21.75" thickBot="1" x14ac:dyDescent="0.4">
      <c r="A103" s="409" t="s">
        <v>99</v>
      </c>
      <c r="B103" s="410"/>
      <c r="C103" s="49">
        <f t="shared" ref="C103:N103" si="116">C17+C19+C45+C85+C98+C102</f>
        <v>4978080.38</v>
      </c>
      <c r="D103" s="49">
        <f t="shared" si="116"/>
        <v>945835.27220000001</v>
      </c>
      <c r="E103" s="118">
        <f t="shared" si="116"/>
        <v>5923915.6521999994</v>
      </c>
      <c r="F103" s="135">
        <f t="shared" si="116"/>
        <v>2725272.06</v>
      </c>
      <c r="G103" s="75">
        <f t="shared" si="116"/>
        <v>517801.69140000001</v>
      </c>
      <c r="H103" s="136">
        <f t="shared" si="116"/>
        <v>3243073.7514000004</v>
      </c>
      <c r="I103" s="160">
        <f t="shared" si="116"/>
        <v>2252808.3199999998</v>
      </c>
      <c r="J103" s="86">
        <f t="shared" si="116"/>
        <v>428033.57719999994</v>
      </c>
      <c r="K103" s="150">
        <f t="shared" si="116"/>
        <v>2721206.4617999997</v>
      </c>
      <c r="L103" s="382">
        <f t="shared" si="116"/>
        <v>4978080.38</v>
      </c>
      <c r="M103" s="196">
        <f t="shared" si="116"/>
        <v>945835.26860000007</v>
      </c>
      <c r="N103" s="387">
        <f>L103+M103</f>
        <v>5923915.6486</v>
      </c>
    </row>
    <row r="104" spans="1:14" ht="21.75" thickBot="1" x14ac:dyDescent="0.4">
      <c r="A104" s="409" t="s">
        <v>100</v>
      </c>
      <c r="B104" s="410"/>
      <c r="C104" s="49">
        <f t="shared" ref="C104:N104" si="117">C14+C15+C16+C19+C47+C88</f>
        <v>3275796.3</v>
      </c>
      <c r="D104" s="49">
        <f t="shared" si="117"/>
        <v>622401.29700000002</v>
      </c>
      <c r="E104" s="118">
        <f t="shared" si="117"/>
        <v>3898197.5970000001</v>
      </c>
      <c r="F104" s="135">
        <f t="shared" si="117"/>
        <v>1906356.65</v>
      </c>
      <c r="G104" s="75">
        <f t="shared" si="117"/>
        <v>362207.7635</v>
      </c>
      <c r="H104" s="136">
        <f t="shared" si="117"/>
        <v>2268564.4135000003</v>
      </c>
      <c r="I104" s="160">
        <f t="shared" si="117"/>
        <v>1369439.65</v>
      </c>
      <c r="J104" s="86">
        <f t="shared" si="117"/>
        <v>287582.32649999997</v>
      </c>
      <c r="K104" s="150">
        <f t="shared" si="117"/>
        <v>1657021.9764999999</v>
      </c>
      <c r="L104" s="382">
        <f t="shared" si="117"/>
        <v>3275796.3</v>
      </c>
      <c r="M104" s="196">
        <f t="shared" si="117"/>
        <v>649790.09000000008</v>
      </c>
      <c r="N104" s="387">
        <f t="shared" si="117"/>
        <v>3925586.39</v>
      </c>
    </row>
    <row r="107" spans="1:14" ht="21" x14ac:dyDescent="0.35">
      <c r="B107" s="50" t="s">
        <v>101</v>
      </c>
      <c r="C107" s="389" t="s">
        <v>102</v>
      </c>
      <c r="D107" s="389"/>
      <c r="E107" s="389"/>
      <c r="F107" s="389"/>
      <c r="G107" s="389"/>
      <c r="H107" s="389"/>
      <c r="I107" s="389"/>
      <c r="J107" s="389"/>
      <c r="K107" s="389"/>
      <c r="L107" s="166"/>
      <c r="M107" s="50"/>
      <c r="N107" s="166"/>
    </row>
    <row r="108" spans="1:14" ht="22.5" customHeight="1" x14ac:dyDescent="0.35">
      <c r="A108" s="2"/>
      <c r="B108" s="51" t="s">
        <v>103</v>
      </c>
      <c r="C108" s="388" t="s">
        <v>104</v>
      </c>
      <c r="D108" s="388"/>
      <c r="E108" s="388"/>
      <c r="F108" s="388"/>
      <c r="G108" s="388"/>
      <c r="H108" s="388"/>
      <c r="I108" s="388"/>
      <c r="J108" s="388"/>
      <c r="K108" s="388"/>
      <c r="L108" s="388"/>
      <c r="M108" s="388"/>
      <c r="N108" s="388"/>
    </row>
    <row r="109" spans="1:14" ht="22.5" customHeight="1" x14ac:dyDescent="0.35">
      <c r="A109" s="2"/>
      <c r="B109" s="51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</row>
    <row r="110" spans="1:14" ht="22.5" customHeight="1" x14ac:dyDescent="0.35">
      <c r="A110" s="2"/>
      <c r="B110" s="51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</row>
    <row r="113" spans="1:14" ht="21" x14ac:dyDescent="0.35">
      <c r="B113" s="50" t="s">
        <v>105</v>
      </c>
    </row>
    <row r="114" spans="1:14" ht="21" x14ac:dyDescent="0.35">
      <c r="A114" s="2"/>
      <c r="B114" s="51" t="s">
        <v>106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6" spans="1:14" ht="23.25" x14ac:dyDescent="0.35">
      <c r="C116" s="139"/>
    </row>
    <row r="120" spans="1:14" x14ac:dyDescent="0.25">
      <c r="B120" t="s">
        <v>107</v>
      </c>
    </row>
  </sheetData>
  <mergeCells count="32">
    <mergeCell ref="A19:B19"/>
    <mergeCell ref="F107:H107"/>
    <mergeCell ref="A2:B2"/>
    <mergeCell ref="A3:B3"/>
    <mergeCell ref="A4:B4"/>
    <mergeCell ref="A6:E6"/>
    <mergeCell ref="A7:E7"/>
    <mergeCell ref="A18:E18"/>
    <mergeCell ref="A8:E8"/>
    <mergeCell ref="A9:A10"/>
    <mergeCell ref="B9:B10"/>
    <mergeCell ref="A12:E12"/>
    <mergeCell ref="A17:B17"/>
    <mergeCell ref="C108:E108"/>
    <mergeCell ref="A20:E20"/>
    <mergeCell ref="A45:B45"/>
    <mergeCell ref="A46:E46"/>
    <mergeCell ref="A85:B85"/>
    <mergeCell ref="A86:E86"/>
    <mergeCell ref="A98:B98"/>
    <mergeCell ref="A99:E99"/>
    <mergeCell ref="A102:B102"/>
    <mergeCell ref="A103:B103"/>
    <mergeCell ref="A104:B104"/>
    <mergeCell ref="C107:E107"/>
    <mergeCell ref="L7:N8"/>
    <mergeCell ref="L108:N108"/>
    <mergeCell ref="F108:H108"/>
    <mergeCell ref="I107:K107"/>
    <mergeCell ref="I108:K108"/>
    <mergeCell ref="F7:H8"/>
    <mergeCell ref="I7:K8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95FD-A85C-4CE1-8BB6-62DBE5806003}">
  <dimension ref="A1:N94"/>
  <sheetViews>
    <sheetView view="pageBreakPreview" topLeftCell="A67" zoomScale="60" zoomScaleNormal="70" workbookViewId="0">
      <selection activeCell="C52" sqref="C52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20" t="s">
        <v>1</v>
      </c>
      <c r="B2" s="420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20" t="s">
        <v>2</v>
      </c>
      <c r="B3" s="420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20" t="s">
        <v>3</v>
      </c>
      <c r="B4" s="420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21" t="s">
        <v>139</v>
      </c>
      <c r="B6" s="422"/>
      <c r="C6" s="422"/>
      <c r="D6" s="422"/>
      <c r="E6" s="422"/>
    </row>
    <row r="7" spans="1:14" ht="21" customHeight="1" x14ac:dyDescent="0.35">
      <c r="A7" s="421" t="s">
        <v>5</v>
      </c>
      <c r="B7" s="421"/>
      <c r="C7" s="421"/>
      <c r="D7" s="421"/>
      <c r="E7" s="421"/>
      <c r="F7" s="390" t="s">
        <v>148</v>
      </c>
      <c r="G7" s="391"/>
      <c r="H7" s="392"/>
      <c r="I7" s="396" t="s">
        <v>149</v>
      </c>
      <c r="J7" s="396"/>
      <c r="K7" s="396"/>
      <c r="L7" s="398" t="s">
        <v>143</v>
      </c>
      <c r="M7" s="399"/>
      <c r="N7" s="400"/>
    </row>
    <row r="8" spans="1:14" ht="21.75" thickBot="1" x14ac:dyDescent="0.3">
      <c r="A8" s="418" t="s">
        <v>6</v>
      </c>
      <c r="B8" s="419"/>
      <c r="C8" s="419"/>
      <c r="D8" s="419"/>
      <c r="E8" s="419"/>
      <c r="F8" s="393"/>
      <c r="G8" s="394"/>
      <c r="H8" s="395"/>
      <c r="I8" s="397"/>
      <c r="J8" s="397"/>
      <c r="K8" s="397"/>
      <c r="L8" s="401"/>
      <c r="M8" s="402"/>
      <c r="N8" s="403"/>
    </row>
    <row r="9" spans="1:14" ht="21" x14ac:dyDescent="0.25">
      <c r="A9" s="413" t="s">
        <v>7</v>
      </c>
      <c r="B9" s="41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1" t="s">
        <v>9</v>
      </c>
      <c r="J9" s="54" t="s">
        <v>10</v>
      </c>
      <c r="K9" s="141" t="s">
        <v>11</v>
      </c>
      <c r="L9" s="173" t="s">
        <v>9</v>
      </c>
      <c r="M9" s="174" t="s">
        <v>10</v>
      </c>
      <c r="N9" s="175" t="s">
        <v>11</v>
      </c>
    </row>
    <row r="10" spans="1:14" ht="21.75" thickBot="1" x14ac:dyDescent="0.3">
      <c r="A10" s="414"/>
      <c r="B10" s="41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2" t="s">
        <v>12</v>
      </c>
      <c r="J10" s="57" t="s">
        <v>12</v>
      </c>
      <c r="K10" s="142" t="s">
        <v>12</v>
      </c>
      <c r="L10" s="176" t="s">
        <v>12</v>
      </c>
      <c r="M10" s="177" t="s">
        <v>12</v>
      </c>
      <c r="N10" s="17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338" t="s">
        <v>15</v>
      </c>
      <c r="G11" s="339" t="s">
        <v>16</v>
      </c>
      <c r="H11" s="340" t="s">
        <v>17</v>
      </c>
      <c r="I11" s="341" t="s">
        <v>15</v>
      </c>
      <c r="J11" s="342" t="s">
        <v>16</v>
      </c>
      <c r="K11" s="343" t="s">
        <v>17</v>
      </c>
      <c r="L11" s="344" t="s">
        <v>15</v>
      </c>
      <c r="M11" s="345" t="s">
        <v>16</v>
      </c>
      <c r="N11" s="346" t="s">
        <v>17</v>
      </c>
    </row>
    <row r="12" spans="1:14" ht="21" x14ac:dyDescent="0.25">
      <c r="A12" s="417" t="s">
        <v>18</v>
      </c>
      <c r="B12" s="406"/>
      <c r="C12" s="406"/>
      <c r="D12" s="406"/>
      <c r="E12" s="406"/>
      <c r="F12" s="127"/>
      <c r="G12" s="279"/>
      <c r="H12" s="128"/>
      <c r="I12" s="79"/>
      <c r="J12" s="79"/>
      <c r="K12" s="79"/>
      <c r="L12" s="187"/>
      <c r="M12" s="294"/>
      <c r="N12" s="188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>F13*19%</f>
        <v>0</v>
      </c>
      <c r="H13" s="61">
        <f>F13+G13</f>
        <v>0</v>
      </c>
      <c r="I13" s="154">
        <v>0</v>
      </c>
      <c r="J13" s="76">
        <f>I13*21%</f>
        <v>0</v>
      </c>
      <c r="K13" s="144">
        <f>I13+J13</f>
        <v>0</v>
      </c>
      <c r="L13" s="366">
        <f>F13+I13</f>
        <v>0</v>
      </c>
      <c r="M13" s="206">
        <f t="shared" ref="M13:N13" si="0">G13+J13</f>
        <v>0</v>
      </c>
      <c r="N13" s="373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106">
        <f t="shared" ref="E14:E16" si="2">C14+D14</f>
        <v>0</v>
      </c>
      <c r="F14" s="125">
        <v>0</v>
      </c>
      <c r="G14" s="62">
        <f t="shared" ref="G14:G16" si="3">F14*19%</f>
        <v>0</v>
      </c>
      <c r="H14" s="63">
        <f t="shared" ref="H14:H16" si="4">F14+G14</f>
        <v>0</v>
      </c>
      <c r="I14" s="155">
        <v>0</v>
      </c>
      <c r="J14" s="76">
        <f t="shared" ref="J14:J17" si="5">I14*21%</f>
        <v>0</v>
      </c>
      <c r="K14" s="144">
        <f t="shared" ref="K14:K17" si="6">I14+J14</f>
        <v>0</v>
      </c>
      <c r="L14" s="366">
        <f t="shared" ref="L14:L17" si="7">F14+I14</f>
        <v>0</v>
      </c>
      <c r="M14" s="206">
        <f t="shared" ref="M14:M17" si="8">G14+J14</f>
        <v>0</v>
      </c>
      <c r="N14" s="373">
        <f t="shared" ref="N14:N17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106">
        <f t="shared" si="2"/>
        <v>0</v>
      </c>
      <c r="F15" s="125">
        <v>0</v>
      </c>
      <c r="G15" s="62">
        <f t="shared" si="3"/>
        <v>0</v>
      </c>
      <c r="H15" s="63">
        <f t="shared" si="4"/>
        <v>0</v>
      </c>
      <c r="I15" s="155">
        <v>0</v>
      </c>
      <c r="J15" s="76">
        <f t="shared" si="5"/>
        <v>0</v>
      </c>
      <c r="K15" s="144">
        <f t="shared" si="6"/>
        <v>0</v>
      </c>
      <c r="L15" s="366">
        <f t="shared" si="7"/>
        <v>0</v>
      </c>
      <c r="M15" s="206">
        <f t="shared" si="8"/>
        <v>0</v>
      </c>
      <c r="N15" s="373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106">
        <f t="shared" si="2"/>
        <v>0</v>
      </c>
      <c r="F16" s="125">
        <v>0</v>
      </c>
      <c r="G16" s="62">
        <f t="shared" si="3"/>
        <v>0</v>
      </c>
      <c r="H16" s="63">
        <f t="shared" si="4"/>
        <v>0</v>
      </c>
      <c r="I16" s="155">
        <v>0</v>
      </c>
      <c r="J16" s="76">
        <f t="shared" si="5"/>
        <v>0</v>
      </c>
      <c r="K16" s="144">
        <f t="shared" si="6"/>
        <v>0</v>
      </c>
      <c r="L16" s="366">
        <f t="shared" si="7"/>
        <v>0</v>
      </c>
      <c r="M16" s="206">
        <f t="shared" si="8"/>
        <v>0</v>
      </c>
      <c r="N16" s="373">
        <f t="shared" si="9"/>
        <v>0</v>
      </c>
    </row>
    <row r="17" spans="1:14" ht="22.5" thickTop="1" thickBot="1" x14ac:dyDescent="0.4">
      <c r="A17" s="411" t="s">
        <v>27</v>
      </c>
      <c r="B17" s="412"/>
      <c r="C17" s="17">
        <f>SUM(C13:C16)</f>
        <v>0</v>
      </c>
      <c r="D17" s="17">
        <f t="shared" ref="D17:E17" si="10">SUM(D13:D16)</f>
        <v>0</v>
      </c>
      <c r="E17" s="107">
        <f t="shared" si="10"/>
        <v>0</v>
      </c>
      <c r="F17" s="126">
        <f>SUM(F13:F16)</f>
        <v>0</v>
      </c>
      <c r="G17" s="64">
        <f t="shared" ref="G17:I17" si="11">SUM(G13:G16)</f>
        <v>0</v>
      </c>
      <c r="H17" s="65">
        <f t="shared" si="11"/>
        <v>0</v>
      </c>
      <c r="I17" s="156">
        <f t="shared" si="11"/>
        <v>0</v>
      </c>
      <c r="J17" s="76">
        <f t="shared" si="5"/>
        <v>0</v>
      </c>
      <c r="K17" s="144">
        <f t="shared" si="6"/>
        <v>0</v>
      </c>
      <c r="L17" s="366">
        <f t="shared" si="7"/>
        <v>0</v>
      </c>
      <c r="M17" s="206">
        <f t="shared" si="8"/>
        <v>0</v>
      </c>
      <c r="N17" s="373">
        <f t="shared" si="9"/>
        <v>0</v>
      </c>
    </row>
    <row r="18" spans="1:14" ht="21" x14ac:dyDescent="0.25">
      <c r="A18" s="405" t="s">
        <v>28</v>
      </c>
      <c r="B18" s="406"/>
      <c r="C18" s="406"/>
      <c r="D18" s="406"/>
      <c r="E18" s="406"/>
      <c r="F18" s="127"/>
      <c r="G18" s="279"/>
      <c r="H18" s="128"/>
      <c r="I18" s="79"/>
      <c r="J18" s="79"/>
      <c r="K18" s="79"/>
      <c r="L18" s="187"/>
      <c r="M18" s="378"/>
      <c r="N18" s="188"/>
    </row>
    <row r="19" spans="1:14" ht="21.75" thickBot="1" x14ac:dyDescent="0.4">
      <c r="A19" s="407" t="s">
        <v>29</v>
      </c>
      <c r="B19" s="408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7">
        <v>0</v>
      </c>
      <c r="J19" s="80">
        <v>0</v>
      </c>
      <c r="K19" s="145">
        <v>0</v>
      </c>
      <c r="L19" s="367">
        <f>F19+I19</f>
        <v>0</v>
      </c>
      <c r="M19" s="190">
        <f t="shared" ref="M19:N19" si="12">G19+J19</f>
        <v>0</v>
      </c>
      <c r="N19" s="374">
        <f t="shared" si="12"/>
        <v>0</v>
      </c>
    </row>
    <row r="20" spans="1:14" ht="21" x14ac:dyDescent="0.25">
      <c r="A20" s="405" t="s">
        <v>30</v>
      </c>
      <c r="B20" s="406"/>
      <c r="C20" s="406"/>
      <c r="D20" s="406"/>
      <c r="E20" s="406"/>
      <c r="F20" s="127"/>
      <c r="G20" s="279"/>
      <c r="H20" s="128"/>
      <c r="I20" s="79"/>
      <c r="J20" s="79"/>
      <c r="K20" s="79"/>
      <c r="L20" s="187"/>
      <c r="M20" s="378"/>
      <c r="N20" s="188"/>
    </row>
    <row r="21" spans="1:14" s="2" customFormat="1" ht="21" x14ac:dyDescent="0.35">
      <c r="A21" s="92" t="s">
        <v>31</v>
      </c>
      <c r="B21" s="90" t="s">
        <v>32</v>
      </c>
      <c r="C21" s="93">
        <f>SUM(C22:C24)</f>
        <v>0</v>
      </c>
      <c r="D21" s="93">
        <f t="shared" ref="D21:E21" si="13">SUM(D22:D24)</f>
        <v>0</v>
      </c>
      <c r="E21" s="116">
        <f t="shared" si="13"/>
        <v>0</v>
      </c>
      <c r="F21" s="213">
        <f>SUM(F22:F24)</f>
        <v>0</v>
      </c>
      <c r="G21" s="94">
        <f t="shared" ref="G21:I21" si="14">SUM(G22:G24)</f>
        <v>0</v>
      </c>
      <c r="H21" s="95">
        <f t="shared" si="14"/>
        <v>0</v>
      </c>
      <c r="I21" s="214">
        <f t="shared" si="14"/>
        <v>0</v>
      </c>
      <c r="J21" s="96">
        <f>I21*0.21</f>
        <v>0</v>
      </c>
      <c r="K21" s="149">
        <f>I21+J21</f>
        <v>0</v>
      </c>
      <c r="L21" s="352">
        <f>F21+I21</f>
        <v>0</v>
      </c>
      <c r="M21" s="257">
        <f t="shared" ref="M21:N21" si="15">G21+J21</f>
        <v>0</v>
      </c>
      <c r="N21" s="356">
        <f t="shared" si="15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6">C22*19%</f>
        <v>0</v>
      </c>
      <c r="E22" s="109">
        <f t="shared" ref="E22:E43" si="17">C22+D22</f>
        <v>0</v>
      </c>
      <c r="F22" s="131">
        <v>0</v>
      </c>
      <c r="G22" s="70">
        <f t="shared" ref="G22:G27" si="18">F22*19%</f>
        <v>0</v>
      </c>
      <c r="H22" s="71">
        <f t="shared" ref="H22:H27" si="19">F22+G22</f>
        <v>0</v>
      </c>
      <c r="I22" s="159">
        <v>0</v>
      </c>
      <c r="J22" s="81">
        <f t="shared" ref="J22:J43" si="20">I22*0.21</f>
        <v>0</v>
      </c>
      <c r="K22" s="146">
        <f t="shared" ref="K22:K43" si="21">I22+J22</f>
        <v>0</v>
      </c>
      <c r="L22" s="353">
        <f t="shared" ref="L22:L43" si="22">F22+I22</f>
        <v>0</v>
      </c>
      <c r="M22" s="204">
        <f t="shared" ref="M22:M43" si="23">G22+J22</f>
        <v>0</v>
      </c>
      <c r="N22" s="357">
        <f t="shared" ref="N22:N43" si="24">H22+K22</f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6"/>
        <v>0</v>
      </c>
      <c r="E23" s="109">
        <f t="shared" si="17"/>
        <v>0</v>
      </c>
      <c r="F23" s="131">
        <v>0</v>
      </c>
      <c r="G23" s="70">
        <f t="shared" si="18"/>
        <v>0</v>
      </c>
      <c r="H23" s="71">
        <f t="shared" si="19"/>
        <v>0</v>
      </c>
      <c r="I23" s="159">
        <v>0</v>
      </c>
      <c r="J23" s="81">
        <f t="shared" si="20"/>
        <v>0</v>
      </c>
      <c r="K23" s="146">
        <f t="shared" si="21"/>
        <v>0</v>
      </c>
      <c r="L23" s="353">
        <f t="shared" si="22"/>
        <v>0</v>
      </c>
      <c r="M23" s="204">
        <f t="shared" si="23"/>
        <v>0</v>
      </c>
      <c r="N23" s="357">
        <f t="shared" si="24"/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6"/>
        <v>0</v>
      </c>
      <c r="E24" s="105">
        <f t="shared" si="17"/>
        <v>0</v>
      </c>
      <c r="F24" s="124">
        <v>0</v>
      </c>
      <c r="G24" s="60">
        <f t="shared" si="18"/>
        <v>0</v>
      </c>
      <c r="H24" s="61">
        <f t="shared" si="19"/>
        <v>0</v>
      </c>
      <c r="I24" s="154">
        <v>0</v>
      </c>
      <c r="J24" s="326">
        <f t="shared" si="20"/>
        <v>0</v>
      </c>
      <c r="K24" s="327">
        <f t="shared" si="21"/>
        <v>0</v>
      </c>
      <c r="L24" s="354">
        <f t="shared" si="22"/>
        <v>0</v>
      </c>
      <c r="M24" s="360">
        <f t="shared" si="23"/>
        <v>0</v>
      </c>
      <c r="N24" s="358">
        <f t="shared" si="24"/>
        <v>0</v>
      </c>
    </row>
    <row r="25" spans="1:14" s="2" customFormat="1" ht="43.5" thickTop="1" thickBot="1" x14ac:dyDescent="0.4">
      <c r="A25" s="216" t="s">
        <v>36</v>
      </c>
      <c r="B25" s="217" t="s">
        <v>37</v>
      </c>
      <c r="C25" s="218">
        <v>0</v>
      </c>
      <c r="D25" s="219">
        <f t="shared" si="16"/>
        <v>0</v>
      </c>
      <c r="E25" s="220">
        <f t="shared" si="17"/>
        <v>0</v>
      </c>
      <c r="F25" s="221">
        <v>0</v>
      </c>
      <c r="G25" s="222">
        <f t="shared" si="18"/>
        <v>0</v>
      </c>
      <c r="H25" s="223">
        <f t="shared" si="19"/>
        <v>0</v>
      </c>
      <c r="I25" s="224">
        <v>0</v>
      </c>
      <c r="J25" s="162">
        <f t="shared" si="20"/>
        <v>0</v>
      </c>
      <c r="K25" s="163">
        <f t="shared" si="21"/>
        <v>0</v>
      </c>
      <c r="L25" s="368">
        <f t="shared" si="22"/>
        <v>0</v>
      </c>
      <c r="M25" s="371">
        <f t="shared" si="23"/>
        <v>0</v>
      </c>
      <c r="N25" s="375">
        <f t="shared" si="24"/>
        <v>0</v>
      </c>
    </row>
    <row r="26" spans="1:14" s="2" customFormat="1" ht="22.5" thickTop="1" thickBot="1" x14ac:dyDescent="0.4">
      <c r="A26" s="216" t="s">
        <v>38</v>
      </c>
      <c r="B26" s="225" t="s">
        <v>39</v>
      </c>
      <c r="C26" s="226">
        <v>0</v>
      </c>
      <c r="D26" s="219">
        <f t="shared" si="16"/>
        <v>0</v>
      </c>
      <c r="E26" s="220">
        <f t="shared" si="17"/>
        <v>0</v>
      </c>
      <c r="F26" s="227">
        <v>0</v>
      </c>
      <c r="G26" s="222">
        <f t="shared" si="18"/>
        <v>0</v>
      </c>
      <c r="H26" s="223">
        <f t="shared" si="19"/>
        <v>0</v>
      </c>
      <c r="I26" s="228">
        <v>0</v>
      </c>
      <c r="J26" s="162">
        <f t="shared" si="20"/>
        <v>0</v>
      </c>
      <c r="K26" s="163">
        <f t="shared" si="21"/>
        <v>0</v>
      </c>
      <c r="L26" s="368">
        <f t="shared" si="22"/>
        <v>0</v>
      </c>
      <c r="M26" s="371">
        <f t="shared" si="23"/>
        <v>0</v>
      </c>
      <c r="N26" s="375">
        <f t="shared" si="24"/>
        <v>0</v>
      </c>
    </row>
    <row r="27" spans="1:14" s="2" customFormat="1" ht="22.5" thickTop="1" thickBot="1" x14ac:dyDescent="0.4">
      <c r="A27" s="216" t="s">
        <v>40</v>
      </c>
      <c r="B27" s="225" t="s">
        <v>41</v>
      </c>
      <c r="C27" s="226">
        <v>0</v>
      </c>
      <c r="D27" s="219">
        <f t="shared" si="16"/>
        <v>0</v>
      </c>
      <c r="E27" s="220">
        <f t="shared" si="17"/>
        <v>0</v>
      </c>
      <c r="F27" s="227">
        <v>0</v>
      </c>
      <c r="G27" s="222">
        <f t="shared" si="18"/>
        <v>0</v>
      </c>
      <c r="H27" s="223">
        <f t="shared" si="19"/>
        <v>0</v>
      </c>
      <c r="I27" s="228">
        <v>0</v>
      </c>
      <c r="J27" s="162">
        <f t="shared" si="20"/>
        <v>0</v>
      </c>
      <c r="K27" s="163">
        <f t="shared" si="21"/>
        <v>0</v>
      </c>
      <c r="L27" s="368">
        <f t="shared" si="22"/>
        <v>0</v>
      </c>
      <c r="M27" s="371">
        <f t="shared" si="23"/>
        <v>0</v>
      </c>
      <c r="N27" s="375">
        <f t="shared" si="24"/>
        <v>0</v>
      </c>
    </row>
    <row r="28" spans="1:14" s="2" customFormat="1" ht="21.75" thickTop="1" x14ac:dyDescent="0.35">
      <c r="A28" s="229" t="s">
        <v>42</v>
      </c>
      <c r="B28" s="230" t="s">
        <v>43</v>
      </c>
      <c r="C28" s="231">
        <f>SUM(C29:C34)</f>
        <v>184995</v>
      </c>
      <c r="D28" s="231">
        <f t="shared" ref="D28:E28" si="25">SUM(D29:D34)</f>
        <v>35149.050000000003</v>
      </c>
      <c r="E28" s="232">
        <f t="shared" si="25"/>
        <v>220144.05</v>
      </c>
      <c r="F28" s="233">
        <f>SUM(F29:F34)</f>
        <v>184995</v>
      </c>
      <c r="G28" s="234">
        <f t="shared" ref="G28:I28" si="26">SUM(G29:G34)</f>
        <v>35149.050000000003</v>
      </c>
      <c r="H28" s="235">
        <f t="shared" si="26"/>
        <v>220144.05</v>
      </c>
      <c r="I28" s="236">
        <f t="shared" si="26"/>
        <v>0</v>
      </c>
      <c r="J28" s="347">
        <f t="shared" si="20"/>
        <v>0</v>
      </c>
      <c r="K28" s="348">
        <f t="shared" si="21"/>
        <v>0</v>
      </c>
      <c r="L28" s="355">
        <f t="shared" si="22"/>
        <v>184995</v>
      </c>
      <c r="M28" s="361">
        <f t="shared" si="23"/>
        <v>35149.050000000003</v>
      </c>
      <c r="N28" s="359">
        <f t="shared" si="24"/>
        <v>220144.05</v>
      </c>
    </row>
    <row r="29" spans="1:14" ht="21" x14ac:dyDescent="0.35">
      <c r="A29" s="19"/>
      <c r="B29" s="23" t="s">
        <v>44</v>
      </c>
      <c r="C29" s="21">
        <v>0</v>
      </c>
      <c r="D29" s="22">
        <f t="shared" si="16"/>
        <v>0</v>
      </c>
      <c r="E29" s="109">
        <f t="shared" si="17"/>
        <v>0</v>
      </c>
      <c r="F29" s="131">
        <v>0</v>
      </c>
      <c r="G29" s="70">
        <f t="shared" ref="G29:G35" si="27">F29*19%</f>
        <v>0</v>
      </c>
      <c r="H29" s="71">
        <f t="shared" ref="H29:H35" si="28">F29+G29</f>
        <v>0</v>
      </c>
      <c r="I29" s="159">
        <v>0</v>
      </c>
      <c r="J29" s="81">
        <f t="shared" si="20"/>
        <v>0</v>
      </c>
      <c r="K29" s="146">
        <f t="shared" si="21"/>
        <v>0</v>
      </c>
      <c r="L29" s="353">
        <f t="shared" si="22"/>
        <v>0</v>
      </c>
      <c r="M29" s="204">
        <f t="shared" si="23"/>
        <v>0</v>
      </c>
      <c r="N29" s="357">
        <f t="shared" si="24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6"/>
        <v>0</v>
      </c>
      <c r="E30" s="109">
        <f t="shared" si="17"/>
        <v>0</v>
      </c>
      <c r="F30" s="131">
        <v>0</v>
      </c>
      <c r="G30" s="70">
        <f t="shared" si="27"/>
        <v>0</v>
      </c>
      <c r="H30" s="71">
        <f t="shared" si="28"/>
        <v>0</v>
      </c>
      <c r="I30" s="159">
        <v>0</v>
      </c>
      <c r="J30" s="81">
        <f t="shared" si="20"/>
        <v>0</v>
      </c>
      <c r="K30" s="146">
        <f t="shared" si="21"/>
        <v>0</v>
      </c>
      <c r="L30" s="353">
        <f t="shared" si="22"/>
        <v>0</v>
      </c>
      <c r="M30" s="204">
        <f t="shared" si="23"/>
        <v>0</v>
      </c>
      <c r="N30" s="357">
        <f t="shared" si="24"/>
        <v>0</v>
      </c>
    </row>
    <row r="31" spans="1:14" ht="50.25" customHeight="1" x14ac:dyDescent="0.35">
      <c r="A31" s="19"/>
      <c r="B31" s="23" t="s">
        <v>142</v>
      </c>
      <c r="C31" s="21">
        <v>0</v>
      </c>
      <c r="D31" s="22">
        <f t="shared" si="16"/>
        <v>0</v>
      </c>
      <c r="E31" s="109">
        <f t="shared" si="17"/>
        <v>0</v>
      </c>
      <c r="F31" s="131">
        <v>0</v>
      </c>
      <c r="G31" s="70">
        <f t="shared" si="27"/>
        <v>0</v>
      </c>
      <c r="H31" s="71">
        <f t="shared" si="28"/>
        <v>0</v>
      </c>
      <c r="I31" s="159">
        <v>0</v>
      </c>
      <c r="J31" s="81">
        <f t="shared" si="20"/>
        <v>0</v>
      </c>
      <c r="K31" s="146">
        <f t="shared" si="21"/>
        <v>0</v>
      </c>
      <c r="L31" s="353">
        <f t="shared" si="22"/>
        <v>0</v>
      </c>
      <c r="M31" s="204">
        <f t="shared" si="23"/>
        <v>0</v>
      </c>
      <c r="N31" s="357">
        <f t="shared" si="24"/>
        <v>0</v>
      </c>
    </row>
    <row r="32" spans="1:14" ht="42" x14ac:dyDescent="0.35">
      <c r="A32" s="19"/>
      <c r="B32" s="23" t="s">
        <v>47</v>
      </c>
      <c r="C32" s="21">
        <v>0</v>
      </c>
      <c r="D32" s="22">
        <f t="shared" si="16"/>
        <v>0</v>
      </c>
      <c r="E32" s="109">
        <f t="shared" si="17"/>
        <v>0</v>
      </c>
      <c r="F32" s="131">
        <v>0</v>
      </c>
      <c r="G32" s="70">
        <f t="shared" si="27"/>
        <v>0</v>
      </c>
      <c r="H32" s="71">
        <f t="shared" si="28"/>
        <v>0</v>
      </c>
      <c r="I32" s="159">
        <v>0</v>
      </c>
      <c r="J32" s="81">
        <f t="shared" si="20"/>
        <v>0</v>
      </c>
      <c r="K32" s="146">
        <f t="shared" si="21"/>
        <v>0</v>
      </c>
      <c r="L32" s="353">
        <f t="shared" si="22"/>
        <v>0</v>
      </c>
      <c r="M32" s="204">
        <f t="shared" si="23"/>
        <v>0</v>
      </c>
      <c r="N32" s="357">
        <f t="shared" si="24"/>
        <v>0</v>
      </c>
    </row>
    <row r="33" spans="1:14" ht="42" x14ac:dyDescent="0.35">
      <c r="A33" s="24"/>
      <c r="B33" s="25" t="s">
        <v>48</v>
      </c>
      <c r="C33" s="26">
        <v>0</v>
      </c>
      <c r="D33" s="27">
        <f t="shared" si="16"/>
        <v>0</v>
      </c>
      <c r="E33" s="110">
        <f t="shared" si="17"/>
        <v>0</v>
      </c>
      <c r="F33" s="131">
        <v>0</v>
      </c>
      <c r="G33" s="70">
        <f t="shared" si="27"/>
        <v>0</v>
      </c>
      <c r="H33" s="71">
        <f t="shared" si="28"/>
        <v>0</v>
      </c>
      <c r="I33" s="159">
        <f>C33-F33</f>
        <v>0</v>
      </c>
      <c r="J33" s="81">
        <f t="shared" si="20"/>
        <v>0</v>
      </c>
      <c r="K33" s="146">
        <f t="shared" si="21"/>
        <v>0</v>
      </c>
      <c r="L33" s="353">
        <f t="shared" si="22"/>
        <v>0</v>
      </c>
      <c r="M33" s="204">
        <f t="shared" si="23"/>
        <v>0</v>
      </c>
      <c r="N33" s="357">
        <f t="shared" si="24"/>
        <v>0</v>
      </c>
    </row>
    <row r="34" spans="1:14" ht="21.75" thickBot="1" x14ac:dyDescent="0.4">
      <c r="A34" s="28"/>
      <c r="B34" s="29" t="s">
        <v>49</v>
      </c>
      <c r="C34" s="30">
        <v>184995</v>
      </c>
      <c r="D34" s="31">
        <f t="shared" si="16"/>
        <v>35149.050000000003</v>
      </c>
      <c r="E34" s="111">
        <f t="shared" si="17"/>
        <v>220144.05</v>
      </c>
      <c r="F34" s="124">
        <v>184995</v>
      </c>
      <c r="G34" s="60">
        <f t="shared" si="27"/>
        <v>35149.050000000003</v>
      </c>
      <c r="H34" s="61">
        <f t="shared" si="28"/>
        <v>220144.05</v>
      </c>
      <c r="I34" s="159">
        <f>C34-F34</f>
        <v>0</v>
      </c>
      <c r="J34" s="326">
        <f t="shared" si="20"/>
        <v>0</v>
      </c>
      <c r="K34" s="327">
        <f t="shared" si="21"/>
        <v>0</v>
      </c>
      <c r="L34" s="354">
        <f t="shared" si="22"/>
        <v>184995</v>
      </c>
      <c r="M34" s="360">
        <f t="shared" si="23"/>
        <v>35149.050000000003</v>
      </c>
      <c r="N34" s="358">
        <f t="shared" si="24"/>
        <v>220144.05</v>
      </c>
    </row>
    <row r="35" spans="1:14" s="2" customFormat="1" ht="22.5" thickTop="1" thickBot="1" x14ac:dyDescent="0.4">
      <c r="A35" s="237" t="s">
        <v>50</v>
      </c>
      <c r="B35" s="238" t="s">
        <v>51</v>
      </c>
      <c r="C35" s="239">
        <v>3333.3339999999998</v>
      </c>
      <c r="D35" s="240">
        <f t="shared" si="16"/>
        <v>633.33345999999995</v>
      </c>
      <c r="E35" s="241">
        <f t="shared" si="17"/>
        <v>3966.6674599999997</v>
      </c>
      <c r="F35" s="221">
        <v>3333.3339999999998</v>
      </c>
      <c r="G35" s="222">
        <f t="shared" si="27"/>
        <v>633.33345999999995</v>
      </c>
      <c r="H35" s="223">
        <f t="shared" si="28"/>
        <v>3966.6674599999997</v>
      </c>
      <c r="I35" s="224">
        <f>C35-F35</f>
        <v>0</v>
      </c>
      <c r="J35" s="162">
        <f t="shared" si="20"/>
        <v>0</v>
      </c>
      <c r="K35" s="163">
        <f t="shared" si="21"/>
        <v>0</v>
      </c>
      <c r="L35" s="368">
        <f t="shared" si="22"/>
        <v>3333.3339999999998</v>
      </c>
      <c r="M35" s="371">
        <f t="shared" si="23"/>
        <v>633.33345999999995</v>
      </c>
      <c r="N35" s="375">
        <f t="shared" si="24"/>
        <v>3966.6674599999997</v>
      </c>
    </row>
    <row r="36" spans="1:14" s="2" customFormat="1" ht="21.75" thickTop="1" x14ac:dyDescent="0.35">
      <c r="A36" s="242" t="s">
        <v>52</v>
      </c>
      <c r="B36" s="243" t="s">
        <v>53</v>
      </c>
      <c r="C36" s="244">
        <f>SUM(C37:C38)</f>
        <v>30000</v>
      </c>
      <c r="D36" s="244">
        <f t="shared" ref="D36:E36" si="29">SUM(D37:D38)</f>
        <v>5700</v>
      </c>
      <c r="E36" s="245">
        <f t="shared" si="29"/>
        <v>35700</v>
      </c>
      <c r="F36" s="233">
        <f>SUM(F37:F38)</f>
        <v>10000</v>
      </c>
      <c r="G36" s="234">
        <f t="shared" ref="G36:I36" si="30">SUM(G37:G38)</f>
        <v>1900</v>
      </c>
      <c r="H36" s="235">
        <f t="shared" si="30"/>
        <v>11900</v>
      </c>
      <c r="I36" s="236">
        <f t="shared" si="30"/>
        <v>20000</v>
      </c>
      <c r="J36" s="347">
        <f t="shared" si="20"/>
        <v>4200</v>
      </c>
      <c r="K36" s="348">
        <f t="shared" si="21"/>
        <v>24200</v>
      </c>
      <c r="L36" s="355">
        <f t="shared" si="22"/>
        <v>30000</v>
      </c>
      <c r="M36" s="361">
        <f t="shared" si="23"/>
        <v>6100</v>
      </c>
      <c r="N36" s="359">
        <f t="shared" si="24"/>
        <v>36100</v>
      </c>
    </row>
    <row r="37" spans="1:14" ht="21" x14ac:dyDescent="0.35">
      <c r="A37" s="24"/>
      <c r="B37" s="25" t="s">
        <v>54</v>
      </c>
      <c r="C37" s="26">
        <v>30000</v>
      </c>
      <c r="D37" s="27">
        <f>C37*19%</f>
        <v>5700</v>
      </c>
      <c r="E37" s="110">
        <f>C37+D37</f>
        <v>35700</v>
      </c>
      <c r="F37" s="131">
        <v>10000</v>
      </c>
      <c r="G37" s="70">
        <f>F37*19%</f>
        <v>1900</v>
      </c>
      <c r="H37" s="71">
        <f>F37+G37</f>
        <v>11900</v>
      </c>
      <c r="I37" s="159">
        <f>C37-F37</f>
        <v>20000</v>
      </c>
      <c r="J37" s="81">
        <f t="shared" si="20"/>
        <v>4200</v>
      </c>
      <c r="K37" s="146">
        <f t="shared" si="21"/>
        <v>24200</v>
      </c>
      <c r="L37" s="353">
        <f t="shared" si="22"/>
        <v>30000</v>
      </c>
      <c r="M37" s="204">
        <f t="shared" si="23"/>
        <v>6100</v>
      </c>
      <c r="N37" s="357">
        <f t="shared" si="24"/>
        <v>36100</v>
      </c>
    </row>
    <row r="38" spans="1:14" ht="21.75" thickBot="1" x14ac:dyDescent="0.4">
      <c r="A38" s="28"/>
      <c r="B38" s="29" t="s">
        <v>55</v>
      </c>
      <c r="C38" s="30">
        <v>0</v>
      </c>
      <c r="D38" s="31">
        <f t="shared" si="16"/>
        <v>0</v>
      </c>
      <c r="E38" s="111">
        <f t="shared" si="17"/>
        <v>0</v>
      </c>
      <c r="F38" s="124">
        <v>0</v>
      </c>
      <c r="G38" s="60">
        <f t="shared" ref="G38" si="31">F38*19%</f>
        <v>0</v>
      </c>
      <c r="H38" s="61">
        <f t="shared" ref="H38" si="32">F38+G38</f>
        <v>0</v>
      </c>
      <c r="I38" s="154">
        <v>0</v>
      </c>
      <c r="J38" s="81">
        <f t="shared" si="20"/>
        <v>0</v>
      </c>
      <c r="K38" s="146">
        <f t="shared" si="21"/>
        <v>0</v>
      </c>
      <c r="L38" s="353">
        <f t="shared" si="22"/>
        <v>0</v>
      </c>
      <c r="M38" s="204">
        <f t="shared" si="23"/>
        <v>0</v>
      </c>
      <c r="N38" s="357">
        <f t="shared" si="24"/>
        <v>0</v>
      </c>
    </row>
    <row r="39" spans="1:14" s="2" customFormat="1" ht="21" customHeight="1" thickTop="1" x14ac:dyDescent="0.35">
      <c r="A39" s="242" t="s">
        <v>56</v>
      </c>
      <c r="B39" s="243" t="s">
        <v>57</v>
      </c>
      <c r="C39" s="244">
        <f>C40+C43+C44</f>
        <v>0</v>
      </c>
      <c r="D39" s="244">
        <f t="shared" ref="D39:N39" si="33">D40+D43+D44</f>
        <v>0</v>
      </c>
      <c r="E39" s="244">
        <f t="shared" si="33"/>
        <v>0</v>
      </c>
      <c r="F39" s="234">
        <f t="shared" si="33"/>
        <v>0</v>
      </c>
      <c r="G39" s="234">
        <f t="shared" si="33"/>
        <v>0</v>
      </c>
      <c r="H39" s="234">
        <f t="shared" si="33"/>
        <v>0</v>
      </c>
      <c r="I39" s="256">
        <f t="shared" si="33"/>
        <v>0</v>
      </c>
      <c r="J39" s="256">
        <f t="shared" si="33"/>
        <v>0</v>
      </c>
      <c r="K39" s="256">
        <f t="shared" si="33"/>
        <v>0</v>
      </c>
      <c r="L39" s="369">
        <f t="shared" si="33"/>
        <v>0</v>
      </c>
      <c r="M39" s="264">
        <f t="shared" si="33"/>
        <v>0</v>
      </c>
      <c r="N39" s="376">
        <f t="shared" si="33"/>
        <v>0</v>
      </c>
    </row>
    <row r="40" spans="1:14" ht="24" customHeight="1" x14ac:dyDescent="0.35">
      <c r="A40" s="24"/>
      <c r="B40" s="36" t="s">
        <v>58</v>
      </c>
      <c r="C40" s="37">
        <f>C41+C42</f>
        <v>0</v>
      </c>
      <c r="D40" s="37">
        <f t="shared" ref="D40:E40" si="34">D41+D42</f>
        <v>0</v>
      </c>
      <c r="E40" s="113">
        <f t="shared" si="34"/>
        <v>0</v>
      </c>
      <c r="F40" s="130">
        <f>F41+F42</f>
        <v>0</v>
      </c>
      <c r="G40" s="68">
        <f t="shared" ref="G40:I40" si="35">G41+G42</f>
        <v>0</v>
      </c>
      <c r="H40" s="69">
        <f t="shared" si="35"/>
        <v>0</v>
      </c>
      <c r="I40" s="158">
        <f t="shared" si="35"/>
        <v>0</v>
      </c>
      <c r="J40" s="81">
        <f t="shared" si="20"/>
        <v>0</v>
      </c>
      <c r="K40" s="146">
        <f t="shared" si="21"/>
        <v>0</v>
      </c>
      <c r="L40" s="353">
        <f t="shared" si="22"/>
        <v>0</v>
      </c>
      <c r="M40" s="204">
        <f t="shared" si="23"/>
        <v>0</v>
      </c>
      <c r="N40" s="357">
        <f t="shared" si="24"/>
        <v>0</v>
      </c>
    </row>
    <row r="41" spans="1:14" s="140" customFormat="1" ht="25.5" customHeight="1" x14ac:dyDescent="0.35">
      <c r="A41" s="19"/>
      <c r="B41" s="20" t="s">
        <v>59</v>
      </c>
      <c r="C41" s="21">
        <v>0</v>
      </c>
      <c r="D41" s="22">
        <f t="shared" si="16"/>
        <v>0</v>
      </c>
      <c r="E41" s="109">
        <f t="shared" si="17"/>
        <v>0</v>
      </c>
      <c r="F41" s="131">
        <v>0</v>
      </c>
      <c r="G41" s="70">
        <f t="shared" ref="G41:G43" si="36">F41*19%</f>
        <v>0</v>
      </c>
      <c r="H41" s="71">
        <f t="shared" ref="H41:H43" si="37">F41+G41</f>
        <v>0</v>
      </c>
      <c r="I41" s="159">
        <f>C41-F41</f>
        <v>0</v>
      </c>
      <c r="J41" s="81">
        <f t="shared" si="20"/>
        <v>0</v>
      </c>
      <c r="K41" s="146">
        <f t="shared" si="21"/>
        <v>0</v>
      </c>
      <c r="L41" s="353">
        <f t="shared" si="22"/>
        <v>0</v>
      </c>
      <c r="M41" s="204">
        <f t="shared" si="23"/>
        <v>0</v>
      </c>
      <c r="N41" s="357">
        <f t="shared" si="24"/>
        <v>0</v>
      </c>
    </row>
    <row r="42" spans="1:14" ht="61.5" customHeight="1" x14ac:dyDescent="0.35">
      <c r="A42" s="19"/>
      <c r="B42" s="23" t="s">
        <v>60</v>
      </c>
      <c r="C42" s="21">
        <v>0</v>
      </c>
      <c r="D42" s="22">
        <f t="shared" si="16"/>
        <v>0</v>
      </c>
      <c r="E42" s="109">
        <f t="shared" si="17"/>
        <v>0</v>
      </c>
      <c r="F42" s="131">
        <v>0</v>
      </c>
      <c r="G42" s="70">
        <f t="shared" si="36"/>
        <v>0</v>
      </c>
      <c r="H42" s="71">
        <f t="shared" si="37"/>
        <v>0</v>
      </c>
      <c r="I42" s="159">
        <v>0</v>
      </c>
      <c r="J42" s="81">
        <f t="shared" si="20"/>
        <v>0</v>
      </c>
      <c r="K42" s="146">
        <f t="shared" si="21"/>
        <v>0</v>
      </c>
      <c r="L42" s="353">
        <f t="shared" si="22"/>
        <v>0</v>
      </c>
      <c r="M42" s="204">
        <f t="shared" si="23"/>
        <v>0</v>
      </c>
      <c r="N42" s="357">
        <f t="shared" si="24"/>
        <v>0</v>
      </c>
    </row>
    <row r="43" spans="1:14" ht="24" customHeight="1" x14ac:dyDescent="0.35">
      <c r="A43" s="314"/>
      <c r="B43" s="315" t="s">
        <v>61</v>
      </c>
      <c r="C43" s="316">
        <v>0</v>
      </c>
      <c r="D43" s="317">
        <f t="shared" si="16"/>
        <v>0</v>
      </c>
      <c r="E43" s="318">
        <f t="shared" si="17"/>
        <v>0</v>
      </c>
      <c r="F43" s="319">
        <v>0</v>
      </c>
      <c r="G43" s="320">
        <f t="shared" si="36"/>
        <v>0</v>
      </c>
      <c r="H43" s="321">
        <f t="shared" si="37"/>
        <v>0</v>
      </c>
      <c r="I43" s="323">
        <v>0</v>
      </c>
      <c r="J43" s="324">
        <f t="shared" si="20"/>
        <v>0</v>
      </c>
      <c r="K43" s="325">
        <f t="shared" si="21"/>
        <v>0</v>
      </c>
      <c r="L43" s="370">
        <f t="shared" si="22"/>
        <v>0</v>
      </c>
      <c r="M43" s="372">
        <f t="shared" si="23"/>
        <v>0</v>
      </c>
      <c r="N43" s="377">
        <f t="shared" si="24"/>
        <v>0</v>
      </c>
    </row>
    <row r="44" spans="1:14" ht="44.25" customHeight="1" thickBot="1" x14ac:dyDescent="0.4">
      <c r="A44" s="322"/>
      <c r="B44" s="42" t="s">
        <v>145</v>
      </c>
      <c r="C44" s="10">
        <v>0</v>
      </c>
      <c r="D44" s="11">
        <f t="shared" ref="D44" si="38">C44*19%</f>
        <v>0</v>
      </c>
      <c r="E44" s="105">
        <f t="shared" ref="E44" si="39">C44+D44</f>
        <v>0</v>
      </c>
      <c r="F44" s="124">
        <v>0</v>
      </c>
      <c r="G44" s="60">
        <f t="shared" ref="G44" si="40">F44*19%</f>
        <v>0</v>
      </c>
      <c r="H44" s="61">
        <f t="shared" ref="H44" si="41">F44+G44</f>
        <v>0</v>
      </c>
      <c r="I44" s="154">
        <v>0</v>
      </c>
      <c r="J44" s="326">
        <f t="shared" ref="J44" si="42">I44*0.21</f>
        <v>0</v>
      </c>
      <c r="K44" s="327">
        <f t="shared" ref="K44" si="43">I44+J44</f>
        <v>0</v>
      </c>
      <c r="L44" s="354">
        <f t="shared" ref="L44" si="44">F44+I44</f>
        <v>0</v>
      </c>
      <c r="M44" s="360">
        <f t="shared" ref="M44" si="45">G44+J44</f>
        <v>0</v>
      </c>
      <c r="N44" s="358">
        <f t="shared" ref="N44" si="46">H44+K44</f>
        <v>0</v>
      </c>
    </row>
    <row r="45" spans="1:14" ht="22.5" thickTop="1" thickBot="1" x14ac:dyDescent="0.4">
      <c r="A45" s="411" t="s">
        <v>62</v>
      </c>
      <c r="B45" s="412"/>
      <c r="C45" s="17">
        <f t="shared" ref="C45:N45" si="47">C21+C25+C26+C27+C28+C35+C36+C39</f>
        <v>218328.334</v>
      </c>
      <c r="D45" s="17">
        <f t="shared" si="47"/>
        <v>41482.383460000005</v>
      </c>
      <c r="E45" s="107">
        <f t="shared" si="47"/>
        <v>259810.71745999999</v>
      </c>
      <c r="F45" s="126">
        <f t="shared" si="47"/>
        <v>198328.334</v>
      </c>
      <c r="G45" s="64">
        <f t="shared" si="47"/>
        <v>37682.383460000005</v>
      </c>
      <c r="H45" s="65">
        <f t="shared" si="47"/>
        <v>236010.71745999999</v>
      </c>
      <c r="I45" s="156">
        <f t="shared" si="47"/>
        <v>20000</v>
      </c>
      <c r="J45" s="78">
        <f t="shared" si="47"/>
        <v>4200</v>
      </c>
      <c r="K45" s="165">
        <f t="shared" si="47"/>
        <v>24200</v>
      </c>
      <c r="L45" s="202">
        <f t="shared" si="47"/>
        <v>218328.334</v>
      </c>
      <c r="M45" s="193">
        <f t="shared" si="47"/>
        <v>41882.383460000005</v>
      </c>
      <c r="N45" s="203">
        <f t="shared" si="47"/>
        <v>260210.71745999999</v>
      </c>
    </row>
    <row r="46" spans="1:14" ht="21" x14ac:dyDescent="0.25">
      <c r="A46" s="417" t="s">
        <v>63</v>
      </c>
      <c r="B46" s="406"/>
      <c r="C46" s="406"/>
      <c r="D46" s="406"/>
      <c r="E46" s="406"/>
      <c r="F46" s="127"/>
      <c r="G46" s="279"/>
      <c r="H46" s="128"/>
      <c r="I46" s="79"/>
      <c r="J46" s="79"/>
      <c r="K46" s="79"/>
      <c r="L46" s="187"/>
      <c r="M46" s="294"/>
      <c r="N46" s="188"/>
    </row>
    <row r="47" spans="1:14" ht="21" x14ac:dyDescent="0.35">
      <c r="A47" s="19" t="s">
        <v>64</v>
      </c>
      <c r="B47" s="43" t="s">
        <v>65</v>
      </c>
      <c r="C47" s="44">
        <f>C48+C49+C50</f>
        <v>733822.76</v>
      </c>
      <c r="D47" s="44">
        <f t="shared" ref="D47:N47" si="48">D48+D49+D50</f>
        <v>139426.32439999998</v>
      </c>
      <c r="E47" s="44">
        <f t="shared" si="48"/>
        <v>873249.08439999993</v>
      </c>
      <c r="F47" s="72">
        <f t="shared" si="48"/>
        <v>274454.14</v>
      </c>
      <c r="G47" s="72">
        <f t="shared" si="48"/>
        <v>52146.286599999999</v>
      </c>
      <c r="H47" s="72">
        <f t="shared" si="48"/>
        <v>326600.42660000001</v>
      </c>
      <c r="I47" s="83">
        <f t="shared" si="48"/>
        <v>459368.63</v>
      </c>
      <c r="J47" s="83">
        <f t="shared" si="48"/>
        <v>96467.412299999996</v>
      </c>
      <c r="K47" s="83">
        <f t="shared" si="48"/>
        <v>555836.04229999997</v>
      </c>
      <c r="L47" s="210">
        <f t="shared" si="48"/>
        <v>733822.77</v>
      </c>
      <c r="M47" s="210">
        <f t="shared" si="48"/>
        <v>148613.69889999999</v>
      </c>
      <c r="N47" s="210">
        <f t="shared" si="48"/>
        <v>882436.46889999998</v>
      </c>
    </row>
    <row r="48" spans="1:14" ht="25.5" customHeight="1" x14ac:dyDescent="0.35">
      <c r="A48" s="19"/>
      <c r="B48" s="20" t="s">
        <v>66</v>
      </c>
      <c r="C48" s="21">
        <v>0</v>
      </c>
      <c r="D48" s="22">
        <f>C48*0.19</f>
        <v>0</v>
      </c>
      <c r="E48" s="109">
        <f>C48+D48</f>
        <v>0</v>
      </c>
      <c r="F48" s="131">
        <v>0</v>
      </c>
      <c r="G48" s="70">
        <f>F48*0.19</f>
        <v>0</v>
      </c>
      <c r="H48" s="71">
        <f>F48+G48</f>
        <v>0</v>
      </c>
      <c r="I48" s="159">
        <v>0</v>
      </c>
      <c r="J48" s="83">
        <f t="shared" ref="J48:J58" si="49">I48*0.21</f>
        <v>0</v>
      </c>
      <c r="K48" s="148">
        <f t="shared" ref="K48:K58" si="50">I48+J48</f>
        <v>0</v>
      </c>
      <c r="L48" s="364">
        <f t="shared" ref="L48:L58" si="51">F48+I48</f>
        <v>0</v>
      </c>
      <c r="M48" s="210">
        <f t="shared" ref="M48:M58" si="52">G48+J48</f>
        <v>0</v>
      </c>
      <c r="N48" s="362">
        <f t="shared" ref="N48:N58" si="53">H48+K48</f>
        <v>0</v>
      </c>
    </row>
    <row r="49" spans="1:14" ht="24" customHeight="1" x14ac:dyDescent="0.35">
      <c r="A49" s="19"/>
      <c r="B49" s="20" t="s">
        <v>140</v>
      </c>
      <c r="C49" s="21">
        <f>157618.53+118885.43+118885.43</f>
        <v>395389.38999999996</v>
      </c>
      <c r="D49" s="22">
        <f t="shared" ref="D49:D58" si="54">C49*0.19</f>
        <v>75123.984099999987</v>
      </c>
      <c r="E49" s="109">
        <f t="shared" ref="E49:E58" si="55">C49+D49</f>
        <v>470513.37409999996</v>
      </c>
      <c r="F49" s="131">
        <f>71763.09+54329.64+54329.64</f>
        <v>180422.37</v>
      </c>
      <c r="G49" s="70">
        <f t="shared" ref="G49:G51" si="56">F49*0.19</f>
        <v>34280.2503</v>
      </c>
      <c r="H49" s="71">
        <f t="shared" ref="H49:H51" si="57">F49+G49</f>
        <v>214702.62030000001</v>
      </c>
      <c r="I49" s="159">
        <f>85855.45+64555.79+64555.79</f>
        <v>214967.03</v>
      </c>
      <c r="J49" s="83">
        <f t="shared" si="49"/>
        <v>45143.076300000001</v>
      </c>
      <c r="K49" s="148">
        <f t="shared" si="50"/>
        <v>260110.10629999998</v>
      </c>
      <c r="L49" s="364">
        <f t="shared" si="51"/>
        <v>395389.4</v>
      </c>
      <c r="M49" s="210">
        <f t="shared" si="52"/>
        <v>79423.3266</v>
      </c>
      <c r="N49" s="362">
        <f t="shared" si="53"/>
        <v>474812.72659999999</v>
      </c>
    </row>
    <row r="50" spans="1:14" ht="24" customHeight="1" x14ac:dyDescent="0.35">
      <c r="A50" s="19"/>
      <c r="B50" s="20" t="s">
        <v>147</v>
      </c>
      <c r="C50" s="21">
        <v>338433.37</v>
      </c>
      <c r="D50" s="22">
        <f t="shared" ref="D50" si="58">C50*0.19</f>
        <v>64302.340300000003</v>
      </c>
      <c r="E50" s="109">
        <f t="shared" ref="E50" si="59">C50+D50</f>
        <v>402735.71029999998</v>
      </c>
      <c r="F50" s="131">
        <v>94031.77</v>
      </c>
      <c r="G50" s="70">
        <f t="shared" ref="G50" si="60">F50*0.19</f>
        <v>17866.0363</v>
      </c>
      <c r="H50" s="71">
        <f t="shared" ref="H50" si="61">F50+G50</f>
        <v>111897.8063</v>
      </c>
      <c r="I50" s="159">
        <v>244401.6</v>
      </c>
      <c r="J50" s="83">
        <f t="shared" ref="J50" si="62">I50*0.21</f>
        <v>51324.335999999996</v>
      </c>
      <c r="K50" s="148">
        <f t="shared" ref="K50" si="63">I50+J50</f>
        <v>295725.93599999999</v>
      </c>
      <c r="L50" s="364">
        <f t="shared" ref="L50" si="64">F50+I50</f>
        <v>338433.37</v>
      </c>
      <c r="M50" s="210">
        <f t="shared" ref="M50" si="65">G50+J50</f>
        <v>69190.372299999988</v>
      </c>
      <c r="N50" s="362">
        <f t="shared" ref="N50" si="66">H50+K50</f>
        <v>407623.74229999998</v>
      </c>
    </row>
    <row r="51" spans="1:14" ht="21" x14ac:dyDescent="0.35">
      <c r="A51" s="19" t="s">
        <v>135</v>
      </c>
      <c r="B51" s="20" t="s">
        <v>136</v>
      </c>
      <c r="C51" s="21">
        <v>0</v>
      </c>
      <c r="D51" s="22">
        <f t="shared" si="54"/>
        <v>0</v>
      </c>
      <c r="E51" s="109">
        <f t="shared" si="55"/>
        <v>0</v>
      </c>
      <c r="F51" s="131">
        <v>0</v>
      </c>
      <c r="G51" s="70">
        <f t="shared" si="56"/>
        <v>0</v>
      </c>
      <c r="H51" s="71">
        <f t="shared" si="57"/>
        <v>0</v>
      </c>
      <c r="I51" s="159">
        <v>0</v>
      </c>
      <c r="J51" s="83">
        <f t="shared" si="49"/>
        <v>0</v>
      </c>
      <c r="K51" s="148">
        <f t="shared" si="50"/>
        <v>0</v>
      </c>
      <c r="L51" s="364">
        <f t="shared" si="51"/>
        <v>0</v>
      </c>
      <c r="M51" s="210">
        <f t="shared" si="52"/>
        <v>0</v>
      </c>
      <c r="N51" s="362">
        <f t="shared" si="53"/>
        <v>0</v>
      </c>
    </row>
    <row r="52" spans="1:14" ht="29.25" customHeight="1" x14ac:dyDescent="0.35">
      <c r="A52" s="19" t="s">
        <v>137</v>
      </c>
      <c r="B52" s="23" t="s">
        <v>138</v>
      </c>
      <c r="C52" s="101">
        <f>C53+C54+C55</f>
        <v>104158.5</v>
      </c>
      <c r="D52" s="101">
        <f t="shared" ref="D52:N52" si="67">D53+D54+D55</f>
        <v>19790.115000000002</v>
      </c>
      <c r="E52" s="101">
        <f t="shared" si="67"/>
        <v>123948.61500000001</v>
      </c>
      <c r="F52" s="247">
        <f t="shared" si="67"/>
        <v>45936</v>
      </c>
      <c r="G52" s="247">
        <f t="shared" si="67"/>
        <v>8727.84</v>
      </c>
      <c r="H52" s="247">
        <f t="shared" si="67"/>
        <v>54663.839999999997</v>
      </c>
      <c r="I52" s="249">
        <f t="shared" si="67"/>
        <v>58222.5</v>
      </c>
      <c r="J52" s="249">
        <f t="shared" si="67"/>
        <v>12226.725</v>
      </c>
      <c r="K52" s="249">
        <f t="shared" si="67"/>
        <v>70449.225000000006</v>
      </c>
      <c r="L52" s="365">
        <f t="shared" si="67"/>
        <v>104158.5</v>
      </c>
      <c r="M52" s="269">
        <f t="shared" si="67"/>
        <v>20954.565000000002</v>
      </c>
      <c r="N52" s="363">
        <f t="shared" si="67"/>
        <v>125113.065</v>
      </c>
    </row>
    <row r="53" spans="1:14" ht="24" customHeight="1" x14ac:dyDescent="0.35">
      <c r="A53" s="19"/>
      <c r="B53" s="20" t="s">
        <v>67</v>
      </c>
      <c r="C53" s="21">
        <v>0</v>
      </c>
      <c r="D53" s="22">
        <f t="shared" si="54"/>
        <v>0</v>
      </c>
      <c r="E53" s="109">
        <f t="shared" si="55"/>
        <v>0</v>
      </c>
      <c r="F53" s="131">
        <v>0</v>
      </c>
      <c r="G53" s="70">
        <f t="shared" ref="G53:G58" si="68">F53*0.19</f>
        <v>0</v>
      </c>
      <c r="H53" s="71">
        <f t="shared" ref="H53:H58" si="69">F53+G53</f>
        <v>0</v>
      </c>
      <c r="I53" s="159">
        <v>0</v>
      </c>
      <c r="J53" s="83">
        <f t="shared" si="49"/>
        <v>0</v>
      </c>
      <c r="K53" s="148">
        <f t="shared" si="50"/>
        <v>0</v>
      </c>
      <c r="L53" s="364">
        <f t="shared" si="51"/>
        <v>0</v>
      </c>
      <c r="M53" s="210">
        <f t="shared" si="52"/>
        <v>0</v>
      </c>
      <c r="N53" s="362">
        <f t="shared" si="53"/>
        <v>0</v>
      </c>
    </row>
    <row r="54" spans="1:14" ht="22.5" customHeight="1" x14ac:dyDescent="0.35">
      <c r="A54" s="19"/>
      <c r="B54" s="20" t="s">
        <v>68</v>
      </c>
      <c r="C54" s="21">
        <v>0</v>
      </c>
      <c r="D54" s="22">
        <f t="shared" si="54"/>
        <v>0</v>
      </c>
      <c r="E54" s="109">
        <f t="shared" si="55"/>
        <v>0</v>
      </c>
      <c r="F54" s="131">
        <v>0</v>
      </c>
      <c r="G54" s="70">
        <f t="shared" si="68"/>
        <v>0</v>
      </c>
      <c r="H54" s="71">
        <f t="shared" si="69"/>
        <v>0</v>
      </c>
      <c r="I54" s="159">
        <v>0</v>
      </c>
      <c r="J54" s="83">
        <f t="shared" si="49"/>
        <v>0</v>
      </c>
      <c r="K54" s="148">
        <f t="shared" si="50"/>
        <v>0</v>
      </c>
      <c r="L54" s="364">
        <f t="shared" si="51"/>
        <v>0</v>
      </c>
      <c r="M54" s="210">
        <f t="shared" si="52"/>
        <v>0</v>
      </c>
      <c r="N54" s="362">
        <f t="shared" si="53"/>
        <v>0</v>
      </c>
    </row>
    <row r="55" spans="1:14" ht="22.5" customHeight="1" x14ac:dyDescent="0.35">
      <c r="A55" s="19"/>
      <c r="B55" s="20" t="s">
        <v>144</v>
      </c>
      <c r="C55" s="21">
        <v>104158.5</v>
      </c>
      <c r="D55" s="22">
        <f t="shared" si="54"/>
        <v>19790.115000000002</v>
      </c>
      <c r="E55" s="109">
        <f t="shared" si="55"/>
        <v>123948.61500000001</v>
      </c>
      <c r="F55" s="131">
        <v>45936</v>
      </c>
      <c r="G55" s="70">
        <f t="shared" si="68"/>
        <v>8727.84</v>
      </c>
      <c r="H55" s="71">
        <f t="shared" si="69"/>
        <v>54663.839999999997</v>
      </c>
      <c r="I55" s="159">
        <v>58222.5</v>
      </c>
      <c r="J55" s="83">
        <f t="shared" si="49"/>
        <v>12226.725</v>
      </c>
      <c r="K55" s="148">
        <f t="shared" si="50"/>
        <v>70449.225000000006</v>
      </c>
      <c r="L55" s="364">
        <f t="shared" si="51"/>
        <v>104158.5</v>
      </c>
      <c r="M55" s="210">
        <f t="shared" si="52"/>
        <v>20954.565000000002</v>
      </c>
      <c r="N55" s="362">
        <f t="shared" si="53"/>
        <v>125113.065</v>
      </c>
    </row>
    <row r="56" spans="1:14" ht="42" x14ac:dyDescent="0.35">
      <c r="A56" s="19" t="s">
        <v>69</v>
      </c>
      <c r="B56" s="23" t="s">
        <v>70</v>
      </c>
      <c r="C56" s="21">
        <v>0</v>
      </c>
      <c r="D56" s="22">
        <f t="shared" si="54"/>
        <v>0</v>
      </c>
      <c r="E56" s="109">
        <f t="shared" si="55"/>
        <v>0</v>
      </c>
      <c r="F56" s="131">
        <v>0</v>
      </c>
      <c r="G56" s="70">
        <f t="shared" si="68"/>
        <v>0</v>
      </c>
      <c r="H56" s="71">
        <f t="shared" si="69"/>
        <v>0</v>
      </c>
      <c r="I56" s="159">
        <v>0</v>
      </c>
      <c r="J56" s="83">
        <f t="shared" si="49"/>
        <v>0</v>
      </c>
      <c r="K56" s="148">
        <f t="shared" si="50"/>
        <v>0</v>
      </c>
      <c r="L56" s="364">
        <f t="shared" si="51"/>
        <v>0</v>
      </c>
      <c r="M56" s="210">
        <f t="shared" si="52"/>
        <v>0</v>
      </c>
      <c r="N56" s="362">
        <f t="shared" si="53"/>
        <v>0</v>
      </c>
    </row>
    <row r="57" spans="1:14" ht="21" x14ac:dyDescent="0.35">
      <c r="A57" s="19" t="s">
        <v>71</v>
      </c>
      <c r="B57" s="23" t="s">
        <v>72</v>
      </c>
      <c r="C57" s="21">
        <v>0</v>
      </c>
      <c r="D57" s="22">
        <f t="shared" si="54"/>
        <v>0</v>
      </c>
      <c r="E57" s="109">
        <f t="shared" si="55"/>
        <v>0</v>
      </c>
      <c r="F57" s="131">
        <v>0</v>
      </c>
      <c r="G57" s="70">
        <f t="shared" si="68"/>
        <v>0</v>
      </c>
      <c r="H57" s="71">
        <f t="shared" si="69"/>
        <v>0</v>
      </c>
      <c r="I57" s="159">
        <v>0</v>
      </c>
      <c r="J57" s="83">
        <f t="shared" si="49"/>
        <v>0</v>
      </c>
      <c r="K57" s="148">
        <f t="shared" si="50"/>
        <v>0</v>
      </c>
      <c r="L57" s="364">
        <f t="shared" si="51"/>
        <v>0</v>
      </c>
      <c r="M57" s="210">
        <f t="shared" si="52"/>
        <v>0</v>
      </c>
      <c r="N57" s="362">
        <f t="shared" si="53"/>
        <v>0</v>
      </c>
    </row>
    <row r="58" spans="1:14" ht="21" x14ac:dyDescent="0.35">
      <c r="A58" s="19" t="s">
        <v>73</v>
      </c>
      <c r="B58" s="23" t="s">
        <v>74</v>
      </c>
      <c r="C58" s="21">
        <v>0</v>
      </c>
      <c r="D58" s="22">
        <f t="shared" si="54"/>
        <v>0</v>
      </c>
      <c r="E58" s="109">
        <f t="shared" si="55"/>
        <v>0</v>
      </c>
      <c r="F58" s="131">
        <v>0</v>
      </c>
      <c r="G58" s="70">
        <f t="shared" si="68"/>
        <v>0</v>
      </c>
      <c r="H58" s="71">
        <f t="shared" si="69"/>
        <v>0</v>
      </c>
      <c r="I58" s="159">
        <v>0</v>
      </c>
      <c r="J58" s="83">
        <f t="shared" si="49"/>
        <v>0</v>
      </c>
      <c r="K58" s="148">
        <f t="shared" si="50"/>
        <v>0</v>
      </c>
      <c r="L58" s="364">
        <f t="shared" si="51"/>
        <v>0</v>
      </c>
      <c r="M58" s="210">
        <f t="shared" si="52"/>
        <v>0</v>
      </c>
      <c r="N58" s="362">
        <f t="shared" si="53"/>
        <v>0</v>
      </c>
    </row>
    <row r="59" spans="1:14" ht="21.75" thickBot="1" x14ac:dyDescent="0.4">
      <c r="A59" s="407" t="s">
        <v>75</v>
      </c>
      <c r="B59" s="408"/>
      <c r="C59" s="18">
        <f>C47+C51+C52+C56+C57+C58</f>
        <v>837981.26</v>
      </c>
      <c r="D59" s="18">
        <f t="shared" ref="D59:N59" si="70">D47+D51+D52+D56+D57+D58</f>
        <v>159216.43939999997</v>
      </c>
      <c r="E59" s="108">
        <f t="shared" si="70"/>
        <v>997197.69939999992</v>
      </c>
      <c r="F59" s="129">
        <f t="shared" si="70"/>
        <v>320390.14</v>
      </c>
      <c r="G59" s="66">
        <f t="shared" si="70"/>
        <v>60874.126600000003</v>
      </c>
      <c r="H59" s="67">
        <f t="shared" si="70"/>
        <v>381264.26659999997</v>
      </c>
      <c r="I59" s="157">
        <f t="shared" si="70"/>
        <v>517591.13</v>
      </c>
      <c r="J59" s="80">
        <f t="shared" si="70"/>
        <v>108694.1373</v>
      </c>
      <c r="K59" s="145">
        <f t="shared" si="70"/>
        <v>626285.26729999995</v>
      </c>
      <c r="L59" s="189">
        <f t="shared" si="70"/>
        <v>837981.27</v>
      </c>
      <c r="M59" s="190">
        <f t="shared" si="70"/>
        <v>169568.26389999999</v>
      </c>
      <c r="N59" s="191">
        <f t="shared" si="70"/>
        <v>1007549.5338999999</v>
      </c>
    </row>
    <row r="60" spans="1:14" ht="21" x14ac:dyDescent="0.25">
      <c r="A60" s="417" t="s">
        <v>76</v>
      </c>
      <c r="B60" s="406"/>
      <c r="C60" s="406"/>
      <c r="D60" s="406"/>
      <c r="E60" s="406"/>
      <c r="F60" s="127"/>
      <c r="G60" s="279"/>
      <c r="H60" s="128"/>
      <c r="I60" s="79"/>
      <c r="J60" s="79"/>
      <c r="K60" s="79"/>
      <c r="L60" s="187"/>
      <c r="M60" s="294"/>
      <c r="N60" s="188"/>
    </row>
    <row r="61" spans="1:14" s="2" customFormat="1" ht="21" x14ac:dyDescent="0.35">
      <c r="A61" s="92" t="s">
        <v>77</v>
      </c>
      <c r="B61" s="252" t="s">
        <v>78</v>
      </c>
      <c r="C61" s="93">
        <f>C62+C63</f>
        <v>0</v>
      </c>
      <c r="D61" s="93">
        <f t="shared" ref="D61:E61" si="71">D62+D63</f>
        <v>0</v>
      </c>
      <c r="E61" s="116">
        <f t="shared" si="71"/>
        <v>0</v>
      </c>
      <c r="F61" s="213">
        <f>F62+F63</f>
        <v>0</v>
      </c>
      <c r="G61" s="94">
        <f t="shared" ref="G61:I61" si="72">G62+G63</f>
        <v>0</v>
      </c>
      <c r="H61" s="95">
        <f t="shared" si="72"/>
        <v>0</v>
      </c>
      <c r="I61" s="214">
        <f t="shared" si="72"/>
        <v>0</v>
      </c>
      <c r="J61" s="96">
        <f t="shared" ref="J61" si="73">J62+J63</f>
        <v>0</v>
      </c>
      <c r="K61" s="149">
        <f>I61+J61</f>
        <v>0</v>
      </c>
      <c r="L61" s="352">
        <f>F61+I61</f>
        <v>0</v>
      </c>
      <c r="M61" s="257">
        <f t="shared" ref="M61:N61" si="74">G61+J61</f>
        <v>0</v>
      </c>
      <c r="N61" s="356">
        <f t="shared" si="74"/>
        <v>0</v>
      </c>
    </row>
    <row r="62" spans="1:14" ht="21" x14ac:dyDescent="0.35">
      <c r="A62" s="19"/>
      <c r="B62" s="45" t="s">
        <v>79</v>
      </c>
      <c r="C62" s="21">
        <v>0</v>
      </c>
      <c r="D62" s="22">
        <f t="shared" ref="D62:D71" si="75">C62*19%</f>
        <v>0</v>
      </c>
      <c r="E62" s="109">
        <f t="shared" ref="E62:E63" si="76">C62+D62</f>
        <v>0</v>
      </c>
      <c r="F62" s="131">
        <v>0</v>
      </c>
      <c r="G62" s="70">
        <f t="shared" ref="G62:G63" si="77">F62*19%</f>
        <v>0</v>
      </c>
      <c r="H62" s="71">
        <f t="shared" ref="H62:H63" si="78">F62+G62</f>
        <v>0</v>
      </c>
      <c r="I62" s="159">
        <v>0</v>
      </c>
      <c r="J62" s="82">
        <f t="shared" ref="J62:J63" si="79">I62*19%</f>
        <v>0</v>
      </c>
      <c r="K62" s="146">
        <f t="shared" ref="K62:K71" si="80">I62+J62</f>
        <v>0</v>
      </c>
      <c r="L62" s="353">
        <f t="shared" ref="L62:L71" si="81">F62+I62</f>
        <v>0</v>
      </c>
      <c r="M62" s="204">
        <f t="shared" ref="M62:M71" si="82">G62+J62</f>
        <v>0</v>
      </c>
      <c r="N62" s="357">
        <f t="shared" ref="N62:N71" si="83">H62+K62</f>
        <v>0</v>
      </c>
    </row>
    <row r="63" spans="1:14" ht="21.75" thickBot="1" x14ac:dyDescent="0.4">
      <c r="A63" s="8"/>
      <c r="B63" s="9" t="s">
        <v>80</v>
      </c>
      <c r="C63" s="21">
        <v>0</v>
      </c>
      <c r="D63" s="22">
        <f t="shared" si="75"/>
        <v>0</v>
      </c>
      <c r="E63" s="109">
        <f t="shared" si="76"/>
        <v>0</v>
      </c>
      <c r="F63" s="131">
        <v>0</v>
      </c>
      <c r="G63" s="70">
        <f t="shared" si="77"/>
        <v>0</v>
      </c>
      <c r="H63" s="71">
        <f t="shared" si="78"/>
        <v>0</v>
      </c>
      <c r="I63" s="159">
        <v>0</v>
      </c>
      <c r="J63" s="82">
        <f t="shared" si="79"/>
        <v>0</v>
      </c>
      <c r="K63" s="327">
        <f t="shared" si="80"/>
        <v>0</v>
      </c>
      <c r="L63" s="354">
        <f t="shared" si="81"/>
        <v>0</v>
      </c>
      <c r="M63" s="360">
        <f t="shared" si="82"/>
        <v>0</v>
      </c>
      <c r="N63" s="358">
        <f t="shared" si="83"/>
        <v>0</v>
      </c>
    </row>
    <row r="64" spans="1:14" s="2" customFormat="1" ht="21.75" thickTop="1" x14ac:dyDescent="0.35">
      <c r="A64" s="229" t="s">
        <v>81</v>
      </c>
      <c r="B64" s="253" t="s">
        <v>82</v>
      </c>
      <c r="C64" s="231">
        <f t="shared" ref="C64:H64" si="84">SUM(C65:C69)</f>
        <v>0</v>
      </c>
      <c r="D64" s="231">
        <f t="shared" si="84"/>
        <v>0</v>
      </c>
      <c r="E64" s="232">
        <f t="shared" si="84"/>
        <v>0</v>
      </c>
      <c r="F64" s="233">
        <f t="shared" si="84"/>
        <v>12749.279999999999</v>
      </c>
      <c r="G64" s="234">
        <f t="shared" si="84"/>
        <v>0</v>
      </c>
      <c r="H64" s="235">
        <f t="shared" si="84"/>
        <v>12749.279999999999</v>
      </c>
      <c r="I64" s="236">
        <f t="shared" ref="I64:J64" si="85">SUM(I65:I69)</f>
        <v>0</v>
      </c>
      <c r="J64" s="256">
        <f t="shared" si="85"/>
        <v>0</v>
      </c>
      <c r="K64" s="348">
        <f t="shared" si="80"/>
        <v>0</v>
      </c>
      <c r="L64" s="355">
        <f t="shared" si="81"/>
        <v>12749.279999999999</v>
      </c>
      <c r="M64" s="361">
        <f t="shared" si="82"/>
        <v>0</v>
      </c>
      <c r="N64" s="359">
        <f t="shared" si="83"/>
        <v>12749.279999999999</v>
      </c>
    </row>
    <row r="65" spans="1:14" ht="42" x14ac:dyDescent="0.35">
      <c r="A65" s="19"/>
      <c r="B65" s="23" t="s">
        <v>83</v>
      </c>
      <c r="C65" s="21">
        <v>0</v>
      </c>
      <c r="D65" s="46">
        <v>0</v>
      </c>
      <c r="E65" s="109">
        <f t="shared" ref="E65:E71" si="86">C65+D65</f>
        <v>0</v>
      </c>
      <c r="F65" s="131">
        <v>0</v>
      </c>
      <c r="G65" s="73">
        <v>0</v>
      </c>
      <c r="H65" s="71">
        <f t="shared" ref="H65:H71" si="87">F65+G65</f>
        <v>0</v>
      </c>
      <c r="I65" s="159">
        <v>0</v>
      </c>
      <c r="J65" s="84">
        <v>0</v>
      </c>
      <c r="K65" s="146">
        <f t="shared" si="80"/>
        <v>0</v>
      </c>
      <c r="L65" s="353">
        <f t="shared" si="81"/>
        <v>0</v>
      </c>
      <c r="M65" s="204">
        <f t="shared" si="82"/>
        <v>0</v>
      </c>
      <c r="N65" s="357">
        <f t="shared" si="83"/>
        <v>0</v>
      </c>
    </row>
    <row r="66" spans="1:14" ht="21" x14ac:dyDescent="0.35">
      <c r="A66" s="19"/>
      <c r="B66" s="23" t="s">
        <v>84</v>
      </c>
      <c r="C66" s="21">
        <v>0</v>
      </c>
      <c r="D66" s="46">
        <v>0</v>
      </c>
      <c r="E66" s="109">
        <f t="shared" si="86"/>
        <v>0</v>
      </c>
      <c r="F66" s="131">
        <f>4507.95+4430.49+3810.84</f>
        <v>12749.279999999999</v>
      </c>
      <c r="G66" s="73">
        <v>0</v>
      </c>
      <c r="H66" s="71">
        <f t="shared" si="87"/>
        <v>12749.279999999999</v>
      </c>
      <c r="I66" s="159">
        <v>0</v>
      </c>
      <c r="J66" s="84">
        <v>0</v>
      </c>
      <c r="K66" s="146">
        <f t="shared" si="80"/>
        <v>0</v>
      </c>
      <c r="L66" s="353">
        <f t="shared" si="81"/>
        <v>12749.279999999999</v>
      </c>
      <c r="M66" s="204">
        <f t="shared" si="82"/>
        <v>0</v>
      </c>
      <c r="N66" s="357">
        <f t="shared" si="83"/>
        <v>12749.279999999999</v>
      </c>
    </row>
    <row r="67" spans="1:14" ht="42" x14ac:dyDescent="0.35">
      <c r="A67" s="19"/>
      <c r="B67" s="23" t="s">
        <v>85</v>
      </c>
      <c r="C67" s="21">
        <v>0</v>
      </c>
      <c r="D67" s="46">
        <v>0</v>
      </c>
      <c r="E67" s="109">
        <f t="shared" si="86"/>
        <v>0</v>
      </c>
      <c r="F67" s="131">
        <v>0</v>
      </c>
      <c r="G67" s="73">
        <v>0</v>
      </c>
      <c r="H67" s="71">
        <f t="shared" si="87"/>
        <v>0</v>
      </c>
      <c r="I67" s="159">
        <v>0</v>
      </c>
      <c r="J67" s="84">
        <v>0</v>
      </c>
      <c r="K67" s="146">
        <f t="shared" si="80"/>
        <v>0</v>
      </c>
      <c r="L67" s="353">
        <f t="shared" si="81"/>
        <v>0</v>
      </c>
      <c r="M67" s="204">
        <f t="shared" si="82"/>
        <v>0</v>
      </c>
      <c r="N67" s="357">
        <f t="shared" si="83"/>
        <v>0</v>
      </c>
    </row>
    <row r="68" spans="1:14" ht="21" x14ac:dyDescent="0.35">
      <c r="A68" s="19"/>
      <c r="B68" s="23" t="s">
        <v>86</v>
      </c>
      <c r="C68" s="21">
        <v>0</v>
      </c>
      <c r="D68" s="46">
        <v>0</v>
      </c>
      <c r="E68" s="109">
        <f t="shared" si="86"/>
        <v>0</v>
      </c>
      <c r="F68" s="131">
        <v>0</v>
      </c>
      <c r="G68" s="73">
        <v>0</v>
      </c>
      <c r="H68" s="71">
        <f t="shared" si="87"/>
        <v>0</v>
      </c>
      <c r="I68" s="159">
        <v>0</v>
      </c>
      <c r="J68" s="84">
        <v>0</v>
      </c>
      <c r="K68" s="146">
        <f t="shared" si="80"/>
        <v>0</v>
      </c>
      <c r="L68" s="353">
        <f t="shared" si="81"/>
        <v>0</v>
      </c>
      <c r="M68" s="204">
        <f t="shared" si="82"/>
        <v>0</v>
      </c>
      <c r="N68" s="357">
        <f t="shared" si="83"/>
        <v>0</v>
      </c>
    </row>
    <row r="69" spans="1:14" ht="42.75" thickBot="1" x14ac:dyDescent="0.4">
      <c r="A69" s="8"/>
      <c r="B69" s="42" t="s">
        <v>87</v>
      </c>
      <c r="C69" s="10">
        <v>0</v>
      </c>
      <c r="D69" s="47">
        <v>0</v>
      </c>
      <c r="E69" s="105">
        <f t="shared" si="86"/>
        <v>0</v>
      </c>
      <c r="F69" s="124">
        <v>0</v>
      </c>
      <c r="G69" s="74">
        <v>0</v>
      </c>
      <c r="H69" s="61">
        <f t="shared" si="87"/>
        <v>0</v>
      </c>
      <c r="I69" s="154">
        <v>0</v>
      </c>
      <c r="J69" s="85">
        <v>0</v>
      </c>
      <c r="K69" s="327">
        <f t="shared" si="80"/>
        <v>0</v>
      </c>
      <c r="L69" s="354">
        <f t="shared" si="81"/>
        <v>0</v>
      </c>
      <c r="M69" s="360">
        <f t="shared" si="82"/>
        <v>0</v>
      </c>
      <c r="N69" s="358">
        <f t="shared" si="83"/>
        <v>0</v>
      </c>
    </row>
    <row r="70" spans="1:14" ht="22.5" thickTop="1" thickBot="1" x14ac:dyDescent="0.4">
      <c r="A70" s="32" t="s">
        <v>88</v>
      </c>
      <c r="B70" s="33" t="s">
        <v>89</v>
      </c>
      <c r="C70" s="34">
        <v>5612.85</v>
      </c>
      <c r="D70" s="35">
        <f t="shared" si="75"/>
        <v>1066.4415000000001</v>
      </c>
      <c r="E70" s="112">
        <f t="shared" si="86"/>
        <v>6679.2915000000003</v>
      </c>
      <c r="F70" s="125">
        <v>0</v>
      </c>
      <c r="G70" s="62">
        <f t="shared" ref="G70:G71" si="88">F70*19%</f>
        <v>0</v>
      </c>
      <c r="H70" s="63">
        <f t="shared" si="87"/>
        <v>0</v>
      </c>
      <c r="I70" s="155">
        <v>5612.85</v>
      </c>
      <c r="J70" s="77">
        <f t="shared" ref="J70:J71" si="89">I70*19%</f>
        <v>1066.4415000000001</v>
      </c>
      <c r="K70" s="327">
        <f t="shared" si="80"/>
        <v>6679.2915000000003</v>
      </c>
      <c r="L70" s="354">
        <f t="shared" si="81"/>
        <v>5612.85</v>
      </c>
      <c r="M70" s="360">
        <f t="shared" si="82"/>
        <v>1066.4415000000001</v>
      </c>
      <c r="N70" s="358">
        <f t="shared" si="83"/>
        <v>6679.2915000000003</v>
      </c>
    </row>
    <row r="71" spans="1:14" ht="22.5" thickTop="1" thickBot="1" x14ac:dyDescent="0.4">
      <c r="A71" s="12" t="s">
        <v>90</v>
      </c>
      <c r="B71" s="16" t="s">
        <v>91</v>
      </c>
      <c r="C71" s="14">
        <v>1440</v>
      </c>
      <c r="D71" s="15">
        <f t="shared" si="75"/>
        <v>273.60000000000002</v>
      </c>
      <c r="E71" s="106">
        <f t="shared" si="86"/>
        <v>1713.6</v>
      </c>
      <c r="F71" s="125">
        <v>1440</v>
      </c>
      <c r="G71" s="62">
        <f t="shared" si="88"/>
        <v>273.60000000000002</v>
      </c>
      <c r="H71" s="63">
        <f t="shared" si="87"/>
        <v>1713.6</v>
      </c>
      <c r="I71" s="155">
        <v>0</v>
      </c>
      <c r="J71" s="77">
        <f t="shared" si="89"/>
        <v>0</v>
      </c>
      <c r="K71" s="327">
        <f t="shared" si="80"/>
        <v>0</v>
      </c>
      <c r="L71" s="354">
        <f t="shared" si="81"/>
        <v>1440</v>
      </c>
      <c r="M71" s="360">
        <f t="shared" si="82"/>
        <v>273.60000000000002</v>
      </c>
      <c r="N71" s="358">
        <f t="shared" si="83"/>
        <v>1713.6</v>
      </c>
    </row>
    <row r="72" spans="1:14" ht="22.5" thickTop="1" thickBot="1" x14ac:dyDescent="0.4">
      <c r="A72" s="411" t="s">
        <v>92</v>
      </c>
      <c r="B72" s="412"/>
      <c r="C72" s="17">
        <f>C61+C64+C70+C71</f>
        <v>7052.85</v>
      </c>
      <c r="D72" s="17">
        <f t="shared" ref="D72:N72" si="90">D61+D64+D70+D71</f>
        <v>1340.0415000000003</v>
      </c>
      <c r="E72" s="107">
        <f t="shared" si="90"/>
        <v>8392.8914999999997</v>
      </c>
      <c r="F72" s="126">
        <f t="shared" si="90"/>
        <v>14189.279999999999</v>
      </c>
      <c r="G72" s="64">
        <f t="shared" si="90"/>
        <v>273.60000000000002</v>
      </c>
      <c r="H72" s="65">
        <f t="shared" si="90"/>
        <v>14462.88</v>
      </c>
      <c r="I72" s="156">
        <f t="shared" si="90"/>
        <v>5612.85</v>
      </c>
      <c r="J72" s="78">
        <f t="shared" si="90"/>
        <v>1066.4415000000001</v>
      </c>
      <c r="K72" s="165">
        <f t="shared" si="90"/>
        <v>6679.2915000000003</v>
      </c>
      <c r="L72" s="202">
        <f t="shared" si="90"/>
        <v>19802.129999999997</v>
      </c>
      <c r="M72" s="193">
        <f t="shared" si="90"/>
        <v>1340.0415000000003</v>
      </c>
      <c r="N72" s="203">
        <f t="shared" si="90"/>
        <v>21142.171499999997</v>
      </c>
    </row>
    <row r="73" spans="1:14" ht="21" x14ac:dyDescent="0.25">
      <c r="A73" s="405" t="s">
        <v>93</v>
      </c>
      <c r="B73" s="406"/>
      <c r="C73" s="406"/>
      <c r="D73" s="406"/>
      <c r="E73" s="406"/>
      <c r="F73" s="127"/>
      <c r="G73" s="279"/>
      <c r="H73" s="128"/>
      <c r="I73" s="79"/>
      <c r="J73" s="79"/>
      <c r="K73" s="79"/>
      <c r="L73" s="187"/>
      <c r="M73" s="294"/>
      <c r="N73" s="188"/>
    </row>
    <row r="74" spans="1:14" ht="21" x14ac:dyDescent="0.35">
      <c r="A74" s="19" t="s">
        <v>94</v>
      </c>
      <c r="B74" s="48" t="s">
        <v>95</v>
      </c>
      <c r="C74" s="21">
        <v>0</v>
      </c>
      <c r="D74" s="22">
        <f>C74*19%</f>
        <v>0</v>
      </c>
      <c r="E74" s="109">
        <f>C74+D74</f>
        <v>0</v>
      </c>
      <c r="F74" s="131">
        <v>0</v>
      </c>
      <c r="G74" s="70">
        <f>F74*19%</f>
        <v>0</v>
      </c>
      <c r="H74" s="71">
        <f>F74+G74</f>
        <v>0</v>
      </c>
      <c r="I74" s="159">
        <v>0</v>
      </c>
      <c r="J74" s="82">
        <f t="shared" ref="J74:J75" si="91">I74*19%</f>
        <v>0</v>
      </c>
      <c r="K74" s="147">
        <f t="shared" ref="K74:K75" si="92">I74+J74</f>
        <v>0</v>
      </c>
      <c r="L74" s="350">
        <f>F74+I74</f>
        <v>0</v>
      </c>
      <c r="M74" s="205">
        <f t="shared" ref="M74:N74" si="93">G74+J74</f>
        <v>0</v>
      </c>
      <c r="N74" s="349">
        <f t="shared" si="93"/>
        <v>0</v>
      </c>
    </row>
    <row r="75" spans="1:14" ht="21" x14ac:dyDescent="0.35">
      <c r="A75" s="19" t="s">
        <v>96</v>
      </c>
      <c r="B75" s="20" t="s">
        <v>97</v>
      </c>
      <c r="C75" s="21">
        <v>0</v>
      </c>
      <c r="D75" s="22">
        <f t="shared" ref="D75" si="94">C75*19%</f>
        <v>0</v>
      </c>
      <c r="E75" s="109">
        <f t="shared" ref="E75" si="95">C75+D75</f>
        <v>0</v>
      </c>
      <c r="F75" s="131">
        <v>0</v>
      </c>
      <c r="G75" s="70">
        <f t="shared" ref="G75" si="96">F75*19%</f>
        <v>0</v>
      </c>
      <c r="H75" s="71">
        <f t="shared" ref="H75" si="97">F75+G75</f>
        <v>0</v>
      </c>
      <c r="I75" s="159">
        <v>0</v>
      </c>
      <c r="J75" s="82">
        <f t="shared" si="91"/>
        <v>0</v>
      </c>
      <c r="K75" s="147">
        <f t="shared" si="92"/>
        <v>0</v>
      </c>
      <c r="L75" s="350">
        <f t="shared" ref="L75:L76" si="98">F75+I75</f>
        <v>0</v>
      </c>
      <c r="M75" s="205">
        <f t="shared" ref="M75:M76" si="99">G75+J75</f>
        <v>0</v>
      </c>
      <c r="N75" s="349">
        <f t="shared" ref="N75:N76" si="100">H75+K75</f>
        <v>0</v>
      </c>
    </row>
    <row r="76" spans="1:14" ht="21.75" thickBot="1" x14ac:dyDescent="0.4">
      <c r="A76" s="407" t="s">
        <v>98</v>
      </c>
      <c r="B76" s="408"/>
      <c r="C76" s="18">
        <f>SUM(C74:C75)</f>
        <v>0</v>
      </c>
      <c r="D76" s="18">
        <f t="shared" ref="D76:E76" si="101">SUM(D74:D75)</f>
        <v>0</v>
      </c>
      <c r="E76" s="108">
        <f t="shared" si="101"/>
        <v>0</v>
      </c>
      <c r="F76" s="129">
        <f>SUM(F74:F75)</f>
        <v>0</v>
      </c>
      <c r="G76" s="66">
        <f t="shared" ref="G76:I76" si="102">SUM(G74:G75)</f>
        <v>0</v>
      </c>
      <c r="H76" s="67">
        <f t="shared" si="102"/>
        <v>0</v>
      </c>
      <c r="I76" s="157">
        <f t="shared" si="102"/>
        <v>0</v>
      </c>
      <c r="J76" s="80">
        <f t="shared" ref="J76:K76" si="103">SUM(J74:J75)</f>
        <v>0</v>
      </c>
      <c r="K76" s="145">
        <f t="shared" si="103"/>
        <v>0</v>
      </c>
      <c r="L76" s="350">
        <f t="shared" si="98"/>
        <v>0</v>
      </c>
      <c r="M76" s="351">
        <f t="shared" si="99"/>
        <v>0</v>
      </c>
      <c r="N76" s="349">
        <f t="shared" si="100"/>
        <v>0</v>
      </c>
    </row>
    <row r="77" spans="1:14" ht="21.75" thickBot="1" x14ac:dyDescent="0.4">
      <c r="A77" s="409" t="s">
        <v>99</v>
      </c>
      <c r="B77" s="410"/>
      <c r="C77" s="49">
        <f t="shared" ref="C77:N77" si="104">C17+C19+C45+C59+C72+C76</f>
        <v>1063362.4440000001</v>
      </c>
      <c r="D77" s="49">
        <f t="shared" si="104"/>
        <v>202038.86435999998</v>
      </c>
      <c r="E77" s="118">
        <f t="shared" si="104"/>
        <v>1265401.3083599999</v>
      </c>
      <c r="F77" s="135">
        <f t="shared" si="104"/>
        <v>532907.75400000007</v>
      </c>
      <c r="G77" s="75">
        <f t="shared" si="104"/>
        <v>98830.110060000006</v>
      </c>
      <c r="H77" s="136">
        <f t="shared" si="104"/>
        <v>631737.86405999993</v>
      </c>
      <c r="I77" s="160">
        <f t="shared" si="104"/>
        <v>543203.98</v>
      </c>
      <c r="J77" s="86">
        <f t="shared" si="104"/>
        <v>113960.5788</v>
      </c>
      <c r="K77" s="150">
        <f t="shared" si="104"/>
        <v>657164.5588</v>
      </c>
      <c r="L77" s="211">
        <f t="shared" si="104"/>
        <v>1076111.7339999999</v>
      </c>
      <c r="M77" s="196">
        <f t="shared" si="104"/>
        <v>212790.68885999999</v>
      </c>
      <c r="N77" s="212">
        <f t="shared" si="104"/>
        <v>1288902.4228599998</v>
      </c>
    </row>
    <row r="78" spans="1:14" ht="21.75" thickBot="1" x14ac:dyDescent="0.4">
      <c r="A78" s="409" t="s">
        <v>100</v>
      </c>
      <c r="B78" s="410"/>
      <c r="C78" s="49">
        <f t="shared" ref="C78:N78" si="105">C14+C15+C16+C19+C47+C51+C62</f>
        <v>733822.76</v>
      </c>
      <c r="D78" s="49">
        <f t="shared" si="105"/>
        <v>139426.32439999998</v>
      </c>
      <c r="E78" s="118">
        <f t="shared" si="105"/>
        <v>873249.08439999993</v>
      </c>
      <c r="F78" s="135">
        <f t="shared" si="105"/>
        <v>274454.14</v>
      </c>
      <c r="G78" s="75">
        <f t="shared" si="105"/>
        <v>52146.286599999999</v>
      </c>
      <c r="H78" s="136">
        <f t="shared" si="105"/>
        <v>326600.42660000001</v>
      </c>
      <c r="I78" s="160">
        <f t="shared" si="105"/>
        <v>459368.63</v>
      </c>
      <c r="J78" s="86">
        <f t="shared" si="105"/>
        <v>96467.412299999996</v>
      </c>
      <c r="K78" s="150">
        <f t="shared" si="105"/>
        <v>555836.04229999997</v>
      </c>
      <c r="L78" s="211">
        <f t="shared" si="105"/>
        <v>733822.77</v>
      </c>
      <c r="M78" s="196">
        <f t="shared" si="105"/>
        <v>148613.69889999999</v>
      </c>
      <c r="N78" s="212">
        <f t="shared" si="105"/>
        <v>882436.46889999998</v>
      </c>
    </row>
    <row r="81" spans="1:14" ht="21" x14ac:dyDescent="0.35">
      <c r="B81" s="50" t="s">
        <v>101</v>
      </c>
      <c r="C81" s="389" t="s">
        <v>102</v>
      </c>
      <c r="D81" s="389"/>
      <c r="E81" s="389"/>
      <c r="F81" s="389"/>
      <c r="G81" s="389"/>
      <c r="H81" s="389"/>
      <c r="I81" s="389"/>
      <c r="J81" s="389"/>
      <c r="K81" s="389"/>
      <c r="L81" s="166"/>
      <c r="M81" s="50"/>
      <c r="N81" s="166"/>
    </row>
    <row r="82" spans="1:14" ht="21" x14ac:dyDescent="0.35">
      <c r="A82" s="2"/>
      <c r="B82" s="51" t="s">
        <v>103</v>
      </c>
      <c r="C82" s="388" t="s">
        <v>104</v>
      </c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</row>
    <row r="85" spans="1:14" ht="21" x14ac:dyDescent="0.35">
      <c r="B85" s="50" t="s">
        <v>105</v>
      </c>
    </row>
    <row r="86" spans="1:14" ht="21" x14ac:dyDescent="0.35">
      <c r="A86" s="2"/>
      <c r="B86" s="51" t="s">
        <v>106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94" spans="1:14" s="50" customFormat="1" ht="63" customHeight="1" x14ac:dyDescent="0.35">
      <c r="B94" s="404"/>
      <c r="C94" s="404"/>
    </row>
  </sheetData>
  <mergeCells count="33">
    <mergeCell ref="A2:B2"/>
    <mergeCell ref="A3:B3"/>
    <mergeCell ref="A4:B4"/>
    <mergeCell ref="A6:E6"/>
    <mergeCell ref="A7:E7"/>
    <mergeCell ref="L82:N82"/>
    <mergeCell ref="A73:E73"/>
    <mergeCell ref="A76:B76"/>
    <mergeCell ref="A77:B77"/>
    <mergeCell ref="A78:B78"/>
    <mergeCell ref="C81:E81"/>
    <mergeCell ref="C82:E82"/>
    <mergeCell ref="B94:C94"/>
    <mergeCell ref="F81:H81"/>
    <mergeCell ref="F82:H82"/>
    <mergeCell ref="I81:K81"/>
    <mergeCell ref="I82:K82"/>
    <mergeCell ref="A72:B72"/>
    <mergeCell ref="A18:E18"/>
    <mergeCell ref="F7:H8"/>
    <mergeCell ref="I7:K8"/>
    <mergeCell ref="L7:N8"/>
    <mergeCell ref="A60:E60"/>
    <mergeCell ref="A8:E8"/>
    <mergeCell ref="A19:B19"/>
    <mergeCell ref="A20:E20"/>
    <mergeCell ref="A45:B45"/>
    <mergeCell ref="A46:E46"/>
    <mergeCell ref="A59:B59"/>
    <mergeCell ref="A9:A10"/>
    <mergeCell ref="B9:B10"/>
    <mergeCell ref="A12:E12"/>
    <mergeCell ref="A17:B17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8273-2477-4801-80CB-50677FC7C250}">
  <dimension ref="A1:R94"/>
  <sheetViews>
    <sheetView tabSelected="1" view="pageBreakPreview" zoomScale="60" zoomScaleNormal="70" workbookViewId="0">
      <selection activeCell="L51" sqref="L51"/>
    </sheetView>
  </sheetViews>
  <sheetFormatPr defaultRowHeight="15" x14ac:dyDescent="0.25"/>
  <cols>
    <col min="1" max="1" width="6.28515625" customWidth="1"/>
    <col min="2" max="2" width="94.1406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4.28515625" bestFit="1" customWidth="1"/>
    <col min="17" max="17" width="16.140625" customWidth="1"/>
    <col min="18" max="18" width="14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420" t="s">
        <v>1</v>
      </c>
      <c r="B2" s="420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420" t="s">
        <v>2</v>
      </c>
      <c r="B3" s="420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420" t="s">
        <v>3</v>
      </c>
      <c r="B4" s="420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421" t="s">
        <v>141</v>
      </c>
      <c r="B6" s="422"/>
      <c r="C6" s="422"/>
      <c r="D6" s="422"/>
      <c r="E6" s="422"/>
    </row>
    <row r="7" spans="1:14" ht="21" customHeight="1" x14ac:dyDescent="0.35">
      <c r="A7" s="421" t="s">
        <v>5</v>
      </c>
      <c r="B7" s="421"/>
      <c r="C7" s="421"/>
      <c r="D7" s="421"/>
      <c r="E7" s="421"/>
      <c r="F7" s="390" t="s">
        <v>148</v>
      </c>
      <c r="G7" s="391"/>
      <c r="H7" s="392"/>
      <c r="I7" s="396" t="s">
        <v>149</v>
      </c>
      <c r="J7" s="396"/>
      <c r="K7" s="396"/>
      <c r="L7" s="398" t="s">
        <v>143</v>
      </c>
      <c r="M7" s="399"/>
      <c r="N7" s="400"/>
    </row>
    <row r="8" spans="1:14" ht="21.75" thickBot="1" x14ac:dyDescent="0.3">
      <c r="A8" s="418" t="s">
        <v>6</v>
      </c>
      <c r="B8" s="419"/>
      <c r="C8" s="419"/>
      <c r="D8" s="419"/>
      <c r="E8" s="419"/>
      <c r="F8" s="393"/>
      <c r="G8" s="394"/>
      <c r="H8" s="395"/>
      <c r="I8" s="397"/>
      <c r="J8" s="397"/>
      <c r="K8" s="397"/>
      <c r="L8" s="401"/>
      <c r="M8" s="402"/>
      <c r="N8" s="403"/>
    </row>
    <row r="9" spans="1:14" ht="21" x14ac:dyDescent="0.25">
      <c r="A9" s="413" t="s">
        <v>7</v>
      </c>
      <c r="B9" s="415" t="s">
        <v>8</v>
      </c>
      <c r="C9" s="3" t="s">
        <v>9</v>
      </c>
      <c r="D9" s="4" t="s">
        <v>10</v>
      </c>
      <c r="E9" s="102" t="s">
        <v>11</v>
      </c>
      <c r="F9" s="119" t="s">
        <v>9</v>
      </c>
      <c r="G9" s="52" t="s">
        <v>10</v>
      </c>
      <c r="H9" s="53" t="s">
        <v>11</v>
      </c>
      <c r="I9" s="151" t="s">
        <v>9</v>
      </c>
      <c r="J9" s="54" t="s">
        <v>10</v>
      </c>
      <c r="K9" s="141" t="s">
        <v>11</v>
      </c>
      <c r="L9" s="173" t="s">
        <v>9</v>
      </c>
      <c r="M9" s="174" t="s">
        <v>10</v>
      </c>
      <c r="N9" s="175" t="s">
        <v>11</v>
      </c>
    </row>
    <row r="10" spans="1:14" ht="21.75" thickBot="1" x14ac:dyDescent="0.3">
      <c r="A10" s="414"/>
      <c r="B10" s="416"/>
      <c r="C10" s="5" t="s">
        <v>12</v>
      </c>
      <c r="D10" s="6" t="s">
        <v>12</v>
      </c>
      <c r="E10" s="103" t="s">
        <v>12</v>
      </c>
      <c r="F10" s="120" t="s">
        <v>12</v>
      </c>
      <c r="G10" s="55" t="s">
        <v>12</v>
      </c>
      <c r="H10" s="56" t="s">
        <v>12</v>
      </c>
      <c r="I10" s="152" t="s">
        <v>12</v>
      </c>
      <c r="J10" s="57" t="s">
        <v>12</v>
      </c>
      <c r="K10" s="142" t="s">
        <v>12</v>
      </c>
      <c r="L10" s="176" t="s">
        <v>12</v>
      </c>
      <c r="M10" s="177" t="s">
        <v>12</v>
      </c>
      <c r="N10" s="178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104" t="s">
        <v>17</v>
      </c>
      <c r="F11" s="338" t="s">
        <v>15</v>
      </c>
      <c r="G11" s="339" t="s">
        <v>16</v>
      </c>
      <c r="H11" s="340" t="s">
        <v>17</v>
      </c>
      <c r="I11" s="341" t="s">
        <v>15</v>
      </c>
      <c r="J11" s="342" t="s">
        <v>16</v>
      </c>
      <c r="K11" s="343" t="s">
        <v>17</v>
      </c>
      <c r="L11" s="344" t="s">
        <v>15</v>
      </c>
      <c r="M11" s="345" t="s">
        <v>16</v>
      </c>
      <c r="N11" s="346" t="s">
        <v>17</v>
      </c>
    </row>
    <row r="12" spans="1:14" ht="21" x14ac:dyDescent="0.25">
      <c r="A12" s="417" t="s">
        <v>18</v>
      </c>
      <c r="B12" s="406"/>
      <c r="C12" s="406"/>
      <c r="D12" s="406"/>
      <c r="E12" s="406"/>
      <c r="F12" s="127"/>
      <c r="G12" s="279"/>
      <c r="H12" s="128"/>
      <c r="I12" s="79"/>
      <c r="J12" s="79"/>
      <c r="K12" s="79"/>
      <c r="L12" s="187"/>
      <c r="M12" s="294"/>
      <c r="N12" s="188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105">
        <f>C13+D13</f>
        <v>0</v>
      </c>
      <c r="F13" s="124">
        <v>0</v>
      </c>
      <c r="G13" s="60">
        <f t="shared" ref="G13:G16" si="0">F13*19%</f>
        <v>0</v>
      </c>
      <c r="H13" s="61">
        <f t="shared" ref="H13:H16" si="1">F13+G13</f>
        <v>0</v>
      </c>
      <c r="I13" s="154">
        <v>0</v>
      </c>
      <c r="J13" s="76">
        <f t="shared" ref="J13:J16" si="2">I13*19%</f>
        <v>0</v>
      </c>
      <c r="K13" s="144">
        <f t="shared" ref="K13:K16" si="3">I13+J13</f>
        <v>0</v>
      </c>
      <c r="L13" s="185">
        <v>0</v>
      </c>
      <c r="M13" s="197">
        <f t="shared" ref="M13:M16" si="4">L13*19%</f>
        <v>0</v>
      </c>
      <c r="N13" s="198">
        <f t="shared" ref="N13:N16" si="5">L13+M13</f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6">C14*19%</f>
        <v>0</v>
      </c>
      <c r="E14" s="106">
        <f t="shared" ref="E14:E16" si="7">C14+D14</f>
        <v>0</v>
      </c>
      <c r="F14" s="125">
        <v>0</v>
      </c>
      <c r="G14" s="62">
        <f t="shared" si="0"/>
        <v>0</v>
      </c>
      <c r="H14" s="63">
        <f t="shared" si="1"/>
        <v>0</v>
      </c>
      <c r="I14" s="155">
        <v>0</v>
      </c>
      <c r="J14" s="77">
        <f t="shared" si="2"/>
        <v>0</v>
      </c>
      <c r="K14" s="164">
        <f t="shared" si="3"/>
        <v>0</v>
      </c>
      <c r="L14" s="199">
        <v>0</v>
      </c>
      <c r="M14" s="200">
        <f t="shared" si="4"/>
        <v>0</v>
      </c>
      <c r="N14" s="201">
        <f t="shared" si="5"/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6"/>
        <v>0</v>
      </c>
      <c r="E15" s="106">
        <f t="shared" si="7"/>
        <v>0</v>
      </c>
      <c r="F15" s="125">
        <v>0</v>
      </c>
      <c r="G15" s="62">
        <f t="shared" si="0"/>
        <v>0</v>
      </c>
      <c r="H15" s="63">
        <f t="shared" si="1"/>
        <v>0</v>
      </c>
      <c r="I15" s="155">
        <v>0</v>
      </c>
      <c r="J15" s="77">
        <f t="shared" si="2"/>
        <v>0</v>
      </c>
      <c r="K15" s="164">
        <f t="shared" si="3"/>
        <v>0</v>
      </c>
      <c r="L15" s="199">
        <v>0</v>
      </c>
      <c r="M15" s="200">
        <f t="shared" si="4"/>
        <v>0</v>
      </c>
      <c r="N15" s="201">
        <f t="shared" si="5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6"/>
        <v>0</v>
      </c>
      <c r="E16" s="106">
        <f t="shared" si="7"/>
        <v>0</v>
      </c>
      <c r="F16" s="125">
        <v>0</v>
      </c>
      <c r="G16" s="62">
        <f t="shared" si="0"/>
        <v>0</v>
      </c>
      <c r="H16" s="63">
        <f t="shared" si="1"/>
        <v>0</v>
      </c>
      <c r="I16" s="155">
        <v>0</v>
      </c>
      <c r="J16" s="77">
        <f t="shared" si="2"/>
        <v>0</v>
      </c>
      <c r="K16" s="164">
        <f t="shared" si="3"/>
        <v>0</v>
      </c>
      <c r="L16" s="199">
        <v>0</v>
      </c>
      <c r="M16" s="200">
        <f t="shared" si="4"/>
        <v>0</v>
      </c>
      <c r="N16" s="201">
        <f t="shared" si="5"/>
        <v>0</v>
      </c>
    </row>
    <row r="17" spans="1:14" ht="22.5" thickTop="1" thickBot="1" x14ac:dyDescent="0.4">
      <c r="A17" s="411" t="s">
        <v>27</v>
      </c>
      <c r="B17" s="412"/>
      <c r="C17" s="17">
        <f>SUM(C13:C16)</f>
        <v>0</v>
      </c>
      <c r="D17" s="17">
        <f t="shared" ref="D17:F17" si="8">SUM(D13:D16)</f>
        <v>0</v>
      </c>
      <c r="E17" s="107">
        <f t="shared" si="8"/>
        <v>0</v>
      </c>
      <c r="F17" s="126">
        <f t="shared" si="8"/>
        <v>0</v>
      </c>
      <c r="G17" s="64">
        <f t="shared" ref="G17:N17" si="9">SUM(G13:G16)</f>
        <v>0</v>
      </c>
      <c r="H17" s="65">
        <f t="shared" si="9"/>
        <v>0</v>
      </c>
      <c r="I17" s="156">
        <f t="shared" si="9"/>
        <v>0</v>
      </c>
      <c r="J17" s="78">
        <f t="shared" si="9"/>
        <v>0</v>
      </c>
      <c r="K17" s="165">
        <f t="shared" si="9"/>
        <v>0</v>
      </c>
      <c r="L17" s="202">
        <f t="shared" si="9"/>
        <v>0</v>
      </c>
      <c r="M17" s="193">
        <f t="shared" si="9"/>
        <v>0</v>
      </c>
      <c r="N17" s="203">
        <f t="shared" si="9"/>
        <v>0</v>
      </c>
    </row>
    <row r="18" spans="1:14" ht="21" x14ac:dyDescent="0.25">
      <c r="A18" s="405" t="s">
        <v>28</v>
      </c>
      <c r="B18" s="406"/>
      <c r="C18" s="406"/>
      <c r="D18" s="406"/>
      <c r="E18" s="406"/>
      <c r="F18" s="127"/>
      <c r="G18" s="279"/>
      <c r="H18" s="128"/>
      <c r="I18" s="79"/>
      <c r="J18" s="79"/>
      <c r="K18" s="79"/>
      <c r="L18" s="187"/>
      <c r="M18" s="294"/>
      <c r="N18" s="188"/>
    </row>
    <row r="19" spans="1:14" ht="21.75" thickBot="1" x14ac:dyDescent="0.4">
      <c r="A19" s="407" t="s">
        <v>29</v>
      </c>
      <c r="B19" s="408"/>
      <c r="C19" s="18">
        <v>0</v>
      </c>
      <c r="D19" s="18">
        <v>0</v>
      </c>
      <c r="E19" s="108">
        <v>0</v>
      </c>
      <c r="F19" s="129">
        <v>0</v>
      </c>
      <c r="G19" s="66">
        <v>0</v>
      </c>
      <c r="H19" s="67">
        <v>0</v>
      </c>
      <c r="I19" s="157">
        <v>0</v>
      </c>
      <c r="J19" s="80">
        <v>0</v>
      </c>
      <c r="K19" s="145">
        <v>0</v>
      </c>
      <c r="L19" s="189">
        <v>0</v>
      </c>
      <c r="M19" s="190">
        <v>0</v>
      </c>
      <c r="N19" s="191">
        <v>0</v>
      </c>
    </row>
    <row r="20" spans="1:14" ht="21" x14ac:dyDescent="0.25">
      <c r="A20" s="405" t="s">
        <v>30</v>
      </c>
      <c r="B20" s="406"/>
      <c r="C20" s="406"/>
      <c r="D20" s="406"/>
      <c r="E20" s="406"/>
      <c r="F20" s="127"/>
      <c r="G20" s="279"/>
      <c r="H20" s="128"/>
      <c r="I20" s="79"/>
      <c r="J20" s="79"/>
      <c r="K20" s="79"/>
      <c r="L20" s="187"/>
      <c r="M20" s="294"/>
      <c r="N20" s="188"/>
    </row>
    <row r="21" spans="1:14" s="2" customFormat="1" ht="21" x14ac:dyDescent="0.35">
      <c r="A21" s="92" t="s">
        <v>31</v>
      </c>
      <c r="B21" s="90" t="s">
        <v>32</v>
      </c>
      <c r="C21" s="93">
        <f>ELIGIBIL!C21+NEELIGIBIL!C21</f>
        <v>0</v>
      </c>
      <c r="D21" s="93">
        <f>ELIGIBIL!D21+NEELIGIBIL!D21</f>
        <v>0</v>
      </c>
      <c r="E21" s="116">
        <f>ELIGIBIL!E21+NEELIGIBIL!E21</f>
        <v>0</v>
      </c>
      <c r="F21" s="213">
        <f>ELIGIBIL!F21+NEELIGIBIL!F21</f>
        <v>0</v>
      </c>
      <c r="G21" s="94">
        <f>ELIGIBIL!G21+NEELIGIBIL!G21</f>
        <v>0</v>
      </c>
      <c r="H21" s="95">
        <f>ELIGIBIL!H21+NEELIGIBIL!H21</f>
        <v>0</v>
      </c>
      <c r="I21" s="214">
        <f>ELIGIBIL!I21+NEELIGIBIL!I21</f>
        <v>0</v>
      </c>
      <c r="J21" s="96">
        <f>ELIGIBIL!J21+NEELIGIBIL!J21</f>
        <v>0</v>
      </c>
      <c r="K21" s="149">
        <f>ELIGIBIL!K21+NEELIGIBIL!K21</f>
        <v>0</v>
      </c>
      <c r="L21" s="215">
        <f>ELIGIBIL!L21+NEELIGIBIL!L21</f>
        <v>0</v>
      </c>
      <c r="M21" s="257">
        <f>ELIGIBIL!M21+NEELIGIBIL!M21</f>
        <v>0</v>
      </c>
      <c r="N21" s="295">
        <f>ELIGIBIL!N21+NEELIGIBIL!N21</f>
        <v>0</v>
      </c>
    </row>
    <row r="22" spans="1:14" ht="21" x14ac:dyDescent="0.35">
      <c r="A22" s="19"/>
      <c r="B22" s="20" t="s">
        <v>33</v>
      </c>
      <c r="C22" s="21">
        <f>ELIGIBIL!C22+NEELIGIBIL!C22</f>
        <v>0</v>
      </c>
      <c r="D22" s="21">
        <f>ELIGIBIL!D22+NEELIGIBIL!D22</f>
        <v>0</v>
      </c>
      <c r="E22" s="270">
        <f>ELIGIBIL!E22+NEELIGIBIL!E22</f>
        <v>0</v>
      </c>
      <c r="F22" s="131">
        <f>ELIGIBIL!F22+NEELIGIBIL!F22</f>
        <v>0</v>
      </c>
      <c r="G22" s="167">
        <f>ELIGIBIL!G22+NEELIGIBIL!G22</f>
        <v>0</v>
      </c>
      <c r="H22" s="280">
        <f>ELIGIBIL!H22+NEELIGIBIL!H22</f>
        <v>0</v>
      </c>
      <c r="I22" s="159">
        <f>ELIGIBIL!I22+NEELIGIBIL!I22</f>
        <v>0</v>
      </c>
      <c r="J22" s="170">
        <f>ELIGIBIL!J22+NEELIGIBIL!J22</f>
        <v>0</v>
      </c>
      <c r="K22" s="287">
        <f>ELIGIBIL!K22+NEELIGIBIL!K22</f>
        <v>0</v>
      </c>
      <c r="L22" s="195">
        <f>ELIGIBIL!L22+NEELIGIBIL!L22</f>
        <v>0</v>
      </c>
      <c r="M22" s="205">
        <f>ELIGIBIL!M22+NEELIGIBIL!M22</f>
        <v>0</v>
      </c>
      <c r="N22" s="296">
        <f>ELIGIBIL!N22+NEELIGIBIL!N22</f>
        <v>0</v>
      </c>
    </row>
    <row r="23" spans="1:14" ht="21" x14ac:dyDescent="0.35">
      <c r="A23" s="19"/>
      <c r="B23" s="20" t="s">
        <v>34</v>
      </c>
      <c r="C23" s="21">
        <f>ELIGIBIL!C23+NEELIGIBIL!C23</f>
        <v>0</v>
      </c>
      <c r="D23" s="21">
        <f>ELIGIBIL!D23+NEELIGIBIL!D23</f>
        <v>0</v>
      </c>
      <c r="E23" s="270">
        <f>ELIGIBIL!E23+NEELIGIBIL!E23</f>
        <v>0</v>
      </c>
      <c r="F23" s="131">
        <f>ELIGIBIL!F23+NEELIGIBIL!F23</f>
        <v>0</v>
      </c>
      <c r="G23" s="167">
        <f>ELIGIBIL!G23+NEELIGIBIL!G23</f>
        <v>0</v>
      </c>
      <c r="H23" s="280">
        <f>ELIGIBIL!H23+NEELIGIBIL!H23</f>
        <v>0</v>
      </c>
      <c r="I23" s="159">
        <f>ELIGIBIL!I23+NEELIGIBIL!I23</f>
        <v>0</v>
      </c>
      <c r="J23" s="170">
        <f>ELIGIBIL!J23+NEELIGIBIL!J23</f>
        <v>0</v>
      </c>
      <c r="K23" s="287">
        <f>ELIGIBIL!K23+NEELIGIBIL!K23</f>
        <v>0</v>
      </c>
      <c r="L23" s="195">
        <f>ELIGIBIL!L23+NEELIGIBIL!L23</f>
        <v>0</v>
      </c>
      <c r="M23" s="205">
        <f>ELIGIBIL!M23+NEELIGIBIL!M23</f>
        <v>0</v>
      </c>
      <c r="N23" s="296">
        <f>ELIGIBIL!N23+NEELIGIBIL!N23</f>
        <v>0</v>
      </c>
    </row>
    <row r="24" spans="1:14" ht="21.75" thickBot="1" x14ac:dyDescent="0.4">
      <c r="A24" s="8"/>
      <c r="B24" s="9" t="s">
        <v>35</v>
      </c>
      <c r="C24" s="10">
        <f>ELIGIBIL!C24+NEELIGIBIL!C24</f>
        <v>0</v>
      </c>
      <c r="D24" s="10">
        <f>ELIGIBIL!D24+NEELIGIBIL!D24</f>
        <v>0</v>
      </c>
      <c r="E24" s="271">
        <f>ELIGIBIL!E24+NEELIGIBIL!E24</f>
        <v>0</v>
      </c>
      <c r="F24" s="124">
        <f>ELIGIBIL!F24+NEELIGIBIL!F24</f>
        <v>0</v>
      </c>
      <c r="G24" s="168">
        <f>ELIGIBIL!G24+NEELIGIBIL!G24</f>
        <v>0</v>
      </c>
      <c r="H24" s="281">
        <f>ELIGIBIL!H24+NEELIGIBIL!H24</f>
        <v>0</v>
      </c>
      <c r="I24" s="154">
        <f>ELIGIBIL!I24+NEELIGIBIL!I24</f>
        <v>0</v>
      </c>
      <c r="J24" s="171">
        <f>ELIGIBIL!J24+NEELIGIBIL!J24</f>
        <v>0</v>
      </c>
      <c r="K24" s="288">
        <f>ELIGIBIL!K24+NEELIGIBIL!K24</f>
        <v>0</v>
      </c>
      <c r="L24" s="185">
        <f>ELIGIBIL!L24+NEELIGIBIL!L24</f>
        <v>0</v>
      </c>
      <c r="M24" s="206">
        <f>ELIGIBIL!M24+NEELIGIBIL!M24</f>
        <v>0</v>
      </c>
      <c r="N24" s="297">
        <f>ELIGIBIL!N24+NEELIGIBIL!N24</f>
        <v>0</v>
      </c>
    </row>
    <row r="25" spans="1:14" s="2" customFormat="1" ht="43.5" thickTop="1" thickBot="1" x14ac:dyDescent="0.4">
      <c r="A25" s="216" t="s">
        <v>36</v>
      </c>
      <c r="B25" s="217" t="s">
        <v>37</v>
      </c>
      <c r="C25" s="218">
        <f>ELIGIBIL!C25+NEELIGIBIL!C25</f>
        <v>0</v>
      </c>
      <c r="D25" s="218">
        <f>ELIGIBIL!D25+NEELIGIBIL!D25</f>
        <v>0</v>
      </c>
      <c r="E25" s="272">
        <f>ELIGIBIL!E25+NEELIGIBIL!E25</f>
        <v>0</v>
      </c>
      <c r="F25" s="221">
        <f>ELIGIBIL!F25+NEELIGIBIL!F25</f>
        <v>0</v>
      </c>
      <c r="G25" s="258">
        <f>ELIGIBIL!G25+NEELIGIBIL!G25</f>
        <v>0</v>
      </c>
      <c r="H25" s="282">
        <f>ELIGIBIL!H25+NEELIGIBIL!H25</f>
        <v>0</v>
      </c>
      <c r="I25" s="224">
        <f>ELIGIBIL!I25+NEELIGIBIL!I25</f>
        <v>0</v>
      </c>
      <c r="J25" s="259">
        <f>ELIGIBIL!J25+NEELIGIBIL!J25</f>
        <v>0</v>
      </c>
      <c r="K25" s="289">
        <f>ELIGIBIL!K25+NEELIGIBIL!K25</f>
        <v>0</v>
      </c>
      <c r="L25" s="298">
        <f>ELIGIBIL!L25+NEELIGIBIL!L25</f>
        <v>0</v>
      </c>
      <c r="M25" s="260">
        <f>ELIGIBIL!M25+NEELIGIBIL!M25</f>
        <v>0</v>
      </c>
      <c r="N25" s="299">
        <f>ELIGIBIL!N25+NEELIGIBIL!N25</f>
        <v>0</v>
      </c>
    </row>
    <row r="26" spans="1:14" s="2" customFormat="1" ht="22.5" thickTop="1" thickBot="1" x14ac:dyDescent="0.4">
      <c r="A26" s="216" t="s">
        <v>38</v>
      </c>
      <c r="B26" s="225" t="s">
        <v>39</v>
      </c>
      <c r="C26" s="226">
        <f>ELIGIBIL!C26+NEELIGIBIL!C26</f>
        <v>19259.16</v>
      </c>
      <c r="D26" s="226">
        <f>ELIGIBIL!D26+NEELIGIBIL!D26</f>
        <v>3659.2404000000001</v>
      </c>
      <c r="E26" s="273">
        <f>ELIGIBIL!E26+NEELIGIBIL!E26</f>
        <v>22918.400399999999</v>
      </c>
      <c r="F26" s="227">
        <f>ELIGIBIL!F26+NEELIGIBIL!F26</f>
        <v>19259.16</v>
      </c>
      <c r="G26" s="261">
        <f>ELIGIBIL!G26+NEELIGIBIL!G26</f>
        <v>3659.2404000000001</v>
      </c>
      <c r="H26" s="283">
        <f>ELIGIBIL!H26+NEELIGIBIL!H26</f>
        <v>22918.400399999999</v>
      </c>
      <c r="I26" s="228">
        <f>ELIGIBIL!I26+NEELIGIBIL!I26</f>
        <v>0</v>
      </c>
      <c r="J26" s="262">
        <f>ELIGIBIL!J26+NEELIGIBIL!J26</f>
        <v>0</v>
      </c>
      <c r="K26" s="290">
        <f>ELIGIBIL!K26+NEELIGIBIL!K26</f>
        <v>0</v>
      </c>
      <c r="L26" s="186">
        <f>ELIGIBIL!L26+NEELIGIBIL!L26</f>
        <v>19259.16</v>
      </c>
      <c r="M26" s="263">
        <f>ELIGIBIL!M26+NEELIGIBIL!M26</f>
        <v>3659.2404000000001</v>
      </c>
      <c r="N26" s="300">
        <f>ELIGIBIL!N26+NEELIGIBIL!N26</f>
        <v>22918.400399999999</v>
      </c>
    </row>
    <row r="27" spans="1:14" s="2" customFormat="1" ht="22.5" thickTop="1" thickBot="1" x14ac:dyDescent="0.4">
      <c r="A27" s="216" t="s">
        <v>40</v>
      </c>
      <c r="B27" s="225" t="s">
        <v>41</v>
      </c>
      <c r="C27" s="226">
        <f>ELIGIBIL!C27+NEELIGIBIL!C27</f>
        <v>19256.25</v>
      </c>
      <c r="D27" s="226">
        <f>ELIGIBIL!D27+NEELIGIBIL!D27</f>
        <v>3658.6875</v>
      </c>
      <c r="E27" s="273">
        <f>ELIGIBIL!E27+NEELIGIBIL!E27</f>
        <v>22914.9375</v>
      </c>
      <c r="F27" s="227">
        <f>ELIGIBIL!F27+NEELIGIBIL!F27</f>
        <v>19256.25</v>
      </c>
      <c r="G27" s="261">
        <f>ELIGIBIL!G27+NEELIGIBIL!G27</f>
        <v>3658.6875</v>
      </c>
      <c r="H27" s="283">
        <f>ELIGIBIL!H27+NEELIGIBIL!H27</f>
        <v>22914.9375</v>
      </c>
      <c r="I27" s="228">
        <f>ELIGIBIL!I27+NEELIGIBIL!I27</f>
        <v>0</v>
      </c>
      <c r="J27" s="262">
        <f>ELIGIBIL!J27+NEELIGIBIL!J27</f>
        <v>0</v>
      </c>
      <c r="K27" s="290">
        <f>ELIGIBIL!K27+NEELIGIBIL!K27</f>
        <v>0</v>
      </c>
      <c r="L27" s="186">
        <f>ELIGIBIL!L27+NEELIGIBIL!L27</f>
        <v>19256.25</v>
      </c>
      <c r="M27" s="263">
        <f>ELIGIBIL!M27+NEELIGIBIL!M27</f>
        <v>3658.6875</v>
      </c>
      <c r="N27" s="300">
        <f>ELIGIBIL!N27+NEELIGIBIL!N27</f>
        <v>22914.9375</v>
      </c>
    </row>
    <row r="28" spans="1:14" s="2" customFormat="1" ht="21.75" thickTop="1" x14ac:dyDescent="0.35">
      <c r="A28" s="229" t="s">
        <v>42</v>
      </c>
      <c r="B28" s="230" t="s">
        <v>43</v>
      </c>
      <c r="C28" s="231">
        <f>ELIGIBIL!C28+NEELIGIBIL!C28</f>
        <v>454995</v>
      </c>
      <c r="D28" s="231">
        <f>ELIGIBIL!D28+NEELIGIBIL!D28</f>
        <v>86449.05</v>
      </c>
      <c r="E28" s="232">
        <f>ELIGIBIL!E28+NEELIGIBIL!E28</f>
        <v>541444.05000000005</v>
      </c>
      <c r="F28" s="233">
        <f>ELIGIBIL!F28+NEELIGIBIL!F28</f>
        <v>454995</v>
      </c>
      <c r="G28" s="234">
        <f>ELIGIBIL!G28+NEELIGIBIL!G28</f>
        <v>86449.05</v>
      </c>
      <c r="H28" s="235">
        <f>ELIGIBIL!H28+NEELIGIBIL!H28</f>
        <v>541444.05000000005</v>
      </c>
      <c r="I28" s="236">
        <f>ELIGIBIL!I28+NEELIGIBIL!I28</f>
        <v>0</v>
      </c>
      <c r="J28" s="256">
        <f>ELIGIBIL!J28+NEELIGIBIL!J28</f>
        <v>0</v>
      </c>
      <c r="K28" s="291">
        <f>ELIGIBIL!K28+NEELIGIBIL!K28</f>
        <v>0</v>
      </c>
      <c r="L28" s="301">
        <f>ELIGIBIL!L28+NEELIGIBIL!L28</f>
        <v>454995</v>
      </c>
      <c r="M28" s="264">
        <f>ELIGIBIL!M28+NEELIGIBIL!M28</f>
        <v>86449.05</v>
      </c>
      <c r="N28" s="302">
        <f>ELIGIBIL!N28+NEELIGIBIL!N28</f>
        <v>541444.05000000005</v>
      </c>
    </row>
    <row r="29" spans="1:14" ht="21" x14ac:dyDescent="0.35">
      <c r="A29" s="19"/>
      <c r="B29" s="23" t="s">
        <v>44</v>
      </c>
      <c r="C29" s="21">
        <f>ELIGIBIL!C29+NEELIGIBIL!C29</f>
        <v>0</v>
      </c>
      <c r="D29" s="21">
        <f>ELIGIBIL!D29+NEELIGIBIL!D29</f>
        <v>0</v>
      </c>
      <c r="E29" s="270">
        <f>ELIGIBIL!E29+NEELIGIBIL!E29</f>
        <v>0</v>
      </c>
      <c r="F29" s="131">
        <f>ELIGIBIL!F29+NEELIGIBIL!F29</f>
        <v>0</v>
      </c>
      <c r="G29" s="167">
        <f>ELIGIBIL!G29+NEELIGIBIL!G29</f>
        <v>0</v>
      </c>
      <c r="H29" s="280">
        <f>ELIGIBIL!H29+NEELIGIBIL!H29</f>
        <v>0</v>
      </c>
      <c r="I29" s="159">
        <f>ELIGIBIL!I29+NEELIGIBIL!I29</f>
        <v>0</v>
      </c>
      <c r="J29" s="170">
        <f>ELIGIBIL!J29+NEELIGIBIL!J29</f>
        <v>0</v>
      </c>
      <c r="K29" s="287">
        <f>ELIGIBIL!K29+NEELIGIBIL!K29</f>
        <v>0</v>
      </c>
      <c r="L29" s="195">
        <f>ELIGIBIL!L29+NEELIGIBIL!L29</f>
        <v>0</v>
      </c>
      <c r="M29" s="205">
        <f>ELIGIBIL!M29+NEELIGIBIL!M29</f>
        <v>0</v>
      </c>
      <c r="N29" s="296">
        <f>ELIGIBIL!N29+NEELIGIBIL!N29</f>
        <v>0</v>
      </c>
    </row>
    <row r="30" spans="1:14" ht="21" x14ac:dyDescent="0.35">
      <c r="A30" s="19"/>
      <c r="B30" s="23" t="s">
        <v>45</v>
      </c>
      <c r="C30" s="21">
        <f>ELIGIBIL!C30+NEELIGIBIL!C30</f>
        <v>0</v>
      </c>
      <c r="D30" s="21">
        <f>ELIGIBIL!D30+NEELIGIBIL!D30</f>
        <v>0</v>
      </c>
      <c r="E30" s="270">
        <f>ELIGIBIL!E30+NEELIGIBIL!E30</f>
        <v>0</v>
      </c>
      <c r="F30" s="131">
        <f>ELIGIBIL!F30+NEELIGIBIL!F30</f>
        <v>0</v>
      </c>
      <c r="G30" s="167">
        <f>ELIGIBIL!G30+NEELIGIBIL!G30</f>
        <v>0</v>
      </c>
      <c r="H30" s="280">
        <f>ELIGIBIL!H30+NEELIGIBIL!H30</f>
        <v>0</v>
      </c>
      <c r="I30" s="159">
        <f>ELIGIBIL!I30+NEELIGIBIL!I30</f>
        <v>0</v>
      </c>
      <c r="J30" s="170">
        <f>ELIGIBIL!J30+NEELIGIBIL!J30</f>
        <v>0</v>
      </c>
      <c r="K30" s="287">
        <f>ELIGIBIL!K30+NEELIGIBIL!K30</f>
        <v>0</v>
      </c>
      <c r="L30" s="195">
        <f>ELIGIBIL!L30+NEELIGIBIL!L30</f>
        <v>0</v>
      </c>
      <c r="M30" s="205">
        <f>ELIGIBIL!M30+NEELIGIBIL!M30</f>
        <v>0</v>
      </c>
      <c r="N30" s="296">
        <f>ELIGIBIL!N30+NEELIGIBIL!N30</f>
        <v>0</v>
      </c>
    </row>
    <row r="31" spans="1:14" ht="42" x14ac:dyDescent="0.35">
      <c r="A31" s="19"/>
      <c r="B31" s="23" t="s">
        <v>46</v>
      </c>
      <c r="C31" s="21">
        <f>ELIGIBIL!C31+NEELIGIBIL!C31</f>
        <v>135000</v>
      </c>
      <c r="D31" s="21">
        <f>ELIGIBIL!D31+NEELIGIBIL!D31</f>
        <v>25650</v>
      </c>
      <c r="E31" s="270">
        <f>ELIGIBIL!E31+NEELIGIBIL!E31</f>
        <v>160650</v>
      </c>
      <c r="F31" s="131">
        <f>ELIGIBIL!F31+NEELIGIBIL!F31</f>
        <v>135000</v>
      </c>
      <c r="G31" s="167">
        <f>ELIGIBIL!G31+NEELIGIBIL!G31</f>
        <v>25650</v>
      </c>
      <c r="H31" s="280">
        <f>ELIGIBIL!H31+NEELIGIBIL!H31</f>
        <v>160650</v>
      </c>
      <c r="I31" s="159">
        <f>ELIGIBIL!I31+NEELIGIBIL!I31</f>
        <v>0</v>
      </c>
      <c r="J31" s="170">
        <f>ELIGIBIL!J31+NEELIGIBIL!J31</f>
        <v>0</v>
      </c>
      <c r="K31" s="287">
        <f>ELIGIBIL!K31+NEELIGIBIL!K31</f>
        <v>0</v>
      </c>
      <c r="L31" s="195">
        <f>ELIGIBIL!L31+NEELIGIBIL!L31</f>
        <v>135000</v>
      </c>
      <c r="M31" s="205">
        <f>ELIGIBIL!M31+NEELIGIBIL!M31</f>
        <v>25650</v>
      </c>
      <c r="N31" s="296">
        <f>ELIGIBIL!N31+NEELIGIBIL!N31</f>
        <v>160650</v>
      </c>
    </row>
    <row r="32" spans="1:14" ht="42" x14ac:dyDescent="0.35">
      <c r="A32" s="19"/>
      <c r="B32" s="23" t="s">
        <v>47</v>
      </c>
      <c r="C32" s="21">
        <f>ELIGIBIL!C32+NEELIGIBIL!C32</f>
        <v>135000</v>
      </c>
      <c r="D32" s="21">
        <f>ELIGIBIL!D32+NEELIGIBIL!D32</f>
        <v>25650</v>
      </c>
      <c r="E32" s="270">
        <f>ELIGIBIL!E32+NEELIGIBIL!E32</f>
        <v>160650</v>
      </c>
      <c r="F32" s="131">
        <f>ELIGIBIL!F32+NEELIGIBIL!F32</f>
        <v>135000</v>
      </c>
      <c r="G32" s="167">
        <f>ELIGIBIL!G32+NEELIGIBIL!G32</f>
        <v>25650</v>
      </c>
      <c r="H32" s="280">
        <f>ELIGIBIL!H32+NEELIGIBIL!H32</f>
        <v>160650</v>
      </c>
      <c r="I32" s="159">
        <f>ELIGIBIL!I32+NEELIGIBIL!I32</f>
        <v>0</v>
      </c>
      <c r="J32" s="170">
        <f>ELIGIBIL!J32+NEELIGIBIL!J32</f>
        <v>0</v>
      </c>
      <c r="K32" s="287">
        <f>ELIGIBIL!K32+NEELIGIBIL!K32</f>
        <v>0</v>
      </c>
      <c r="L32" s="195">
        <f>ELIGIBIL!L32+NEELIGIBIL!L32</f>
        <v>135000</v>
      </c>
      <c r="M32" s="205">
        <f>ELIGIBIL!M32+NEELIGIBIL!M32</f>
        <v>25650</v>
      </c>
      <c r="N32" s="296">
        <f>ELIGIBIL!N32+NEELIGIBIL!N32</f>
        <v>160650</v>
      </c>
    </row>
    <row r="33" spans="1:14" ht="42" x14ac:dyDescent="0.35">
      <c r="A33" s="24"/>
      <c r="B33" s="25" t="s">
        <v>48</v>
      </c>
      <c r="C33" s="21">
        <f>ELIGIBIL!C33+NEELIGIBIL!C33</f>
        <v>0</v>
      </c>
      <c r="D33" s="21">
        <f>ELIGIBIL!D33+NEELIGIBIL!D33</f>
        <v>0</v>
      </c>
      <c r="E33" s="270">
        <f>ELIGIBIL!E33+NEELIGIBIL!E33</f>
        <v>0</v>
      </c>
      <c r="F33" s="131">
        <f>ELIGIBIL!F33+NEELIGIBIL!F33</f>
        <v>0</v>
      </c>
      <c r="G33" s="167">
        <f>ELIGIBIL!G33+NEELIGIBIL!G33</f>
        <v>0</v>
      </c>
      <c r="H33" s="280">
        <f>ELIGIBIL!H33+NEELIGIBIL!H33</f>
        <v>0</v>
      </c>
      <c r="I33" s="159">
        <f>ELIGIBIL!I33+NEELIGIBIL!I33</f>
        <v>0</v>
      </c>
      <c r="J33" s="170">
        <f>ELIGIBIL!J33+NEELIGIBIL!J33</f>
        <v>0</v>
      </c>
      <c r="K33" s="287">
        <f>ELIGIBIL!K33+NEELIGIBIL!K33</f>
        <v>0</v>
      </c>
      <c r="L33" s="195">
        <f>ELIGIBIL!L33+NEELIGIBIL!L33</f>
        <v>0</v>
      </c>
      <c r="M33" s="205">
        <f>ELIGIBIL!M33+NEELIGIBIL!M33</f>
        <v>0</v>
      </c>
      <c r="N33" s="296">
        <f>ELIGIBIL!N33+NEELIGIBIL!N33</f>
        <v>0</v>
      </c>
    </row>
    <row r="34" spans="1:14" ht="21.75" thickBot="1" x14ac:dyDescent="0.4">
      <c r="A34" s="28"/>
      <c r="B34" s="29" t="s">
        <v>49</v>
      </c>
      <c r="C34" s="10">
        <f>ELIGIBIL!C34+NEELIGIBIL!C34</f>
        <v>184995</v>
      </c>
      <c r="D34" s="10">
        <f>ELIGIBIL!D34+NEELIGIBIL!D34</f>
        <v>35149.050000000003</v>
      </c>
      <c r="E34" s="271">
        <f>ELIGIBIL!E34+NEELIGIBIL!E34</f>
        <v>220144.05</v>
      </c>
      <c r="F34" s="124">
        <f>ELIGIBIL!F34+NEELIGIBIL!F34</f>
        <v>184995</v>
      </c>
      <c r="G34" s="168">
        <f>ELIGIBIL!G34+NEELIGIBIL!G34</f>
        <v>35149.050000000003</v>
      </c>
      <c r="H34" s="281">
        <f>ELIGIBIL!H34+NEELIGIBIL!H34</f>
        <v>220144.05</v>
      </c>
      <c r="I34" s="154">
        <f>ELIGIBIL!I34+NEELIGIBIL!I34</f>
        <v>0</v>
      </c>
      <c r="J34" s="171">
        <f>ELIGIBIL!J34+NEELIGIBIL!J34</f>
        <v>0</v>
      </c>
      <c r="K34" s="288">
        <f>ELIGIBIL!K34+NEELIGIBIL!K34</f>
        <v>0</v>
      </c>
      <c r="L34" s="185">
        <f>ELIGIBIL!L34+NEELIGIBIL!L34</f>
        <v>184995</v>
      </c>
      <c r="M34" s="206">
        <f>ELIGIBIL!M34+NEELIGIBIL!M34</f>
        <v>35149.050000000003</v>
      </c>
      <c r="N34" s="297">
        <f>ELIGIBIL!N34+NEELIGIBIL!N34</f>
        <v>220144.05</v>
      </c>
    </row>
    <row r="35" spans="1:14" s="2" customFormat="1" ht="22.5" thickTop="1" thickBot="1" x14ac:dyDescent="0.4">
      <c r="A35" s="237" t="s">
        <v>50</v>
      </c>
      <c r="B35" s="238" t="s">
        <v>51</v>
      </c>
      <c r="C35" s="265">
        <f>ELIGIBIL!C35+NEELIGIBIL!C35</f>
        <v>3333.3339999999998</v>
      </c>
      <c r="D35" s="265">
        <f>ELIGIBIL!D35+NEELIGIBIL!D35</f>
        <v>633.33345999999995</v>
      </c>
      <c r="E35" s="274">
        <f>ELIGIBIL!E35+NEELIGIBIL!E35</f>
        <v>3966.6674599999997</v>
      </c>
      <c r="F35" s="284">
        <f>ELIGIBIL!F35+NEELIGIBIL!F35</f>
        <v>3333.3339999999998</v>
      </c>
      <c r="G35" s="266">
        <f>ELIGIBIL!G35+NEELIGIBIL!G35</f>
        <v>633.33345999999995</v>
      </c>
      <c r="H35" s="285">
        <f>ELIGIBIL!H35+NEELIGIBIL!H35</f>
        <v>3966.6674599999997</v>
      </c>
      <c r="I35" s="278">
        <f>ELIGIBIL!I35+NEELIGIBIL!I35</f>
        <v>0</v>
      </c>
      <c r="J35" s="267">
        <f>ELIGIBIL!J35+NEELIGIBIL!J35</f>
        <v>0</v>
      </c>
      <c r="K35" s="292">
        <f>ELIGIBIL!K35+NEELIGIBIL!K35</f>
        <v>0</v>
      </c>
      <c r="L35" s="303">
        <f>ELIGIBIL!L35+NEELIGIBIL!L35</f>
        <v>3333.3339999999998</v>
      </c>
      <c r="M35" s="268">
        <f>ELIGIBIL!M35+NEELIGIBIL!M35</f>
        <v>633.33345999999995</v>
      </c>
      <c r="N35" s="304">
        <f>ELIGIBIL!N35+NEELIGIBIL!N35</f>
        <v>3966.6674599999997</v>
      </c>
    </row>
    <row r="36" spans="1:14" s="2" customFormat="1" ht="21.75" thickTop="1" x14ac:dyDescent="0.35">
      <c r="A36" s="242" t="s">
        <v>52</v>
      </c>
      <c r="B36" s="243" t="s">
        <v>53</v>
      </c>
      <c r="C36" s="244">
        <f>ELIGIBIL!C36+NEELIGIBIL!C36</f>
        <v>30000</v>
      </c>
      <c r="D36" s="244">
        <f>ELIGIBIL!D36+NEELIGIBIL!D36</f>
        <v>5700</v>
      </c>
      <c r="E36" s="245">
        <f>ELIGIBIL!E36+NEELIGIBIL!E36</f>
        <v>35700</v>
      </c>
      <c r="F36" s="233">
        <f>ELIGIBIL!F36+NEELIGIBIL!F36</f>
        <v>10000</v>
      </c>
      <c r="G36" s="234">
        <f>ELIGIBIL!G36+NEELIGIBIL!G36</f>
        <v>1900</v>
      </c>
      <c r="H36" s="235">
        <f>ELIGIBIL!H36+NEELIGIBIL!H36</f>
        <v>11900</v>
      </c>
      <c r="I36" s="236">
        <f>ELIGIBIL!I36+NEELIGIBIL!I36</f>
        <v>20000</v>
      </c>
      <c r="J36" s="256">
        <f>ELIGIBIL!J36+NEELIGIBIL!J36</f>
        <v>4200</v>
      </c>
      <c r="K36" s="291">
        <f>ELIGIBIL!K36+NEELIGIBIL!K36</f>
        <v>24200</v>
      </c>
      <c r="L36" s="301">
        <f>ELIGIBIL!L36+NEELIGIBIL!L36</f>
        <v>30000</v>
      </c>
      <c r="M36" s="264">
        <f>ELIGIBIL!M36+NEELIGIBIL!M36</f>
        <v>6100</v>
      </c>
      <c r="N36" s="302">
        <f>ELIGIBIL!N36+NEELIGIBIL!N36</f>
        <v>36100</v>
      </c>
    </row>
    <row r="37" spans="1:14" ht="21" x14ac:dyDescent="0.35">
      <c r="A37" s="24"/>
      <c r="B37" s="25" t="s">
        <v>54</v>
      </c>
      <c r="C37" s="26">
        <f>ELIGIBIL!C37+NEELIGIBIL!C37</f>
        <v>30000</v>
      </c>
      <c r="D37" s="26">
        <f>ELIGIBIL!D37+NEELIGIBIL!D37</f>
        <v>5700</v>
      </c>
      <c r="E37" s="275">
        <f>ELIGIBIL!E37+NEELIGIBIL!E37</f>
        <v>35700</v>
      </c>
      <c r="F37" s="131">
        <f>ELIGIBIL!F37+NEELIGIBIL!F37</f>
        <v>10000</v>
      </c>
      <c r="G37" s="167">
        <f>ELIGIBIL!G37+NEELIGIBIL!G37</f>
        <v>1900</v>
      </c>
      <c r="H37" s="280">
        <f>ELIGIBIL!H37+NEELIGIBIL!H37</f>
        <v>11900</v>
      </c>
      <c r="I37" s="159">
        <f>ELIGIBIL!I37+NEELIGIBIL!I37</f>
        <v>20000</v>
      </c>
      <c r="J37" s="170">
        <f>ELIGIBIL!J37+NEELIGIBIL!J37</f>
        <v>4200</v>
      </c>
      <c r="K37" s="287">
        <f>ELIGIBIL!K37+NEELIGIBIL!K37</f>
        <v>24200</v>
      </c>
      <c r="L37" s="195">
        <f>ELIGIBIL!L37+NEELIGIBIL!L37</f>
        <v>30000</v>
      </c>
      <c r="M37" s="205">
        <f>ELIGIBIL!M37+NEELIGIBIL!M37</f>
        <v>6100</v>
      </c>
      <c r="N37" s="296">
        <f>ELIGIBIL!N37+NEELIGIBIL!N37</f>
        <v>36100</v>
      </c>
    </row>
    <row r="38" spans="1:14" ht="21.75" thickBot="1" x14ac:dyDescent="0.4">
      <c r="A38" s="28"/>
      <c r="B38" s="29" t="s">
        <v>55</v>
      </c>
      <c r="C38" s="30">
        <f>ELIGIBIL!C38+NEELIGIBIL!C38</f>
        <v>0</v>
      </c>
      <c r="D38" s="30">
        <f>ELIGIBIL!D38+NEELIGIBIL!D38</f>
        <v>0</v>
      </c>
      <c r="E38" s="276">
        <f>ELIGIBIL!E38+NEELIGIBIL!E38</f>
        <v>0</v>
      </c>
      <c r="F38" s="124">
        <f>ELIGIBIL!F38+NEELIGIBIL!F38</f>
        <v>0</v>
      </c>
      <c r="G38" s="168">
        <f>ELIGIBIL!G38+NEELIGIBIL!G38</f>
        <v>0</v>
      </c>
      <c r="H38" s="281">
        <f>ELIGIBIL!H38+NEELIGIBIL!H38</f>
        <v>0</v>
      </c>
      <c r="I38" s="154">
        <f>ELIGIBIL!I38+NEELIGIBIL!I38</f>
        <v>0</v>
      </c>
      <c r="J38" s="171">
        <f>ELIGIBIL!J38+NEELIGIBIL!J38</f>
        <v>0</v>
      </c>
      <c r="K38" s="288">
        <f>ELIGIBIL!K38+NEELIGIBIL!K38</f>
        <v>0</v>
      </c>
      <c r="L38" s="185">
        <f>ELIGIBIL!L38+NEELIGIBIL!L38</f>
        <v>0</v>
      </c>
      <c r="M38" s="206">
        <f>ELIGIBIL!M38+NEELIGIBIL!M38</f>
        <v>0</v>
      </c>
      <c r="N38" s="297">
        <f>ELIGIBIL!N38+NEELIGIBIL!N38</f>
        <v>0</v>
      </c>
    </row>
    <row r="39" spans="1:14" s="2" customFormat="1" ht="21.75" thickTop="1" x14ac:dyDescent="0.35">
      <c r="A39" s="242" t="s">
        <v>56</v>
      </c>
      <c r="B39" s="243" t="s">
        <v>57</v>
      </c>
      <c r="C39" s="244">
        <f>ELIGIBIL!C39+NEELIGIBIL!C39</f>
        <v>77300</v>
      </c>
      <c r="D39" s="244">
        <f>ELIGIBIL!D39+NEELIGIBIL!D39</f>
        <v>14687</v>
      </c>
      <c r="E39" s="245">
        <f>ELIGIBIL!E39+NEELIGIBIL!E39</f>
        <v>91987</v>
      </c>
      <c r="F39" s="233">
        <f>ELIGIBIL!F39+NEELIGIBIL!F39</f>
        <v>0</v>
      </c>
      <c r="G39" s="234">
        <f>ELIGIBIL!G39+NEELIGIBIL!G39</f>
        <v>0</v>
      </c>
      <c r="H39" s="235">
        <f>ELIGIBIL!H39+NEELIGIBIL!H39</f>
        <v>0</v>
      </c>
      <c r="I39" s="236">
        <f>ELIGIBIL!I39+NEELIGIBIL!I39</f>
        <v>77300</v>
      </c>
      <c r="J39" s="256">
        <f>ELIGIBIL!J39+NEELIGIBIL!J39</f>
        <v>16233</v>
      </c>
      <c r="K39" s="291">
        <f>ELIGIBIL!K39+NEELIGIBIL!K39</f>
        <v>93533</v>
      </c>
      <c r="L39" s="301">
        <f>ELIGIBIL!L39+NEELIGIBIL!L39</f>
        <v>77300</v>
      </c>
      <c r="M39" s="264">
        <f>ELIGIBIL!M39+NEELIGIBIL!M39</f>
        <v>16233</v>
      </c>
      <c r="N39" s="302">
        <f>ELIGIBIL!N39+NEELIGIBIL!N39</f>
        <v>93533</v>
      </c>
    </row>
    <row r="40" spans="1:14" ht="18.75" customHeight="1" x14ac:dyDescent="0.35">
      <c r="A40" s="24"/>
      <c r="B40" s="36" t="s">
        <v>58</v>
      </c>
      <c r="C40" s="37">
        <f>ELIGIBIL!C40+NEELIGIBIL!C40</f>
        <v>16100</v>
      </c>
      <c r="D40" s="37">
        <f>ELIGIBIL!D40+NEELIGIBIL!D40</f>
        <v>3059</v>
      </c>
      <c r="E40" s="113">
        <f>ELIGIBIL!E40+NEELIGIBIL!E40</f>
        <v>19159</v>
      </c>
      <c r="F40" s="130">
        <f>ELIGIBIL!F40+NEELIGIBIL!F40</f>
        <v>0</v>
      </c>
      <c r="G40" s="68">
        <f>ELIGIBIL!G40+NEELIGIBIL!G40</f>
        <v>0</v>
      </c>
      <c r="H40" s="69">
        <f>ELIGIBIL!H40+NEELIGIBIL!H40</f>
        <v>0</v>
      </c>
      <c r="I40" s="158">
        <f>ELIGIBIL!I40+NEELIGIBIL!I40</f>
        <v>16100</v>
      </c>
      <c r="J40" s="81">
        <f>ELIGIBIL!J40+NEELIGIBIL!J40</f>
        <v>3381</v>
      </c>
      <c r="K40" s="146">
        <f>ELIGIBIL!K40+NEELIGIBIL!K40</f>
        <v>19481</v>
      </c>
      <c r="L40" s="192">
        <f>ELIGIBIL!L40+NEELIGIBIL!L40</f>
        <v>16100</v>
      </c>
      <c r="M40" s="204">
        <f>ELIGIBIL!M40+NEELIGIBIL!M40</f>
        <v>3381</v>
      </c>
      <c r="N40" s="305">
        <f>ELIGIBIL!N40+NEELIGIBIL!N40</f>
        <v>19481</v>
      </c>
    </row>
    <row r="41" spans="1:14" s="140" customFormat="1" ht="32.25" hidden="1" customHeight="1" x14ac:dyDescent="0.35">
      <c r="A41" s="38"/>
      <c r="B41" s="39" t="s">
        <v>59</v>
      </c>
      <c r="C41" s="40">
        <f>'[1]72 ELIGIBIL'!C41+'[1]72 NEELGIBIL'!C41</f>
        <v>16100</v>
      </c>
      <c r="D41" s="41">
        <f t="shared" ref="D41:D42" si="10">C41*19%</f>
        <v>3059</v>
      </c>
      <c r="E41" s="114">
        <f t="shared" ref="E41:E42" si="11">C41+D41</f>
        <v>19159</v>
      </c>
      <c r="F41" s="131">
        <f>'[1]72 ELIGIBIL'!F41+'[1]72 NEELGIBIL'!F41</f>
        <v>0</v>
      </c>
      <c r="G41" s="70">
        <f t="shared" ref="G41:G42" si="12">F41*19%</f>
        <v>0</v>
      </c>
      <c r="H41" s="71">
        <f t="shared" ref="H41:H42" si="13">F41+G41</f>
        <v>0</v>
      </c>
      <c r="I41" s="159">
        <f>'[1]72 ELIGIBIL'!I41+'[1]72 NEELGIBIL'!I41</f>
        <v>0</v>
      </c>
      <c r="J41" s="82">
        <f t="shared" ref="J41:J42" si="14">I41*19%</f>
        <v>0</v>
      </c>
      <c r="K41" s="147">
        <f t="shared" ref="K41:K42" si="15">I41+J41</f>
        <v>0</v>
      </c>
      <c r="L41" s="195">
        <f>'[1]72 ELIGIBIL'!L41+'[1]72 NEELGIBIL'!L41</f>
        <v>0</v>
      </c>
      <c r="M41" s="208">
        <f t="shared" ref="M41:M42" si="16">L41*19%</f>
        <v>0</v>
      </c>
      <c r="N41" s="209">
        <f t="shared" ref="N41:N42" si="17">L41+M41</f>
        <v>0</v>
      </c>
    </row>
    <row r="42" spans="1:14" ht="22.5" hidden="1" customHeight="1" x14ac:dyDescent="0.35">
      <c r="A42" s="19"/>
      <c r="B42" s="23" t="s">
        <v>60</v>
      </c>
      <c r="C42" s="40">
        <f>'[1]72 ELIGIBIL'!C42+'[1]72 NEELGIBIL'!C42</f>
        <v>0</v>
      </c>
      <c r="D42" s="22">
        <f t="shared" si="10"/>
        <v>0</v>
      </c>
      <c r="E42" s="109">
        <f t="shared" si="11"/>
        <v>0</v>
      </c>
      <c r="F42" s="131">
        <f>'[1]72 ELIGIBIL'!F42+'[1]72 NEELGIBIL'!F42</f>
        <v>0</v>
      </c>
      <c r="G42" s="70">
        <f t="shared" si="12"/>
        <v>0</v>
      </c>
      <c r="H42" s="71">
        <f t="shared" si="13"/>
        <v>0</v>
      </c>
      <c r="I42" s="159">
        <f>'[1]72 ELIGIBIL'!I42+'[1]72 NEELGIBIL'!I42</f>
        <v>0</v>
      </c>
      <c r="J42" s="82">
        <f t="shared" si="14"/>
        <v>0</v>
      </c>
      <c r="K42" s="147">
        <f t="shared" si="15"/>
        <v>0</v>
      </c>
      <c r="L42" s="195">
        <f>'[1]72 ELIGIBIL'!L42+'[1]72 NEELGIBIL'!L42</f>
        <v>0</v>
      </c>
      <c r="M42" s="208">
        <f t="shared" si="16"/>
        <v>0</v>
      </c>
      <c r="N42" s="209">
        <f t="shared" si="17"/>
        <v>0</v>
      </c>
    </row>
    <row r="43" spans="1:14" ht="21" x14ac:dyDescent="0.35">
      <c r="A43" s="314"/>
      <c r="B43" s="315" t="s">
        <v>61</v>
      </c>
      <c r="C43" s="328">
        <f>ELIGIBIL!C43+NEELIGIBIL!C43</f>
        <v>56700</v>
      </c>
      <c r="D43" s="328">
        <f>ELIGIBIL!D43+NEELIGIBIL!D43</f>
        <v>10773</v>
      </c>
      <c r="E43" s="329">
        <f>ELIGIBIL!E43+NEELIGIBIL!E43</f>
        <v>67473</v>
      </c>
      <c r="F43" s="319">
        <f>ELIGIBIL!F43+NEELIGIBIL!F43</f>
        <v>0</v>
      </c>
      <c r="G43" s="330">
        <f>ELIGIBIL!G43+NEELIGIBIL!G43</f>
        <v>0</v>
      </c>
      <c r="H43" s="331">
        <f>ELIGIBIL!H43+NEELIGIBIL!H43</f>
        <v>0</v>
      </c>
      <c r="I43" s="323">
        <f>ELIGIBIL!I43+NEELIGIBIL!I43</f>
        <v>56700</v>
      </c>
      <c r="J43" s="332">
        <f>ELIGIBIL!J43+NEELIGIBIL!J43</f>
        <v>11907</v>
      </c>
      <c r="K43" s="333">
        <f>ELIGIBIL!K43+NEELIGIBIL!K43</f>
        <v>68607</v>
      </c>
      <c r="L43" s="334">
        <f>ELIGIBIL!L43+NEELIGIBIL!L43</f>
        <v>56700</v>
      </c>
      <c r="M43" s="335">
        <f>ELIGIBIL!M43+NEELIGIBIL!M43</f>
        <v>11907</v>
      </c>
      <c r="N43" s="336">
        <f>ELIGIBIL!N43+NEELIGIBIL!N43</f>
        <v>68607</v>
      </c>
    </row>
    <row r="44" spans="1:14" ht="42.75" thickBot="1" x14ac:dyDescent="0.4">
      <c r="A44" s="322"/>
      <c r="B44" s="42" t="s">
        <v>145</v>
      </c>
      <c r="C44" s="30">
        <f>ELIGIBIL!C44+NEELIGIBIL!C44</f>
        <v>4500</v>
      </c>
      <c r="D44" s="30">
        <f>ELIGIBIL!D44+NEELIGIBIL!D44</f>
        <v>855</v>
      </c>
      <c r="E44" s="276">
        <f>ELIGIBIL!E44+NEELIGIBIL!E44</f>
        <v>5355</v>
      </c>
      <c r="F44" s="124">
        <f>ELIGIBIL!F44+NEELIGIBIL!F44</f>
        <v>0</v>
      </c>
      <c r="G44" s="168">
        <f>ELIGIBIL!G44+NEELIGIBIL!G44</f>
        <v>0</v>
      </c>
      <c r="H44" s="281">
        <f>ELIGIBIL!H44+NEELIGIBIL!H44</f>
        <v>0</v>
      </c>
      <c r="I44" s="154">
        <f>ELIGIBIL!I44+NEELIGIBIL!I44</f>
        <v>4500</v>
      </c>
      <c r="J44" s="171">
        <f>ELIGIBIL!J44+NEELIGIBIL!J44</f>
        <v>945</v>
      </c>
      <c r="K44" s="288">
        <f>ELIGIBIL!K44+NEELIGIBIL!K44</f>
        <v>5445</v>
      </c>
      <c r="L44" s="185">
        <f>ELIGIBIL!L44+NEELIGIBIL!L44</f>
        <v>4500</v>
      </c>
      <c r="M44" s="206">
        <f>ELIGIBIL!M44+NEELIGIBIL!M44</f>
        <v>945</v>
      </c>
      <c r="N44" s="297">
        <f>ELIGIBIL!N44+NEELIGIBIL!N44</f>
        <v>5445</v>
      </c>
    </row>
    <row r="45" spans="1:14" ht="22.5" thickTop="1" thickBot="1" x14ac:dyDescent="0.4">
      <c r="A45" s="411" t="s">
        <v>62</v>
      </c>
      <c r="B45" s="412"/>
      <c r="C45" s="17">
        <f>C21+C25+C26+C27+C28+C35+C36+C39</f>
        <v>604143.74399999995</v>
      </c>
      <c r="D45" s="17">
        <f>D21+D25+D26+D27+D28+D35+D36+D39</f>
        <v>114787.31135999999</v>
      </c>
      <c r="E45" s="107">
        <f>E21+E25+E26+E27+E28+E35+E36+E39</f>
        <v>718931.05536000011</v>
      </c>
      <c r="F45" s="126">
        <f t="shared" ref="F45:N45" si="18">F21+F25+F26+F27+F28+F35+F36+F39</f>
        <v>506843.74400000001</v>
      </c>
      <c r="G45" s="64">
        <f t="shared" si="18"/>
        <v>96300.311359999992</v>
      </c>
      <c r="H45" s="65">
        <f t="shared" si="18"/>
        <v>603144.05536000011</v>
      </c>
      <c r="I45" s="156">
        <f t="shared" si="18"/>
        <v>97300</v>
      </c>
      <c r="J45" s="78">
        <f t="shared" si="18"/>
        <v>20433</v>
      </c>
      <c r="K45" s="165">
        <f t="shared" si="18"/>
        <v>117733</v>
      </c>
      <c r="L45" s="202">
        <f t="shared" si="18"/>
        <v>604143.74399999995</v>
      </c>
      <c r="M45" s="193">
        <f t="shared" si="18"/>
        <v>116733.31135999999</v>
      </c>
      <c r="N45" s="203">
        <f t="shared" si="18"/>
        <v>720877.05536000011</v>
      </c>
    </row>
    <row r="46" spans="1:14" ht="19.5" customHeight="1" x14ac:dyDescent="0.25">
      <c r="A46" s="417" t="s">
        <v>63</v>
      </c>
      <c r="B46" s="406"/>
      <c r="C46" s="406"/>
      <c r="D46" s="406"/>
      <c r="E46" s="406"/>
      <c r="F46" s="127"/>
      <c r="G46" s="279"/>
      <c r="H46" s="128"/>
      <c r="I46" s="79"/>
      <c r="J46" s="79"/>
      <c r="K46" s="79"/>
      <c r="L46" s="187"/>
      <c r="M46" s="294"/>
      <c r="N46" s="188"/>
    </row>
    <row r="47" spans="1:14" ht="21" x14ac:dyDescent="0.35">
      <c r="A47" s="19" t="s">
        <v>64</v>
      </c>
      <c r="B47" s="43" t="s">
        <v>65</v>
      </c>
      <c r="C47" s="44">
        <f>ELIGIBIL!C47+NEELIGIBIL!C47</f>
        <v>3904619.0599999996</v>
      </c>
      <c r="D47" s="44">
        <f>ELIGIBIL!D47+NEELIGIBIL!D47</f>
        <v>741877.62140000006</v>
      </c>
      <c r="E47" s="115">
        <f>ELIGIBIL!E47+NEELIGIBIL!E47</f>
        <v>4646496.6814000001</v>
      </c>
      <c r="F47" s="132">
        <f>ELIGIBIL!F47+NEELIGIBIL!F47</f>
        <v>2122915.12</v>
      </c>
      <c r="G47" s="72">
        <f>ELIGIBIL!G47+NEELIGIBIL!G47</f>
        <v>403353.87280000001</v>
      </c>
      <c r="H47" s="133">
        <f>ELIGIBIL!H47+NEELIGIBIL!H47</f>
        <v>2526268.9928000001</v>
      </c>
      <c r="I47" s="137">
        <f>ELIGIBIL!I47+NEELIGIBIL!I47</f>
        <v>1781703.9499999997</v>
      </c>
      <c r="J47" s="83">
        <f>ELIGIBIL!J47+NEELIGIBIL!J47</f>
        <v>374157.82949999999</v>
      </c>
      <c r="K47" s="148">
        <f>ELIGIBIL!K47+NEELIGIBIL!K47</f>
        <v>2155861.7794999997</v>
      </c>
      <c r="L47" s="194">
        <f>ELIGIBIL!L47+NEELIGIBIL!L47</f>
        <v>3904619.07</v>
      </c>
      <c r="M47" s="210">
        <f>ELIGIBIL!M47+NEELIGIBIL!M47</f>
        <v>777511.7023</v>
      </c>
      <c r="N47" s="306">
        <f>ELIGIBIL!N47+NEELIGIBIL!N47</f>
        <v>4682130.7723000003</v>
      </c>
    </row>
    <row r="48" spans="1:14" ht="23.25" customHeight="1" x14ac:dyDescent="0.35">
      <c r="A48" s="19"/>
      <c r="B48" s="20" t="s">
        <v>66</v>
      </c>
      <c r="C48" s="21">
        <f>ELIGIBIL!C48+NEELIGIBIL!C48</f>
        <v>3170796.3</v>
      </c>
      <c r="D48" s="21">
        <f>ELIGIBIL!D48+NEELIGIBIL!D48</f>
        <v>602451.29700000002</v>
      </c>
      <c r="E48" s="270">
        <f>ELIGIBIL!E48+NEELIGIBIL!E48</f>
        <v>3773247.5970000001</v>
      </c>
      <c r="F48" s="131">
        <f>ELIGIBIL!F48+NEELIGIBIL!F48</f>
        <v>1848460.98</v>
      </c>
      <c r="G48" s="167">
        <f>ELIGIBIL!G48+NEELIGIBIL!G48</f>
        <v>351207.58620000002</v>
      </c>
      <c r="H48" s="280">
        <f>ELIGIBIL!H48+NEELIGIBIL!H48</f>
        <v>2199668.5662000002</v>
      </c>
      <c r="I48" s="159">
        <f>ELIGIBIL!I48+NEELIGIBIL!I48</f>
        <v>1251141.7500000002</v>
      </c>
      <c r="J48" s="170">
        <f>ELIGIBIL!J48+NEELIGIBIL!J48</f>
        <v>262739.76750000002</v>
      </c>
      <c r="K48" s="287">
        <f>ELIGIBIL!K48+NEELIGIBIL!K48</f>
        <v>1513881.5175000003</v>
      </c>
      <c r="L48" s="195">
        <f>ELIGIBIL!L48+NEELIGIBIL!L48</f>
        <v>3099602.7300000004</v>
      </c>
      <c r="M48" s="205">
        <f>ELIGIBIL!M48+NEELIGIBIL!M48</f>
        <v>613947.35370000009</v>
      </c>
      <c r="N48" s="296">
        <f>ELIGIBIL!N48+NEELIGIBIL!N48</f>
        <v>3713550.0837000003</v>
      </c>
    </row>
    <row r="49" spans="1:18" ht="21" x14ac:dyDescent="0.35">
      <c r="A49" s="19"/>
      <c r="B49" s="20" t="s">
        <v>140</v>
      </c>
      <c r="C49" s="21">
        <f>NEELIGIBIL!C49</f>
        <v>395389.38999999996</v>
      </c>
      <c r="D49" s="21">
        <f>NEELIGIBIL!D49</f>
        <v>75123.984099999987</v>
      </c>
      <c r="E49" s="270">
        <f>NEELIGIBIL!E49</f>
        <v>470513.37409999996</v>
      </c>
      <c r="F49" s="131">
        <f>NEELIGIBIL!F49</f>
        <v>180422.37</v>
      </c>
      <c r="G49" s="167">
        <f>NEELIGIBIL!G49</f>
        <v>34280.2503</v>
      </c>
      <c r="H49" s="280">
        <f>NEELIGIBIL!H49</f>
        <v>214702.62030000001</v>
      </c>
      <c r="I49" s="159">
        <f>NEELIGIBIL!I49</f>
        <v>214967.03</v>
      </c>
      <c r="J49" s="170">
        <f>NEELIGIBIL!J49</f>
        <v>45143.076300000001</v>
      </c>
      <c r="K49" s="287">
        <f>NEELIGIBIL!K49</f>
        <v>260110.10629999998</v>
      </c>
      <c r="L49" s="195">
        <f>NEELIGIBIL!L49</f>
        <v>395389.4</v>
      </c>
      <c r="M49" s="205">
        <f>NEELIGIBIL!M49</f>
        <v>79423.3266</v>
      </c>
      <c r="N49" s="296">
        <f>NEELIGIBIL!N49</f>
        <v>474812.72659999999</v>
      </c>
    </row>
    <row r="50" spans="1:18" ht="21" x14ac:dyDescent="0.35">
      <c r="A50" s="19"/>
      <c r="B50" s="20" t="s">
        <v>147</v>
      </c>
      <c r="C50" s="21">
        <f>ELIGIBIL!C76+NEELIGIBIL!C50</f>
        <v>338433.37</v>
      </c>
      <c r="D50" s="21">
        <f>ELIGIBIL!D76+NEELIGIBIL!D50</f>
        <v>64302.340300000003</v>
      </c>
      <c r="E50" s="21">
        <f>ELIGIBIL!E76+NEELIGIBIL!E50</f>
        <v>402735.71029999998</v>
      </c>
      <c r="F50" s="167">
        <f>ELIGIBIL!F76+NEELIGIBIL!F50</f>
        <v>94031.77</v>
      </c>
      <c r="G50" s="167">
        <f>ELIGIBIL!G76+NEELIGIBIL!G50</f>
        <v>17866.0363</v>
      </c>
      <c r="H50" s="167">
        <f>ELIGIBIL!H76+NEELIGIBIL!H50</f>
        <v>111897.8063</v>
      </c>
      <c r="I50" s="170">
        <f>ELIGIBIL!I76+NEELIGIBIL!I50</f>
        <v>244401.6</v>
      </c>
      <c r="J50" s="170">
        <f>ELIGIBIL!J76+NEELIGIBIL!J50</f>
        <v>51324.335999999996</v>
      </c>
      <c r="K50" s="170">
        <f>ELIGIBIL!K76+NEELIGIBIL!K50</f>
        <v>295725.93599999999</v>
      </c>
      <c r="L50" s="205">
        <f>ELIGIBIL!L76+NEELIGIBIL!L50</f>
        <v>338433.37</v>
      </c>
      <c r="M50" s="205">
        <f>ELIGIBIL!M76+NEELIGIBIL!M50</f>
        <v>69190.372299999988</v>
      </c>
      <c r="N50" s="205">
        <f>ELIGIBIL!N76+NEELIGIBIL!N50</f>
        <v>407623.74229999998</v>
      </c>
    </row>
    <row r="51" spans="1:18" ht="21" x14ac:dyDescent="0.35">
      <c r="A51" s="19" t="s">
        <v>135</v>
      </c>
      <c r="B51" s="20" t="s">
        <v>136</v>
      </c>
      <c r="C51" s="21">
        <f>ELIGIBIL!C77+NEELIGIBIL!C51</f>
        <v>0</v>
      </c>
      <c r="D51" s="21">
        <f>ELIGIBIL!D77+NEELIGIBIL!D51</f>
        <v>0</v>
      </c>
      <c r="E51" s="270">
        <f>ELIGIBIL!E77+NEELIGIBIL!E51</f>
        <v>0</v>
      </c>
      <c r="F51" s="131">
        <f>ELIGIBIL!F77+NEELIGIBIL!F51</f>
        <v>0</v>
      </c>
      <c r="G51" s="167">
        <f>ELIGIBIL!G77+NEELIGIBIL!G51</f>
        <v>0</v>
      </c>
      <c r="H51" s="280">
        <f>ELIGIBIL!H77+NEELIGIBIL!H51</f>
        <v>0</v>
      </c>
      <c r="I51" s="159">
        <f>ELIGIBIL!I77+NEELIGIBIL!I51</f>
        <v>0</v>
      </c>
      <c r="J51" s="170">
        <f>ELIGIBIL!J77+NEELIGIBIL!J51</f>
        <v>0</v>
      </c>
      <c r="K51" s="287">
        <f>ELIGIBIL!K77+NEELIGIBIL!K51</f>
        <v>0</v>
      </c>
      <c r="L51" s="195">
        <f>ELIGIBIL!L77+NEELIGIBIL!L51</f>
        <v>0</v>
      </c>
      <c r="M51" s="205">
        <f>ELIGIBIL!M77+NEELIGIBIL!M51</f>
        <v>0</v>
      </c>
      <c r="N51" s="296">
        <f>ELIGIBIL!N77+NEELIGIBIL!N51</f>
        <v>0</v>
      </c>
    </row>
    <row r="52" spans="1:18" ht="21" x14ac:dyDescent="0.35">
      <c r="A52" s="19" t="s">
        <v>137</v>
      </c>
      <c r="B52" s="20" t="s">
        <v>138</v>
      </c>
      <c r="C52" s="101">
        <f>ELIGIBIL!C78+NEELIGIBIL!C52</f>
        <v>1182558.5</v>
      </c>
      <c r="D52" s="101">
        <f>ELIGIBIL!D78+NEELIGIBIL!D52</f>
        <v>224686.11499999999</v>
      </c>
      <c r="E52" s="254">
        <f>ELIGIBIL!E78+NEELIGIBIL!E52</f>
        <v>1407244.615</v>
      </c>
      <c r="F52" s="134">
        <f>ELIGIBIL!F78+NEELIGIBIL!F52</f>
        <v>556336</v>
      </c>
      <c r="G52" s="247">
        <f>ELIGIBIL!G78+NEELIGIBIL!G52</f>
        <v>105703.84</v>
      </c>
      <c r="H52" s="255">
        <f>ELIGIBIL!H78+NEELIGIBIL!H52</f>
        <v>662039.84</v>
      </c>
      <c r="I52" s="248">
        <f>ELIGIBIL!I78+NEELIGIBIL!I52</f>
        <v>626222.5</v>
      </c>
      <c r="J52" s="249">
        <f>ELIGIBIL!J78+NEELIGIBIL!J52</f>
        <v>131506.72500000001</v>
      </c>
      <c r="K52" s="250">
        <f>ELIGIBIL!K78+NEELIGIBIL!K52</f>
        <v>757729.22499999998</v>
      </c>
      <c r="L52" s="251">
        <f>ELIGIBIL!L78+NEELIGIBIL!L52</f>
        <v>1182558.5</v>
      </c>
      <c r="M52" s="269">
        <f>ELIGIBIL!M78+NEELIGIBIL!M52</f>
        <v>237210.565</v>
      </c>
      <c r="N52" s="307">
        <f>ELIGIBIL!N78+NEELIGIBIL!N52</f>
        <v>1419769.0649999999</v>
      </c>
    </row>
    <row r="53" spans="1:18" ht="23.25" customHeight="1" x14ac:dyDescent="0.35">
      <c r="A53" s="19"/>
      <c r="B53" s="20" t="s">
        <v>67</v>
      </c>
      <c r="C53" s="21">
        <f>ELIGIBIL!C79+NEELIGIBIL!C53</f>
        <v>1035400</v>
      </c>
      <c r="D53" s="21">
        <f>ELIGIBIL!D79+NEELIGIBIL!D53</f>
        <v>196726</v>
      </c>
      <c r="E53" s="270">
        <f>ELIGIBIL!E79+NEELIGIBIL!E53</f>
        <v>1232126</v>
      </c>
      <c r="F53" s="131">
        <f>ELIGIBIL!F79+NEELIGIBIL!F53</f>
        <v>510400</v>
      </c>
      <c r="G53" s="167">
        <f>ELIGIBIL!G79+NEELIGIBIL!G53</f>
        <v>96976</v>
      </c>
      <c r="H53" s="280">
        <f>ELIGIBIL!H79+NEELIGIBIL!H53</f>
        <v>607376</v>
      </c>
      <c r="I53" s="159">
        <f>ELIGIBIL!I79+NEELIGIBIL!I53</f>
        <v>525000</v>
      </c>
      <c r="J53" s="170">
        <f>ELIGIBIL!J79+NEELIGIBIL!J53</f>
        <v>110250</v>
      </c>
      <c r="K53" s="287">
        <f>ELIGIBIL!K79+NEELIGIBIL!K53</f>
        <v>635250</v>
      </c>
      <c r="L53" s="195">
        <f>ELIGIBIL!L79+NEELIGIBIL!L53</f>
        <v>1035400</v>
      </c>
      <c r="M53" s="205">
        <f>ELIGIBIL!M79+NEELIGIBIL!M53</f>
        <v>207226</v>
      </c>
      <c r="N53" s="296">
        <f>ELIGIBIL!N79+NEELIGIBIL!N53</f>
        <v>1242626</v>
      </c>
    </row>
    <row r="54" spans="1:18" ht="21" x14ac:dyDescent="0.35">
      <c r="A54" s="19"/>
      <c r="B54" s="20" t="s">
        <v>68</v>
      </c>
      <c r="C54" s="21">
        <f>ELIGIBIL!C80+NEELIGIBIL!C54</f>
        <v>43000</v>
      </c>
      <c r="D54" s="21">
        <f>ELIGIBIL!D80+NEELIGIBIL!D54</f>
        <v>8170</v>
      </c>
      <c r="E54" s="270">
        <f>ELIGIBIL!E80+NEELIGIBIL!E54</f>
        <v>51170</v>
      </c>
      <c r="F54" s="131">
        <f>ELIGIBIL!F80+NEELIGIBIL!F54</f>
        <v>0</v>
      </c>
      <c r="G54" s="167">
        <f>ELIGIBIL!G80+NEELIGIBIL!G54</f>
        <v>0</v>
      </c>
      <c r="H54" s="280">
        <f>ELIGIBIL!H80+NEELIGIBIL!H54</f>
        <v>0</v>
      </c>
      <c r="I54" s="159">
        <f>ELIGIBIL!I80+NEELIGIBIL!I54</f>
        <v>43000</v>
      </c>
      <c r="J54" s="170">
        <f>ELIGIBIL!J80+NEELIGIBIL!J54</f>
        <v>9030</v>
      </c>
      <c r="K54" s="287">
        <f>ELIGIBIL!K80+NEELIGIBIL!K54</f>
        <v>52030</v>
      </c>
      <c r="L54" s="195">
        <f>ELIGIBIL!L80+NEELIGIBIL!L54</f>
        <v>43000</v>
      </c>
      <c r="M54" s="205">
        <f>ELIGIBIL!M80+NEELIGIBIL!M54</f>
        <v>9030</v>
      </c>
      <c r="N54" s="296">
        <f>ELIGIBIL!N80+NEELIGIBIL!N54</f>
        <v>52030</v>
      </c>
    </row>
    <row r="55" spans="1:18" ht="21" x14ac:dyDescent="0.35">
      <c r="A55" s="19"/>
      <c r="B55" s="20" t="s">
        <v>144</v>
      </c>
      <c r="C55" s="21">
        <f>ELIGIBIL!C81+NEELIGIBIL!C55</f>
        <v>104158.5</v>
      </c>
      <c r="D55" s="21">
        <f>ELIGIBIL!D81+NEELIGIBIL!D55</f>
        <v>19790.115000000002</v>
      </c>
      <c r="E55" s="21">
        <f>ELIGIBIL!E81+NEELIGIBIL!E55</f>
        <v>123948.61500000001</v>
      </c>
      <c r="F55" s="167">
        <f>ELIGIBIL!F81+NEELIGIBIL!F55</f>
        <v>45936</v>
      </c>
      <c r="G55" s="167">
        <f>ELIGIBIL!G81+NEELIGIBIL!G55</f>
        <v>8727.84</v>
      </c>
      <c r="H55" s="167">
        <f>ELIGIBIL!H81+NEELIGIBIL!H55</f>
        <v>54663.839999999997</v>
      </c>
      <c r="I55" s="170">
        <f>ELIGIBIL!I81+NEELIGIBIL!I55</f>
        <v>58222.5</v>
      </c>
      <c r="J55" s="170">
        <f>ELIGIBIL!J81+NEELIGIBIL!J55</f>
        <v>12226.725</v>
      </c>
      <c r="K55" s="170">
        <f>ELIGIBIL!K81+NEELIGIBIL!K55</f>
        <v>70449.225000000006</v>
      </c>
      <c r="L55" s="205">
        <f>ELIGIBIL!L81+NEELIGIBIL!L55</f>
        <v>104158.5</v>
      </c>
      <c r="M55" s="205">
        <f>ELIGIBIL!M81+NEELIGIBIL!M55</f>
        <v>20954.565000000002</v>
      </c>
      <c r="N55" s="205">
        <f>ELIGIBIL!N81+NEELIGIBIL!N55</f>
        <v>125113.065</v>
      </c>
    </row>
    <row r="56" spans="1:18" ht="42" x14ac:dyDescent="0.35">
      <c r="A56" s="19" t="s">
        <v>69</v>
      </c>
      <c r="B56" s="23" t="s">
        <v>70</v>
      </c>
      <c r="C56" s="21">
        <f>ELIGIBIL!C82+NEELIGIBIL!C56</f>
        <v>0</v>
      </c>
      <c r="D56" s="21">
        <f>ELIGIBIL!D82+NEELIGIBIL!D56</f>
        <v>0</v>
      </c>
      <c r="E56" s="270">
        <f>ELIGIBIL!E82+NEELIGIBIL!E56</f>
        <v>0</v>
      </c>
      <c r="F56" s="131">
        <f>ELIGIBIL!F82+NEELIGIBIL!F56</f>
        <v>0</v>
      </c>
      <c r="G56" s="167">
        <f>ELIGIBIL!G82+NEELIGIBIL!G56</f>
        <v>0</v>
      </c>
      <c r="H56" s="280">
        <f>ELIGIBIL!H82+NEELIGIBIL!H56</f>
        <v>0</v>
      </c>
      <c r="I56" s="159">
        <f>ELIGIBIL!I82+NEELIGIBIL!I56</f>
        <v>0</v>
      </c>
      <c r="J56" s="170">
        <f>ELIGIBIL!J82+NEELIGIBIL!J56</f>
        <v>0</v>
      </c>
      <c r="K56" s="287">
        <f>ELIGIBIL!K82+NEELIGIBIL!K56</f>
        <v>0</v>
      </c>
      <c r="L56" s="195">
        <f>ELIGIBIL!L82+NEELIGIBIL!L56</f>
        <v>0</v>
      </c>
      <c r="M56" s="205">
        <f>ELIGIBIL!M82+NEELIGIBIL!M56</f>
        <v>0</v>
      </c>
      <c r="N56" s="296">
        <f>ELIGIBIL!N82+NEELIGIBIL!N56</f>
        <v>0</v>
      </c>
    </row>
    <row r="57" spans="1:18" ht="21" x14ac:dyDescent="0.35">
      <c r="A57" s="19" t="s">
        <v>71</v>
      </c>
      <c r="B57" s="23" t="s">
        <v>72</v>
      </c>
      <c r="C57" s="21">
        <f>ELIGIBIL!C83+NEELIGIBIL!C57</f>
        <v>0</v>
      </c>
      <c r="D57" s="21">
        <f>ELIGIBIL!D83+NEELIGIBIL!D57</f>
        <v>0</v>
      </c>
      <c r="E57" s="270">
        <f>ELIGIBIL!E83+NEELIGIBIL!E57</f>
        <v>0</v>
      </c>
      <c r="F57" s="131">
        <f>ELIGIBIL!F83+NEELIGIBIL!F57</f>
        <v>0</v>
      </c>
      <c r="G57" s="167">
        <f>ELIGIBIL!G83+NEELIGIBIL!G57</f>
        <v>0</v>
      </c>
      <c r="H57" s="280">
        <f>ELIGIBIL!H83+NEELIGIBIL!H57</f>
        <v>0</v>
      </c>
      <c r="I57" s="159">
        <f>ELIGIBIL!I83+NEELIGIBIL!I57</f>
        <v>0</v>
      </c>
      <c r="J57" s="170">
        <f>ELIGIBIL!J83+NEELIGIBIL!J57</f>
        <v>0</v>
      </c>
      <c r="K57" s="287">
        <f>ELIGIBIL!K83+NEELIGIBIL!K57</f>
        <v>0</v>
      </c>
      <c r="L57" s="195">
        <f>ELIGIBIL!L83+NEELIGIBIL!L57</f>
        <v>0</v>
      </c>
      <c r="M57" s="205">
        <f>ELIGIBIL!M83+NEELIGIBIL!M57</f>
        <v>0</v>
      </c>
      <c r="N57" s="296">
        <f>ELIGIBIL!N83+NEELIGIBIL!N57</f>
        <v>0</v>
      </c>
    </row>
    <row r="58" spans="1:18" ht="21" x14ac:dyDescent="0.35">
      <c r="A58" s="19" t="s">
        <v>73</v>
      </c>
      <c r="B58" s="23" t="s">
        <v>74</v>
      </c>
      <c r="C58" s="21">
        <f>ELIGIBIL!C84+NEELIGIBIL!C58</f>
        <v>0</v>
      </c>
      <c r="D58" s="21">
        <f>ELIGIBIL!D84+NEELIGIBIL!D58</f>
        <v>0</v>
      </c>
      <c r="E58" s="270">
        <f>ELIGIBIL!E84+NEELIGIBIL!E58</f>
        <v>0</v>
      </c>
      <c r="F58" s="131">
        <f>ELIGIBIL!F84+NEELIGIBIL!F58</f>
        <v>0</v>
      </c>
      <c r="G58" s="167">
        <f>ELIGIBIL!G84+NEELIGIBIL!G58</f>
        <v>0</v>
      </c>
      <c r="H58" s="280">
        <f>ELIGIBIL!H84+NEELIGIBIL!H58</f>
        <v>0</v>
      </c>
      <c r="I58" s="159">
        <f>ELIGIBIL!I84+NEELIGIBIL!I58</f>
        <v>0</v>
      </c>
      <c r="J58" s="170">
        <f>ELIGIBIL!J84+NEELIGIBIL!J58</f>
        <v>0</v>
      </c>
      <c r="K58" s="287">
        <f>ELIGIBIL!K84+NEELIGIBIL!K58</f>
        <v>0</v>
      </c>
      <c r="L58" s="195">
        <f>ELIGIBIL!L84+NEELIGIBIL!L58</f>
        <v>0</v>
      </c>
      <c r="M58" s="205">
        <f>ELIGIBIL!M84+NEELIGIBIL!M58</f>
        <v>0</v>
      </c>
      <c r="N58" s="296">
        <f>ELIGIBIL!N84+NEELIGIBIL!N58</f>
        <v>0</v>
      </c>
    </row>
    <row r="59" spans="1:18" ht="21.75" thickBot="1" x14ac:dyDescent="0.4">
      <c r="A59" s="407" t="s">
        <v>75</v>
      </c>
      <c r="B59" s="408"/>
      <c r="C59" s="18">
        <f>ELIGIBIL!C85+NEELIGIBIL!C59</f>
        <v>5087177.5599999996</v>
      </c>
      <c r="D59" s="18">
        <f>ELIGIBIL!D85+NEELIGIBIL!D59</f>
        <v>966563.73640000005</v>
      </c>
      <c r="E59" s="108">
        <f>ELIGIBIL!E85+NEELIGIBIL!E59</f>
        <v>6053741.2964000003</v>
      </c>
      <c r="F59" s="129">
        <f>ELIGIBIL!F85+NEELIGIBIL!F59</f>
        <v>2679251.12</v>
      </c>
      <c r="G59" s="66">
        <f>ELIGIBIL!G85+NEELIGIBIL!G59</f>
        <v>509057.71280000004</v>
      </c>
      <c r="H59" s="67">
        <f>ELIGIBIL!H85+NEELIGIBIL!H59</f>
        <v>3188308.8328</v>
      </c>
      <c r="I59" s="157">
        <f>ELIGIBIL!I85+NEELIGIBIL!I59</f>
        <v>2407926.4499999997</v>
      </c>
      <c r="J59" s="80">
        <f>ELIGIBIL!J85+NEELIGIBIL!J59</f>
        <v>505664.55449999997</v>
      </c>
      <c r="K59" s="145">
        <f>ELIGIBIL!K85+NEELIGIBIL!K59</f>
        <v>2913591.0044999998</v>
      </c>
      <c r="L59" s="189">
        <f>ELIGIBIL!L85+NEELIGIBIL!L59</f>
        <v>5087177.57</v>
      </c>
      <c r="M59" s="190">
        <f>ELIGIBIL!M85+NEELIGIBIL!M59</f>
        <v>1014722.2673000001</v>
      </c>
      <c r="N59" s="191">
        <f>ELIGIBIL!N85+NEELIGIBIL!N59</f>
        <v>6101899.8373000007</v>
      </c>
      <c r="P59" s="100"/>
      <c r="Q59" s="100"/>
      <c r="R59" s="100"/>
    </row>
    <row r="60" spans="1:18" ht="21" x14ac:dyDescent="0.25">
      <c r="A60" s="417" t="s">
        <v>76</v>
      </c>
      <c r="B60" s="406"/>
      <c r="C60" s="406"/>
      <c r="D60" s="406"/>
      <c r="E60" s="406"/>
      <c r="F60" s="127"/>
      <c r="G60" s="279"/>
      <c r="H60" s="128"/>
      <c r="I60" s="79"/>
      <c r="J60" s="79"/>
      <c r="K60" s="79"/>
      <c r="L60" s="187"/>
      <c r="M60" s="294"/>
      <c r="N60" s="188"/>
    </row>
    <row r="61" spans="1:18" s="2" customFormat="1" ht="21" x14ac:dyDescent="0.35">
      <c r="A61" s="92" t="s">
        <v>77</v>
      </c>
      <c r="B61" s="252" t="s">
        <v>78</v>
      </c>
      <c r="C61" s="93">
        <f>ELIGIBIL!C87+NEELIGIBIL!C61</f>
        <v>105000</v>
      </c>
      <c r="D61" s="93">
        <f>ELIGIBIL!D87+NEELIGIBIL!D61</f>
        <v>19950</v>
      </c>
      <c r="E61" s="116">
        <f>ELIGIBIL!E87+NEELIGIBIL!E61</f>
        <v>124950</v>
      </c>
      <c r="F61" s="213">
        <f>ELIGIBIL!F87+NEELIGIBIL!F61</f>
        <v>57895.67</v>
      </c>
      <c r="G61" s="94">
        <f>ELIGIBIL!G87+NEELIGIBIL!G61</f>
        <v>11000.177299999999</v>
      </c>
      <c r="H61" s="95">
        <f>ELIGIBIL!H87+NEELIGIBIL!H61</f>
        <v>68895.847299999994</v>
      </c>
      <c r="I61" s="214">
        <f>ELIGIBIL!I87+NEELIGIBIL!I61</f>
        <v>47104.33</v>
      </c>
      <c r="J61" s="96">
        <f>ELIGIBIL!J87+NEELIGIBIL!J61</f>
        <v>9891.9092999999993</v>
      </c>
      <c r="K61" s="149">
        <f>ELIGIBIL!K87+NEELIGIBIL!K61</f>
        <v>56996.239300000001</v>
      </c>
      <c r="L61" s="215">
        <f>ELIGIBIL!L87+NEELIGIBIL!L61</f>
        <v>105000</v>
      </c>
      <c r="M61" s="257">
        <f>ELIGIBIL!M87+NEELIGIBIL!M61</f>
        <v>20892.086599999999</v>
      </c>
      <c r="N61" s="295">
        <f>ELIGIBIL!N87+NEELIGIBIL!N61</f>
        <v>125892.0866</v>
      </c>
    </row>
    <row r="62" spans="1:18" ht="21" x14ac:dyDescent="0.35">
      <c r="A62" s="19"/>
      <c r="B62" s="45" t="s">
        <v>79</v>
      </c>
      <c r="C62" s="21">
        <f>ELIGIBIL!C88+NEELIGIBIL!C62</f>
        <v>105000</v>
      </c>
      <c r="D62" s="21">
        <f>ELIGIBIL!D88+NEELIGIBIL!D62</f>
        <v>19950</v>
      </c>
      <c r="E62" s="270">
        <f>ELIGIBIL!E88+NEELIGIBIL!E62</f>
        <v>124950</v>
      </c>
      <c r="F62" s="131">
        <f>ELIGIBIL!F88+NEELIGIBIL!F62</f>
        <v>57895.67</v>
      </c>
      <c r="G62" s="167">
        <f>ELIGIBIL!G88+NEELIGIBIL!G62</f>
        <v>11000.177299999999</v>
      </c>
      <c r="H62" s="280">
        <f>ELIGIBIL!H88+NEELIGIBIL!H62</f>
        <v>68895.847299999994</v>
      </c>
      <c r="I62" s="159">
        <f>ELIGIBIL!I88+NEELIGIBIL!I62</f>
        <v>47104.33</v>
      </c>
      <c r="J62" s="170">
        <f>ELIGIBIL!J88+NEELIGIBIL!J62</f>
        <v>9891.9092999999993</v>
      </c>
      <c r="K62" s="287">
        <f>ELIGIBIL!K88+NEELIGIBIL!K62</f>
        <v>56996.239300000001</v>
      </c>
      <c r="L62" s="195">
        <f>ELIGIBIL!L88+NEELIGIBIL!L62</f>
        <v>105000</v>
      </c>
      <c r="M62" s="205">
        <f>ELIGIBIL!M88+NEELIGIBIL!M62</f>
        <v>20892.086599999999</v>
      </c>
      <c r="N62" s="296">
        <f>ELIGIBIL!N88+NEELIGIBIL!N62</f>
        <v>125892.0866</v>
      </c>
    </row>
    <row r="63" spans="1:18" ht="21.75" thickBot="1" x14ac:dyDescent="0.4">
      <c r="A63" s="8"/>
      <c r="B63" s="9" t="s">
        <v>80</v>
      </c>
      <c r="C63" s="21">
        <f>ELIGIBIL!C89+NEELIGIBIL!C63</f>
        <v>0</v>
      </c>
      <c r="D63" s="21">
        <f>ELIGIBIL!D89+NEELIGIBIL!D63</f>
        <v>0</v>
      </c>
      <c r="E63" s="270">
        <f>ELIGIBIL!E89+NEELIGIBIL!E63</f>
        <v>0</v>
      </c>
      <c r="F63" s="131">
        <f>ELIGIBIL!F89+NEELIGIBIL!F63</f>
        <v>0</v>
      </c>
      <c r="G63" s="167">
        <f>ELIGIBIL!G89+NEELIGIBIL!G63</f>
        <v>0</v>
      </c>
      <c r="H63" s="280">
        <f>ELIGIBIL!H89+NEELIGIBIL!H63</f>
        <v>0</v>
      </c>
      <c r="I63" s="159">
        <f>ELIGIBIL!I89+NEELIGIBIL!I63</f>
        <v>0</v>
      </c>
      <c r="J63" s="170">
        <f>ELIGIBIL!J89+NEELIGIBIL!J63</f>
        <v>0</v>
      </c>
      <c r="K63" s="287">
        <f>ELIGIBIL!K89+NEELIGIBIL!K63</f>
        <v>0</v>
      </c>
      <c r="L63" s="195">
        <f>ELIGIBIL!L89+NEELIGIBIL!L63</f>
        <v>0</v>
      </c>
      <c r="M63" s="205">
        <f>ELIGIBIL!M89+NEELIGIBIL!M63</f>
        <v>0</v>
      </c>
      <c r="N63" s="296">
        <f>ELIGIBIL!N89+NEELIGIBIL!N63</f>
        <v>0</v>
      </c>
    </row>
    <row r="64" spans="1:18" s="2" customFormat="1" ht="21.75" thickTop="1" x14ac:dyDescent="0.35">
      <c r="A64" s="229" t="s">
        <v>81</v>
      </c>
      <c r="B64" s="253" t="s">
        <v>82</v>
      </c>
      <c r="C64" s="231">
        <f>ELIGIBIL!C90+NEELIGIBIL!C64</f>
        <v>0</v>
      </c>
      <c r="D64" s="231">
        <f>ELIGIBIL!D90+NEELIGIBIL!D64</f>
        <v>0</v>
      </c>
      <c r="E64" s="232">
        <f>ELIGIBIL!E90+NEELIGIBIL!E64</f>
        <v>0</v>
      </c>
      <c r="F64" s="233">
        <f>ELIGIBIL!F90+NEELIGIBIL!F64</f>
        <v>12749.279999999999</v>
      </c>
      <c r="G64" s="234">
        <f>ELIGIBIL!G90+NEELIGIBIL!G64</f>
        <v>0</v>
      </c>
      <c r="H64" s="235">
        <f>ELIGIBIL!H90+NEELIGIBIL!H64</f>
        <v>12749.279999999999</v>
      </c>
      <c r="I64" s="236">
        <f>ELIGIBIL!I90+NEELIGIBIL!I64</f>
        <v>0</v>
      </c>
      <c r="J64" s="256">
        <f>ELIGIBIL!J90+NEELIGIBIL!J64</f>
        <v>0</v>
      </c>
      <c r="K64" s="291">
        <f>ELIGIBIL!K90+NEELIGIBIL!K64</f>
        <v>0</v>
      </c>
      <c r="L64" s="301">
        <f>ELIGIBIL!L90+NEELIGIBIL!L64</f>
        <v>12749.279999999999</v>
      </c>
      <c r="M64" s="264">
        <f>ELIGIBIL!M90+NEELIGIBIL!M64</f>
        <v>0</v>
      </c>
      <c r="N64" s="302">
        <f>ELIGIBIL!N90+NEELIGIBIL!N64</f>
        <v>12749.279999999999</v>
      </c>
    </row>
    <row r="65" spans="1:14" ht="42" x14ac:dyDescent="0.35">
      <c r="A65" s="19"/>
      <c r="B65" s="23" t="s">
        <v>83</v>
      </c>
      <c r="C65" s="21">
        <f>ELIGIBIL!C91+NEELIGIBIL!C65</f>
        <v>0</v>
      </c>
      <c r="D65" s="21">
        <f>ELIGIBIL!D91+NEELIGIBIL!D65</f>
        <v>0</v>
      </c>
      <c r="E65" s="270">
        <f>ELIGIBIL!E91+NEELIGIBIL!E65</f>
        <v>0</v>
      </c>
      <c r="F65" s="131">
        <f>ELIGIBIL!F91+NEELIGIBIL!F65</f>
        <v>0</v>
      </c>
      <c r="G65" s="167">
        <f>ELIGIBIL!G91+NEELIGIBIL!G65</f>
        <v>0</v>
      </c>
      <c r="H65" s="280">
        <f>ELIGIBIL!H91+NEELIGIBIL!H65</f>
        <v>0</v>
      </c>
      <c r="I65" s="159">
        <f>ELIGIBIL!I91+NEELIGIBIL!I65</f>
        <v>0</v>
      </c>
      <c r="J65" s="170">
        <f>ELIGIBIL!J91+NEELIGIBIL!J65</f>
        <v>0</v>
      </c>
      <c r="K65" s="287">
        <f>ELIGIBIL!K91+NEELIGIBIL!K65</f>
        <v>0</v>
      </c>
      <c r="L65" s="195">
        <f>ELIGIBIL!L91+NEELIGIBIL!L65</f>
        <v>0</v>
      </c>
      <c r="M65" s="205">
        <f>ELIGIBIL!M91+NEELIGIBIL!M65</f>
        <v>0</v>
      </c>
      <c r="N65" s="296">
        <f>ELIGIBIL!N91+NEELIGIBIL!N65</f>
        <v>0</v>
      </c>
    </row>
    <row r="66" spans="1:14" ht="21" x14ac:dyDescent="0.35">
      <c r="A66" s="19"/>
      <c r="B66" s="23" t="s">
        <v>84</v>
      </c>
      <c r="C66" s="21">
        <f>ELIGIBIL!C92+NEELIGIBIL!C66</f>
        <v>0</v>
      </c>
      <c r="D66" s="21">
        <f>ELIGIBIL!D92+NEELIGIBIL!D66</f>
        <v>0</v>
      </c>
      <c r="E66" s="270">
        <f>ELIGIBIL!E92+NEELIGIBIL!E66</f>
        <v>0</v>
      </c>
      <c r="F66" s="131">
        <f>ELIGIBIL!F92+NEELIGIBIL!F66</f>
        <v>12749.279999999999</v>
      </c>
      <c r="G66" s="167">
        <f>ELIGIBIL!G92+NEELIGIBIL!G66</f>
        <v>0</v>
      </c>
      <c r="H66" s="280">
        <f>ELIGIBIL!H92+NEELIGIBIL!H66</f>
        <v>12749.279999999999</v>
      </c>
      <c r="I66" s="159">
        <f>ELIGIBIL!I92+NEELIGIBIL!I66</f>
        <v>0</v>
      </c>
      <c r="J66" s="170">
        <f>ELIGIBIL!J92+NEELIGIBIL!J66</f>
        <v>0</v>
      </c>
      <c r="K66" s="287">
        <f>ELIGIBIL!K92+NEELIGIBIL!K66</f>
        <v>0</v>
      </c>
      <c r="L66" s="195">
        <f>ELIGIBIL!L92+NEELIGIBIL!L66</f>
        <v>12749.279999999999</v>
      </c>
      <c r="M66" s="205">
        <f>ELIGIBIL!M92+NEELIGIBIL!M66</f>
        <v>0</v>
      </c>
      <c r="N66" s="296">
        <f>ELIGIBIL!N92+NEELIGIBIL!N66</f>
        <v>12749.279999999999</v>
      </c>
    </row>
    <row r="67" spans="1:14" ht="42" x14ac:dyDescent="0.35">
      <c r="A67" s="19"/>
      <c r="B67" s="23" t="s">
        <v>85</v>
      </c>
      <c r="C67" s="21">
        <f>ELIGIBIL!C93+NEELIGIBIL!C67</f>
        <v>0</v>
      </c>
      <c r="D67" s="21">
        <f>ELIGIBIL!D93+NEELIGIBIL!D67</f>
        <v>0</v>
      </c>
      <c r="E67" s="270">
        <f>ELIGIBIL!E93+NEELIGIBIL!E67</f>
        <v>0</v>
      </c>
      <c r="F67" s="131">
        <f>ELIGIBIL!F93+NEELIGIBIL!F67</f>
        <v>0</v>
      </c>
      <c r="G67" s="167">
        <f>ELIGIBIL!G93+NEELIGIBIL!G67</f>
        <v>0</v>
      </c>
      <c r="H67" s="280">
        <f>ELIGIBIL!H93+NEELIGIBIL!H67</f>
        <v>0</v>
      </c>
      <c r="I67" s="159">
        <f>ELIGIBIL!I93+NEELIGIBIL!I67</f>
        <v>0</v>
      </c>
      <c r="J67" s="170">
        <f>ELIGIBIL!J93+NEELIGIBIL!J67</f>
        <v>0</v>
      </c>
      <c r="K67" s="287">
        <f>ELIGIBIL!K93+NEELIGIBIL!K67</f>
        <v>0</v>
      </c>
      <c r="L67" s="195">
        <f>ELIGIBIL!L93+NEELIGIBIL!L67</f>
        <v>0</v>
      </c>
      <c r="M67" s="205">
        <f>ELIGIBIL!M93+NEELIGIBIL!M67</f>
        <v>0</v>
      </c>
      <c r="N67" s="296">
        <f>ELIGIBIL!N93+NEELIGIBIL!N67</f>
        <v>0</v>
      </c>
    </row>
    <row r="68" spans="1:14" ht="21" x14ac:dyDescent="0.35">
      <c r="A68" s="19"/>
      <c r="B68" s="23" t="s">
        <v>86</v>
      </c>
      <c r="C68" s="21">
        <f>ELIGIBIL!C94+NEELIGIBIL!C68</f>
        <v>0</v>
      </c>
      <c r="D68" s="21">
        <f>ELIGIBIL!D94+NEELIGIBIL!D68</f>
        <v>0</v>
      </c>
      <c r="E68" s="270">
        <f>ELIGIBIL!E94+NEELIGIBIL!E68</f>
        <v>0</v>
      </c>
      <c r="F68" s="131">
        <f>ELIGIBIL!F94+NEELIGIBIL!F68</f>
        <v>0</v>
      </c>
      <c r="G68" s="167">
        <f>ELIGIBIL!G94+NEELIGIBIL!G68</f>
        <v>0</v>
      </c>
      <c r="H68" s="280">
        <f>ELIGIBIL!H94+NEELIGIBIL!H68</f>
        <v>0</v>
      </c>
      <c r="I68" s="159">
        <f>ELIGIBIL!I94+NEELIGIBIL!I68</f>
        <v>0</v>
      </c>
      <c r="J68" s="170">
        <f>ELIGIBIL!J94+NEELIGIBIL!J68</f>
        <v>0</v>
      </c>
      <c r="K68" s="287">
        <f>ELIGIBIL!K94+NEELIGIBIL!K68</f>
        <v>0</v>
      </c>
      <c r="L68" s="195">
        <f>ELIGIBIL!L94+NEELIGIBIL!L68</f>
        <v>0</v>
      </c>
      <c r="M68" s="205">
        <f>ELIGIBIL!M94+NEELIGIBIL!M68</f>
        <v>0</v>
      </c>
      <c r="N68" s="296">
        <f>ELIGIBIL!N94+NEELIGIBIL!N68</f>
        <v>0</v>
      </c>
    </row>
    <row r="69" spans="1:14" ht="42.75" thickBot="1" x14ac:dyDescent="0.4">
      <c r="A69" s="8"/>
      <c r="B69" s="42" t="s">
        <v>87</v>
      </c>
      <c r="C69" s="10">
        <f>ELIGIBIL!C95+NEELIGIBIL!C69</f>
        <v>0</v>
      </c>
      <c r="D69" s="10">
        <f>ELIGIBIL!D95+NEELIGIBIL!D69</f>
        <v>0</v>
      </c>
      <c r="E69" s="271">
        <f>ELIGIBIL!E95+NEELIGIBIL!E69</f>
        <v>0</v>
      </c>
      <c r="F69" s="124">
        <f>ELIGIBIL!F95+NEELIGIBIL!F69</f>
        <v>0</v>
      </c>
      <c r="G69" s="168">
        <f>ELIGIBIL!G95+NEELIGIBIL!G69</f>
        <v>0</v>
      </c>
      <c r="H69" s="281">
        <f>ELIGIBIL!H95+NEELIGIBIL!H69</f>
        <v>0</v>
      </c>
      <c r="I69" s="154">
        <f>ELIGIBIL!I95+NEELIGIBIL!I69</f>
        <v>0</v>
      </c>
      <c r="J69" s="171">
        <f>ELIGIBIL!J95+NEELIGIBIL!J69</f>
        <v>0</v>
      </c>
      <c r="K69" s="288">
        <f>ELIGIBIL!K95+NEELIGIBIL!K69</f>
        <v>0</v>
      </c>
      <c r="L69" s="185">
        <f>ELIGIBIL!L95+NEELIGIBIL!L69</f>
        <v>0</v>
      </c>
      <c r="M69" s="206">
        <f>ELIGIBIL!M95+NEELIGIBIL!M69</f>
        <v>0</v>
      </c>
      <c r="N69" s="297">
        <f>ELIGIBIL!N95+NEELIGIBIL!N69</f>
        <v>0</v>
      </c>
    </row>
    <row r="70" spans="1:14" ht="22.5" thickTop="1" thickBot="1" x14ac:dyDescent="0.4">
      <c r="A70" s="32" t="s">
        <v>88</v>
      </c>
      <c r="B70" s="33" t="s">
        <v>89</v>
      </c>
      <c r="C70" s="34">
        <f>ELIGIBIL!C96+NEELIGIBIL!C70</f>
        <v>240193.12</v>
      </c>
      <c r="D70" s="34">
        <f>ELIGIBIL!D96+NEELIGIBIL!D70</f>
        <v>45636.692799999997</v>
      </c>
      <c r="E70" s="277">
        <f>ELIGIBIL!E96+NEELIGIBIL!E70</f>
        <v>285829.81279999996</v>
      </c>
      <c r="F70" s="125">
        <f>ELIGIBIL!F96+NEELIGIBIL!F70</f>
        <v>0</v>
      </c>
      <c r="G70" s="169">
        <f>ELIGIBIL!G96+NEELIGIBIL!G70</f>
        <v>0</v>
      </c>
      <c r="H70" s="286">
        <f>ELIGIBIL!H96+NEELIGIBIL!H70</f>
        <v>0</v>
      </c>
      <c r="I70" s="155">
        <f>ELIGIBIL!I96+NEELIGIBIL!I70</f>
        <v>240193.12</v>
      </c>
      <c r="J70" s="172">
        <f>ELIGIBIL!J96+NEELIGIBIL!J70</f>
        <v>5272.1281999999983</v>
      </c>
      <c r="K70" s="293">
        <f>ELIGIBIL!K96+NEELIGIBIL!K70</f>
        <v>285829.81279999996</v>
      </c>
      <c r="L70" s="199">
        <f>ELIGIBIL!L96+NEELIGIBIL!L70</f>
        <v>240193.12</v>
      </c>
      <c r="M70" s="207">
        <f>ELIGIBIL!M96+NEELIGIBIL!M70</f>
        <v>5272.1281999999983</v>
      </c>
      <c r="N70" s="308">
        <f>ELIGIBIL!N96+NEELIGIBIL!N70</f>
        <v>285829.81279999996</v>
      </c>
    </row>
    <row r="71" spans="1:14" ht="22.5" thickTop="1" thickBot="1" x14ac:dyDescent="0.4">
      <c r="A71" s="12" t="s">
        <v>90</v>
      </c>
      <c r="B71" s="16" t="s">
        <v>91</v>
      </c>
      <c r="C71" s="34">
        <f>ELIGIBIL!C97+NEELIGIBIL!C71</f>
        <v>4928.3999999999996</v>
      </c>
      <c r="D71" s="34">
        <f>ELIGIBIL!D97+NEELIGIBIL!D71</f>
        <v>936.39600000000007</v>
      </c>
      <c r="E71" s="277">
        <f>ELIGIBIL!E97+NEELIGIBIL!E71</f>
        <v>5864.7960000000003</v>
      </c>
      <c r="F71" s="125">
        <f>ELIGIBIL!F97+NEELIGIBIL!F71</f>
        <v>1440</v>
      </c>
      <c r="G71" s="169">
        <f>ELIGIBIL!G97+NEELIGIBIL!G71</f>
        <v>273.60000000000002</v>
      </c>
      <c r="H71" s="286">
        <f>ELIGIBIL!H97+NEELIGIBIL!H71</f>
        <v>1713.6</v>
      </c>
      <c r="I71" s="155">
        <f>ELIGIBIL!I97+NEELIGIBIL!I71</f>
        <v>3488.4</v>
      </c>
      <c r="J71" s="172">
        <f>ELIGIBIL!J97+NEELIGIBIL!J71</f>
        <v>732.56399999999996</v>
      </c>
      <c r="K71" s="293">
        <f>ELIGIBIL!K97+NEELIGIBIL!K71</f>
        <v>4220.9639999999999</v>
      </c>
      <c r="L71" s="199">
        <f>ELIGIBIL!L97+NEELIGIBIL!L71</f>
        <v>4928.3999999999996</v>
      </c>
      <c r="M71" s="207">
        <f>ELIGIBIL!M97+NEELIGIBIL!M71</f>
        <v>1006.164</v>
      </c>
      <c r="N71" s="308">
        <f>ELIGIBIL!N97+NEELIGIBIL!N71</f>
        <v>5934.5640000000003</v>
      </c>
    </row>
    <row r="72" spans="1:14" ht="22.5" thickTop="1" thickBot="1" x14ac:dyDescent="0.4">
      <c r="A72" s="411" t="s">
        <v>92</v>
      </c>
      <c r="B72" s="412"/>
      <c r="C72" s="17">
        <f>C61+C64+C70+C71</f>
        <v>350121.52</v>
      </c>
      <c r="D72" s="17">
        <f t="shared" ref="D72:F72" si="19">D61+D64+D70+D71</f>
        <v>66523.088799999983</v>
      </c>
      <c r="E72" s="107">
        <f t="shared" si="19"/>
        <v>416644.60879999993</v>
      </c>
      <c r="F72" s="126">
        <f t="shared" si="19"/>
        <v>72084.95</v>
      </c>
      <c r="G72" s="64">
        <f t="shared" ref="G72:N72" si="20">G61+G64+G70+G71</f>
        <v>11273.7773</v>
      </c>
      <c r="H72" s="65">
        <f t="shared" si="20"/>
        <v>83358.727299999999</v>
      </c>
      <c r="I72" s="156">
        <f t="shared" si="20"/>
        <v>290785.85000000003</v>
      </c>
      <c r="J72" s="78">
        <f t="shared" si="20"/>
        <v>15896.601499999999</v>
      </c>
      <c r="K72" s="165">
        <f t="shared" si="20"/>
        <v>347047.01609999995</v>
      </c>
      <c r="L72" s="202">
        <f t="shared" si="20"/>
        <v>362870.80000000005</v>
      </c>
      <c r="M72" s="193">
        <f t="shared" si="20"/>
        <v>27170.378799999999</v>
      </c>
      <c r="N72" s="203">
        <f t="shared" si="20"/>
        <v>430405.74339999998</v>
      </c>
    </row>
    <row r="73" spans="1:14" ht="21" x14ac:dyDescent="0.25">
      <c r="A73" s="405" t="s">
        <v>93</v>
      </c>
      <c r="B73" s="406"/>
      <c r="C73" s="406"/>
      <c r="D73" s="406"/>
      <c r="E73" s="406"/>
      <c r="F73" s="127"/>
      <c r="G73" s="279"/>
      <c r="H73" s="128"/>
      <c r="I73" s="79"/>
      <c r="J73" s="79"/>
      <c r="K73" s="79"/>
      <c r="L73" s="187"/>
      <c r="M73" s="294"/>
      <c r="N73" s="188"/>
    </row>
    <row r="74" spans="1:14" ht="21" x14ac:dyDescent="0.35">
      <c r="A74" s="19" t="s">
        <v>94</v>
      </c>
      <c r="B74" s="48" t="s">
        <v>95</v>
      </c>
      <c r="C74" s="21">
        <f>ELIGIBIL!C100+NEELIGIBIL!C74</f>
        <v>0</v>
      </c>
      <c r="D74" s="21">
        <f>ELIGIBIL!D100+NEELIGIBIL!D74</f>
        <v>0</v>
      </c>
      <c r="E74" s="270">
        <f>ELIGIBIL!E100+NEELIGIBIL!E74</f>
        <v>0</v>
      </c>
      <c r="F74" s="131">
        <f>ELIGIBIL!F100+NEELIGIBIL!F74</f>
        <v>0</v>
      </c>
      <c r="G74" s="167">
        <f>ELIGIBIL!G100+NEELIGIBIL!G74</f>
        <v>0</v>
      </c>
      <c r="H74" s="280">
        <f>ELIGIBIL!H100+NEELIGIBIL!H74</f>
        <v>0</v>
      </c>
      <c r="I74" s="159">
        <f>ELIGIBIL!I100+NEELIGIBIL!I74</f>
        <v>0</v>
      </c>
      <c r="J74" s="170">
        <f>ELIGIBIL!J100+NEELIGIBIL!J74</f>
        <v>0</v>
      </c>
      <c r="K74" s="287">
        <f>ELIGIBIL!K100+NEELIGIBIL!K74</f>
        <v>0</v>
      </c>
      <c r="L74" s="195">
        <f>ELIGIBIL!L100+NEELIGIBIL!L74</f>
        <v>0</v>
      </c>
      <c r="M74" s="205">
        <f>ELIGIBIL!M100+NEELIGIBIL!M74</f>
        <v>0</v>
      </c>
      <c r="N74" s="296">
        <f>ELIGIBIL!N100+NEELIGIBIL!N74</f>
        <v>0</v>
      </c>
    </row>
    <row r="75" spans="1:14" ht="21" x14ac:dyDescent="0.35">
      <c r="A75" s="19" t="s">
        <v>96</v>
      </c>
      <c r="B75" s="20" t="s">
        <v>97</v>
      </c>
      <c r="C75" s="21">
        <f>ELIGIBIL!C101+NEELIGIBIL!C75</f>
        <v>0</v>
      </c>
      <c r="D75" s="21">
        <f>ELIGIBIL!D101+NEELIGIBIL!D75</f>
        <v>0</v>
      </c>
      <c r="E75" s="270">
        <f>ELIGIBIL!E101+NEELIGIBIL!E75</f>
        <v>0</v>
      </c>
      <c r="F75" s="131">
        <f>ELIGIBIL!F101+NEELIGIBIL!F75</f>
        <v>0</v>
      </c>
      <c r="G75" s="167">
        <f>ELIGIBIL!G101+NEELIGIBIL!G75</f>
        <v>0</v>
      </c>
      <c r="H75" s="280">
        <f>ELIGIBIL!H101+NEELIGIBIL!H75</f>
        <v>0</v>
      </c>
      <c r="I75" s="159">
        <f>ELIGIBIL!I101+NEELIGIBIL!I75</f>
        <v>0</v>
      </c>
      <c r="J75" s="170">
        <f>ELIGIBIL!J101+NEELIGIBIL!J75</f>
        <v>0</v>
      </c>
      <c r="K75" s="287">
        <f>ELIGIBIL!K101+NEELIGIBIL!K75</f>
        <v>0</v>
      </c>
      <c r="L75" s="195">
        <f>ELIGIBIL!L101+NEELIGIBIL!L75</f>
        <v>0</v>
      </c>
      <c r="M75" s="205">
        <f>ELIGIBIL!M101+NEELIGIBIL!M75</f>
        <v>0</v>
      </c>
      <c r="N75" s="296">
        <f>ELIGIBIL!N101+NEELIGIBIL!N75</f>
        <v>0</v>
      </c>
    </row>
    <row r="76" spans="1:14" ht="21.75" thickBot="1" x14ac:dyDescent="0.4">
      <c r="A76" s="407" t="s">
        <v>98</v>
      </c>
      <c r="B76" s="408"/>
      <c r="C76" s="18">
        <f>SUM(C74:C75)</f>
        <v>0</v>
      </c>
      <c r="D76" s="18">
        <f t="shared" ref="D76:F76" si="21">SUM(D74:D75)</f>
        <v>0</v>
      </c>
      <c r="E76" s="108">
        <f t="shared" si="21"/>
        <v>0</v>
      </c>
      <c r="F76" s="129">
        <f t="shared" si="21"/>
        <v>0</v>
      </c>
      <c r="G76" s="66">
        <f t="shared" ref="G76:N76" si="22">SUM(G74:G75)</f>
        <v>0</v>
      </c>
      <c r="H76" s="67">
        <f t="shared" si="22"/>
        <v>0</v>
      </c>
      <c r="I76" s="157">
        <f t="shared" si="22"/>
        <v>0</v>
      </c>
      <c r="J76" s="80">
        <f t="shared" si="22"/>
        <v>0</v>
      </c>
      <c r="K76" s="145">
        <f t="shared" si="22"/>
        <v>0</v>
      </c>
      <c r="L76" s="189">
        <f t="shared" si="22"/>
        <v>0</v>
      </c>
      <c r="M76" s="190">
        <f t="shared" si="22"/>
        <v>0</v>
      </c>
      <c r="N76" s="191">
        <f t="shared" si="22"/>
        <v>0</v>
      </c>
    </row>
    <row r="77" spans="1:14" ht="21.75" thickBot="1" x14ac:dyDescent="0.4">
      <c r="A77" s="409" t="s">
        <v>99</v>
      </c>
      <c r="B77" s="410"/>
      <c r="C77" s="49">
        <f>C17+C19+C45+C59+C72+C76</f>
        <v>6041442.8239999991</v>
      </c>
      <c r="D77" s="49">
        <f>D17+D19+D45+D59+D72+D76</f>
        <v>1147874.13656</v>
      </c>
      <c r="E77" s="118">
        <f>E17+E19+E45+E59+E72+E76</f>
        <v>7189316.9605599996</v>
      </c>
      <c r="F77" s="135">
        <f t="shared" ref="F77:N77" si="23">F17+F19+F45+F59+F72+F76</f>
        <v>3258179.8140000002</v>
      </c>
      <c r="G77" s="75">
        <f t="shared" si="23"/>
        <v>616631.80145999999</v>
      </c>
      <c r="H77" s="136">
        <f t="shared" si="23"/>
        <v>3874811.61546</v>
      </c>
      <c r="I77" s="160">
        <f t="shared" si="23"/>
        <v>2796012.3</v>
      </c>
      <c r="J77" s="86">
        <f t="shared" si="23"/>
        <v>541994.15599999996</v>
      </c>
      <c r="K77" s="150">
        <f t="shared" si="23"/>
        <v>3378371.0205999999</v>
      </c>
      <c r="L77" s="211">
        <f t="shared" si="23"/>
        <v>6054192.1140000001</v>
      </c>
      <c r="M77" s="196">
        <f t="shared" si="23"/>
        <v>1158625.9574600002</v>
      </c>
      <c r="N77" s="212">
        <f t="shared" si="23"/>
        <v>7253182.6360600013</v>
      </c>
    </row>
    <row r="78" spans="1:14" ht="21.75" thickBot="1" x14ac:dyDescent="0.4">
      <c r="A78" s="409" t="s">
        <v>100</v>
      </c>
      <c r="B78" s="410"/>
      <c r="C78" s="49">
        <f>C14+C15+C16+C19+C47+C51+C62</f>
        <v>4009619.0599999996</v>
      </c>
      <c r="D78" s="49">
        <f>D14+D15+D16+D19+D47+D51+D62</f>
        <v>761827.62140000006</v>
      </c>
      <c r="E78" s="118">
        <f>E14+E15+E16+E19+E47+E51+E62</f>
        <v>4771446.6814000001</v>
      </c>
      <c r="F78" s="135">
        <f t="shared" ref="F78:N78" si="24">F14+F15+F16+F19+F47+F51+F62</f>
        <v>2180810.79</v>
      </c>
      <c r="G78" s="75">
        <f t="shared" si="24"/>
        <v>414354.05009999999</v>
      </c>
      <c r="H78" s="136">
        <f t="shared" si="24"/>
        <v>2595164.8401000001</v>
      </c>
      <c r="I78" s="160">
        <f t="shared" si="24"/>
        <v>1828808.2799999998</v>
      </c>
      <c r="J78" s="86">
        <f t="shared" si="24"/>
        <v>384049.73879999999</v>
      </c>
      <c r="K78" s="150">
        <f t="shared" si="24"/>
        <v>2212858.0187999997</v>
      </c>
      <c r="L78" s="211">
        <f t="shared" si="24"/>
        <v>4009619.07</v>
      </c>
      <c r="M78" s="196">
        <f t="shared" si="24"/>
        <v>798403.78890000004</v>
      </c>
      <c r="N78" s="212">
        <f t="shared" si="24"/>
        <v>4808022.8589000003</v>
      </c>
    </row>
    <row r="80" spans="1:14" ht="23.25" customHeight="1" x14ac:dyDescent="0.25"/>
    <row r="81" spans="1:14" ht="21" x14ac:dyDescent="0.35">
      <c r="B81" s="50" t="s">
        <v>101</v>
      </c>
      <c r="C81" s="389" t="s">
        <v>102</v>
      </c>
      <c r="D81" s="389"/>
      <c r="E81" s="389"/>
      <c r="F81" s="389"/>
      <c r="G81" s="389"/>
      <c r="H81" s="389"/>
      <c r="I81" s="389"/>
      <c r="J81" s="389"/>
      <c r="K81" s="389"/>
      <c r="L81" s="166"/>
      <c r="M81" s="50"/>
      <c r="N81" s="166"/>
    </row>
    <row r="82" spans="1:14" ht="21" x14ac:dyDescent="0.35">
      <c r="A82" s="2"/>
      <c r="B82" s="51" t="s">
        <v>103</v>
      </c>
      <c r="C82" s="388" t="s">
        <v>104</v>
      </c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</row>
    <row r="85" spans="1:14" ht="21" x14ac:dyDescent="0.35">
      <c r="B85" s="50" t="s">
        <v>105</v>
      </c>
    </row>
    <row r="86" spans="1:14" ht="21" x14ac:dyDescent="0.35">
      <c r="A86" s="2"/>
      <c r="B86" s="51" t="s">
        <v>106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94" spans="1:14" s="50" customFormat="1" ht="63" customHeight="1" x14ac:dyDescent="0.35">
      <c r="B94" s="404"/>
      <c r="C94" s="404"/>
    </row>
  </sheetData>
  <mergeCells count="33">
    <mergeCell ref="A2:B2"/>
    <mergeCell ref="A3:B3"/>
    <mergeCell ref="A4:B4"/>
    <mergeCell ref="A6:E6"/>
    <mergeCell ref="A7:E7"/>
    <mergeCell ref="A45:B45"/>
    <mergeCell ref="A46:E46"/>
    <mergeCell ref="A59:B59"/>
    <mergeCell ref="A60:E60"/>
    <mergeCell ref="A8:E8"/>
    <mergeCell ref="F7:H8"/>
    <mergeCell ref="I7:K8"/>
    <mergeCell ref="L7:N8"/>
    <mergeCell ref="B94:C94"/>
    <mergeCell ref="A73:E73"/>
    <mergeCell ref="A76:B76"/>
    <mergeCell ref="A77:B77"/>
    <mergeCell ref="A78:B78"/>
    <mergeCell ref="A72:B72"/>
    <mergeCell ref="A9:A10"/>
    <mergeCell ref="B9:B10"/>
    <mergeCell ref="A12:E12"/>
    <mergeCell ref="A17:B17"/>
    <mergeCell ref="A18:E18"/>
    <mergeCell ref="A19:B19"/>
    <mergeCell ref="A20:E20"/>
    <mergeCell ref="L82:N82"/>
    <mergeCell ref="C81:E81"/>
    <mergeCell ref="F81:H81"/>
    <mergeCell ref="I81:K81"/>
    <mergeCell ref="C82:E82"/>
    <mergeCell ref="F82:H82"/>
    <mergeCell ref="I82:K82"/>
  </mergeCells>
  <pageMargins left="0.7" right="0.7" top="0.75" bottom="0.75" header="0.3" footer="0.3"/>
  <pageSetup paperSize="9" scale="2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ELIGIBIL</vt:lpstr>
      <vt:lpstr>NEELIGIBIL</vt:lpstr>
      <vt:lpstr>DG - TOTALIZATOR</vt:lpstr>
      <vt:lpstr>'DG - TOTALIZATOR'!Print_Area</vt:lpstr>
      <vt:lpstr>ELIGIBIL!Print_Area</vt:lpstr>
      <vt:lpstr>NEELIGIBIL!Print_Area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cp:lastPrinted>2025-07-18T09:47:03Z</cp:lastPrinted>
  <dcterms:created xsi:type="dcterms:W3CDTF">2015-06-05T18:17:20Z</dcterms:created>
  <dcterms:modified xsi:type="dcterms:W3CDTF">2026-06-10T06:59:17Z</dcterms:modified>
</cp:coreProperties>
</file>