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3. CLIENTI\Comuna SARMASAG\5. PNRR - C5 BLOCURI\devize\DEVIZE FINALE\"/>
    </mc:Choice>
  </mc:AlternateContent>
  <xr:revisionPtr revIDLastSave="0" documentId="13_ncr:1_{56028F55-1D13-4D40-BFA4-3A0F99E9EA5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LIGIBIL" sheetId="1" r:id="rId1"/>
    <sheet name="NEELIGIBIL" sheetId="2" r:id="rId2"/>
    <sheet name="DG-TOTALIZATOR" sheetId="3" r:id="rId3"/>
  </sheets>
  <externalReferences>
    <externalReference r:id="rId4"/>
  </externalReferences>
  <definedNames>
    <definedName name="_xlnm.Print_Area" localSheetId="2">'DG-TOTALIZATOR'!$A$1:$N$93</definedName>
    <definedName name="_xlnm.Print_Area" localSheetId="0">ELIGIBIL!$A$1:$N$115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7" i="1" l="1"/>
  <c r="L97" i="1" s="1"/>
  <c r="F48" i="2"/>
  <c r="C48" i="2"/>
  <c r="C47" i="2" s="1"/>
  <c r="F89" i="1"/>
  <c r="D52" i="2"/>
  <c r="E52" i="2"/>
  <c r="F52" i="2"/>
  <c r="G52" i="2"/>
  <c r="H52" i="2"/>
  <c r="I52" i="2"/>
  <c r="J52" i="2"/>
  <c r="K52" i="2"/>
  <c r="L52" i="2"/>
  <c r="M52" i="2"/>
  <c r="N52" i="2"/>
  <c r="F47" i="2"/>
  <c r="I47" i="2"/>
  <c r="J47" i="2"/>
  <c r="K47" i="2"/>
  <c r="C52" i="2"/>
  <c r="C55" i="3"/>
  <c r="D55" i="3"/>
  <c r="E55" i="3"/>
  <c r="F55" i="3"/>
  <c r="G55" i="3"/>
  <c r="H55" i="3"/>
  <c r="I55" i="3"/>
  <c r="J55" i="3"/>
  <c r="K55" i="3"/>
  <c r="L55" i="3"/>
  <c r="M55" i="3"/>
  <c r="N55" i="3"/>
  <c r="C50" i="3"/>
  <c r="D50" i="3"/>
  <c r="E50" i="3"/>
  <c r="F50" i="3"/>
  <c r="G50" i="3"/>
  <c r="H50" i="3"/>
  <c r="I50" i="3"/>
  <c r="J50" i="3"/>
  <c r="K50" i="3"/>
  <c r="L50" i="3"/>
  <c r="M50" i="3"/>
  <c r="N50" i="3"/>
  <c r="G77" i="1"/>
  <c r="H77" i="1" s="1"/>
  <c r="N77" i="1" s="1"/>
  <c r="I77" i="1"/>
  <c r="J77" i="1"/>
  <c r="K77" i="1"/>
  <c r="L77" i="1"/>
  <c r="D77" i="1"/>
  <c r="E77" i="1" s="1"/>
  <c r="L66" i="2"/>
  <c r="M66" i="2"/>
  <c r="N66" i="2"/>
  <c r="L67" i="2"/>
  <c r="M67" i="2"/>
  <c r="N67" i="2"/>
  <c r="L68" i="2"/>
  <c r="M68" i="2"/>
  <c r="N68" i="2"/>
  <c r="L69" i="2"/>
  <c r="M69" i="2"/>
  <c r="N69" i="2"/>
  <c r="M65" i="2"/>
  <c r="N65" i="2"/>
  <c r="L65" i="2"/>
  <c r="I66" i="2"/>
  <c r="F66" i="2"/>
  <c r="F66" i="3" s="1"/>
  <c r="M39" i="2"/>
  <c r="N39" i="2"/>
  <c r="L39" i="2"/>
  <c r="J39" i="2"/>
  <c r="K39" i="2"/>
  <c r="I39" i="2"/>
  <c r="G39" i="2"/>
  <c r="H39" i="2"/>
  <c r="F39" i="2"/>
  <c r="D39" i="2"/>
  <c r="E39" i="2"/>
  <c r="C44" i="3"/>
  <c r="F44" i="3"/>
  <c r="C39" i="2"/>
  <c r="D44" i="2"/>
  <c r="E44" i="2" s="1"/>
  <c r="G44" i="2"/>
  <c r="H44" i="2" s="1"/>
  <c r="J44" i="2"/>
  <c r="K44" i="2" s="1"/>
  <c r="L44" i="2"/>
  <c r="M44" i="2"/>
  <c r="D44" i="1"/>
  <c r="E44" i="1" s="1"/>
  <c r="E44" i="3" s="1"/>
  <c r="G44" i="1"/>
  <c r="H44" i="1"/>
  <c r="H44" i="3" s="1"/>
  <c r="I44" i="1"/>
  <c r="J44" i="1" s="1"/>
  <c r="K44" i="1" s="1"/>
  <c r="F62" i="3"/>
  <c r="F49" i="2"/>
  <c r="C49" i="2"/>
  <c r="I49" i="2" s="1"/>
  <c r="L55" i="2"/>
  <c r="D55" i="2"/>
  <c r="E55" i="2" s="1"/>
  <c r="G55" i="2"/>
  <c r="H55" i="2"/>
  <c r="J55" i="2"/>
  <c r="K55" i="2" s="1"/>
  <c r="D50" i="2"/>
  <c r="E50" i="2"/>
  <c r="L50" i="2"/>
  <c r="J50" i="2"/>
  <c r="K50" i="2" s="1"/>
  <c r="G50" i="2"/>
  <c r="J48" i="2"/>
  <c r="F72" i="1"/>
  <c r="I72" i="1" s="1"/>
  <c r="L72" i="1" s="1"/>
  <c r="F63" i="1"/>
  <c r="I98" i="1"/>
  <c r="L98" i="1" s="1"/>
  <c r="I41" i="1"/>
  <c r="I51" i="1"/>
  <c r="J51" i="1" s="1"/>
  <c r="K51" i="1" s="1"/>
  <c r="I52" i="1"/>
  <c r="J52" i="1" s="1"/>
  <c r="I53" i="1"/>
  <c r="I54" i="1"/>
  <c r="L54" i="1" s="1"/>
  <c r="I55" i="1"/>
  <c r="J55" i="1" s="1"/>
  <c r="K55" i="1" s="1"/>
  <c r="I56" i="1"/>
  <c r="L56" i="1" s="1"/>
  <c r="I57" i="1"/>
  <c r="J57" i="1" s="1"/>
  <c r="I60" i="1"/>
  <c r="J60" i="1" s="1"/>
  <c r="I61" i="1"/>
  <c r="L61" i="1" s="1"/>
  <c r="I62" i="1"/>
  <c r="L62" i="1" s="1"/>
  <c r="I64" i="1"/>
  <c r="J64" i="1" s="1"/>
  <c r="I65" i="1"/>
  <c r="J65" i="1" s="1"/>
  <c r="I69" i="1"/>
  <c r="L69" i="1" s="1"/>
  <c r="I70" i="1"/>
  <c r="J70" i="1" s="1"/>
  <c r="I71" i="1"/>
  <c r="L71" i="1" s="1"/>
  <c r="I73" i="1"/>
  <c r="L73" i="1" s="1"/>
  <c r="I74" i="1"/>
  <c r="L74" i="1" s="1"/>
  <c r="I75" i="1"/>
  <c r="J75" i="1" s="1"/>
  <c r="K75" i="1" s="1"/>
  <c r="I76" i="1"/>
  <c r="J76" i="1" s="1"/>
  <c r="I78" i="1"/>
  <c r="J78" i="1" s="1"/>
  <c r="F71" i="3"/>
  <c r="C71" i="3"/>
  <c r="F70" i="3"/>
  <c r="C70" i="3"/>
  <c r="D66" i="3"/>
  <c r="G66" i="3"/>
  <c r="I66" i="3"/>
  <c r="J66" i="3"/>
  <c r="L66" i="3"/>
  <c r="M66" i="3"/>
  <c r="C66" i="3"/>
  <c r="D65" i="3"/>
  <c r="F65" i="3"/>
  <c r="G65" i="3"/>
  <c r="I65" i="3"/>
  <c r="J65" i="3"/>
  <c r="L65" i="3"/>
  <c r="M65" i="3"/>
  <c r="C65" i="3"/>
  <c r="F63" i="3"/>
  <c r="C63" i="3"/>
  <c r="C62" i="3"/>
  <c r="F58" i="3"/>
  <c r="I58" i="3"/>
  <c r="C58" i="3"/>
  <c r="F57" i="3"/>
  <c r="I57" i="3"/>
  <c r="C57" i="3"/>
  <c r="F56" i="3"/>
  <c r="I56" i="3"/>
  <c r="C56" i="3"/>
  <c r="F54" i="3"/>
  <c r="I54" i="3"/>
  <c r="C54" i="3"/>
  <c r="F53" i="3"/>
  <c r="C53" i="3"/>
  <c r="F51" i="3"/>
  <c r="C51" i="3"/>
  <c r="F43" i="3"/>
  <c r="C43" i="3"/>
  <c r="F38" i="3"/>
  <c r="I38" i="3"/>
  <c r="C38" i="3"/>
  <c r="F37" i="3"/>
  <c r="C37" i="3"/>
  <c r="F35" i="3"/>
  <c r="C35" i="3"/>
  <c r="C34" i="3"/>
  <c r="F33" i="3"/>
  <c r="C33" i="3"/>
  <c r="C32" i="3"/>
  <c r="C31" i="3"/>
  <c r="C27" i="3"/>
  <c r="C26" i="3"/>
  <c r="F25" i="3"/>
  <c r="I25" i="3"/>
  <c r="C25" i="3"/>
  <c r="C66" i="1"/>
  <c r="I43" i="1"/>
  <c r="J43" i="1" s="1"/>
  <c r="I37" i="2"/>
  <c r="I37" i="3" s="1"/>
  <c r="M75" i="2"/>
  <c r="M74" i="2"/>
  <c r="I71" i="2"/>
  <c r="I70" i="2"/>
  <c r="L70" i="2" s="1"/>
  <c r="I63" i="2"/>
  <c r="I62" i="2"/>
  <c r="J62" i="2" s="1"/>
  <c r="L42" i="2"/>
  <c r="L43" i="2"/>
  <c r="L41" i="2"/>
  <c r="L38" i="2"/>
  <c r="J37" i="2"/>
  <c r="L23" i="2"/>
  <c r="L24" i="2"/>
  <c r="L25" i="2"/>
  <c r="L26" i="2"/>
  <c r="L27" i="2"/>
  <c r="L29" i="2"/>
  <c r="L30" i="2"/>
  <c r="L31" i="2"/>
  <c r="L32" i="2"/>
  <c r="L33" i="2"/>
  <c r="L34" i="2"/>
  <c r="I35" i="2"/>
  <c r="L22" i="2"/>
  <c r="L14" i="2"/>
  <c r="L15" i="2"/>
  <c r="L16" i="2"/>
  <c r="L13" i="2"/>
  <c r="J75" i="2"/>
  <c r="J74" i="2"/>
  <c r="J54" i="2"/>
  <c r="J56" i="2"/>
  <c r="J57" i="2"/>
  <c r="J58" i="2"/>
  <c r="J53" i="2"/>
  <c r="J51" i="2"/>
  <c r="J42" i="2"/>
  <c r="J43" i="2"/>
  <c r="J41" i="2"/>
  <c r="J38" i="2"/>
  <c r="J30" i="2"/>
  <c r="J31" i="2"/>
  <c r="J32" i="2"/>
  <c r="J33" i="2"/>
  <c r="J34" i="2"/>
  <c r="J29" i="2"/>
  <c r="J23" i="2"/>
  <c r="J24" i="2"/>
  <c r="J25" i="2"/>
  <c r="J26" i="2"/>
  <c r="J27" i="2"/>
  <c r="J22" i="2"/>
  <c r="J14" i="2"/>
  <c r="J15" i="2"/>
  <c r="J16" i="2"/>
  <c r="J13" i="2"/>
  <c r="M102" i="1"/>
  <c r="M101" i="1"/>
  <c r="L90" i="1"/>
  <c r="L81" i="1"/>
  <c r="L54" i="3" s="1"/>
  <c r="L83" i="1"/>
  <c r="L56" i="3" s="1"/>
  <c r="L84" i="1"/>
  <c r="L57" i="3" s="1"/>
  <c r="L85" i="1"/>
  <c r="L58" i="3" s="1"/>
  <c r="L35" i="1"/>
  <c r="L37" i="1"/>
  <c r="L38" i="1"/>
  <c r="L38" i="3" s="1"/>
  <c r="L41" i="1"/>
  <c r="L42" i="1"/>
  <c r="L30" i="1"/>
  <c r="L29" i="1"/>
  <c r="L23" i="1"/>
  <c r="L24" i="1"/>
  <c r="L25" i="1"/>
  <c r="L22" i="1"/>
  <c r="L14" i="1"/>
  <c r="L15" i="1"/>
  <c r="L16" i="1"/>
  <c r="L13" i="1"/>
  <c r="J102" i="1"/>
  <c r="J101" i="1"/>
  <c r="J90" i="1"/>
  <c r="J81" i="1"/>
  <c r="J83" i="1"/>
  <c r="J84" i="1"/>
  <c r="J85" i="1"/>
  <c r="J41" i="1"/>
  <c r="J38" i="1"/>
  <c r="J38" i="3" s="1"/>
  <c r="J37" i="1"/>
  <c r="J35" i="1"/>
  <c r="J30" i="1"/>
  <c r="J29" i="1"/>
  <c r="J23" i="1"/>
  <c r="J24" i="1"/>
  <c r="J25" i="1"/>
  <c r="J22" i="1"/>
  <c r="J14" i="1"/>
  <c r="J15" i="1"/>
  <c r="J16" i="1"/>
  <c r="J13" i="1"/>
  <c r="J97" i="1" l="1"/>
  <c r="M97" i="1" s="1"/>
  <c r="J44" i="3"/>
  <c r="L44" i="1"/>
  <c r="L44" i="3" s="1"/>
  <c r="M77" i="1"/>
  <c r="M44" i="1"/>
  <c r="G44" i="3"/>
  <c r="L70" i="3"/>
  <c r="I44" i="3"/>
  <c r="D44" i="3"/>
  <c r="J54" i="3"/>
  <c r="I43" i="3"/>
  <c r="M44" i="3"/>
  <c r="K44" i="3"/>
  <c r="J56" i="3"/>
  <c r="N44" i="2"/>
  <c r="M55" i="2"/>
  <c r="N55" i="2" s="1"/>
  <c r="J57" i="3"/>
  <c r="C49" i="3"/>
  <c r="N44" i="1"/>
  <c r="J69" i="1"/>
  <c r="J25" i="3"/>
  <c r="J51" i="3"/>
  <c r="J43" i="3"/>
  <c r="J37" i="3"/>
  <c r="L78" i="1"/>
  <c r="L51" i="3" s="1"/>
  <c r="J58" i="3"/>
  <c r="I51" i="3"/>
  <c r="J74" i="1"/>
  <c r="K74" i="1" s="1"/>
  <c r="L70" i="1"/>
  <c r="L25" i="3"/>
  <c r="M50" i="2"/>
  <c r="H50" i="2"/>
  <c r="N50" i="2" s="1"/>
  <c r="J71" i="2"/>
  <c r="I71" i="3"/>
  <c r="J35" i="2"/>
  <c r="J35" i="3" s="1"/>
  <c r="I35" i="3"/>
  <c r="L35" i="2"/>
  <c r="L35" i="3" s="1"/>
  <c r="F49" i="3"/>
  <c r="L62" i="2"/>
  <c r="J63" i="2"/>
  <c r="J63" i="3" s="1"/>
  <c r="I63" i="3"/>
  <c r="L63" i="2"/>
  <c r="L63" i="3" s="1"/>
  <c r="J53" i="1"/>
  <c r="K53" i="1" s="1"/>
  <c r="L53" i="1"/>
  <c r="J56" i="1"/>
  <c r="K56" i="1" s="1"/>
  <c r="L48" i="2"/>
  <c r="L47" i="2" s="1"/>
  <c r="L55" i="1"/>
  <c r="L57" i="1"/>
  <c r="J54" i="1"/>
  <c r="K54" i="1" s="1"/>
  <c r="I70" i="3"/>
  <c r="L51" i="1"/>
  <c r="L52" i="1"/>
  <c r="J62" i="1"/>
  <c r="K62" i="1" s="1"/>
  <c r="L63" i="1"/>
  <c r="J63" i="1"/>
  <c r="L64" i="1"/>
  <c r="L65" i="1"/>
  <c r="L75" i="1"/>
  <c r="L76" i="1"/>
  <c r="J61" i="1"/>
  <c r="J72" i="1"/>
  <c r="J71" i="1"/>
  <c r="L60" i="1"/>
  <c r="J73" i="1"/>
  <c r="L43" i="1"/>
  <c r="L43" i="3" s="1"/>
  <c r="L37" i="2"/>
  <c r="L37" i="3" s="1"/>
  <c r="L71" i="2"/>
  <c r="L71" i="3" s="1"/>
  <c r="J70" i="2"/>
  <c r="K70" i="1"/>
  <c r="K78" i="1"/>
  <c r="K69" i="1"/>
  <c r="K65" i="1"/>
  <c r="K57" i="1"/>
  <c r="K76" i="1"/>
  <c r="K64" i="1"/>
  <c r="K60" i="1"/>
  <c r="K52" i="1"/>
  <c r="J70" i="3" l="1"/>
  <c r="N44" i="3"/>
  <c r="L49" i="2"/>
  <c r="J49" i="2"/>
  <c r="I49" i="3"/>
  <c r="L49" i="3"/>
  <c r="K61" i="1"/>
  <c r="K63" i="1"/>
  <c r="K73" i="1"/>
  <c r="K71" i="1"/>
  <c r="K72" i="1"/>
  <c r="L76" i="3"/>
  <c r="I76" i="3"/>
  <c r="F76" i="3"/>
  <c r="M75" i="3"/>
  <c r="N75" i="3" s="1"/>
  <c r="J75" i="3"/>
  <c r="K75" i="3" s="1"/>
  <c r="G75" i="3"/>
  <c r="H75" i="3" s="1"/>
  <c r="M74" i="3"/>
  <c r="M76" i="3" s="1"/>
  <c r="J74" i="3"/>
  <c r="J76" i="3" s="1"/>
  <c r="G74" i="3"/>
  <c r="G76" i="3" s="1"/>
  <c r="N69" i="3"/>
  <c r="K69" i="3"/>
  <c r="H69" i="3"/>
  <c r="N68" i="3"/>
  <c r="K68" i="3"/>
  <c r="H68" i="3"/>
  <c r="N67" i="3"/>
  <c r="K67" i="3"/>
  <c r="H67" i="3"/>
  <c r="M42" i="3"/>
  <c r="N42" i="3" s="1"/>
  <c r="J42" i="3"/>
  <c r="K42" i="3" s="1"/>
  <c r="G42" i="3"/>
  <c r="H42" i="3" s="1"/>
  <c r="M41" i="3"/>
  <c r="J41" i="3"/>
  <c r="G41" i="3"/>
  <c r="H41" i="3" s="1"/>
  <c r="M30" i="3"/>
  <c r="N30" i="3" s="1"/>
  <c r="J30" i="3"/>
  <c r="K30" i="3" s="1"/>
  <c r="G30" i="3"/>
  <c r="H30" i="3" s="1"/>
  <c r="M29" i="3"/>
  <c r="J29" i="3"/>
  <c r="G29" i="3"/>
  <c r="H29" i="3" s="1"/>
  <c r="M24" i="3"/>
  <c r="N24" i="3" s="1"/>
  <c r="J24" i="3"/>
  <c r="K24" i="3" s="1"/>
  <c r="G24" i="3"/>
  <c r="H24" i="3" s="1"/>
  <c r="M23" i="3"/>
  <c r="N23" i="3" s="1"/>
  <c r="J23" i="3"/>
  <c r="G23" i="3"/>
  <c r="H23" i="3" s="1"/>
  <c r="M22" i="3"/>
  <c r="N22" i="3" s="1"/>
  <c r="J22" i="3"/>
  <c r="K22" i="3" s="1"/>
  <c r="G22" i="3"/>
  <c r="L21" i="3"/>
  <c r="I21" i="3"/>
  <c r="F21" i="3"/>
  <c r="L17" i="3"/>
  <c r="I17" i="3"/>
  <c r="F17" i="3"/>
  <c r="M16" i="3"/>
  <c r="N16" i="3" s="1"/>
  <c r="J16" i="3"/>
  <c r="K16" i="3" s="1"/>
  <c r="G16" i="3"/>
  <c r="H16" i="3" s="1"/>
  <c r="M15" i="3"/>
  <c r="N15" i="3" s="1"/>
  <c r="J15" i="3"/>
  <c r="K15" i="3" s="1"/>
  <c r="G15" i="3"/>
  <c r="H15" i="3" s="1"/>
  <c r="M14" i="3"/>
  <c r="J14" i="3"/>
  <c r="K14" i="3" s="1"/>
  <c r="G14" i="3"/>
  <c r="H14" i="3" s="1"/>
  <c r="M13" i="3"/>
  <c r="J13" i="3"/>
  <c r="J17" i="3" s="1"/>
  <c r="G13" i="3"/>
  <c r="G17" i="3" s="1"/>
  <c r="C76" i="3"/>
  <c r="D75" i="3"/>
  <c r="E75" i="3" s="1"/>
  <c r="D74" i="3"/>
  <c r="E74" i="3" s="1"/>
  <c r="E69" i="3"/>
  <c r="E68" i="3"/>
  <c r="E67" i="3"/>
  <c r="C42" i="3"/>
  <c r="D42" i="3" s="1"/>
  <c r="E42" i="3" s="1"/>
  <c r="C41" i="3"/>
  <c r="D30" i="3"/>
  <c r="E30" i="3" s="1"/>
  <c r="D29" i="3"/>
  <c r="E29" i="3" s="1"/>
  <c r="D24" i="3"/>
  <c r="E24" i="3" s="1"/>
  <c r="D23" i="3"/>
  <c r="E23" i="3" s="1"/>
  <c r="D22" i="3"/>
  <c r="E22" i="3" s="1"/>
  <c r="C21" i="3"/>
  <c r="C17" i="3"/>
  <c r="D16" i="3"/>
  <c r="E16" i="3" s="1"/>
  <c r="D15" i="3"/>
  <c r="E15" i="3" s="1"/>
  <c r="D14" i="3"/>
  <c r="E14" i="3" s="1"/>
  <c r="D13" i="3"/>
  <c r="E13" i="3" s="1"/>
  <c r="L76" i="2"/>
  <c r="N75" i="2"/>
  <c r="M64" i="2"/>
  <c r="L64" i="2"/>
  <c r="L61" i="2"/>
  <c r="M58" i="2"/>
  <c r="N58" i="2" s="1"/>
  <c r="M57" i="2"/>
  <c r="N57" i="2" s="1"/>
  <c r="M56" i="2"/>
  <c r="N56" i="2" s="1"/>
  <c r="M54" i="2"/>
  <c r="N54" i="2" s="1"/>
  <c r="M53" i="2"/>
  <c r="M51" i="2"/>
  <c r="N51" i="2" s="1"/>
  <c r="L40" i="2"/>
  <c r="L36" i="2"/>
  <c r="L21" i="2"/>
  <c r="L17" i="2"/>
  <c r="I76" i="2"/>
  <c r="K75" i="2"/>
  <c r="J76" i="2"/>
  <c r="K71" i="2"/>
  <c r="K70" i="2"/>
  <c r="K69" i="2"/>
  <c r="K68" i="2"/>
  <c r="K67" i="2"/>
  <c r="K66" i="2"/>
  <c r="K65" i="2"/>
  <c r="J64" i="2"/>
  <c r="I64" i="2"/>
  <c r="K63" i="2"/>
  <c r="K62" i="2"/>
  <c r="I61" i="2"/>
  <c r="K58" i="2"/>
  <c r="K57" i="2"/>
  <c r="K56" i="2"/>
  <c r="K54" i="2"/>
  <c r="K51" i="2"/>
  <c r="K51" i="3" s="1"/>
  <c r="K48" i="2"/>
  <c r="I59" i="2"/>
  <c r="K43" i="2"/>
  <c r="K42" i="2"/>
  <c r="K41" i="2"/>
  <c r="K40" i="2" s="1"/>
  <c r="I40" i="2"/>
  <c r="K38" i="2"/>
  <c r="K37" i="2"/>
  <c r="I36" i="2"/>
  <c r="K35" i="2"/>
  <c r="K34" i="2"/>
  <c r="K33" i="2"/>
  <c r="K32" i="2"/>
  <c r="K31" i="2"/>
  <c r="K30" i="2"/>
  <c r="I28" i="2"/>
  <c r="K27" i="2"/>
  <c r="K26" i="2"/>
  <c r="K25" i="2"/>
  <c r="K23" i="2"/>
  <c r="K22" i="2"/>
  <c r="I21" i="2"/>
  <c r="I17" i="2"/>
  <c r="K16" i="2"/>
  <c r="K15" i="2"/>
  <c r="K13" i="2"/>
  <c r="F76" i="2"/>
  <c r="G75" i="2"/>
  <c r="G74" i="2"/>
  <c r="H74" i="2" s="1"/>
  <c r="G71" i="2"/>
  <c r="G70" i="2"/>
  <c r="H69" i="2"/>
  <c r="H68" i="2"/>
  <c r="H67" i="2"/>
  <c r="H66" i="2"/>
  <c r="H65" i="2"/>
  <c r="G64" i="2"/>
  <c r="F64" i="2"/>
  <c r="G63" i="2"/>
  <c r="G62" i="2"/>
  <c r="F61" i="2"/>
  <c r="G58" i="2"/>
  <c r="H58" i="2" s="1"/>
  <c r="G57" i="2"/>
  <c r="H57" i="2" s="1"/>
  <c r="G56" i="2"/>
  <c r="H56" i="2" s="1"/>
  <c r="G54" i="2"/>
  <c r="H54" i="2" s="1"/>
  <c r="G53" i="2"/>
  <c r="F59" i="2"/>
  <c r="G51" i="2"/>
  <c r="H51" i="2" s="1"/>
  <c r="G49" i="2"/>
  <c r="G48" i="2"/>
  <c r="G43" i="2"/>
  <c r="G42" i="2"/>
  <c r="G41" i="2"/>
  <c r="F40" i="2"/>
  <c r="G38" i="2"/>
  <c r="G37" i="2"/>
  <c r="F36" i="2"/>
  <c r="G35" i="2"/>
  <c r="G34" i="2"/>
  <c r="G33" i="2"/>
  <c r="G32" i="2"/>
  <c r="G31" i="2"/>
  <c r="M31" i="2" s="1"/>
  <c r="G30" i="2"/>
  <c r="G29" i="2"/>
  <c r="M29" i="2" s="1"/>
  <c r="F28" i="2"/>
  <c r="G27" i="2"/>
  <c r="G26" i="2"/>
  <c r="G25" i="2"/>
  <c r="G24" i="2"/>
  <c r="M24" i="2" s="1"/>
  <c r="G23" i="2"/>
  <c r="G22" i="2"/>
  <c r="F21" i="2"/>
  <c r="F17" i="2"/>
  <c r="G16" i="2"/>
  <c r="G15" i="2"/>
  <c r="G14" i="2"/>
  <c r="G13" i="2"/>
  <c r="C76" i="2"/>
  <c r="D75" i="2"/>
  <c r="E75" i="2" s="1"/>
  <c r="D74" i="2"/>
  <c r="E74" i="2" s="1"/>
  <c r="D71" i="2"/>
  <c r="E71" i="2" s="1"/>
  <c r="D70" i="2"/>
  <c r="E70" i="2" s="1"/>
  <c r="E69" i="2"/>
  <c r="E68" i="2"/>
  <c r="E67" i="2"/>
  <c r="E66" i="2"/>
  <c r="E65" i="2"/>
  <c r="D64" i="2"/>
  <c r="C64" i="2"/>
  <c r="D63" i="2"/>
  <c r="E63" i="2" s="1"/>
  <c r="D62" i="2"/>
  <c r="E62" i="2" s="1"/>
  <c r="C61" i="2"/>
  <c r="D58" i="2"/>
  <c r="E58" i="2" s="1"/>
  <c r="D57" i="2"/>
  <c r="E57" i="2" s="1"/>
  <c r="D56" i="2"/>
  <c r="E56" i="2" s="1"/>
  <c r="D54" i="2"/>
  <c r="E54" i="2" s="1"/>
  <c r="D53" i="2"/>
  <c r="D51" i="2"/>
  <c r="E51" i="2" s="1"/>
  <c r="D49" i="2"/>
  <c r="E49" i="2" s="1"/>
  <c r="D48" i="2"/>
  <c r="D43" i="2"/>
  <c r="E43" i="2" s="1"/>
  <c r="D42" i="2"/>
  <c r="E42" i="2" s="1"/>
  <c r="D41" i="2"/>
  <c r="E41" i="2" s="1"/>
  <c r="C40" i="2"/>
  <c r="D38" i="2"/>
  <c r="E38" i="2" s="1"/>
  <c r="D37" i="2"/>
  <c r="E37" i="2" s="1"/>
  <c r="C36" i="2"/>
  <c r="D35" i="2"/>
  <c r="E35" i="2" s="1"/>
  <c r="D34" i="2"/>
  <c r="E34" i="2" s="1"/>
  <c r="D33" i="2"/>
  <c r="E33" i="2" s="1"/>
  <c r="D32" i="2"/>
  <c r="E32" i="2" s="1"/>
  <c r="D31" i="2"/>
  <c r="E31" i="2" s="1"/>
  <c r="D30" i="2"/>
  <c r="E30" i="2" s="1"/>
  <c r="D29" i="2"/>
  <c r="C28" i="2"/>
  <c r="D27" i="2"/>
  <c r="E27" i="2" s="1"/>
  <c r="D26" i="2"/>
  <c r="E26" i="2" s="1"/>
  <c r="D25" i="2"/>
  <c r="E25" i="2" s="1"/>
  <c r="D24" i="2"/>
  <c r="E24" i="2" s="1"/>
  <c r="D23" i="2"/>
  <c r="E23" i="2" s="1"/>
  <c r="D22" i="2"/>
  <c r="E22" i="2" s="1"/>
  <c r="C21" i="2"/>
  <c r="C17" i="2"/>
  <c r="D16" i="2"/>
  <c r="E16" i="2" s="1"/>
  <c r="D15" i="2"/>
  <c r="E15" i="2" s="1"/>
  <c r="D14" i="2"/>
  <c r="D13" i="2"/>
  <c r="E13" i="2" s="1"/>
  <c r="M48" i="2" l="1"/>
  <c r="M47" i="2" s="1"/>
  <c r="G47" i="2"/>
  <c r="E48" i="2"/>
  <c r="E47" i="2" s="1"/>
  <c r="D47" i="2"/>
  <c r="C72" i="2"/>
  <c r="G21" i="3"/>
  <c r="N21" i="3"/>
  <c r="J49" i="3"/>
  <c r="K49" i="2"/>
  <c r="H31" i="2"/>
  <c r="N31" i="2" s="1"/>
  <c r="H38" i="2"/>
  <c r="M38" i="2"/>
  <c r="H34" i="2"/>
  <c r="N34" i="2" s="1"/>
  <c r="M34" i="2"/>
  <c r="H43" i="2"/>
  <c r="N43" i="2" s="1"/>
  <c r="M43" i="2"/>
  <c r="H62" i="2"/>
  <c r="M62" i="2"/>
  <c r="H63" i="2"/>
  <c r="N63" i="2" s="1"/>
  <c r="M63" i="2"/>
  <c r="H33" i="2"/>
  <c r="N33" i="2" s="1"/>
  <c r="M33" i="2"/>
  <c r="H41" i="2"/>
  <c r="N41" i="2" s="1"/>
  <c r="M41" i="2"/>
  <c r="H42" i="2"/>
  <c r="N42" i="2" s="1"/>
  <c r="M42" i="2"/>
  <c r="M40" i="2" s="1"/>
  <c r="H22" i="3"/>
  <c r="H21" i="3" s="1"/>
  <c r="H13" i="2"/>
  <c r="M13" i="2"/>
  <c r="H35" i="2"/>
  <c r="N35" i="2" s="1"/>
  <c r="M35" i="2"/>
  <c r="G21" i="2"/>
  <c r="M22" i="2"/>
  <c r="H23" i="2"/>
  <c r="N23" i="2" s="1"/>
  <c r="M23" i="2"/>
  <c r="H24" i="2"/>
  <c r="H25" i="2"/>
  <c r="N25" i="2" s="1"/>
  <c r="M25" i="2"/>
  <c r="H27" i="2"/>
  <c r="N27" i="2" s="1"/>
  <c r="M27" i="2"/>
  <c r="H32" i="2"/>
  <c r="N32" i="2" s="1"/>
  <c r="M32" i="2"/>
  <c r="K74" i="3"/>
  <c r="H14" i="2"/>
  <c r="M14" i="2"/>
  <c r="H15" i="2"/>
  <c r="N15" i="2" s="1"/>
  <c r="M15" i="2"/>
  <c r="H16" i="2"/>
  <c r="N16" i="2" s="1"/>
  <c r="M16" i="2"/>
  <c r="M17" i="3"/>
  <c r="L28" i="2"/>
  <c r="L45" i="2" s="1"/>
  <c r="H13" i="3"/>
  <c r="H17" i="3" s="1"/>
  <c r="J21" i="3"/>
  <c r="H26" i="2"/>
  <c r="N26" i="2" s="1"/>
  <c r="M26" i="2"/>
  <c r="H30" i="2"/>
  <c r="N30" i="2" s="1"/>
  <c r="M30" i="2"/>
  <c r="C59" i="2"/>
  <c r="L59" i="2"/>
  <c r="H49" i="2"/>
  <c r="M49" i="2"/>
  <c r="H37" i="2"/>
  <c r="N37" i="2" s="1"/>
  <c r="M37" i="2"/>
  <c r="F45" i="2"/>
  <c r="H71" i="2"/>
  <c r="N71" i="2" s="1"/>
  <c r="M71" i="2"/>
  <c r="H70" i="2"/>
  <c r="N70" i="2" s="1"/>
  <c r="M70" i="2"/>
  <c r="K36" i="2"/>
  <c r="K76" i="3"/>
  <c r="M21" i="3"/>
  <c r="N13" i="3"/>
  <c r="N17" i="3" s="1"/>
  <c r="N41" i="3"/>
  <c r="N74" i="3"/>
  <c r="N76" i="3" s="1"/>
  <c r="K29" i="3"/>
  <c r="K41" i="3"/>
  <c r="N29" i="3"/>
  <c r="K13" i="3"/>
  <c r="K17" i="3" s="1"/>
  <c r="K23" i="3"/>
  <c r="K21" i="3" s="1"/>
  <c r="N14" i="3"/>
  <c r="H74" i="3"/>
  <c r="H76" i="3" s="1"/>
  <c r="E76" i="2"/>
  <c r="G76" i="2"/>
  <c r="J28" i="2"/>
  <c r="J40" i="2"/>
  <c r="K64" i="2"/>
  <c r="H48" i="2"/>
  <c r="G61" i="2"/>
  <c r="G72" i="2" s="1"/>
  <c r="K74" i="2"/>
  <c r="K76" i="2" s="1"/>
  <c r="D61" i="2"/>
  <c r="D72" i="2" s="1"/>
  <c r="K61" i="2"/>
  <c r="E14" i="2"/>
  <c r="D36" i="2"/>
  <c r="E61" i="2"/>
  <c r="G17" i="2"/>
  <c r="E36" i="2"/>
  <c r="L72" i="2"/>
  <c r="G28" i="2"/>
  <c r="F72" i="2"/>
  <c r="N64" i="2"/>
  <c r="H22" i="2"/>
  <c r="G40" i="2"/>
  <c r="H75" i="2"/>
  <c r="H76" i="2" s="1"/>
  <c r="D28" i="2"/>
  <c r="E64" i="2"/>
  <c r="J21" i="2"/>
  <c r="E21" i="2"/>
  <c r="D40" i="2"/>
  <c r="H64" i="2"/>
  <c r="I72" i="2"/>
  <c r="M76" i="2"/>
  <c r="D21" i="2"/>
  <c r="E40" i="2"/>
  <c r="J61" i="2"/>
  <c r="J72" i="2" s="1"/>
  <c r="N74" i="2"/>
  <c r="N76" i="2" s="1"/>
  <c r="D17" i="3"/>
  <c r="E17" i="3"/>
  <c r="E76" i="3"/>
  <c r="E21" i="3"/>
  <c r="D76" i="3"/>
  <c r="D21" i="3"/>
  <c r="D41" i="3"/>
  <c r="N53" i="2"/>
  <c r="L78" i="2"/>
  <c r="I45" i="2"/>
  <c r="K24" i="2"/>
  <c r="K21" i="2" s="1"/>
  <c r="K53" i="2"/>
  <c r="J36" i="2"/>
  <c r="K29" i="2"/>
  <c r="K28" i="2" s="1"/>
  <c r="J17" i="2"/>
  <c r="I78" i="2"/>
  <c r="K14" i="2"/>
  <c r="H29" i="2"/>
  <c r="H53" i="2"/>
  <c r="G36" i="2"/>
  <c r="F78" i="2"/>
  <c r="C45" i="2"/>
  <c r="D76" i="2"/>
  <c r="E53" i="2"/>
  <c r="D17" i="2"/>
  <c r="C78" i="2"/>
  <c r="E29" i="2"/>
  <c r="E28" i="2" s="1"/>
  <c r="N48" i="2" l="1"/>
  <c r="N47" i="2" s="1"/>
  <c r="H47" i="2"/>
  <c r="M61" i="2"/>
  <c r="M72" i="2" s="1"/>
  <c r="N14" i="2"/>
  <c r="M17" i="2"/>
  <c r="M21" i="2"/>
  <c r="C77" i="2"/>
  <c r="M36" i="2"/>
  <c r="N38" i="2"/>
  <c r="N36" i="2" s="1"/>
  <c r="H36" i="2"/>
  <c r="N62" i="2"/>
  <c r="N61" i="2" s="1"/>
  <c r="N72" i="2" s="1"/>
  <c r="H61" i="2"/>
  <c r="H72" i="2" s="1"/>
  <c r="N13" i="2"/>
  <c r="N17" i="2" s="1"/>
  <c r="H17" i="2"/>
  <c r="K49" i="3"/>
  <c r="N40" i="2"/>
  <c r="H28" i="2"/>
  <c r="N28" i="2" s="1"/>
  <c r="N29" i="2"/>
  <c r="E59" i="2"/>
  <c r="H40" i="2"/>
  <c r="H21" i="2"/>
  <c r="N22" i="2"/>
  <c r="M28" i="2"/>
  <c r="N24" i="2"/>
  <c r="E72" i="2"/>
  <c r="J59" i="2"/>
  <c r="G59" i="2"/>
  <c r="M59" i="2"/>
  <c r="N49" i="2"/>
  <c r="N59" i="2" s="1"/>
  <c r="D78" i="2"/>
  <c r="D59" i="2"/>
  <c r="M78" i="2"/>
  <c r="G78" i="2"/>
  <c r="F77" i="2"/>
  <c r="L77" i="2"/>
  <c r="I77" i="2"/>
  <c r="J45" i="2"/>
  <c r="E78" i="2"/>
  <c r="K72" i="2"/>
  <c r="D45" i="2"/>
  <c r="G45" i="2"/>
  <c r="K45" i="2"/>
  <c r="E17" i="2"/>
  <c r="J78" i="2"/>
  <c r="E45" i="2"/>
  <c r="E41" i="3"/>
  <c r="K17" i="2"/>
  <c r="M45" i="2" l="1"/>
  <c r="H45" i="2"/>
  <c r="K59" i="2"/>
  <c r="K77" i="2" s="1"/>
  <c r="K78" i="2"/>
  <c r="H59" i="2"/>
  <c r="H77" i="2" s="1"/>
  <c r="H78" i="2"/>
  <c r="N21" i="2"/>
  <c r="N45" i="2" s="1"/>
  <c r="G77" i="2"/>
  <c r="D77" i="2"/>
  <c r="N78" i="2"/>
  <c r="J77" i="2"/>
  <c r="M77" i="2"/>
  <c r="N77" i="2"/>
  <c r="E77" i="2"/>
  <c r="L103" i="1" l="1"/>
  <c r="N102" i="1"/>
  <c r="M103" i="1"/>
  <c r="N96" i="1"/>
  <c r="N95" i="1"/>
  <c r="N94" i="1"/>
  <c r="N93" i="1"/>
  <c r="N66" i="3" s="1"/>
  <c r="N92" i="1"/>
  <c r="M91" i="1"/>
  <c r="M64" i="3" s="1"/>
  <c r="L91" i="1"/>
  <c r="L64" i="3" s="1"/>
  <c r="L21" i="1"/>
  <c r="L17" i="1"/>
  <c r="F66" i="1"/>
  <c r="I66" i="1" s="1"/>
  <c r="Q48" i="1"/>
  <c r="F58" i="1"/>
  <c r="I58" i="1" s="1"/>
  <c r="L58" i="1" s="1"/>
  <c r="I80" i="1"/>
  <c r="F68" i="1"/>
  <c r="F49" i="1"/>
  <c r="I49" i="1" s="1"/>
  <c r="L49" i="1" s="1"/>
  <c r="F32" i="1"/>
  <c r="I33" i="1"/>
  <c r="I33" i="3" s="1"/>
  <c r="F34" i="1"/>
  <c r="F31" i="1"/>
  <c r="F27" i="1"/>
  <c r="F27" i="3" s="1"/>
  <c r="F26" i="1"/>
  <c r="F26" i="3" s="1"/>
  <c r="I31" i="1" l="1"/>
  <c r="L31" i="1"/>
  <c r="L31" i="3" s="1"/>
  <c r="F31" i="3"/>
  <c r="L66" i="1"/>
  <c r="I53" i="3"/>
  <c r="L80" i="1"/>
  <c r="L53" i="3" s="1"/>
  <c r="N91" i="1"/>
  <c r="N64" i="3" s="1"/>
  <c r="N65" i="3"/>
  <c r="I34" i="1"/>
  <c r="L34" i="1" s="1"/>
  <c r="L34" i="3" s="1"/>
  <c r="F34" i="3"/>
  <c r="I32" i="1"/>
  <c r="F32" i="3"/>
  <c r="L32" i="1"/>
  <c r="L32" i="3" s="1"/>
  <c r="I68" i="1"/>
  <c r="J33" i="1"/>
  <c r="J33" i="3" s="1"/>
  <c r="L33" i="1"/>
  <c r="L33" i="3" s="1"/>
  <c r="J66" i="1"/>
  <c r="J49" i="1"/>
  <c r="K49" i="1" s="1"/>
  <c r="I26" i="1"/>
  <c r="L26" i="1" s="1"/>
  <c r="L26" i="3" s="1"/>
  <c r="J80" i="1"/>
  <c r="J53" i="3" s="1"/>
  <c r="J58" i="1"/>
  <c r="J98" i="1"/>
  <c r="J71" i="3" s="1"/>
  <c r="N101" i="1"/>
  <c r="N103" i="1" s="1"/>
  <c r="I27" i="1"/>
  <c r="L27" i="1" s="1"/>
  <c r="L27" i="3" s="1"/>
  <c r="C48" i="1"/>
  <c r="C48" i="3" s="1"/>
  <c r="G51" i="1"/>
  <c r="M51" i="1" s="1"/>
  <c r="G52" i="1"/>
  <c r="M52" i="1" s="1"/>
  <c r="G53" i="1"/>
  <c r="M53" i="1" s="1"/>
  <c r="G54" i="1"/>
  <c r="M54" i="1" s="1"/>
  <c r="G55" i="1"/>
  <c r="M55" i="1" s="1"/>
  <c r="G56" i="1"/>
  <c r="M56" i="1" s="1"/>
  <c r="G57" i="1"/>
  <c r="M57" i="1" s="1"/>
  <c r="G58" i="1"/>
  <c r="G60" i="1"/>
  <c r="M60" i="1" s="1"/>
  <c r="G61" i="1"/>
  <c r="M61" i="1" s="1"/>
  <c r="G62" i="1"/>
  <c r="M62" i="1" s="1"/>
  <c r="G63" i="1"/>
  <c r="M63" i="1" s="1"/>
  <c r="G64" i="1"/>
  <c r="M64" i="1" s="1"/>
  <c r="G65" i="1"/>
  <c r="M65" i="1" s="1"/>
  <c r="G66" i="1"/>
  <c r="G68" i="1"/>
  <c r="G69" i="1"/>
  <c r="M69" i="1" s="1"/>
  <c r="G70" i="1"/>
  <c r="M70" i="1" s="1"/>
  <c r="G71" i="1"/>
  <c r="M71" i="1" s="1"/>
  <c r="G72" i="1"/>
  <c r="M72" i="1" s="1"/>
  <c r="G73" i="1"/>
  <c r="M73" i="1" s="1"/>
  <c r="G74" i="1"/>
  <c r="M74" i="1" s="1"/>
  <c r="G75" i="1"/>
  <c r="M75" i="1" s="1"/>
  <c r="G49" i="1"/>
  <c r="I62" i="3"/>
  <c r="F67" i="1"/>
  <c r="F59" i="1"/>
  <c r="I59" i="1" s="1"/>
  <c r="L59" i="1" s="1"/>
  <c r="F50" i="1"/>
  <c r="I50" i="1" s="1"/>
  <c r="L50" i="1" s="1"/>
  <c r="E70" i="1"/>
  <c r="D50" i="1"/>
  <c r="D51" i="1"/>
  <c r="D52" i="1"/>
  <c r="E52" i="1" s="1"/>
  <c r="D53" i="1"/>
  <c r="E53" i="1" s="1"/>
  <c r="D54" i="1"/>
  <c r="D55" i="1"/>
  <c r="D56" i="1"/>
  <c r="D57" i="1"/>
  <c r="D58" i="1"/>
  <c r="E58" i="1" s="1"/>
  <c r="D59" i="1"/>
  <c r="D60" i="1"/>
  <c r="D61" i="1"/>
  <c r="E61" i="1" s="1"/>
  <c r="D62" i="1"/>
  <c r="E62" i="1" s="1"/>
  <c r="D63" i="1"/>
  <c r="E63" i="1" s="1"/>
  <c r="D64" i="1"/>
  <c r="D65" i="1"/>
  <c r="D66" i="1"/>
  <c r="E66" i="1" s="1"/>
  <c r="D67" i="1"/>
  <c r="D68" i="1"/>
  <c r="D69" i="1"/>
  <c r="D70" i="1"/>
  <c r="D71" i="1"/>
  <c r="E71" i="1" s="1"/>
  <c r="D72" i="1"/>
  <c r="E72" i="1" s="1"/>
  <c r="D73" i="1"/>
  <c r="D74" i="1"/>
  <c r="D75" i="1"/>
  <c r="D49" i="1"/>
  <c r="F48" i="1" l="1"/>
  <c r="F47" i="1" s="1"/>
  <c r="J26" i="1"/>
  <c r="J26" i="3" s="1"/>
  <c r="I26" i="3"/>
  <c r="I67" i="1"/>
  <c r="J67" i="1" s="1"/>
  <c r="M49" i="1"/>
  <c r="L68" i="1"/>
  <c r="J68" i="1"/>
  <c r="M68" i="1" s="1"/>
  <c r="J32" i="1"/>
  <c r="J32" i="3" s="1"/>
  <c r="I32" i="3"/>
  <c r="J34" i="1"/>
  <c r="J34" i="3" s="1"/>
  <c r="I34" i="3"/>
  <c r="J27" i="1"/>
  <c r="J27" i="3" s="1"/>
  <c r="I27" i="3"/>
  <c r="J31" i="1"/>
  <c r="J31" i="3" s="1"/>
  <c r="I31" i="3"/>
  <c r="M58" i="1"/>
  <c r="K58" i="1"/>
  <c r="J89" i="1"/>
  <c r="L89" i="1"/>
  <c r="K66" i="1"/>
  <c r="N66" i="1" s="1"/>
  <c r="M66" i="1"/>
  <c r="J50" i="1"/>
  <c r="J59" i="1"/>
  <c r="H60" i="1"/>
  <c r="N60" i="1" s="1"/>
  <c r="H57" i="1"/>
  <c r="N57" i="1" s="1"/>
  <c r="H56" i="1"/>
  <c r="N56" i="1" s="1"/>
  <c r="H74" i="1"/>
  <c r="N74" i="1" s="1"/>
  <c r="H73" i="1"/>
  <c r="N73" i="1" s="1"/>
  <c r="H69" i="1"/>
  <c r="N69" i="1" s="1"/>
  <c r="H55" i="1"/>
  <c r="N55" i="1" s="1"/>
  <c r="H68" i="1"/>
  <c r="H54" i="1"/>
  <c r="N54" i="1" s="1"/>
  <c r="H75" i="1"/>
  <c r="N75" i="1" s="1"/>
  <c r="H65" i="1"/>
  <c r="N65" i="1" s="1"/>
  <c r="H64" i="1"/>
  <c r="N64" i="1" s="1"/>
  <c r="H51" i="1"/>
  <c r="N51" i="1" s="1"/>
  <c r="H49" i="1"/>
  <c r="N49" i="1" s="1"/>
  <c r="L28" i="1"/>
  <c r="L28" i="3" s="1"/>
  <c r="E50" i="1"/>
  <c r="E65" i="1"/>
  <c r="E74" i="1"/>
  <c r="E75" i="1"/>
  <c r="E59" i="1"/>
  <c r="E69" i="1"/>
  <c r="E57" i="1"/>
  <c r="E64" i="1"/>
  <c r="E51" i="1"/>
  <c r="E60" i="1"/>
  <c r="E68" i="1"/>
  <c r="E56" i="1"/>
  <c r="E49" i="1"/>
  <c r="E73" i="1"/>
  <c r="E67" i="1"/>
  <c r="E55" i="1"/>
  <c r="E54" i="1"/>
  <c r="F48" i="3"/>
  <c r="H71" i="1"/>
  <c r="N71" i="1" s="1"/>
  <c r="H62" i="1"/>
  <c r="N62" i="1" s="1"/>
  <c r="H53" i="1"/>
  <c r="N53" i="1" s="1"/>
  <c r="H72" i="1"/>
  <c r="N72" i="1" s="1"/>
  <c r="H70" i="1"/>
  <c r="N70" i="1" s="1"/>
  <c r="H63" i="1"/>
  <c r="N63" i="1" s="1"/>
  <c r="H61" i="1"/>
  <c r="N61" i="1" s="1"/>
  <c r="H52" i="1"/>
  <c r="N52" i="1" s="1"/>
  <c r="H66" i="1"/>
  <c r="H58" i="1"/>
  <c r="G59" i="1"/>
  <c r="G67" i="1"/>
  <c r="G50" i="1"/>
  <c r="I103" i="1"/>
  <c r="K102" i="1"/>
  <c r="K101" i="1"/>
  <c r="K98" i="1"/>
  <c r="K71" i="3" s="1"/>
  <c r="K97" i="1"/>
  <c r="K96" i="1"/>
  <c r="K95" i="1"/>
  <c r="K94" i="1"/>
  <c r="K93" i="1"/>
  <c r="K66" i="3" s="1"/>
  <c r="K92" i="1"/>
  <c r="K65" i="3" s="1"/>
  <c r="J91" i="1"/>
  <c r="J64" i="3" s="1"/>
  <c r="I91" i="1"/>
  <c r="I64" i="3" s="1"/>
  <c r="K90" i="1"/>
  <c r="K63" i="3" s="1"/>
  <c r="I88" i="1"/>
  <c r="I61" i="3" s="1"/>
  <c r="K85" i="1"/>
  <c r="K58" i="3" s="1"/>
  <c r="K84" i="1"/>
  <c r="K57" i="3" s="1"/>
  <c r="K83" i="1"/>
  <c r="K56" i="3" s="1"/>
  <c r="K81" i="1"/>
  <c r="K54" i="3" s="1"/>
  <c r="K80" i="1"/>
  <c r="K53" i="3" s="1"/>
  <c r="I79" i="1"/>
  <c r="I52" i="3" s="1"/>
  <c r="K43" i="1"/>
  <c r="K43" i="3" s="1"/>
  <c r="J42" i="1"/>
  <c r="K42" i="1" s="1"/>
  <c r="K41" i="1"/>
  <c r="I40" i="1"/>
  <c r="I39" i="1" s="1"/>
  <c r="K38" i="1"/>
  <c r="K38" i="3" s="1"/>
  <c r="K37" i="1"/>
  <c r="K37" i="3" s="1"/>
  <c r="I36" i="1"/>
  <c r="I36" i="3" s="1"/>
  <c r="K35" i="1"/>
  <c r="K35" i="3" s="1"/>
  <c r="K33" i="1"/>
  <c r="K33" i="3" s="1"/>
  <c r="K30" i="1"/>
  <c r="K29" i="1"/>
  <c r="I28" i="1"/>
  <c r="I28" i="3" s="1"/>
  <c r="K25" i="1"/>
  <c r="K25" i="3" s="1"/>
  <c r="K23" i="1"/>
  <c r="K22" i="1"/>
  <c r="I21" i="1"/>
  <c r="I17" i="1"/>
  <c r="K16" i="1"/>
  <c r="K15" i="1"/>
  <c r="K13" i="1"/>
  <c r="K70" i="3" l="1"/>
  <c r="N97" i="1"/>
  <c r="K26" i="1"/>
  <c r="K26" i="3" s="1"/>
  <c r="L67" i="1"/>
  <c r="I72" i="3"/>
  <c r="L88" i="1"/>
  <c r="L62" i="3"/>
  <c r="K32" i="1"/>
  <c r="K32" i="3" s="1"/>
  <c r="K89" i="1"/>
  <c r="K62" i="3" s="1"/>
  <c r="J62" i="3"/>
  <c r="K27" i="1"/>
  <c r="K27" i="3" s="1"/>
  <c r="K34" i="1"/>
  <c r="K34" i="3" s="1"/>
  <c r="K31" i="1"/>
  <c r="K31" i="3" s="1"/>
  <c r="M59" i="1"/>
  <c r="K68" i="1"/>
  <c r="N68" i="1" s="1"/>
  <c r="N58" i="1"/>
  <c r="I40" i="3"/>
  <c r="K59" i="1"/>
  <c r="K50" i="1"/>
  <c r="M50" i="1"/>
  <c r="K67" i="1"/>
  <c r="M67" i="1"/>
  <c r="M48" i="1" s="1"/>
  <c r="M48" i="3" s="1"/>
  <c r="L48" i="1"/>
  <c r="H50" i="1"/>
  <c r="H67" i="1"/>
  <c r="H59" i="1"/>
  <c r="I48" i="1"/>
  <c r="I47" i="1" s="1"/>
  <c r="G48" i="1"/>
  <c r="G48" i="3" s="1"/>
  <c r="K103" i="1"/>
  <c r="K40" i="1"/>
  <c r="K39" i="1" s="1"/>
  <c r="I99" i="1"/>
  <c r="K91" i="1"/>
  <c r="K64" i="3" s="1"/>
  <c r="J21" i="1"/>
  <c r="K88" i="1"/>
  <c r="K61" i="3" s="1"/>
  <c r="K36" i="1"/>
  <c r="K36" i="3" s="1"/>
  <c r="J79" i="1"/>
  <c r="J52" i="3" s="1"/>
  <c r="J88" i="1"/>
  <c r="J40" i="1"/>
  <c r="J39" i="1" s="1"/>
  <c r="J36" i="1"/>
  <c r="J36" i="3" s="1"/>
  <c r="J28" i="1"/>
  <c r="J28" i="3" s="1"/>
  <c r="K28" i="1"/>
  <c r="K28" i="3" s="1"/>
  <c r="K79" i="1"/>
  <c r="K52" i="3" s="1"/>
  <c r="K24" i="1"/>
  <c r="K21" i="1" s="1"/>
  <c r="J17" i="1"/>
  <c r="J103" i="1"/>
  <c r="K14" i="1"/>
  <c r="F103" i="1"/>
  <c r="G102" i="1"/>
  <c r="G101" i="1"/>
  <c r="H101" i="1" s="1"/>
  <c r="G98" i="1"/>
  <c r="G97" i="1"/>
  <c r="H96" i="1"/>
  <c r="H95" i="1"/>
  <c r="H94" i="1"/>
  <c r="H93" i="1"/>
  <c r="H66" i="3" s="1"/>
  <c r="H92" i="1"/>
  <c r="H65" i="3" s="1"/>
  <c r="G91" i="1"/>
  <c r="G64" i="3" s="1"/>
  <c r="F91" i="1"/>
  <c r="F64" i="3" s="1"/>
  <c r="G90" i="1"/>
  <c r="G89" i="1"/>
  <c r="G62" i="3" s="1"/>
  <c r="F88" i="1"/>
  <c r="F61" i="3" s="1"/>
  <c r="G85" i="1"/>
  <c r="G84" i="1"/>
  <c r="G83" i="1"/>
  <c r="G81" i="1"/>
  <c r="G80" i="1"/>
  <c r="F79" i="1"/>
  <c r="G78" i="1"/>
  <c r="G76" i="1"/>
  <c r="G43" i="1"/>
  <c r="G43" i="3" s="1"/>
  <c r="G42" i="1"/>
  <c r="G41" i="1"/>
  <c r="F40" i="1"/>
  <c r="F39" i="1" s="1"/>
  <c r="G38" i="1"/>
  <c r="G37" i="1"/>
  <c r="F36" i="1"/>
  <c r="G35" i="1"/>
  <c r="G34" i="1"/>
  <c r="G33" i="1"/>
  <c r="G33" i="3" s="1"/>
  <c r="G32" i="1"/>
  <c r="G31" i="1"/>
  <c r="G30" i="1"/>
  <c r="G29" i="1"/>
  <c r="F28" i="1"/>
  <c r="F28" i="3" s="1"/>
  <c r="G27" i="1"/>
  <c r="G27" i="3" s="1"/>
  <c r="G26" i="1"/>
  <c r="G26" i="3" s="1"/>
  <c r="G25" i="1"/>
  <c r="G25" i="3" s="1"/>
  <c r="G24" i="1"/>
  <c r="G23" i="1"/>
  <c r="M23" i="1" s="1"/>
  <c r="G22" i="1"/>
  <c r="F21" i="1"/>
  <c r="F17" i="1"/>
  <c r="G16" i="1"/>
  <c r="G15" i="1"/>
  <c r="G14" i="1"/>
  <c r="G13" i="1"/>
  <c r="C103" i="1"/>
  <c r="D102" i="1"/>
  <c r="D101" i="1"/>
  <c r="E101" i="1" s="1"/>
  <c r="D98" i="1"/>
  <c r="D97" i="1"/>
  <c r="E96" i="1"/>
  <c r="E95" i="1"/>
  <c r="E94" i="1"/>
  <c r="E93" i="1"/>
  <c r="E66" i="3" s="1"/>
  <c r="E92" i="1"/>
  <c r="E65" i="3" s="1"/>
  <c r="D91" i="1"/>
  <c r="D64" i="3" s="1"/>
  <c r="C91" i="1"/>
  <c r="C64" i="3" s="1"/>
  <c r="D90" i="1"/>
  <c r="D89" i="1"/>
  <c r="C88" i="1"/>
  <c r="C61" i="3" s="1"/>
  <c r="C72" i="3" s="1"/>
  <c r="D85" i="1"/>
  <c r="D84" i="1"/>
  <c r="D83" i="1"/>
  <c r="D81" i="1"/>
  <c r="D80" i="1"/>
  <c r="D53" i="3" s="1"/>
  <c r="C79" i="1"/>
  <c r="C52" i="3" s="1"/>
  <c r="D78" i="1"/>
  <c r="D51" i="3" s="1"/>
  <c r="D76" i="1"/>
  <c r="D49" i="3" s="1"/>
  <c r="D48" i="1"/>
  <c r="C47" i="1"/>
  <c r="D43" i="1"/>
  <c r="D42" i="1"/>
  <c r="E42" i="1" s="1"/>
  <c r="D41" i="1"/>
  <c r="E41" i="1" s="1"/>
  <c r="C40" i="1"/>
  <c r="C39" i="1" s="1"/>
  <c r="D38" i="1"/>
  <c r="D37" i="1"/>
  <c r="C36" i="1"/>
  <c r="C36" i="3" s="1"/>
  <c r="D35" i="1"/>
  <c r="D34" i="1"/>
  <c r="D33" i="1"/>
  <c r="D32" i="1"/>
  <c r="D31" i="1"/>
  <c r="D30" i="1"/>
  <c r="E30" i="1" s="1"/>
  <c r="D29" i="1"/>
  <c r="E29" i="1" s="1"/>
  <c r="C28" i="1"/>
  <c r="C28" i="3" s="1"/>
  <c r="D27" i="1"/>
  <c r="D26" i="1"/>
  <c r="D25" i="1"/>
  <c r="D24" i="1"/>
  <c r="E24" i="1" s="1"/>
  <c r="D23" i="1"/>
  <c r="E23" i="1" s="1"/>
  <c r="D22" i="1"/>
  <c r="E22" i="1" s="1"/>
  <c r="C21" i="1"/>
  <c r="C17" i="1"/>
  <c r="D16" i="1"/>
  <c r="E16" i="1" s="1"/>
  <c r="D15" i="1"/>
  <c r="E15" i="1" s="1"/>
  <c r="D14" i="1"/>
  <c r="E14" i="1" s="1"/>
  <c r="D13" i="1"/>
  <c r="E13" i="1" s="1"/>
  <c r="K72" i="3" l="1"/>
  <c r="F72" i="3"/>
  <c r="H41" i="1"/>
  <c r="N41" i="1" s="1"/>
  <c r="M41" i="1"/>
  <c r="H42" i="1"/>
  <c r="N42" i="1" s="1"/>
  <c r="M42" i="1"/>
  <c r="E26" i="1"/>
  <c r="E26" i="3" s="1"/>
  <c r="D26" i="3"/>
  <c r="F40" i="3"/>
  <c r="J99" i="1"/>
  <c r="J61" i="3"/>
  <c r="J72" i="3" s="1"/>
  <c r="E83" i="1"/>
  <c r="E56" i="3" s="1"/>
  <c r="D56" i="3"/>
  <c r="E84" i="1"/>
  <c r="E57" i="3" s="1"/>
  <c r="D57" i="3"/>
  <c r="H80" i="1"/>
  <c r="G53" i="3"/>
  <c r="M80" i="1"/>
  <c r="M53" i="3" s="1"/>
  <c r="H83" i="1"/>
  <c r="G56" i="3"/>
  <c r="M83" i="1"/>
  <c r="M56" i="3" s="1"/>
  <c r="E89" i="1"/>
  <c r="E62" i="3" s="1"/>
  <c r="D62" i="3"/>
  <c r="E33" i="1"/>
  <c r="E33" i="3" s="1"/>
  <c r="D33" i="3"/>
  <c r="H29" i="1"/>
  <c r="N29" i="1" s="1"/>
  <c r="M29" i="1"/>
  <c r="E34" i="1"/>
  <c r="E34" i="3" s="1"/>
  <c r="D34" i="3"/>
  <c r="H90" i="1"/>
  <c r="M90" i="1"/>
  <c r="M63" i="3" s="1"/>
  <c r="G63" i="3"/>
  <c r="E32" i="1"/>
  <c r="E32" i="3" s="1"/>
  <c r="D32" i="3"/>
  <c r="H31" i="1"/>
  <c r="M31" i="1"/>
  <c r="M31" i="3" s="1"/>
  <c r="G31" i="3"/>
  <c r="H32" i="1"/>
  <c r="G32" i="3"/>
  <c r="M32" i="1"/>
  <c r="M32" i="3" s="1"/>
  <c r="E37" i="1"/>
  <c r="E37" i="3" s="1"/>
  <c r="D37" i="3"/>
  <c r="H35" i="1"/>
  <c r="M35" i="1"/>
  <c r="M35" i="3" s="1"/>
  <c r="G35" i="3"/>
  <c r="E38" i="1"/>
  <c r="E38" i="3" s="1"/>
  <c r="D38" i="3"/>
  <c r="E98" i="1"/>
  <c r="E71" i="3" s="1"/>
  <c r="D71" i="3"/>
  <c r="H98" i="1"/>
  <c r="G71" i="3"/>
  <c r="M98" i="1"/>
  <c r="M71" i="3" s="1"/>
  <c r="M78" i="1"/>
  <c r="M51" i="3" s="1"/>
  <c r="G51" i="3"/>
  <c r="E85" i="1"/>
  <c r="E58" i="3" s="1"/>
  <c r="D58" i="3"/>
  <c r="H30" i="1"/>
  <c r="N30" i="1" s="1"/>
  <c r="M30" i="1"/>
  <c r="E35" i="1"/>
  <c r="E35" i="3" s="1"/>
  <c r="D35" i="3"/>
  <c r="H34" i="1"/>
  <c r="M34" i="1"/>
  <c r="M34" i="3" s="1"/>
  <c r="G34" i="3"/>
  <c r="E97" i="1"/>
  <c r="M70" i="3"/>
  <c r="D70" i="3"/>
  <c r="M37" i="1"/>
  <c r="M37" i="3" s="1"/>
  <c r="G37" i="3"/>
  <c r="E25" i="1"/>
  <c r="E25" i="3" s="1"/>
  <c r="D25" i="3"/>
  <c r="E27" i="1"/>
  <c r="E27" i="3" s="1"/>
  <c r="D27" i="3"/>
  <c r="L40" i="1"/>
  <c r="H84" i="1"/>
  <c r="G57" i="3"/>
  <c r="M84" i="1"/>
  <c r="M57" i="3" s="1"/>
  <c r="E31" i="1"/>
  <c r="E31" i="3" s="1"/>
  <c r="D31" i="3"/>
  <c r="E90" i="1"/>
  <c r="E63" i="3" s="1"/>
  <c r="D63" i="3"/>
  <c r="H85" i="1"/>
  <c r="M85" i="1"/>
  <c r="M58" i="3" s="1"/>
  <c r="G58" i="3"/>
  <c r="C39" i="3"/>
  <c r="C45" i="3" s="1"/>
  <c r="C40" i="3"/>
  <c r="L36" i="1"/>
  <c r="L36" i="3" s="1"/>
  <c r="F36" i="3"/>
  <c r="E43" i="1"/>
  <c r="E43" i="3" s="1"/>
  <c r="D43" i="3"/>
  <c r="H38" i="1"/>
  <c r="G38" i="3"/>
  <c r="M38" i="1"/>
  <c r="M38" i="3" s="1"/>
  <c r="H97" i="1"/>
  <c r="H70" i="3" s="1"/>
  <c r="G70" i="3"/>
  <c r="L99" i="1"/>
  <c r="L61" i="3"/>
  <c r="L72" i="3" s="1"/>
  <c r="N50" i="1"/>
  <c r="N48" i="1" s="1"/>
  <c r="N48" i="3" s="1"/>
  <c r="N59" i="1"/>
  <c r="N67" i="1"/>
  <c r="E48" i="1"/>
  <c r="E48" i="3" s="1"/>
  <c r="D48" i="3"/>
  <c r="E81" i="1"/>
  <c r="E54" i="3" s="1"/>
  <c r="D54" i="3"/>
  <c r="L79" i="1"/>
  <c r="L52" i="3" s="1"/>
  <c r="F52" i="3"/>
  <c r="H81" i="1"/>
  <c r="M81" i="1"/>
  <c r="M54" i="3" s="1"/>
  <c r="G54" i="3"/>
  <c r="F105" i="1"/>
  <c r="F47" i="3"/>
  <c r="G49" i="3"/>
  <c r="M76" i="1"/>
  <c r="M49" i="3" s="1"/>
  <c r="C105" i="1"/>
  <c r="C47" i="3"/>
  <c r="C59" i="3" s="1"/>
  <c r="K40" i="3"/>
  <c r="J40" i="3"/>
  <c r="I39" i="3"/>
  <c r="I45" i="3" s="1"/>
  <c r="I45" i="1"/>
  <c r="I86" i="1"/>
  <c r="I48" i="3"/>
  <c r="L47" i="1"/>
  <c r="L47" i="3" s="1"/>
  <c r="L48" i="3"/>
  <c r="H89" i="1"/>
  <c r="M89" i="1"/>
  <c r="H43" i="1"/>
  <c r="M43" i="1"/>
  <c r="M43" i="3" s="1"/>
  <c r="H33" i="1"/>
  <c r="M33" i="1"/>
  <c r="H26" i="1"/>
  <c r="M26" i="1"/>
  <c r="M26" i="3" s="1"/>
  <c r="H13" i="1"/>
  <c r="N13" i="1" s="1"/>
  <c r="M13" i="1"/>
  <c r="H25" i="1"/>
  <c r="M25" i="1"/>
  <c r="M25" i="3" s="1"/>
  <c r="H14" i="1"/>
  <c r="N14" i="1" s="1"/>
  <c r="M14" i="1"/>
  <c r="H15" i="1"/>
  <c r="N15" i="1" s="1"/>
  <c r="M15" i="1"/>
  <c r="H22" i="1"/>
  <c r="N22" i="1" s="1"/>
  <c r="M22" i="1"/>
  <c r="H27" i="1"/>
  <c r="M27" i="1"/>
  <c r="M27" i="3" s="1"/>
  <c r="H16" i="1"/>
  <c r="N16" i="1" s="1"/>
  <c r="M16" i="1"/>
  <c r="H24" i="1"/>
  <c r="N24" i="1" s="1"/>
  <c r="M24" i="1"/>
  <c r="K48" i="1"/>
  <c r="K48" i="3" s="1"/>
  <c r="H48" i="1"/>
  <c r="H48" i="3" s="1"/>
  <c r="J48" i="1"/>
  <c r="J48" i="3" s="1"/>
  <c r="H76" i="1"/>
  <c r="H78" i="1"/>
  <c r="E76" i="1"/>
  <c r="E78" i="1"/>
  <c r="E51" i="3" s="1"/>
  <c r="E40" i="1"/>
  <c r="G36" i="1"/>
  <c r="G79" i="1"/>
  <c r="D79" i="1"/>
  <c r="D52" i="3" s="1"/>
  <c r="E80" i="1"/>
  <c r="E53" i="3" s="1"/>
  <c r="H91" i="1"/>
  <c r="H64" i="3" s="1"/>
  <c r="F99" i="1"/>
  <c r="G103" i="1"/>
  <c r="K99" i="1"/>
  <c r="G47" i="1"/>
  <c r="G47" i="3" s="1"/>
  <c r="H37" i="1"/>
  <c r="E17" i="1"/>
  <c r="E91" i="1"/>
  <c r="E64" i="3" s="1"/>
  <c r="D17" i="1"/>
  <c r="D36" i="1"/>
  <c r="D36" i="3" s="1"/>
  <c r="D28" i="1"/>
  <c r="D28" i="3" s="1"/>
  <c r="C86" i="1"/>
  <c r="D21" i="1"/>
  <c r="C99" i="1"/>
  <c r="E21" i="1"/>
  <c r="G21" i="1"/>
  <c r="D103" i="1"/>
  <c r="G88" i="1"/>
  <c r="F86" i="1"/>
  <c r="G40" i="1"/>
  <c r="G39" i="1" s="1"/>
  <c r="G28" i="1"/>
  <c r="G28" i="3" s="1"/>
  <c r="K17" i="1"/>
  <c r="H23" i="1"/>
  <c r="H102" i="1"/>
  <c r="H103" i="1" s="1"/>
  <c r="G17" i="1"/>
  <c r="D40" i="1"/>
  <c r="D39" i="1" s="1"/>
  <c r="D47" i="1"/>
  <c r="D47" i="3" s="1"/>
  <c r="D88" i="1"/>
  <c r="E102" i="1"/>
  <c r="E103" i="1" s="1"/>
  <c r="E39" i="1" l="1"/>
  <c r="E39" i="3" s="1"/>
  <c r="L40" i="3"/>
  <c r="L39" i="1"/>
  <c r="L39" i="3" s="1"/>
  <c r="L45" i="3" s="1"/>
  <c r="H40" i="1"/>
  <c r="E88" i="1"/>
  <c r="E61" i="3" s="1"/>
  <c r="C45" i="1"/>
  <c r="N25" i="1"/>
  <c r="N25" i="3" s="1"/>
  <c r="H25" i="3"/>
  <c r="G40" i="3"/>
  <c r="H38" i="3"/>
  <c r="N38" i="1"/>
  <c r="N38" i="3" s="1"/>
  <c r="N35" i="1"/>
  <c r="N35" i="3" s="1"/>
  <c r="H35" i="3"/>
  <c r="H56" i="3"/>
  <c r="N83" i="1"/>
  <c r="N56" i="3" s="1"/>
  <c r="H34" i="3"/>
  <c r="N34" i="1"/>
  <c r="N34" i="3" s="1"/>
  <c r="G99" i="1"/>
  <c r="G61" i="3"/>
  <c r="G72" i="3" s="1"/>
  <c r="H32" i="3"/>
  <c r="N32" i="1"/>
  <c r="N32" i="3" s="1"/>
  <c r="D99" i="1"/>
  <c r="D61" i="3"/>
  <c r="D72" i="3" s="1"/>
  <c r="N89" i="1"/>
  <c r="H62" i="3"/>
  <c r="M36" i="1"/>
  <c r="M36" i="3" s="1"/>
  <c r="G36" i="3"/>
  <c r="E40" i="3"/>
  <c r="N43" i="1"/>
  <c r="N43" i="3" s="1"/>
  <c r="H43" i="3"/>
  <c r="M88" i="1"/>
  <c r="M62" i="3"/>
  <c r="N85" i="1"/>
  <c r="N58" i="3" s="1"/>
  <c r="H58" i="3"/>
  <c r="N70" i="3"/>
  <c r="E70" i="3"/>
  <c r="F39" i="3"/>
  <c r="F45" i="3" s="1"/>
  <c r="N26" i="1"/>
  <c r="N26" i="3" s="1"/>
  <c r="H26" i="3"/>
  <c r="M28" i="1"/>
  <c r="M28" i="3" s="1"/>
  <c r="M33" i="3"/>
  <c r="E36" i="1"/>
  <c r="E36" i="3" s="1"/>
  <c r="E28" i="1"/>
  <c r="E28" i="3" s="1"/>
  <c r="N90" i="1"/>
  <c r="N63" i="3" s="1"/>
  <c r="H63" i="3"/>
  <c r="H28" i="1"/>
  <c r="H28" i="3" s="1"/>
  <c r="N98" i="1"/>
  <c r="N71" i="3" s="1"/>
  <c r="H71" i="3"/>
  <c r="H40" i="3"/>
  <c r="D39" i="3"/>
  <c r="D45" i="3" s="1"/>
  <c r="D40" i="3"/>
  <c r="H57" i="3"/>
  <c r="N84" i="1"/>
  <c r="N57" i="3" s="1"/>
  <c r="H53" i="3"/>
  <c r="N80" i="1"/>
  <c r="N53" i="3" s="1"/>
  <c r="N33" i="1"/>
  <c r="H33" i="3"/>
  <c r="N31" i="1"/>
  <c r="N31" i="3" s="1"/>
  <c r="H31" i="3"/>
  <c r="H36" i="1"/>
  <c r="H37" i="3"/>
  <c r="N37" i="1"/>
  <c r="N37" i="3" s="1"/>
  <c r="N27" i="1"/>
  <c r="N27" i="3" s="1"/>
  <c r="H27" i="3"/>
  <c r="M40" i="1"/>
  <c r="H88" i="1"/>
  <c r="H61" i="3" s="1"/>
  <c r="F45" i="1"/>
  <c r="F104" i="1" s="1"/>
  <c r="L45" i="1"/>
  <c r="E79" i="1"/>
  <c r="E52" i="3" s="1"/>
  <c r="N81" i="1"/>
  <c r="N54" i="3" s="1"/>
  <c r="H54" i="3"/>
  <c r="H79" i="1"/>
  <c r="M79" i="1"/>
  <c r="M52" i="3" s="1"/>
  <c r="G52" i="3"/>
  <c r="G59" i="3" s="1"/>
  <c r="E47" i="1"/>
  <c r="E47" i="3" s="1"/>
  <c r="E49" i="3"/>
  <c r="G78" i="3"/>
  <c r="D59" i="3"/>
  <c r="D78" i="3"/>
  <c r="H51" i="3"/>
  <c r="N78" i="1"/>
  <c r="N51" i="3" s="1"/>
  <c r="M47" i="1"/>
  <c r="M47" i="3" s="1"/>
  <c r="F59" i="3"/>
  <c r="F78" i="3"/>
  <c r="C78" i="3"/>
  <c r="C77" i="3"/>
  <c r="H49" i="3"/>
  <c r="N76" i="1"/>
  <c r="N49" i="3" s="1"/>
  <c r="J39" i="3"/>
  <c r="J45" i="3" s="1"/>
  <c r="J45" i="1"/>
  <c r="I104" i="1"/>
  <c r="K39" i="3"/>
  <c r="K45" i="3" s="1"/>
  <c r="K45" i="1"/>
  <c r="L59" i="3"/>
  <c r="L78" i="3"/>
  <c r="L86" i="1"/>
  <c r="L105" i="1"/>
  <c r="I105" i="1"/>
  <c r="I47" i="3"/>
  <c r="M17" i="1"/>
  <c r="N17" i="1"/>
  <c r="H21" i="1"/>
  <c r="N23" i="1"/>
  <c r="N21" i="1" s="1"/>
  <c r="H17" i="1"/>
  <c r="H47" i="1"/>
  <c r="M21" i="1"/>
  <c r="J47" i="1"/>
  <c r="M105" i="1"/>
  <c r="E105" i="1"/>
  <c r="G86" i="1"/>
  <c r="K47" i="1"/>
  <c r="K47" i="3" s="1"/>
  <c r="G105" i="1"/>
  <c r="E99" i="1"/>
  <c r="C104" i="1"/>
  <c r="D45" i="1"/>
  <c r="G45" i="1"/>
  <c r="D86" i="1"/>
  <c r="D105" i="1"/>
  <c r="M40" i="3" l="1"/>
  <c r="M39" i="1"/>
  <c r="H39" i="1"/>
  <c r="H39" i="3" s="1"/>
  <c r="N40" i="1"/>
  <c r="E72" i="3"/>
  <c r="H86" i="1"/>
  <c r="H45" i="1"/>
  <c r="E45" i="3"/>
  <c r="H72" i="3"/>
  <c r="M78" i="3"/>
  <c r="N88" i="1"/>
  <c r="N62" i="3"/>
  <c r="L104" i="1"/>
  <c r="H36" i="3"/>
  <c r="N36" i="1"/>
  <c r="N36" i="3" s="1"/>
  <c r="N28" i="1"/>
  <c r="N28" i="3" s="1"/>
  <c r="N33" i="3"/>
  <c r="G39" i="3"/>
  <c r="G45" i="3" s="1"/>
  <c r="G77" i="3" s="1"/>
  <c r="E86" i="1"/>
  <c r="F77" i="3"/>
  <c r="D77" i="3"/>
  <c r="M99" i="1"/>
  <c r="M61" i="3"/>
  <c r="M72" i="3" s="1"/>
  <c r="E45" i="1"/>
  <c r="H99" i="1"/>
  <c r="M86" i="1"/>
  <c r="K86" i="1"/>
  <c r="K104" i="1" s="1"/>
  <c r="K105" i="1"/>
  <c r="N79" i="1"/>
  <c r="N52" i="3" s="1"/>
  <c r="H52" i="3"/>
  <c r="G104" i="1"/>
  <c r="H105" i="1"/>
  <c r="H47" i="3"/>
  <c r="M59" i="3"/>
  <c r="E59" i="3"/>
  <c r="E78" i="3"/>
  <c r="L77" i="3"/>
  <c r="K59" i="3"/>
  <c r="K77" i="3" s="1"/>
  <c r="K78" i="3"/>
  <c r="I59" i="3"/>
  <c r="I77" i="3" s="1"/>
  <c r="I78" i="3"/>
  <c r="J105" i="1"/>
  <c r="J47" i="3"/>
  <c r="J86" i="1"/>
  <c r="J104" i="1" s="1"/>
  <c r="N47" i="1"/>
  <c r="N47" i="3" s="1"/>
  <c r="D104" i="1"/>
  <c r="E104" i="1" l="1"/>
  <c r="N40" i="3"/>
  <c r="N39" i="1"/>
  <c r="N39" i="3" s="1"/>
  <c r="N45" i="3" s="1"/>
  <c r="H104" i="1"/>
  <c r="H45" i="3"/>
  <c r="E77" i="3"/>
  <c r="M45" i="1"/>
  <c r="M104" i="1" s="1"/>
  <c r="M39" i="3"/>
  <c r="M45" i="3" s="1"/>
  <c r="M77" i="3" s="1"/>
  <c r="N99" i="1"/>
  <c r="N61" i="3"/>
  <c r="N72" i="3" s="1"/>
  <c r="N45" i="1"/>
  <c r="H59" i="3"/>
  <c r="H78" i="3"/>
  <c r="N59" i="3"/>
  <c r="N78" i="3"/>
  <c r="J78" i="3"/>
  <c r="J59" i="3"/>
  <c r="J77" i="3" s="1"/>
  <c r="N86" i="1"/>
  <c r="N105" i="1"/>
  <c r="N104" i="1" l="1"/>
  <c r="H77" i="3"/>
  <c r="N7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66" authorId="0" shapeId="0" xr:uid="{3782E960-4B76-413F-91E4-A015F6AD1993}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NR - 42.231
AA2
</t>
        </r>
      </text>
    </comment>
  </commentList>
</comments>
</file>

<file path=xl/sharedStrings.xml><?xml version="1.0" encoding="utf-8"?>
<sst xmlns="http://schemas.openxmlformats.org/spreadsheetml/2006/main" count="468" uniqueCount="148">
  <si>
    <t>OBIECTIV: REABILITARE ENERGETICĂ MODERATĂ A CLĂDIRILOR REZIDENȚIALE MULTIFAMILIALE DIN COMUNA SARMASAG - 4</t>
  </si>
  <si>
    <t>Beneficiar: UAT COMUNA SARMASAG</t>
  </si>
  <si>
    <t>Proiectant: SC ONE DESIGN SRL</t>
  </si>
  <si>
    <t>Executant: SC OBERHAUSER INVEST SRL</t>
  </si>
  <si>
    <t>DEVIZ GENERAL - ELIGIBIL</t>
  </si>
  <si>
    <t>al obiectivului de investiţii</t>
  </si>
  <si>
    <t>REABILITARE ENERGETICĂ MODERATĂ A CLĂDIRILOR REZIDENȚIALE MULTIFAMILIALE DIN COMUNA SARMASAG - 4</t>
  </si>
  <si>
    <t>Nr. crt.</t>
  </si>
  <si>
    <t>Denumirea capitolelor şi subcapitolelor de cheltuieli</t>
  </si>
  <si>
    <t>Valoare fără TVA</t>
  </si>
  <si>
    <t>TVA</t>
  </si>
  <si>
    <t>Valoare cu TVA</t>
  </si>
  <si>
    <t>lei</t>
  </si>
  <si>
    <t>1</t>
  </si>
  <si>
    <t>2</t>
  </si>
  <si>
    <t>3</t>
  </si>
  <si>
    <t>4</t>
  </si>
  <si>
    <t>5</t>
  </si>
  <si>
    <t>CAPITOLUL 1 Cheltuieli pentru obţinerea şi amenajarea terenului</t>
  </si>
  <si>
    <t>1.1</t>
  </si>
  <si>
    <t>Obţinerea terenului</t>
  </si>
  <si>
    <t>1.2</t>
  </si>
  <si>
    <t>Amenajarea terenului</t>
  </si>
  <si>
    <t>1.3</t>
  </si>
  <si>
    <t>Amenajări pentru protecţia mediului şi aducerea terenului la starea iniţială</t>
  </si>
  <si>
    <t>1.4</t>
  </si>
  <si>
    <t>Cheltuieli pentru relocarea/protecţia utilităţilor</t>
  </si>
  <si>
    <t>Total capitol 1</t>
  </si>
  <si>
    <t>CAPITOLUL 2 Cheltuieli pentru asigurarea utilităţilor necesare obiectivului de investiţii</t>
  </si>
  <si>
    <t>Total capitol 2</t>
  </si>
  <si>
    <t>CAPITOLUL 3 Cheltuieli pentru proiectare şi asistenţă tehnică</t>
  </si>
  <si>
    <t>3.1</t>
  </si>
  <si>
    <t>Studii</t>
  </si>
  <si>
    <t xml:space="preserve">3.1.1. Studii de teren </t>
  </si>
  <si>
    <t>3.1.2. Raport privind impactul asupra mediului</t>
  </si>
  <si>
    <t xml:space="preserve">3.1.3. Alte studii specifice </t>
  </si>
  <si>
    <t>3.2</t>
  </si>
  <si>
    <t>Documentaţii-suport şi cheltuieli pentru obţinerea de avize,
acorduri şi autorizaţii</t>
  </si>
  <si>
    <t>3.3</t>
  </si>
  <si>
    <t>Expertizare tehnică</t>
  </si>
  <si>
    <t>3.4</t>
  </si>
  <si>
    <t>Certificarea performanţei energetice şi auditul energetic al clădirilor</t>
  </si>
  <si>
    <t>3.5</t>
  </si>
  <si>
    <t>Proiectare</t>
  </si>
  <si>
    <t>3.5.1. Temă de proiectare</t>
  </si>
  <si>
    <t>3.5.2. Studiu de prefezabilitate</t>
  </si>
  <si>
    <t>3.5.3. Studiu de fezabilitate/documentaţie de avizare a lucrărilor de
intervenţii</t>
  </si>
  <si>
    <t>3.5.4. Documentaţiile tehnice necesare în vederea obţinerii
avizelor/acordurilor/autorizaţiilor</t>
  </si>
  <si>
    <t>3.5.5. Verificarea tehnică de calitate a proiectului tehnic şi a
detaliilor de execuţie</t>
  </si>
  <si>
    <t>3.5.6. Proiect tehnic şi detalii de execuţie</t>
  </si>
  <si>
    <t>3.6</t>
  </si>
  <si>
    <t>Organizarea procedurilor de achiziţie</t>
  </si>
  <si>
    <t>3.7</t>
  </si>
  <si>
    <t>Consultanţă</t>
  </si>
  <si>
    <t>3.7.1. Managementul de proiect pentru obiectivul de investiţii</t>
  </si>
  <si>
    <t>3.7.2. Auditul financiar</t>
  </si>
  <si>
    <t>3.8</t>
  </si>
  <si>
    <t>Asistenţă tehnică</t>
  </si>
  <si>
    <t>3.8.1. Asistenţă tehnică din partea proiectantului</t>
  </si>
  <si>
    <t>3.8.1.1. pe perioada de execuţie a lucrărilor</t>
  </si>
  <si>
    <t>3.8.1.2. pentru participarea proiectantului la fazele incluse în
programul de control al lucrărilor de execuţie, avizat de către
Inspectoratul de Stat în Construcţii</t>
  </si>
  <si>
    <t>3.8.2. Dirigenţie de şantier</t>
  </si>
  <si>
    <t>Total capitol 3</t>
  </si>
  <si>
    <t>CAPITOLUL 4 Cheltuieli pentru investiţia de bază</t>
  </si>
  <si>
    <t>4.1</t>
  </si>
  <si>
    <t>Construcţii şi instalaţii</t>
  </si>
  <si>
    <t>4.1.1. Construcţii şi instalaţii conform oferta DALI</t>
  </si>
  <si>
    <t>4.1.2. Construcţii şi instalaţii - suplimentar PT</t>
  </si>
  <si>
    <t>4.2</t>
  </si>
  <si>
    <t>Montaj utilaje, echipamente tehnologice şi funcţionale</t>
  </si>
  <si>
    <t>4.3</t>
  </si>
  <si>
    <t>Utilaje, echipamente tehnologice şi funcţionale care necesită montaj</t>
  </si>
  <si>
    <t>4.3.1. Echipamente</t>
  </si>
  <si>
    <t>4.3.2. Statii de incarcare</t>
  </si>
  <si>
    <t>4.4</t>
  </si>
  <si>
    <t>Utilaje, echipamente tehnologice şi funcţionale care nu necesită  montaj şi echipamente de transport</t>
  </si>
  <si>
    <t>4.5</t>
  </si>
  <si>
    <t>Dotări</t>
  </si>
  <si>
    <t>4.6</t>
  </si>
  <si>
    <t>Active necorporale</t>
  </si>
  <si>
    <t>Total capitol 4</t>
  </si>
  <si>
    <t>CAPITOLUL 5 Alte cheltuieli</t>
  </si>
  <si>
    <t>5.1</t>
  </si>
  <si>
    <t>Organizare de şantier</t>
  </si>
  <si>
    <t>5.1.1. Lucrări de construcţii şi instalaţii aferente organizării de şantier</t>
  </si>
  <si>
    <t>5.1.2. Cheltuieli conexe organizării şantierului</t>
  </si>
  <si>
    <t>5.2</t>
  </si>
  <si>
    <t>Comisioane, cote, taxe, costul creditului</t>
  </si>
  <si>
    <t>5.2.1. Comisioanele şi dobânzile aferente creditului băncii
finanţatoare</t>
  </si>
  <si>
    <t>5.2.2. Cota aferentă ISC pentru controlul calităţii lucrărilor de construcţii</t>
  </si>
  <si>
    <t>5.2.3. Cota aferentă ISC pentru controlul statului în amenajarea teritoriului, urbanism şi pentru autorizarea lucrărilor de construcţii</t>
  </si>
  <si>
    <t>5.2.4. Cota aferentă Casei Sociale a Constructorilor - CSC</t>
  </si>
  <si>
    <t>5.2.5. Taxe pentru acorduri, avize conforme şi autorizaţia de
construire/desfiinţare</t>
  </si>
  <si>
    <t>5.3</t>
  </si>
  <si>
    <t>Cheltuieli diverse şi neprevăzute</t>
  </si>
  <si>
    <t>5.4</t>
  </si>
  <si>
    <t>Cheltuieli pentru informare şi publicitate</t>
  </si>
  <si>
    <t>Total capitol 5</t>
  </si>
  <si>
    <t>CAPITOLUL 6 Cheltuieli pentru probe tehnologice şi teste</t>
  </si>
  <si>
    <t>6.1</t>
  </si>
  <si>
    <t>Pregătirea personalului de exploatare</t>
  </si>
  <si>
    <t>6.2</t>
  </si>
  <si>
    <t>Probe tehnologice şi teste</t>
  </si>
  <si>
    <t>Total capitol 6</t>
  </si>
  <si>
    <t>TOTAL GENERAL</t>
  </si>
  <si>
    <t>din care: C + M (1.2 + 1.3 +1.4 + 2 + 4.1 + 4.2 + 5.1.1)</t>
  </si>
  <si>
    <t>Tamplarie interioara si exterioara Minerilor 9 BL.1</t>
  </si>
  <si>
    <t>Interventii si termoizolatii la fatada Minerilor 9 BL.1</t>
  </si>
  <si>
    <t>Acoperis Minerilor 9 BL.1</t>
  </si>
  <si>
    <t>Instalatii iluminat Minerilor 9 BL.1</t>
  </si>
  <si>
    <t>Sisteme alternative de producere a energiei Minerilor 9 BL.1</t>
  </si>
  <si>
    <t>Repararea trotuarelor de protectie Minerilor 9 BL.1</t>
  </si>
  <si>
    <t>Ventilare naturala Minerilor 9 BL.1</t>
  </si>
  <si>
    <t>Desfaceri si desfintari Minerilor 9 BL.1</t>
  </si>
  <si>
    <t>Lucrari necesare suplimentare fata de DALI Minerilor 9 BL.1</t>
  </si>
  <si>
    <t>Tamplarie interioara si exterioara Minerilor 9 BL.2</t>
  </si>
  <si>
    <t>Interventii si termoizolatii la fatada Minerilor 9 BL.2</t>
  </si>
  <si>
    <t>Acoperis Minerilor 9 BL.2</t>
  </si>
  <si>
    <t>Instalatii iluminat Minerilor 9 BL.2</t>
  </si>
  <si>
    <t>Sisteme alternative de producere a energiei Minerilor 9 BL.2</t>
  </si>
  <si>
    <t>Repararea trotuarelor de protectie Minerilor 9 BL.2</t>
  </si>
  <si>
    <t>Ventilare naturala Minerilor 9 BL.2</t>
  </si>
  <si>
    <t>Desfaceri si desfintari Minerilor 9 BL.2</t>
  </si>
  <si>
    <t>Lucrari necesare suplimentare fata de DALI Minerilor 9 BL.2</t>
  </si>
  <si>
    <t>Tamplarie interioara si exterioara Minerilor 9 BL.3</t>
  </si>
  <si>
    <t>Interventii si termoizolatii la fatada Minerilor 9 BL.3</t>
  </si>
  <si>
    <t>Acoperis Minerilor 9 BL.3</t>
  </si>
  <si>
    <t>Instalatii iluminat Minerilor 9 BL.3</t>
  </si>
  <si>
    <t>Sisteme alternative de producere a energiei Minerilor 9 BL.3</t>
  </si>
  <si>
    <t>Repararea trotuarelor de protectie Minerilor 9 BL.3</t>
  </si>
  <si>
    <t>Ventilare naturala Minerilor 9 BL.3</t>
  </si>
  <si>
    <t>Desfaceri si desfintari Minerilor 9 BL.3</t>
  </si>
  <si>
    <t>Lucrari necesare suplimentare fata de DALI Minerilor 9 BL.3</t>
  </si>
  <si>
    <t>DEVIZ GENERAL - NEELIGIBIL</t>
  </si>
  <si>
    <t xml:space="preserve">DEVIZ GENERAL </t>
  </si>
  <si>
    <t>Valoare executată până la data de 31.07.2025 cu TVA 19%</t>
  </si>
  <si>
    <t>Valoare totală actualizata</t>
  </si>
  <si>
    <t xml:space="preserve">          Proiectant                                                              </t>
  </si>
  <si>
    <t xml:space="preserve">                Beneficiar</t>
  </si>
  <si>
    <t xml:space="preserve">SC ONE DESIGN SRL                                        </t>
  </si>
  <si>
    <t>UAT COMUNA SARMASAG</t>
  </si>
  <si>
    <t xml:space="preserve">                 Executant</t>
  </si>
  <si>
    <t xml:space="preserve">   SC OBERHAUSER INVEST SRL</t>
  </si>
  <si>
    <t>4.1.3. Ajustare pret</t>
  </si>
  <si>
    <t>4.3.3. Ajustare pret</t>
  </si>
  <si>
    <t>3.8.3. Asistenta tehnica de specialitate expert extern cooptat receptie lucrari</t>
  </si>
  <si>
    <t xml:space="preserve">4.3.3. Ajustare pret </t>
  </si>
  <si>
    <t>Valoare executată de la data de 01.08.2025 cu TVA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</si>
</sst>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6"/>
      <name val="Calibri"/>
      <family val="2"/>
      <scheme val="minor"/>
    </font>
    <font>
      <b/>
      <i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6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8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02">
    <xf numFmtId="0" fontId="0" fillId="0" borderId="0" xfId="0"/>
    <xf numFmtId="0" fontId="4" fillId="0" borderId="0" xfId="0" applyFont="1"/>
    <xf numFmtId="0" fontId="3" fillId="0" borderId="0" xfId="0" applyFont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12" xfId="0" quotePrefix="1" applyFont="1" applyBorder="1" applyAlignment="1">
      <alignment vertical="center"/>
    </xf>
    <xf numFmtId="0" fontId="10" fillId="0" borderId="13" xfId="0" applyFont="1" applyBorder="1"/>
    <xf numFmtId="4" fontId="10" fillId="0" borderId="13" xfId="2" applyNumberFormat="1" applyFont="1" applyFill="1" applyBorder="1"/>
    <xf numFmtId="4" fontId="10" fillId="0" borderId="13" xfId="0" applyNumberFormat="1" applyFont="1" applyBorder="1"/>
    <xf numFmtId="0" fontId="10" fillId="0" borderId="15" xfId="0" quotePrefix="1" applyFont="1" applyBorder="1" applyAlignment="1">
      <alignment vertical="center"/>
    </xf>
    <xf numFmtId="0" fontId="10" fillId="0" borderId="16" xfId="0" applyFont="1" applyBorder="1"/>
    <xf numFmtId="4" fontId="10" fillId="0" borderId="16" xfId="2" applyNumberFormat="1" applyFont="1" applyFill="1" applyBorder="1"/>
    <xf numFmtId="4" fontId="10" fillId="0" borderId="16" xfId="0" applyNumberFormat="1" applyFont="1" applyBorder="1"/>
    <xf numFmtId="0" fontId="10" fillId="0" borderId="16" xfId="0" applyFont="1" applyBorder="1" applyAlignment="1">
      <alignment wrapText="1"/>
    </xf>
    <xf numFmtId="4" fontId="9" fillId="0" borderId="6" xfId="0" applyNumberFormat="1" applyFont="1" applyBorder="1"/>
    <xf numFmtId="4" fontId="9" fillId="0" borderId="7" xfId="0" applyNumberFormat="1" applyFont="1" applyBorder="1"/>
    <xf numFmtId="0" fontId="10" fillId="0" borderId="23" xfId="0" quotePrefix="1" applyFont="1" applyBorder="1" applyAlignment="1">
      <alignment vertical="center"/>
    </xf>
    <xf numFmtId="0" fontId="10" fillId="0" borderId="24" xfId="0" applyFont="1" applyBorder="1"/>
    <xf numFmtId="4" fontId="10" fillId="0" borderId="24" xfId="2" applyNumberFormat="1" applyFont="1" applyFill="1" applyBorder="1"/>
    <xf numFmtId="4" fontId="10" fillId="0" borderId="24" xfId="0" applyNumberFormat="1" applyFont="1" applyBorder="1"/>
    <xf numFmtId="0" fontId="10" fillId="0" borderId="24" xfId="0" applyFont="1" applyBorder="1" applyAlignment="1">
      <alignment wrapText="1"/>
    </xf>
    <xf numFmtId="0" fontId="10" fillId="4" borderId="23" xfId="0" quotePrefix="1" applyFont="1" applyFill="1" applyBorder="1" applyAlignment="1">
      <alignment vertical="center"/>
    </xf>
    <xf numFmtId="4" fontId="10" fillId="4" borderId="24" xfId="0" applyNumberFormat="1" applyFont="1" applyFill="1" applyBorder="1"/>
    <xf numFmtId="0" fontId="10" fillId="4" borderId="12" xfId="0" quotePrefix="1" applyFont="1" applyFill="1" applyBorder="1" applyAlignment="1">
      <alignment vertical="center"/>
    </xf>
    <xf numFmtId="0" fontId="10" fillId="4" borderId="13" xfId="0" applyFont="1" applyFill="1" applyBorder="1" applyAlignment="1">
      <alignment wrapText="1"/>
    </xf>
    <xf numFmtId="4" fontId="10" fillId="4" borderId="13" xfId="2" applyNumberFormat="1" applyFont="1" applyFill="1" applyBorder="1"/>
    <xf numFmtId="4" fontId="10" fillId="4" borderId="13" xfId="0" applyNumberFormat="1" applyFont="1" applyFill="1" applyBorder="1"/>
    <xf numFmtId="0" fontId="10" fillId="4" borderId="15" xfId="0" quotePrefix="1" applyFont="1" applyFill="1" applyBorder="1" applyAlignment="1">
      <alignment vertical="center"/>
    </xf>
    <xf numFmtId="0" fontId="10" fillId="4" borderId="16" xfId="0" applyFont="1" applyFill="1" applyBorder="1" applyAlignment="1">
      <alignment wrapText="1"/>
    </xf>
    <xf numFmtId="4" fontId="10" fillId="4" borderId="16" xfId="2" applyNumberFormat="1" applyFont="1" applyFill="1" applyBorder="1"/>
    <xf numFmtId="4" fontId="10" fillId="4" borderId="16" xfId="0" applyNumberFormat="1" applyFont="1" applyFill="1" applyBorder="1"/>
    <xf numFmtId="0" fontId="10" fillId="4" borderId="24" xfId="0" applyFont="1" applyFill="1" applyBorder="1"/>
    <xf numFmtId="4" fontId="9" fillId="4" borderId="24" xfId="0" applyNumberFormat="1" applyFont="1" applyFill="1" applyBorder="1"/>
    <xf numFmtId="0" fontId="10" fillId="5" borderId="23" xfId="0" quotePrefix="1" applyFont="1" applyFill="1" applyBorder="1" applyAlignment="1">
      <alignment vertical="center"/>
    </xf>
    <xf numFmtId="0" fontId="10" fillId="5" borderId="24" xfId="0" applyFont="1" applyFill="1" applyBorder="1"/>
    <xf numFmtId="4" fontId="10" fillId="5" borderId="24" xfId="2" applyNumberFormat="1" applyFont="1" applyFill="1" applyBorder="1"/>
    <xf numFmtId="4" fontId="10" fillId="5" borderId="24" xfId="0" applyNumberFormat="1" applyFont="1" applyFill="1" applyBorder="1"/>
    <xf numFmtId="0" fontId="10" fillId="0" borderId="13" xfId="0" applyFont="1" applyBorder="1" applyAlignment="1">
      <alignment wrapText="1"/>
    </xf>
    <xf numFmtId="0" fontId="10" fillId="0" borderId="0" xfId="0" applyFont="1"/>
    <xf numFmtId="4" fontId="11" fillId="0" borderId="24" xfId="2" applyNumberFormat="1" applyFont="1" applyFill="1" applyBorder="1"/>
    <xf numFmtId="0" fontId="10" fillId="0" borderId="24" xfId="0" applyFont="1" applyBorder="1" applyAlignment="1">
      <alignment vertical="top" wrapText="1"/>
    </xf>
    <xf numFmtId="4" fontId="10" fillId="0" borderId="24" xfId="1" applyNumberFormat="1" applyFont="1" applyFill="1" applyBorder="1"/>
    <xf numFmtId="4" fontId="10" fillId="0" borderId="13" xfId="1" applyNumberFormat="1" applyFont="1" applyFill="1" applyBorder="1"/>
    <xf numFmtId="0" fontId="10" fillId="0" borderId="0" xfId="0" applyFont="1" applyAlignment="1">
      <alignment wrapText="1"/>
    </xf>
    <xf numFmtId="4" fontId="9" fillId="0" borderId="31" xfId="0" applyNumberFormat="1" applyFont="1" applyBorder="1"/>
    <xf numFmtId="0" fontId="12" fillId="0" borderId="0" xfId="0" applyFont="1"/>
    <xf numFmtId="0" fontId="5" fillId="0" borderId="0" xfId="0" applyFont="1"/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0" fillId="0" borderId="39" xfId="0" quotePrefix="1" applyFont="1" applyBorder="1" applyAlignment="1">
      <alignment horizontal="center" vertical="center"/>
    </xf>
    <xf numFmtId="4" fontId="10" fillId="0" borderId="40" xfId="0" applyNumberFormat="1" applyFont="1" applyBorder="1"/>
    <xf numFmtId="4" fontId="10" fillId="0" borderId="41" xfId="0" applyNumberFormat="1" applyFont="1" applyBorder="1"/>
    <xf numFmtId="4" fontId="9" fillId="0" borderId="42" xfId="0" applyNumberFormat="1" applyFont="1" applyBorder="1"/>
    <xf numFmtId="4" fontId="9" fillId="0" borderId="38" xfId="0" applyNumberFormat="1" applyFont="1" applyBorder="1"/>
    <xf numFmtId="4" fontId="10" fillId="0" borderId="43" xfId="0" applyNumberFormat="1" applyFont="1" applyBorder="1"/>
    <xf numFmtId="4" fontId="10" fillId="4" borderId="43" xfId="0" applyNumberFormat="1" applyFont="1" applyFill="1" applyBorder="1"/>
    <xf numFmtId="4" fontId="10" fillId="4" borderId="40" xfId="0" applyNumberFormat="1" applyFont="1" applyFill="1" applyBorder="1"/>
    <xf numFmtId="4" fontId="10" fillId="4" borderId="41" xfId="0" applyNumberFormat="1" applyFont="1" applyFill="1" applyBorder="1"/>
    <xf numFmtId="4" fontId="9" fillId="4" borderId="43" xfId="0" applyNumberFormat="1" applyFont="1" applyFill="1" applyBorder="1"/>
    <xf numFmtId="4" fontId="11" fillId="0" borderId="43" xfId="2" applyNumberFormat="1" applyFont="1" applyFill="1" applyBorder="1"/>
    <xf numFmtId="4" fontId="9" fillId="0" borderId="45" xfId="0" applyNumberFormat="1" applyFont="1" applyBorder="1"/>
    <xf numFmtId="0" fontId="9" fillId="6" borderId="46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 wrapText="1"/>
    </xf>
    <xf numFmtId="0" fontId="9" fillId="6" borderId="4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 wrapText="1"/>
    </xf>
    <xf numFmtId="0" fontId="10" fillId="6" borderId="48" xfId="0" quotePrefix="1" applyFont="1" applyFill="1" applyBorder="1" applyAlignment="1">
      <alignment horizontal="center" vertical="center"/>
    </xf>
    <xf numFmtId="0" fontId="10" fillId="6" borderId="9" xfId="0" quotePrefix="1" applyFont="1" applyFill="1" applyBorder="1" applyAlignment="1">
      <alignment horizontal="center" vertical="center"/>
    </xf>
    <xf numFmtId="0" fontId="10" fillId="6" borderId="49" xfId="0" quotePrefix="1" applyFont="1" applyFill="1" applyBorder="1" applyAlignment="1">
      <alignment horizontal="center" vertical="center"/>
    </xf>
    <xf numFmtId="0" fontId="0" fillId="6" borderId="50" xfId="0" applyFill="1" applyBorder="1"/>
    <xf numFmtId="0" fontId="0" fillId="6" borderId="0" xfId="0" applyFill="1"/>
    <xf numFmtId="0" fontId="0" fillId="6" borderId="51" xfId="0" applyFill="1" applyBorder="1"/>
    <xf numFmtId="4" fontId="10" fillId="6" borderId="12" xfId="2" applyNumberFormat="1" applyFont="1" applyFill="1" applyBorder="1"/>
    <xf numFmtId="4" fontId="10" fillId="6" borderId="13" xfId="0" applyNumberFormat="1" applyFont="1" applyFill="1" applyBorder="1"/>
    <xf numFmtId="4" fontId="10" fillId="6" borderId="14" xfId="0" applyNumberFormat="1" applyFont="1" applyFill="1" applyBorder="1"/>
    <xf numFmtId="4" fontId="10" fillId="6" borderId="15" xfId="2" applyNumberFormat="1" applyFont="1" applyFill="1" applyBorder="1"/>
    <xf numFmtId="4" fontId="10" fillId="6" borderId="16" xfId="0" applyNumberFormat="1" applyFont="1" applyFill="1" applyBorder="1"/>
    <xf numFmtId="4" fontId="10" fillId="6" borderId="17" xfId="0" applyNumberFormat="1" applyFont="1" applyFill="1" applyBorder="1"/>
    <xf numFmtId="4" fontId="9" fillId="6" borderId="5" xfId="0" applyNumberFormat="1" applyFont="1" applyFill="1" applyBorder="1"/>
    <xf numFmtId="4" fontId="9" fillId="6" borderId="6" xfId="0" applyNumberFormat="1" applyFont="1" applyFill="1" applyBorder="1"/>
    <xf numFmtId="4" fontId="9" fillId="6" borderId="20" xfId="0" applyNumberFormat="1" applyFont="1" applyFill="1" applyBorder="1"/>
    <xf numFmtId="4" fontId="9" fillId="6" borderId="47" xfId="0" applyNumberFormat="1" applyFont="1" applyFill="1" applyBorder="1"/>
    <xf numFmtId="4" fontId="9" fillId="6" borderId="7" xfId="0" applyNumberFormat="1" applyFont="1" applyFill="1" applyBorder="1"/>
    <xf numFmtId="4" fontId="9" fillId="6" borderId="8" xfId="0" applyNumberFormat="1" applyFont="1" applyFill="1" applyBorder="1"/>
    <xf numFmtId="4" fontId="9" fillId="6" borderId="23" xfId="0" applyNumberFormat="1" applyFont="1" applyFill="1" applyBorder="1"/>
    <xf numFmtId="4" fontId="9" fillId="6" borderId="24" xfId="0" applyNumberFormat="1" applyFont="1" applyFill="1" applyBorder="1"/>
    <xf numFmtId="4" fontId="9" fillId="6" borderId="25" xfId="0" applyNumberFormat="1" applyFont="1" applyFill="1" applyBorder="1"/>
    <xf numFmtId="4" fontId="10" fillId="6" borderId="23" xfId="2" applyNumberFormat="1" applyFont="1" applyFill="1" applyBorder="1"/>
    <xf numFmtId="4" fontId="10" fillId="6" borderId="24" xfId="0" applyNumberFormat="1" applyFont="1" applyFill="1" applyBorder="1"/>
    <xf numFmtId="4" fontId="10" fillId="6" borderId="25" xfId="0" applyNumberFormat="1" applyFont="1" applyFill="1" applyBorder="1"/>
    <xf numFmtId="4" fontId="11" fillId="6" borderId="23" xfId="2" applyNumberFormat="1" applyFont="1" applyFill="1" applyBorder="1"/>
    <xf numFmtId="4" fontId="11" fillId="6" borderId="24" xfId="2" applyNumberFormat="1" applyFont="1" applyFill="1" applyBorder="1"/>
    <xf numFmtId="4" fontId="11" fillId="6" borderId="25" xfId="2" applyNumberFormat="1" applyFont="1" applyFill="1" applyBorder="1"/>
    <xf numFmtId="4" fontId="10" fillId="6" borderId="24" xfId="1" applyNumberFormat="1" applyFont="1" applyFill="1" applyBorder="1"/>
    <xf numFmtId="4" fontId="10" fillId="6" borderId="13" xfId="1" applyNumberFormat="1" applyFont="1" applyFill="1" applyBorder="1"/>
    <xf numFmtId="4" fontId="9" fillId="6" borderId="30" xfId="0" applyNumberFormat="1" applyFont="1" applyFill="1" applyBorder="1"/>
    <xf numFmtId="4" fontId="9" fillId="6" borderId="31" xfId="0" applyNumberFormat="1" applyFont="1" applyFill="1" applyBorder="1"/>
    <xf numFmtId="4" fontId="9" fillId="6" borderId="52" xfId="0" applyNumberFormat="1" applyFont="1" applyFill="1" applyBorder="1"/>
    <xf numFmtId="0" fontId="9" fillId="7" borderId="46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4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/>
    </xf>
    <xf numFmtId="0" fontId="9" fillId="7" borderId="8" xfId="0" applyFont="1" applyFill="1" applyBorder="1" applyAlignment="1">
      <alignment horizontal="center" vertical="center" wrapText="1"/>
    </xf>
    <xf numFmtId="0" fontId="10" fillId="7" borderId="48" xfId="0" quotePrefix="1" applyFont="1" applyFill="1" applyBorder="1" applyAlignment="1">
      <alignment horizontal="center" vertical="center"/>
    </xf>
    <xf numFmtId="0" fontId="10" fillId="7" borderId="9" xfId="0" quotePrefix="1" applyFont="1" applyFill="1" applyBorder="1" applyAlignment="1">
      <alignment horizontal="center" vertical="center"/>
    </xf>
    <xf numFmtId="0" fontId="10" fillId="7" borderId="49" xfId="0" quotePrefix="1" applyFont="1" applyFill="1" applyBorder="1" applyAlignment="1">
      <alignment horizontal="center" vertical="center"/>
    </xf>
    <xf numFmtId="0" fontId="0" fillId="7" borderId="50" xfId="0" applyFill="1" applyBorder="1"/>
    <xf numFmtId="0" fontId="0" fillId="7" borderId="0" xfId="0" applyFill="1"/>
    <xf numFmtId="0" fontId="0" fillId="7" borderId="51" xfId="0" applyFill="1" applyBorder="1"/>
    <xf numFmtId="4" fontId="10" fillId="7" borderId="12" xfId="2" applyNumberFormat="1" applyFont="1" applyFill="1" applyBorder="1"/>
    <xf numFmtId="4" fontId="10" fillId="7" borderId="13" xfId="0" applyNumberFormat="1" applyFont="1" applyFill="1" applyBorder="1"/>
    <xf numFmtId="4" fontId="10" fillId="7" borderId="14" xfId="0" applyNumberFormat="1" applyFont="1" applyFill="1" applyBorder="1"/>
    <xf numFmtId="4" fontId="10" fillId="7" borderId="15" xfId="2" applyNumberFormat="1" applyFont="1" applyFill="1" applyBorder="1"/>
    <xf numFmtId="4" fontId="10" fillId="7" borderId="16" xfId="0" applyNumberFormat="1" applyFont="1" applyFill="1" applyBorder="1"/>
    <xf numFmtId="4" fontId="10" fillId="7" borderId="17" xfId="0" applyNumberFormat="1" applyFont="1" applyFill="1" applyBorder="1"/>
    <xf numFmtId="4" fontId="9" fillId="7" borderId="5" xfId="0" applyNumberFormat="1" applyFont="1" applyFill="1" applyBorder="1"/>
    <xf numFmtId="4" fontId="9" fillId="7" borderId="6" xfId="0" applyNumberFormat="1" applyFont="1" applyFill="1" applyBorder="1"/>
    <xf numFmtId="4" fontId="9" fillId="7" borderId="20" xfId="0" applyNumberFormat="1" applyFont="1" applyFill="1" applyBorder="1"/>
    <xf numFmtId="4" fontId="9" fillId="7" borderId="47" xfId="0" applyNumberFormat="1" applyFont="1" applyFill="1" applyBorder="1"/>
    <xf numFmtId="4" fontId="9" fillId="7" borderId="7" xfId="0" applyNumberFormat="1" applyFont="1" applyFill="1" applyBorder="1"/>
    <xf numFmtId="4" fontId="9" fillId="7" borderId="8" xfId="0" applyNumberFormat="1" applyFont="1" applyFill="1" applyBorder="1"/>
    <xf numFmtId="4" fontId="9" fillId="7" borderId="23" xfId="0" applyNumberFormat="1" applyFont="1" applyFill="1" applyBorder="1"/>
    <xf numFmtId="4" fontId="9" fillId="7" borderId="24" xfId="0" applyNumberFormat="1" applyFont="1" applyFill="1" applyBorder="1"/>
    <xf numFmtId="4" fontId="9" fillId="7" borderId="25" xfId="0" applyNumberFormat="1" applyFont="1" applyFill="1" applyBorder="1"/>
    <xf numFmtId="4" fontId="10" fillId="7" borderId="23" xfId="2" applyNumberFormat="1" applyFont="1" applyFill="1" applyBorder="1"/>
    <xf numFmtId="4" fontId="10" fillId="7" borderId="24" xfId="0" applyNumberFormat="1" applyFont="1" applyFill="1" applyBorder="1"/>
    <xf numFmtId="4" fontId="10" fillId="7" borderId="25" xfId="0" applyNumberFormat="1" applyFont="1" applyFill="1" applyBorder="1"/>
    <xf numFmtId="4" fontId="11" fillId="7" borderId="24" xfId="2" applyNumberFormat="1" applyFont="1" applyFill="1" applyBorder="1"/>
    <xf numFmtId="4" fontId="10" fillId="7" borderId="24" xfId="1" applyNumberFormat="1" applyFont="1" applyFill="1" applyBorder="1"/>
    <xf numFmtId="4" fontId="10" fillId="7" borderId="13" xfId="1" applyNumberFormat="1" applyFont="1" applyFill="1" applyBorder="1"/>
    <xf numFmtId="4" fontId="9" fillId="7" borderId="30" xfId="0" applyNumberFormat="1" applyFont="1" applyFill="1" applyBorder="1"/>
    <xf numFmtId="4" fontId="9" fillId="7" borderId="31" xfId="0" applyNumberFormat="1" applyFont="1" applyFill="1" applyBorder="1"/>
    <xf numFmtId="4" fontId="9" fillId="7" borderId="52" xfId="0" applyNumberFormat="1" applyFont="1" applyFill="1" applyBorder="1"/>
    <xf numFmtId="0" fontId="13" fillId="4" borderId="24" xfId="0" applyFont="1" applyFill="1" applyBorder="1"/>
    <xf numFmtId="4" fontId="11" fillId="0" borderId="24" xfId="0" applyNumberFormat="1" applyFont="1" applyBorder="1"/>
    <xf numFmtId="4" fontId="11" fillId="0" borderId="43" xfId="0" applyNumberFormat="1" applyFont="1" applyBorder="1"/>
    <xf numFmtId="4" fontId="11" fillId="7" borderId="54" xfId="2" applyNumberFormat="1" applyFont="1" applyFill="1" applyBorder="1"/>
    <xf numFmtId="4" fontId="10" fillId="7" borderId="54" xfId="2" applyNumberFormat="1" applyFont="1" applyFill="1" applyBorder="1"/>
    <xf numFmtId="4" fontId="10" fillId="7" borderId="24" xfId="2" applyNumberFormat="1" applyFont="1" applyFill="1" applyBorder="1"/>
    <xf numFmtId="0" fontId="0" fillId="6" borderId="24" xfId="0" applyFill="1" applyBorder="1"/>
    <xf numFmtId="0" fontId="0" fillId="7" borderId="24" xfId="0" applyFill="1" applyBorder="1"/>
    <xf numFmtId="0" fontId="11" fillId="0" borderId="24" xfId="0" applyFont="1" applyBorder="1"/>
    <xf numFmtId="0" fontId="4" fillId="0" borderId="0" xfId="0" applyFont="1" applyAlignment="1">
      <alignment horizontal="left" vertical="top"/>
    </xf>
    <xf numFmtId="0" fontId="9" fillId="8" borderId="46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/>
    </xf>
    <xf numFmtId="0" fontId="9" fillId="8" borderId="4" xfId="0" applyFont="1" applyFill="1" applyBorder="1" applyAlignment="1">
      <alignment horizontal="center" vertical="center" wrapText="1"/>
    </xf>
    <xf numFmtId="0" fontId="9" fillId="8" borderId="47" xfId="0" applyFont="1" applyFill="1" applyBorder="1" applyAlignment="1">
      <alignment horizontal="center" vertical="center" wrapText="1"/>
    </xf>
    <xf numFmtId="0" fontId="9" fillId="8" borderId="7" xfId="0" applyFont="1" applyFill="1" applyBorder="1" applyAlignment="1">
      <alignment horizontal="center" vertical="center"/>
    </xf>
    <xf numFmtId="0" fontId="9" fillId="8" borderId="8" xfId="0" applyFont="1" applyFill="1" applyBorder="1" applyAlignment="1">
      <alignment horizontal="center" vertical="center" wrapText="1"/>
    </xf>
    <xf numFmtId="0" fontId="10" fillId="8" borderId="48" xfId="0" quotePrefix="1" applyFont="1" applyFill="1" applyBorder="1" applyAlignment="1">
      <alignment horizontal="center" vertical="center"/>
    </xf>
    <xf numFmtId="0" fontId="10" fillId="8" borderId="9" xfId="0" quotePrefix="1" applyFont="1" applyFill="1" applyBorder="1" applyAlignment="1">
      <alignment horizontal="center" vertical="center"/>
    </xf>
    <xf numFmtId="0" fontId="10" fillId="8" borderId="49" xfId="0" quotePrefix="1" applyFont="1" applyFill="1" applyBorder="1" applyAlignment="1">
      <alignment horizontal="center" vertical="center"/>
    </xf>
    <xf numFmtId="0" fontId="0" fillId="8" borderId="24" xfId="0" applyFill="1" applyBorder="1"/>
    <xf numFmtId="4" fontId="10" fillId="8" borderId="12" xfId="2" applyNumberFormat="1" applyFont="1" applyFill="1" applyBorder="1"/>
    <xf numFmtId="4" fontId="10" fillId="8" borderId="14" xfId="0" applyNumberFormat="1" applyFont="1" applyFill="1" applyBorder="1"/>
    <xf numFmtId="4" fontId="9" fillId="8" borderId="5" xfId="0" applyNumberFormat="1" applyFont="1" applyFill="1" applyBorder="1"/>
    <xf numFmtId="4" fontId="9" fillId="8" borderId="6" xfId="0" applyNumberFormat="1" applyFont="1" applyFill="1" applyBorder="1"/>
    <xf numFmtId="4" fontId="9" fillId="8" borderId="20" xfId="0" applyNumberFormat="1" applyFont="1" applyFill="1" applyBorder="1"/>
    <xf numFmtId="0" fontId="0" fillId="8" borderId="50" xfId="0" applyFill="1" applyBorder="1"/>
    <xf numFmtId="0" fontId="0" fillId="8" borderId="0" xfId="0" applyFill="1"/>
    <xf numFmtId="0" fontId="0" fillId="8" borderId="51" xfId="0" applyFill="1" applyBorder="1"/>
    <xf numFmtId="4" fontId="9" fillId="8" borderId="47" xfId="0" applyNumberFormat="1" applyFont="1" applyFill="1" applyBorder="1"/>
    <xf numFmtId="4" fontId="9" fillId="8" borderId="7" xfId="0" applyNumberFormat="1" applyFont="1" applyFill="1" applyBorder="1"/>
    <xf numFmtId="4" fontId="9" fillId="8" borderId="8" xfId="0" applyNumberFormat="1" applyFont="1" applyFill="1" applyBorder="1"/>
    <xf numFmtId="4" fontId="9" fillId="8" borderId="23" xfId="0" applyNumberFormat="1" applyFont="1" applyFill="1" applyBorder="1"/>
    <xf numFmtId="4" fontId="9" fillId="8" borderId="24" xfId="0" applyNumberFormat="1" applyFont="1" applyFill="1" applyBorder="1"/>
    <xf numFmtId="4" fontId="9" fillId="8" borderId="25" xfId="0" applyNumberFormat="1" applyFont="1" applyFill="1" applyBorder="1"/>
    <xf numFmtId="4" fontId="10" fillId="8" borderId="23" xfId="2" applyNumberFormat="1" applyFont="1" applyFill="1" applyBorder="1"/>
    <xf numFmtId="4" fontId="10" fillId="8" borderId="24" xfId="0" applyNumberFormat="1" applyFont="1" applyFill="1" applyBorder="1"/>
    <xf numFmtId="4" fontId="10" fillId="8" borderId="25" xfId="0" applyNumberFormat="1" applyFont="1" applyFill="1" applyBorder="1"/>
    <xf numFmtId="4" fontId="11" fillId="8" borderId="24" xfId="2" applyNumberFormat="1" applyFont="1" applyFill="1" applyBorder="1"/>
    <xf numFmtId="4" fontId="10" fillId="8" borderId="53" xfId="2" applyNumberFormat="1" applyFont="1" applyFill="1" applyBorder="1"/>
    <xf numFmtId="4" fontId="10" fillId="8" borderId="24" xfId="2" applyNumberFormat="1" applyFont="1" applyFill="1" applyBorder="1"/>
    <xf numFmtId="4" fontId="10" fillId="8" borderId="54" xfId="2" applyNumberFormat="1" applyFont="1" applyFill="1" applyBorder="1"/>
    <xf numFmtId="4" fontId="10" fillId="8" borderId="24" xfId="1" applyNumberFormat="1" applyFont="1" applyFill="1" applyBorder="1"/>
    <xf numFmtId="4" fontId="10" fillId="8" borderId="13" xfId="1" applyNumberFormat="1" applyFont="1" applyFill="1" applyBorder="1"/>
    <xf numFmtId="4" fontId="9" fillId="8" borderId="30" xfId="0" applyNumberFormat="1" applyFont="1" applyFill="1" applyBorder="1"/>
    <xf numFmtId="4" fontId="9" fillId="8" borderId="31" xfId="0" applyNumberFormat="1" applyFont="1" applyFill="1" applyBorder="1"/>
    <xf numFmtId="4" fontId="9" fillId="8" borderId="52" xfId="0" applyNumberFormat="1" applyFont="1" applyFill="1" applyBorder="1"/>
    <xf numFmtId="0" fontId="10" fillId="4" borderId="24" xfId="0" applyFont="1" applyFill="1" applyBorder="1" applyAlignment="1">
      <alignment wrapText="1"/>
    </xf>
    <xf numFmtId="4" fontId="10" fillId="4" borderId="24" xfId="2" applyNumberFormat="1" applyFont="1" applyFill="1" applyBorder="1"/>
    <xf numFmtId="0" fontId="0" fillId="8" borderId="53" xfId="0" applyFill="1" applyBorder="1"/>
    <xf numFmtId="0" fontId="0" fillId="8" borderId="55" xfId="0" applyFill="1" applyBorder="1"/>
    <xf numFmtId="0" fontId="0" fillId="8" borderId="56" xfId="0" applyFill="1" applyBorder="1"/>
    <xf numFmtId="0" fontId="0" fillId="6" borderId="53" xfId="0" applyFill="1" applyBorder="1"/>
    <xf numFmtId="0" fontId="0" fillId="6" borderId="55" xfId="0" applyFill="1" applyBorder="1"/>
    <xf numFmtId="0" fontId="0" fillId="6" borderId="56" xfId="0" applyFill="1" applyBorder="1"/>
    <xf numFmtId="0" fontId="0" fillId="7" borderId="53" xfId="0" applyFill="1" applyBorder="1"/>
    <xf numFmtId="0" fontId="0" fillId="7" borderId="55" xfId="0" applyFill="1" applyBorder="1"/>
    <xf numFmtId="0" fontId="0" fillId="7" borderId="56" xfId="0" applyFill="1" applyBorder="1"/>
    <xf numFmtId="0" fontId="0" fillId="5" borderId="0" xfId="0" applyFill="1"/>
    <xf numFmtId="4" fontId="10" fillId="8" borderId="58" xfId="2" applyNumberFormat="1" applyFont="1" applyFill="1" applyBorder="1"/>
    <xf numFmtId="4" fontId="10" fillId="8" borderId="59" xfId="2" applyNumberFormat="1" applyFont="1" applyFill="1" applyBorder="1"/>
    <xf numFmtId="4" fontId="10" fillId="8" borderId="13" xfId="2" applyNumberFormat="1" applyFont="1" applyFill="1" applyBorder="1"/>
    <xf numFmtId="4" fontId="10" fillId="8" borderId="64" xfId="2" applyNumberFormat="1" applyFont="1" applyFill="1" applyBorder="1"/>
    <xf numFmtId="4" fontId="10" fillId="8" borderId="16" xfId="2" applyNumberFormat="1" applyFont="1" applyFill="1" applyBorder="1"/>
    <xf numFmtId="4" fontId="10" fillId="8" borderId="65" xfId="2" applyNumberFormat="1" applyFont="1" applyFill="1" applyBorder="1"/>
    <xf numFmtId="4" fontId="11" fillId="8" borderId="60" xfId="2" applyNumberFormat="1" applyFont="1" applyFill="1" applyBorder="1"/>
    <xf numFmtId="4" fontId="11" fillId="8" borderId="57" xfId="2" applyNumberFormat="1" applyFont="1" applyFill="1" applyBorder="1"/>
    <xf numFmtId="4" fontId="11" fillId="8" borderId="61" xfId="2" applyNumberFormat="1" applyFont="1" applyFill="1" applyBorder="1"/>
    <xf numFmtId="4" fontId="10" fillId="6" borderId="16" xfId="2" applyNumberFormat="1" applyFont="1" applyFill="1" applyBorder="1"/>
    <xf numFmtId="4" fontId="10" fillId="6" borderId="13" xfId="2" applyNumberFormat="1" applyFont="1" applyFill="1" applyBorder="1"/>
    <xf numFmtId="4" fontId="10" fillId="6" borderId="24" xfId="2" applyNumberFormat="1" applyFont="1" applyFill="1" applyBorder="1"/>
    <xf numFmtId="4" fontId="10" fillId="7" borderId="16" xfId="2" applyNumberFormat="1" applyFont="1" applyFill="1" applyBorder="1"/>
    <xf numFmtId="4" fontId="10" fillId="7" borderId="13" xfId="2" applyNumberFormat="1" applyFont="1" applyFill="1" applyBorder="1"/>
    <xf numFmtId="0" fontId="9" fillId="9" borderId="46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 wrapText="1"/>
    </xf>
    <xf numFmtId="0" fontId="9" fillId="9" borderId="47" xfId="0" applyFont="1" applyFill="1" applyBorder="1" applyAlignment="1">
      <alignment horizontal="center" vertical="center" wrapText="1"/>
    </xf>
    <xf numFmtId="0" fontId="9" fillId="9" borderId="7" xfId="0" applyFont="1" applyFill="1" applyBorder="1" applyAlignment="1">
      <alignment horizontal="center" vertical="center"/>
    </xf>
    <xf numFmtId="0" fontId="9" fillId="9" borderId="8" xfId="0" applyFont="1" applyFill="1" applyBorder="1" applyAlignment="1">
      <alignment horizontal="center" vertical="center" wrapText="1"/>
    </xf>
    <xf numFmtId="0" fontId="10" fillId="9" borderId="48" xfId="0" quotePrefix="1" applyFont="1" applyFill="1" applyBorder="1" applyAlignment="1">
      <alignment horizontal="center" vertical="center"/>
    </xf>
    <xf numFmtId="0" fontId="10" fillId="9" borderId="9" xfId="0" quotePrefix="1" applyFont="1" applyFill="1" applyBorder="1" applyAlignment="1">
      <alignment horizontal="center" vertical="center"/>
    </xf>
    <xf numFmtId="0" fontId="10" fillId="9" borderId="49" xfId="0" quotePrefix="1" applyFont="1" applyFill="1" applyBorder="1" applyAlignment="1">
      <alignment horizontal="center" vertical="center"/>
    </xf>
    <xf numFmtId="0" fontId="0" fillId="9" borderId="53" xfId="0" applyFill="1" applyBorder="1"/>
    <xf numFmtId="0" fontId="0" fillId="9" borderId="55" xfId="0" applyFill="1" applyBorder="1"/>
    <xf numFmtId="0" fontId="0" fillId="9" borderId="56" xfId="0" applyFill="1" applyBorder="1"/>
    <xf numFmtId="4" fontId="10" fillId="9" borderId="12" xfId="2" applyNumberFormat="1" applyFont="1" applyFill="1" applyBorder="1"/>
    <xf numFmtId="4" fontId="10" fillId="9" borderId="13" xfId="0" applyNumberFormat="1" applyFont="1" applyFill="1" applyBorder="1"/>
    <xf numFmtId="4" fontId="10" fillId="9" borderId="14" xfId="0" applyNumberFormat="1" applyFont="1" applyFill="1" applyBorder="1"/>
    <xf numFmtId="4" fontId="10" fillId="9" borderId="15" xfId="2" applyNumberFormat="1" applyFont="1" applyFill="1" applyBorder="1"/>
    <xf numFmtId="4" fontId="10" fillId="9" borderId="16" xfId="0" applyNumberFormat="1" applyFont="1" applyFill="1" applyBorder="1"/>
    <xf numFmtId="4" fontId="10" fillId="9" borderId="17" xfId="0" applyNumberFormat="1" applyFont="1" applyFill="1" applyBorder="1"/>
    <xf numFmtId="4" fontId="9" fillId="9" borderId="5" xfId="0" applyNumberFormat="1" applyFont="1" applyFill="1" applyBorder="1"/>
    <xf numFmtId="4" fontId="9" fillId="9" borderId="6" xfId="0" applyNumberFormat="1" applyFont="1" applyFill="1" applyBorder="1"/>
    <xf numFmtId="4" fontId="9" fillId="9" borderId="20" xfId="0" applyNumberFormat="1" applyFont="1" applyFill="1" applyBorder="1"/>
    <xf numFmtId="0" fontId="0" fillId="9" borderId="50" xfId="0" applyFill="1" applyBorder="1"/>
    <xf numFmtId="0" fontId="0" fillId="9" borderId="51" xfId="0" applyFill="1" applyBorder="1"/>
    <xf numFmtId="4" fontId="9" fillId="9" borderId="47" xfId="0" applyNumberFormat="1" applyFont="1" applyFill="1" applyBorder="1"/>
    <xf numFmtId="4" fontId="9" fillId="9" borderId="7" xfId="0" applyNumberFormat="1" applyFont="1" applyFill="1" applyBorder="1"/>
    <xf numFmtId="4" fontId="9" fillId="9" borderId="8" xfId="0" applyNumberFormat="1" applyFont="1" applyFill="1" applyBorder="1"/>
    <xf numFmtId="4" fontId="9" fillId="9" borderId="24" xfId="0" applyNumberFormat="1" applyFont="1" applyFill="1" applyBorder="1"/>
    <xf numFmtId="4" fontId="10" fillId="9" borderId="23" xfId="2" applyNumberFormat="1" applyFont="1" applyFill="1" applyBorder="1"/>
    <xf numFmtId="4" fontId="10" fillId="9" borderId="24" xfId="0" applyNumberFormat="1" applyFont="1" applyFill="1" applyBorder="1"/>
    <xf numFmtId="4" fontId="10" fillId="9" borderId="25" xfId="0" applyNumberFormat="1" applyFont="1" applyFill="1" applyBorder="1"/>
    <xf numFmtId="4" fontId="10" fillId="9" borderId="16" xfId="2" applyNumberFormat="1" applyFont="1" applyFill="1" applyBorder="1"/>
    <xf numFmtId="4" fontId="10" fillId="9" borderId="13" xfId="2" applyNumberFormat="1" applyFont="1" applyFill="1" applyBorder="1"/>
    <xf numFmtId="4" fontId="10" fillId="9" borderId="24" xfId="2" applyNumberFormat="1" applyFont="1" applyFill="1" applyBorder="1"/>
    <xf numFmtId="4" fontId="11" fillId="9" borderId="24" xfId="2" applyNumberFormat="1" applyFont="1" applyFill="1" applyBorder="1"/>
    <xf numFmtId="4" fontId="10" fillId="9" borderId="24" xfId="1" applyNumberFormat="1" applyFont="1" applyFill="1" applyBorder="1"/>
    <xf numFmtId="4" fontId="10" fillId="9" borderId="13" xfId="1" applyNumberFormat="1" applyFont="1" applyFill="1" applyBorder="1"/>
    <xf numFmtId="4" fontId="9" fillId="9" borderId="30" xfId="0" applyNumberFormat="1" applyFont="1" applyFill="1" applyBorder="1"/>
    <xf numFmtId="4" fontId="9" fillId="9" borderId="31" xfId="0" applyNumberFormat="1" applyFont="1" applyFill="1" applyBorder="1"/>
    <xf numFmtId="4" fontId="9" fillId="9" borderId="52" xfId="0" applyNumberFormat="1" applyFont="1" applyFill="1" applyBorder="1"/>
    <xf numFmtId="4" fontId="3" fillId="0" borderId="0" xfId="0" applyNumberFormat="1" applyFont="1"/>
    <xf numFmtId="0" fontId="11" fillId="0" borderId="23" xfId="0" quotePrefix="1" applyFont="1" applyBorder="1" applyAlignment="1">
      <alignment vertical="center"/>
    </xf>
    <xf numFmtId="4" fontId="11" fillId="6" borderId="23" xfId="0" applyNumberFormat="1" applyFont="1" applyFill="1" applyBorder="1"/>
    <xf numFmtId="4" fontId="11" fillId="6" borderId="24" xfId="0" applyNumberFormat="1" applyFont="1" applyFill="1" applyBorder="1"/>
    <xf numFmtId="4" fontId="11" fillId="6" borderId="25" xfId="0" applyNumberFormat="1" applyFont="1" applyFill="1" applyBorder="1"/>
    <xf numFmtId="4" fontId="11" fillId="7" borderId="23" xfId="0" applyNumberFormat="1" applyFont="1" applyFill="1" applyBorder="1"/>
    <xf numFmtId="4" fontId="11" fillId="7" borderId="24" xfId="0" applyNumberFormat="1" applyFont="1" applyFill="1" applyBorder="1"/>
    <xf numFmtId="4" fontId="11" fillId="7" borderId="25" xfId="0" applyNumberFormat="1" applyFont="1" applyFill="1" applyBorder="1"/>
    <xf numFmtId="4" fontId="11" fillId="8" borderId="23" xfId="0" applyNumberFormat="1" applyFont="1" applyFill="1" applyBorder="1"/>
    <xf numFmtId="4" fontId="11" fillId="8" borderId="24" xfId="0" applyNumberFormat="1" applyFont="1" applyFill="1" applyBorder="1"/>
    <xf numFmtId="4" fontId="11" fillId="8" borderId="25" xfId="0" applyNumberFormat="1" applyFont="1" applyFill="1" applyBorder="1"/>
    <xf numFmtId="0" fontId="11" fillId="0" borderId="15" xfId="0" quotePrefix="1" applyFont="1" applyBorder="1" applyAlignment="1">
      <alignment vertical="center"/>
    </xf>
    <xf numFmtId="0" fontId="11" fillId="0" borderId="16" xfId="0" applyFont="1" applyBorder="1" applyAlignment="1">
      <alignment wrapText="1"/>
    </xf>
    <xf numFmtId="4" fontId="11" fillId="0" borderId="16" xfId="2" applyNumberFormat="1" applyFont="1" applyFill="1" applyBorder="1"/>
    <xf numFmtId="4" fontId="11" fillId="0" borderId="16" xfId="0" applyNumberFormat="1" applyFont="1" applyBorder="1"/>
    <xf numFmtId="4" fontId="11" fillId="0" borderId="41" xfId="0" applyNumberFormat="1" applyFont="1" applyBorder="1"/>
    <xf numFmtId="4" fontId="11" fillId="6" borderId="15" xfId="2" applyNumberFormat="1" applyFont="1" applyFill="1" applyBorder="1"/>
    <xf numFmtId="4" fontId="11" fillId="6" borderId="16" xfId="0" applyNumberFormat="1" applyFont="1" applyFill="1" applyBorder="1"/>
    <xf numFmtId="4" fontId="11" fillId="6" borderId="17" xfId="0" applyNumberFormat="1" applyFont="1" applyFill="1" applyBorder="1"/>
    <xf numFmtId="4" fontId="11" fillId="7" borderId="15" xfId="2" applyNumberFormat="1" applyFont="1" applyFill="1" applyBorder="1"/>
    <xf numFmtId="4" fontId="11" fillId="7" borderId="16" xfId="0" applyNumberFormat="1" applyFont="1" applyFill="1" applyBorder="1"/>
    <xf numFmtId="4" fontId="11" fillId="7" borderId="17" xfId="0" applyNumberFormat="1" applyFont="1" applyFill="1" applyBorder="1"/>
    <xf numFmtId="4" fontId="11" fillId="8" borderId="62" xfId="2" applyNumberFormat="1" applyFont="1" applyFill="1" applyBorder="1"/>
    <xf numFmtId="4" fontId="11" fillId="8" borderId="63" xfId="2" applyNumberFormat="1" applyFont="1" applyFill="1" applyBorder="1"/>
    <xf numFmtId="0" fontId="11" fillId="0" borderId="16" xfId="0" applyFont="1" applyBorder="1"/>
    <xf numFmtId="4" fontId="11" fillId="0" borderId="13" xfId="2" applyNumberFormat="1" applyFont="1" applyFill="1" applyBorder="1"/>
    <xf numFmtId="4" fontId="11" fillId="6" borderId="12" xfId="2" applyNumberFormat="1" applyFont="1" applyFill="1" applyBorder="1"/>
    <xf numFmtId="4" fontId="11" fillId="7" borderId="12" xfId="2" applyNumberFormat="1" applyFont="1" applyFill="1" applyBorder="1"/>
    <xf numFmtId="4" fontId="11" fillId="8" borderId="64" xfId="2" applyNumberFormat="1" applyFont="1" applyFill="1" applyBorder="1"/>
    <xf numFmtId="4" fontId="11" fillId="8" borderId="16" xfId="2" applyNumberFormat="1" applyFont="1" applyFill="1" applyBorder="1"/>
    <xf numFmtId="4" fontId="11" fillId="7" borderId="57" xfId="0" applyNumberFormat="1" applyFont="1" applyFill="1" applyBorder="1"/>
    <xf numFmtId="0" fontId="11" fillId="0" borderId="26" xfId="0" quotePrefix="1" applyFont="1" applyBorder="1" applyAlignment="1">
      <alignment vertical="center"/>
    </xf>
    <xf numFmtId="0" fontId="11" fillId="0" borderId="27" xfId="0" applyFont="1" applyBorder="1"/>
    <xf numFmtId="4" fontId="11" fillId="0" borderId="27" xfId="0" applyNumberFormat="1" applyFont="1" applyBorder="1"/>
    <xf numFmtId="4" fontId="11" fillId="0" borderId="44" xfId="0" applyNumberFormat="1" applyFont="1" applyBorder="1"/>
    <xf numFmtId="4" fontId="11" fillId="6" borderId="26" xfId="0" applyNumberFormat="1" applyFont="1" applyFill="1" applyBorder="1"/>
    <xf numFmtId="4" fontId="11" fillId="6" borderId="27" xfId="0" applyNumberFormat="1" applyFont="1" applyFill="1" applyBorder="1"/>
    <xf numFmtId="4" fontId="11" fillId="6" borderId="28" xfId="0" applyNumberFormat="1" applyFont="1" applyFill="1" applyBorder="1"/>
    <xf numFmtId="4" fontId="11" fillId="7" borderId="26" xfId="0" applyNumberFormat="1" applyFont="1" applyFill="1" applyBorder="1"/>
    <xf numFmtId="4" fontId="11" fillId="7" borderId="27" xfId="0" applyNumberFormat="1" applyFont="1" applyFill="1" applyBorder="1"/>
    <xf numFmtId="4" fontId="11" fillId="7" borderId="28" xfId="0" applyNumberFormat="1" applyFont="1" applyFill="1" applyBorder="1"/>
    <xf numFmtId="4" fontId="11" fillId="8" borderId="26" xfId="0" applyNumberFormat="1" applyFont="1" applyFill="1" applyBorder="1"/>
    <xf numFmtId="4" fontId="11" fillId="8" borderId="27" xfId="0" applyNumberFormat="1" applyFont="1" applyFill="1" applyBorder="1"/>
    <xf numFmtId="4" fontId="11" fillId="8" borderId="28" xfId="0" applyNumberFormat="1" applyFont="1" applyFill="1" applyBorder="1"/>
    <xf numFmtId="0" fontId="11" fillId="4" borderId="15" xfId="0" quotePrefix="1" applyFont="1" applyFill="1" applyBorder="1" applyAlignment="1">
      <alignment vertical="center"/>
    </xf>
    <xf numFmtId="0" fontId="11" fillId="4" borderId="16" xfId="0" applyFont="1" applyFill="1" applyBorder="1" applyAlignment="1">
      <alignment wrapText="1"/>
    </xf>
    <xf numFmtId="4" fontId="11" fillId="4" borderId="16" xfId="2" applyNumberFormat="1" applyFont="1" applyFill="1" applyBorder="1"/>
    <xf numFmtId="4" fontId="11" fillId="4" borderId="16" xfId="0" applyNumberFormat="1" applyFont="1" applyFill="1" applyBorder="1"/>
    <xf numFmtId="4" fontId="11" fillId="4" borderId="41" xfId="0" applyNumberFormat="1" applyFont="1" applyFill="1" applyBorder="1"/>
    <xf numFmtId="0" fontId="11" fillId="4" borderId="26" xfId="0" quotePrefix="1" applyFont="1" applyFill="1" applyBorder="1" applyAlignment="1">
      <alignment vertical="center"/>
    </xf>
    <xf numFmtId="0" fontId="11" fillId="4" borderId="27" xfId="0" applyFont="1" applyFill="1" applyBorder="1" applyAlignment="1">
      <alignment wrapText="1"/>
    </xf>
    <xf numFmtId="4" fontId="11" fillId="4" borderId="27" xfId="0" applyNumberFormat="1" applyFont="1" applyFill="1" applyBorder="1"/>
    <xf numFmtId="4" fontId="11" fillId="4" borderId="44" xfId="0" applyNumberFormat="1" applyFont="1" applyFill="1" applyBorder="1"/>
    <xf numFmtId="4" fontId="13" fillId="0" borderId="24" xfId="2" applyNumberFormat="1" applyFont="1" applyFill="1" applyBorder="1"/>
    <xf numFmtId="4" fontId="13" fillId="0" borderId="43" xfId="2" applyNumberFormat="1" applyFont="1" applyFill="1" applyBorder="1"/>
    <xf numFmtId="4" fontId="13" fillId="6" borderId="23" xfId="2" applyNumberFormat="1" applyFont="1" applyFill="1" applyBorder="1"/>
    <xf numFmtId="4" fontId="13" fillId="6" borderId="24" xfId="2" applyNumberFormat="1" applyFont="1" applyFill="1" applyBorder="1"/>
    <xf numFmtId="4" fontId="13" fillId="6" borderId="25" xfId="2" applyNumberFormat="1" applyFont="1" applyFill="1" applyBorder="1"/>
    <xf numFmtId="4" fontId="13" fillId="7" borderId="24" xfId="2" applyNumberFormat="1" applyFont="1" applyFill="1" applyBorder="1"/>
    <xf numFmtId="4" fontId="13" fillId="8" borderId="53" xfId="2" applyNumberFormat="1" applyFont="1" applyFill="1" applyBorder="1"/>
    <xf numFmtId="4" fontId="13" fillId="8" borderId="24" xfId="2" applyNumberFormat="1" applyFont="1" applyFill="1" applyBorder="1"/>
    <xf numFmtId="4" fontId="13" fillId="8" borderId="23" xfId="2" applyNumberFormat="1" applyFont="1" applyFill="1" applyBorder="1"/>
    <xf numFmtId="4" fontId="13" fillId="8" borderId="25" xfId="2" applyNumberFormat="1" applyFont="1" applyFill="1" applyBorder="1"/>
    <xf numFmtId="0" fontId="11" fillId="0" borderId="29" xfId="0" applyFont="1" applyBorder="1" applyAlignment="1">
      <alignment wrapText="1"/>
    </xf>
    <xf numFmtId="0" fontId="11" fillId="0" borderId="27" xfId="0" applyFont="1" applyBorder="1" applyAlignment="1">
      <alignment wrapText="1"/>
    </xf>
    <xf numFmtId="4" fontId="11" fillId="8" borderId="57" xfId="0" applyNumberFormat="1" applyFont="1" applyFill="1" applyBorder="1"/>
    <xf numFmtId="4" fontId="11" fillId="7" borderId="63" xfId="0" applyNumberFormat="1" applyFont="1" applyFill="1" applyBorder="1"/>
    <xf numFmtId="4" fontId="11" fillId="8" borderId="58" xfId="2" applyNumberFormat="1" applyFont="1" applyFill="1" applyBorder="1"/>
    <xf numFmtId="4" fontId="11" fillId="8" borderId="13" xfId="2" applyNumberFormat="1" applyFont="1" applyFill="1" applyBorder="1"/>
    <xf numFmtId="4" fontId="11" fillId="8" borderId="59" xfId="2" applyNumberFormat="1" applyFont="1" applyFill="1" applyBorder="1"/>
    <xf numFmtId="4" fontId="11" fillId="9" borderId="23" xfId="0" applyNumberFormat="1" applyFont="1" applyFill="1" applyBorder="1"/>
    <xf numFmtId="4" fontId="11" fillId="9" borderId="24" xfId="0" applyNumberFormat="1" applyFont="1" applyFill="1" applyBorder="1"/>
    <xf numFmtId="4" fontId="11" fillId="9" borderId="25" xfId="0" applyNumberFormat="1" applyFont="1" applyFill="1" applyBorder="1"/>
    <xf numFmtId="4" fontId="11" fillId="6" borderId="16" xfId="2" applyNumberFormat="1" applyFont="1" applyFill="1" applyBorder="1"/>
    <xf numFmtId="4" fontId="11" fillId="7" borderId="16" xfId="2" applyNumberFormat="1" applyFont="1" applyFill="1" applyBorder="1"/>
    <xf numFmtId="4" fontId="11" fillId="9" borderId="16" xfId="2" applyNumberFormat="1" applyFont="1" applyFill="1" applyBorder="1"/>
    <xf numFmtId="4" fontId="11" fillId="6" borderId="13" xfId="2" applyNumberFormat="1" applyFont="1" applyFill="1" applyBorder="1"/>
    <xf numFmtId="4" fontId="11" fillId="7" borderId="13" xfId="2" applyNumberFormat="1" applyFont="1" applyFill="1" applyBorder="1"/>
    <xf numFmtId="4" fontId="11" fillId="9" borderId="13" xfId="2" applyNumberFormat="1" applyFont="1" applyFill="1" applyBorder="1"/>
    <xf numFmtId="4" fontId="11" fillId="9" borderId="27" xfId="0" applyNumberFormat="1" applyFont="1" applyFill="1" applyBorder="1"/>
    <xf numFmtId="4" fontId="11" fillId="0" borderId="57" xfId="2" applyNumberFormat="1" applyFont="1" applyFill="1" applyBorder="1"/>
    <xf numFmtId="4" fontId="11" fillId="6" borderId="57" xfId="2" applyNumberFormat="1" applyFont="1" applyFill="1" applyBorder="1"/>
    <xf numFmtId="4" fontId="11" fillId="7" borderId="57" xfId="2" applyNumberFormat="1" applyFont="1" applyFill="1" applyBorder="1"/>
    <xf numFmtId="4" fontId="11" fillId="9" borderId="57" xfId="2" applyNumberFormat="1" applyFont="1" applyFill="1" applyBorder="1"/>
    <xf numFmtId="0" fontId="9" fillId="7" borderId="67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wrapText="1"/>
    </xf>
    <xf numFmtId="0" fontId="10" fillId="7" borderId="68" xfId="0" quotePrefix="1" applyFont="1" applyFill="1" applyBorder="1" applyAlignment="1">
      <alignment horizontal="center" vertical="center"/>
    </xf>
    <xf numFmtId="0" fontId="0" fillId="7" borderId="54" xfId="0" applyFill="1" applyBorder="1"/>
    <xf numFmtId="4" fontId="10" fillId="7" borderId="59" xfId="2" applyNumberFormat="1" applyFont="1" applyFill="1" applyBorder="1"/>
    <xf numFmtId="4" fontId="10" fillId="7" borderId="65" xfId="2" applyNumberFormat="1" applyFont="1" applyFill="1" applyBorder="1"/>
    <xf numFmtId="4" fontId="9" fillId="7" borderId="19" xfId="0" applyNumberFormat="1" applyFont="1" applyFill="1" applyBorder="1"/>
    <xf numFmtId="4" fontId="9" fillId="7" borderId="22" xfId="0" applyNumberFormat="1" applyFont="1" applyFill="1" applyBorder="1"/>
    <xf numFmtId="4" fontId="11" fillId="7" borderId="54" xfId="0" applyNumberFormat="1" applyFont="1" applyFill="1" applyBorder="1"/>
    <xf numFmtId="4" fontId="11" fillId="7" borderId="65" xfId="2" applyNumberFormat="1" applyFont="1" applyFill="1" applyBorder="1"/>
    <xf numFmtId="4" fontId="11" fillId="7" borderId="59" xfId="2" applyNumberFormat="1" applyFont="1" applyFill="1" applyBorder="1"/>
    <xf numFmtId="4" fontId="11" fillId="7" borderId="69" xfId="0" applyNumberFormat="1" applyFont="1" applyFill="1" applyBorder="1"/>
    <xf numFmtId="4" fontId="9" fillId="7" borderId="54" xfId="0" applyNumberFormat="1" applyFont="1" applyFill="1" applyBorder="1"/>
    <xf numFmtId="4" fontId="9" fillId="7" borderId="36" xfId="0" applyNumberFormat="1" applyFont="1" applyFill="1" applyBorder="1"/>
    <xf numFmtId="4" fontId="13" fillId="7" borderId="54" xfId="2" applyNumberFormat="1" applyFont="1" applyFill="1" applyBorder="1"/>
    <xf numFmtId="4" fontId="10" fillId="7" borderId="55" xfId="2" applyNumberFormat="1" applyFont="1" applyFill="1" applyBorder="1"/>
    <xf numFmtId="4" fontId="9" fillId="7" borderId="70" xfId="0" applyNumberFormat="1" applyFont="1" applyFill="1" applyBorder="1"/>
    <xf numFmtId="0" fontId="0" fillId="6" borderId="23" xfId="0" applyFill="1" applyBorder="1"/>
    <xf numFmtId="0" fontId="0" fillId="6" borderId="25" xfId="0" applyFill="1" applyBorder="1"/>
    <xf numFmtId="0" fontId="9" fillId="7" borderId="37" xfId="0" applyFont="1" applyFill="1" applyBorder="1" applyAlignment="1">
      <alignment horizontal="center" vertical="center" wrapText="1"/>
    </xf>
    <xf numFmtId="0" fontId="9" fillId="7" borderId="38" xfId="0" applyFont="1" applyFill="1" applyBorder="1" applyAlignment="1">
      <alignment horizontal="center" vertical="center" wrapText="1"/>
    </xf>
    <xf numFmtId="0" fontId="10" fillId="7" borderId="39" xfId="0" quotePrefix="1" applyFont="1" applyFill="1" applyBorder="1" applyAlignment="1">
      <alignment horizontal="center" vertical="center"/>
    </xf>
    <xf numFmtId="0" fontId="0" fillId="7" borderId="43" xfId="0" applyFill="1" applyBorder="1"/>
    <xf numFmtId="4" fontId="10" fillId="7" borderId="40" xfId="0" applyNumberFormat="1" applyFont="1" applyFill="1" applyBorder="1"/>
    <xf numFmtId="4" fontId="10" fillId="7" borderId="41" xfId="0" applyNumberFormat="1" applyFont="1" applyFill="1" applyBorder="1"/>
    <xf numFmtId="4" fontId="9" fillId="7" borderId="42" xfId="0" applyNumberFormat="1" applyFont="1" applyFill="1" applyBorder="1"/>
    <xf numFmtId="4" fontId="9" fillId="7" borderId="38" xfId="0" applyNumberFormat="1" applyFont="1" applyFill="1" applyBorder="1"/>
    <xf numFmtId="4" fontId="11" fillId="7" borderId="43" xfId="0" applyNumberFormat="1" applyFont="1" applyFill="1" applyBorder="1"/>
    <xf numFmtId="4" fontId="10" fillId="7" borderId="43" xfId="0" applyNumberFormat="1" applyFont="1" applyFill="1" applyBorder="1"/>
    <xf numFmtId="4" fontId="11" fillId="7" borderId="41" xfId="0" applyNumberFormat="1" applyFont="1" applyFill="1" applyBorder="1"/>
    <xf numFmtId="4" fontId="11" fillId="7" borderId="44" xfId="0" applyNumberFormat="1" applyFont="1" applyFill="1" applyBorder="1"/>
    <xf numFmtId="4" fontId="9" fillId="7" borderId="43" xfId="0" applyNumberFormat="1" applyFont="1" applyFill="1" applyBorder="1"/>
    <xf numFmtId="4" fontId="13" fillId="7" borderId="43" xfId="2" applyNumberFormat="1" applyFont="1" applyFill="1" applyBorder="1"/>
    <xf numFmtId="4" fontId="9" fillId="7" borderId="45" xfId="0" applyNumberFormat="1" applyFont="1" applyFill="1" applyBorder="1"/>
    <xf numFmtId="0" fontId="0" fillId="8" borderId="23" xfId="0" applyFill="1" applyBorder="1"/>
    <xf numFmtId="0" fontId="0" fillId="8" borderId="25" xfId="0" applyFill="1" applyBorder="1"/>
    <xf numFmtId="4" fontId="10" fillId="8" borderId="71" xfId="2" applyNumberFormat="1" applyFont="1" applyFill="1" applyBorder="1"/>
    <xf numFmtId="4" fontId="10" fillId="8" borderId="56" xfId="2" applyNumberFormat="1" applyFont="1" applyFill="1" applyBorder="1"/>
    <xf numFmtId="4" fontId="11" fillId="8" borderId="72" xfId="2" applyNumberFormat="1" applyFont="1" applyFill="1" applyBorder="1"/>
    <xf numFmtId="4" fontId="11" fillId="8" borderId="73" xfId="2" applyNumberFormat="1" applyFont="1" applyFill="1" applyBorder="1"/>
    <xf numFmtId="4" fontId="11" fillId="8" borderId="74" xfId="2" applyNumberFormat="1" applyFont="1" applyFill="1" applyBorder="1"/>
    <xf numFmtId="4" fontId="9" fillId="8" borderId="75" xfId="0" applyNumberFormat="1" applyFont="1" applyFill="1" applyBorder="1"/>
    <xf numFmtId="4" fontId="13" fillId="8" borderId="56" xfId="2" applyNumberFormat="1" applyFont="1" applyFill="1" applyBorder="1"/>
    <xf numFmtId="4" fontId="10" fillId="8" borderId="73" xfId="2" applyNumberFormat="1" applyFont="1" applyFill="1" applyBorder="1"/>
    <xf numFmtId="4" fontId="11" fillId="0" borderId="41" xfId="2" applyNumberFormat="1" applyFont="1" applyFill="1" applyBorder="1"/>
    <xf numFmtId="4" fontId="11" fillId="0" borderId="40" xfId="2" applyNumberFormat="1" applyFont="1" applyFill="1" applyBorder="1"/>
    <xf numFmtId="4" fontId="10" fillId="0" borderId="43" xfId="2" applyNumberFormat="1" applyFont="1" applyFill="1" applyBorder="1"/>
    <xf numFmtId="4" fontId="10" fillId="0" borderId="40" xfId="2" applyNumberFormat="1" applyFont="1" applyFill="1" applyBorder="1"/>
    <xf numFmtId="4" fontId="11" fillId="0" borderId="76" xfId="2" applyNumberFormat="1" applyFont="1" applyFill="1" applyBorder="1"/>
    <xf numFmtId="4" fontId="10" fillId="4" borderId="43" xfId="2" applyNumberFormat="1" applyFont="1" applyFill="1" applyBorder="1"/>
    <xf numFmtId="4" fontId="10" fillId="4" borderId="40" xfId="2" applyNumberFormat="1" applyFont="1" applyFill="1" applyBorder="1"/>
    <xf numFmtId="4" fontId="10" fillId="5" borderId="43" xfId="0" applyNumberFormat="1" applyFont="1" applyFill="1" applyBorder="1"/>
    <xf numFmtId="4" fontId="10" fillId="4" borderId="41" xfId="2" applyNumberFormat="1" applyFont="1" applyFill="1" applyBorder="1"/>
    <xf numFmtId="4" fontId="11" fillId="7" borderId="61" xfId="2" applyNumberFormat="1" applyFont="1" applyFill="1" applyBorder="1"/>
    <xf numFmtId="4" fontId="11" fillId="6" borderId="17" xfId="2" applyNumberFormat="1" applyFont="1" applyFill="1" applyBorder="1"/>
    <xf numFmtId="4" fontId="11" fillId="6" borderId="14" xfId="2" applyNumberFormat="1" applyFont="1" applyFill="1" applyBorder="1"/>
    <xf numFmtId="4" fontId="10" fillId="6" borderId="25" xfId="2" applyNumberFormat="1" applyFont="1" applyFill="1" applyBorder="1"/>
    <xf numFmtId="4" fontId="10" fillId="6" borderId="14" xfId="2" applyNumberFormat="1" applyFont="1" applyFill="1" applyBorder="1"/>
    <xf numFmtId="4" fontId="11" fillId="6" borderId="77" xfId="2" applyNumberFormat="1" applyFont="1" applyFill="1" applyBorder="1"/>
    <xf numFmtId="4" fontId="11" fillId="6" borderId="78" xfId="2" applyNumberFormat="1" applyFont="1" applyFill="1" applyBorder="1"/>
    <xf numFmtId="4" fontId="10" fillId="6" borderId="17" xfId="2" applyNumberFormat="1" applyFont="1" applyFill="1" applyBorder="1"/>
    <xf numFmtId="4" fontId="11" fillId="7" borderId="41" xfId="2" applyNumberFormat="1" applyFont="1" applyFill="1" applyBorder="1"/>
    <xf numFmtId="4" fontId="11" fillId="7" borderId="40" xfId="2" applyNumberFormat="1" applyFont="1" applyFill="1" applyBorder="1"/>
    <xf numFmtId="4" fontId="10" fillId="7" borderId="43" xfId="2" applyNumberFormat="1" applyFont="1" applyFill="1" applyBorder="1"/>
    <xf numFmtId="4" fontId="10" fillId="7" borderId="40" xfId="2" applyNumberFormat="1" applyFont="1" applyFill="1" applyBorder="1"/>
    <xf numFmtId="4" fontId="11" fillId="7" borderId="76" xfId="2" applyNumberFormat="1" applyFont="1" applyFill="1" applyBorder="1"/>
    <xf numFmtId="4" fontId="11" fillId="7" borderId="43" xfId="2" applyNumberFormat="1" applyFont="1" applyFill="1" applyBorder="1"/>
    <xf numFmtId="4" fontId="10" fillId="7" borderId="41" xfId="2" applyNumberFormat="1" applyFont="1" applyFill="1" applyBorder="1"/>
    <xf numFmtId="4" fontId="10" fillId="0" borderId="54" xfId="2" applyNumberFormat="1" applyFont="1" applyFill="1" applyBorder="1"/>
    <xf numFmtId="0" fontId="0" fillId="9" borderId="0" xfId="0" applyFill="1"/>
    <xf numFmtId="4" fontId="11" fillId="9" borderId="15" xfId="2" applyNumberFormat="1" applyFont="1" applyFill="1" applyBorder="1"/>
    <xf numFmtId="4" fontId="11" fillId="9" borderId="17" xfId="2" applyNumberFormat="1" applyFont="1" applyFill="1" applyBorder="1"/>
    <xf numFmtId="4" fontId="11" fillId="9" borderId="12" xfId="2" applyNumberFormat="1" applyFont="1" applyFill="1" applyBorder="1"/>
    <xf numFmtId="4" fontId="11" fillId="9" borderId="14" xfId="2" applyNumberFormat="1" applyFont="1" applyFill="1" applyBorder="1"/>
    <xf numFmtId="4" fontId="11" fillId="9" borderId="26" xfId="0" applyNumberFormat="1" applyFont="1" applyFill="1" applyBorder="1"/>
    <xf numFmtId="4" fontId="11" fillId="9" borderId="28" xfId="0" applyNumberFormat="1" applyFont="1" applyFill="1" applyBorder="1"/>
    <xf numFmtId="4" fontId="10" fillId="9" borderId="25" xfId="2" applyNumberFormat="1" applyFont="1" applyFill="1" applyBorder="1"/>
    <xf numFmtId="4" fontId="10" fillId="9" borderId="14" xfId="2" applyNumberFormat="1" applyFont="1" applyFill="1" applyBorder="1"/>
    <xf numFmtId="4" fontId="11" fillId="9" borderId="77" xfId="2" applyNumberFormat="1" applyFont="1" applyFill="1" applyBorder="1"/>
    <xf numFmtId="4" fontId="11" fillId="9" borderId="78" xfId="2" applyNumberFormat="1" applyFont="1" applyFill="1" applyBorder="1"/>
    <xf numFmtId="4" fontId="9" fillId="9" borderId="23" xfId="0" applyNumberFormat="1" applyFont="1" applyFill="1" applyBorder="1"/>
    <xf numFmtId="4" fontId="9" fillId="9" borderId="25" xfId="0" applyNumberFormat="1" applyFont="1" applyFill="1" applyBorder="1"/>
    <xf numFmtId="4" fontId="11" fillId="9" borderId="23" xfId="2" applyNumberFormat="1" applyFont="1" applyFill="1" applyBorder="1"/>
    <xf numFmtId="4" fontId="11" fillId="9" borderId="25" xfId="2" applyNumberFormat="1" applyFont="1" applyFill="1" applyBorder="1"/>
    <xf numFmtId="4" fontId="10" fillId="9" borderId="17" xfId="2" applyNumberFormat="1" applyFont="1" applyFill="1" applyBorder="1"/>
    <xf numFmtId="0" fontId="10" fillId="0" borderId="79" xfId="0" quotePrefix="1" applyFont="1" applyBorder="1" applyAlignment="1">
      <alignment vertical="center"/>
    </xf>
    <xf numFmtId="0" fontId="10" fillId="0" borderId="66" xfId="0" applyFont="1" applyBorder="1" applyAlignment="1">
      <alignment wrapText="1"/>
    </xf>
    <xf numFmtId="4" fontId="10" fillId="0" borderId="66" xfId="2" applyNumberFormat="1" applyFont="1" applyFill="1" applyBorder="1"/>
    <xf numFmtId="4" fontId="10" fillId="0" borderId="66" xfId="0" applyNumberFormat="1" applyFont="1" applyBorder="1"/>
    <xf numFmtId="4" fontId="10" fillId="0" borderId="80" xfId="0" applyNumberFormat="1" applyFont="1" applyBorder="1"/>
    <xf numFmtId="4" fontId="10" fillId="6" borderId="79" xfId="2" applyNumberFormat="1" applyFont="1" applyFill="1" applyBorder="1"/>
    <xf numFmtId="4" fontId="10" fillId="6" borderId="66" xfId="0" applyNumberFormat="1" applyFont="1" applyFill="1" applyBorder="1"/>
    <xf numFmtId="4" fontId="10" fillId="6" borderId="81" xfId="0" applyNumberFormat="1" applyFont="1" applyFill="1" applyBorder="1"/>
    <xf numFmtId="4" fontId="10" fillId="8" borderId="83" xfId="2" applyNumberFormat="1" applyFont="1" applyFill="1" applyBorder="1"/>
    <xf numFmtId="4" fontId="10" fillId="8" borderId="66" xfId="2" applyNumberFormat="1" applyFont="1" applyFill="1" applyBorder="1"/>
    <xf numFmtId="4" fontId="10" fillId="8" borderId="84" xfId="2" applyNumberFormat="1" applyFont="1" applyFill="1" applyBorder="1"/>
    <xf numFmtId="0" fontId="10" fillId="0" borderId="58" xfId="0" quotePrefix="1" applyFont="1" applyBorder="1" applyAlignment="1">
      <alignment vertical="center"/>
    </xf>
    <xf numFmtId="4" fontId="10" fillId="7" borderId="79" xfId="2" applyNumberFormat="1" applyFont="1" applyFill="1" applyBorder="1"/>
    <xf numFmtId="4" fontId="10" fillId="7" borderId="66" xfId="0" applyNumberFormat="1" applyFont="1" applyFill="1" applyBorder="1"/>
    <xf numFmtId="4" fontId="10" fillId="7" borderId="81" xfId="0" applyNumberFormat="1" applyFont="1" applyFill="1" applyBorder="1"/>
    <xf numFmtId="4" fontId="10" fillId="8" borderId="82" xfId="2" applyNumberFormat="1" applyFont="1" applyFill="1" applyBorder="1"/>
    <xf numFmtId="4" fontId="10" fillId="4" borderId="66" xfId="2" applyNumberFormat="1" applyFont="1" applyFill="1" applyBorder="1"/>
    <xf numFmtId="4" fontId="10" fillId="4" borderId="80" xfId="2" applyNumberFormat="1" applyFont="1" applyFill="1" applyBorder="1"/>
    <xf numFmtId="4" fontId="10" fillId="6" borderId="66" xfId="2" applyNumberFormat="1" applyFont="1" applyFill="1" applyBorder="1"/>
    <xf numFmtId="4" fontId="10" fillId="6" borderId="81" xfId="2" applyNumberFormat="1" applyFont="1" applyFill="1" applyBorder="1"/>
    <xf numFmtId="4" fontId="10" fillId="7" borderId="82" xfId="2" applyNumberFormat="1" applyFont="1" applyFill="1" applyBorder="1"/>
    <xf numFmtId="4" fontId="10" fillId="7" borderId="66" xfId="2" applyNumberFormat="1" applyFont="1" applyFill="1" applyBorder="1"/>
    <xf numFmtId="4" fontId="10" fillId="7" borderId="80" xfId="2" applyNumberFormat="1" applyFont="1" applyFill="1" applyBorder="1"/>
    <xf numFmtId="4" fontId="10" fillId="9" borderId="79" xfId="2" applyNumberFormat="1" applyFont="1" applyFill="1" applyBorder="1"/>
    <xf numFmtId="4" fontId="10" fillId="9" borderId="66" xfId="2" applyNumberFormat="1" applyFont="1" applyFill="1" applyBorder="1"/>
    <xf numFmtId="4" fontId="10" fillId="9" borderId="81" xfId="2" applyNumberFormat="1" applyFont="1" applyFill="1" applyBorder="1"/>
    <xf numFmtId="4" fontId="11" fillId="6" borderId="69" xfId="0" applyNumberFormat="1" applyFont="1" applyFill="1" applyBorder="1"/>
    <xf numFmtId="4" fontId="11" fillId="6" borderId="85" xfId="0" applyNumberFormat="1" applyFont="1" applyFill="1" applyBorder="1"/>
    <xf numFmtId="4" fontId="11" fillId="8" borderId="85" xfId="0" applyNumberFormat="1" applyFont="1" applyFill="1" applyBorder="1"/>
    <xf numFmtId="4" fontId="11" fillId="7" borderId="85" xfId="0" applyNumberFormat="1" applyFont="1" applyFill="1" applyBorder="1"/>
    <xf numFmtId="4" fontId="11" fillId="8" borderId="69" xfId="0" applyNumberFormat="1" applyFont="1" applyFill="1" applyBorder="1"/>
    <xf numFmtId="0" fontId="13" fillId="0" borderId="24" xfId="0" applyFont="1" applyBorder="1"/>
    <xf numFmtId="4" fontId="10" fillId="7" borderId="80" xfId="0" applyNumberFormat="1" applyFont="1" applyFill="1" applyBorder="1"/>
    <xf numFmtId="0" fontId="13" fillId="0" borderId="23" xfId="0" quotePrefix="1" applyFont="1" applyBorder="1" applyAlignment="1">
      <alignment vertical="center"/>
    </xf>
    <xf numFmtId="4" fontId="13" fillId="0" borderId="24" xfId="0" applyNumberFormat="1" applyFont="1" applyBorder="1"/>
    <xf numFmtId="4" fontId="13" fillId="0" borderId="43" xfId="0" applyNumberFormat="1" applyFont="1" applyBorder="1"/>
    <xf numFmtId="4" fontId="13" fillId="6" borderId="53" xfId="2" applyNumberFormat="1" applyFont="1" applyFill="1" applyBorder="1"/>
    <xf numFmtId="4" fontId="13" fillId="6" borderId="56" xfId="2" applyNumberFormat="1" applyFont="1" applyFill="1" applyBorder="1"/>
    <xf numFmtId="4" fontId="13" fillId="7" borderId="55" xfId="2" applyNumberFormat="1" applyFont="1" applyFill="1" applyBorder="1"/>
    <xf numFmtId="4" fontId="13" fillId="6" borderId="24" xfId="0" applyNumberFormat="1" applyFont="1" applyFill="1" applyBorder="1"/>
    <xf numFmtId="4" fontId="13" fillId="6" borderId="25" xfId="0" applyNumberFormat="1" applyFont="1" applyFill="1" applyBorder="1"/>
    <xf numFmtId="4" fontId="13" fillId="4" borderId="24" xfId="2" applyNumberFormat="1" applyFont="1" applyFill="1" applyBorder="1"/>
    <xf numFmtId="0" fontId="1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5" fillId="9" borderId="33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5" fillId="9" borderId="35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32" xfId="0" applyFont="1" applyFill="1" applyBorder="1" applyAlignment="1">
      <alignment horizontal="center" vertical="center" wrapText="1"/>
    </xf>
    <xf numFmtId="0" fontId="5" fillId="9" borderId="36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6" fillId="6" borderId="33" xfId="0" applyFont="1" applyFill="1" applyBorder="1" applyAlignment="1" applyProtection="1">
      <alignment horizontal="center" vertical="center" wrapText="1"/>
      <protection hidden="1"/>
    </xf>
    <xf numFmtId="0" fontId="16" fillId="6" borderId="34" xfId="0" applyFont="1" applyFill="1" applyBorder="1" applyAlignment="1" applyProtection="1">
      <alignment horizontal="center" vertical="center" wrapText="1"/>
      <protection hidden="1"/>
    </xf>
    <xf numFmtId="0" fontId="16" fillId="6" borderId="35" xfId="0" applyFont="1" applyFill="1" applyBorder="1" applyAlignment="1" applyProtection="1">
      <alignment horizontal="center" vertical="center" wrapText="1"/>
      <protection hidden="1"/>
    </xf>
    <xf numFmtId="0" fontId="16" fillId="6" borderId="18" xfId="0" applyFont="1" applyFill="1" applyBorder="1" applyAlignment="1" applyProtection="1">
      <alignment horizontal="center" vertical="center" wrapText="1"/>
      <protection hidden="1"/>
    </xf>
    <xf numFmtId="0" fontId="16" fillId="6" borderId="32" xfId="0" applyFont="1" applyFill="1" applyBorder="1" applyAlignment="1" applyProtection="1">
      <alignment horizontal="center" vertical="center" wrapText="1"/>
      <protection hidden="1"/>
    </xf>
    <xf numFmtId="0" fontId="16" fillId="6" borderId="36" xfId="0" applyFont="1" applyFill="1" applyBorder="1" applyAlignment="1" applyProtection="1">
      <alignment horizontal="center" vertical="center" wrapText="1"/>
      <protection hidden="1"/>
    </xf>
    <xf numFmtId="0" fontId="5" fillId="7" borderId="34" xfId="0" applyFont="1" applyFill="1" applyBorder="1" applyAlignment="1">
      <alignment horizontal="center" vertical="center" wrapText="1"/>
    </xf>
    <xf numFmtId="0" fontId="5" fillId="7" borderId="32" xfId="0" applyFont="1" applyFill="1" applyBorder="1" applyAlignment="1">
      <alignment horizontal="center" vertical="center" wrapText="1"/>
    </xf>
    <xf numFmtId="0" fontId="9" fillId="0" borderId="30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0" fontId="5" fillId="8" borderId="33" xfId="0" applyFont="1" applyFill="1" applyBorder="1" applyAlignment="1">
      <alignment horizontal="center" vertical="center" wrapText="1"/>
    </xf>
    <xf numFmtId="0" fontId="5" fillId="8" borderId="34" xfId="0" applyFont="1" applyFill="1" applyBorder="1" applyAlignment="1">
      <alignment horizontal="center" vertical="center" wrapText="1"/>
    </xf>
    <xf numFmtId="0" fontId="5" fillId="8" borderId="35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8" borderId="36" xfId="0" applyFont="1" applyFill="1" applyBorder="1" applyAlignment="1">
      <alignment horizontal="center" vertical="center" wrapText="1"/>
    </xf>
    <xf numFmtId="4" fontId="10" fillId="8" borderId="86" xfId="2" applyNumberFormat="1" applyFont="1" applyFill="1" applyBorder="1"/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PUBLICI%202024/3.%20CLIENTI/Comuna%20SARMASAG/5.%20PNRR%20-%20C5%20BLOCURI/devize/DEVIZE%20PT/DEVIZE%20ELIGIBIL_NEELIGIBIL_actualizate.xlsx" TargetMode="External"/><Relationship Id="rId2" Type="http://schemas.openxmlformats.org/officeDocument/2006/relationships/externalLinkPath" Target="file:///Z:\PUBLICI%202024\3.%20CLIENTI\Comuna%20SARMASAG\5.%20PNRR%20-%20C5%20BLOCURI\devize\DEVIZE%20PT\DEVIZE%20ELIGIBIL_NEELIGIBIL_actualizate.xlsx" TargetMode="External"/><Relationship Id="rId1" Type="http://schemas.openxmlformats.org/officeDocument/2006/relationships/externalLinkPath" Target="/PUBLICI%202024/3.%20CLIENTI/Comuna%20SARMASAG/5.%20PNRR%20-%20C5%20BLOCURI/devize/DEVIZE%20PT/DEVIZE%20ELIGIBIL_NEELIGIBIL_actualiz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355 ELIGIBIL"/>
      <sheetName val="355 NEELIGIBIL"/>
      <sheetName val="355 DEVIZ GENERAL"/>
      <sheetName val="363 ELIGIBIL"/>
      <sheetName val="363 NEELIGIBIL"/>
      <sheetName val="363 DEVIZ GENERAL"/>
      <sheetName val="370 ELIGIBIL"/>
      <sheetName val="370 NEELIGIBIL"/>
      <sheetName val="370 DEVIZ GENERAL"/>
      <sheetName val="371 ELIGIBIL"/>
      <sheetName val="371 NEELIGIBIL"/>
      <sheetName val="371 DEVIZ GENERAL"/>
      <sheetName val="392 ELIGIBIL"/>
      <sheetName val="392 NEELIGIBIL"/>
      <sheetName val="392 DEVIZ GENERAL"/>
      <sheetName val="404 ELIGIBIL"/>
      <sheetName val="404 NEELIGIBIL"/>
      <sheetName val="404 DEVIZ GENERAL"/>
      <sheetName val="72 ELIGIBIL"/>
      <sheetName val="72 NEELGIBIL"/>
      <sheetName val="72 DEVIZ GENERAL"/>
      <sheetName val="74 ELIGIBIL"/>
      <sheetName val="74 NEELIGIBIL"/>
      <sheetName val="74 DEVIZ GENERAL"/>
      <sheetName val="78 ELIGIBIL"/>
      <sheetName val="78 NEELIGIBIL"/>
      <sheetName val="78 DEVIZ GENERAL"/>
      <sheetName val=" DEVIZ GLOBAL ELIGIBIL"/>
      <sheetName val="DEVIZ GLOBAL NEELIGIBIL"/>
      <sheetName val="DEVIZ GLOB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41">
          <cell r="C41">
            <v>9100</v>
          </cell>
        </row>
        <row r="42">
          <cell r="C42">
            <v>0</v>
          </cell>
        </row>
      </sheetData>
      <sheetData sheetId="16">
        <row r="41">
          <cell r="C41">
            <v>0</v>
          </cell>
        </row>
        <row r="42">
          <cell r="C42">
            <v>0</v>
          </cell>
        </row>
      </sheetData>
      <sheetData sheetId="17"/>
      <sheetData sheetId="18">
        <row r="41">
          <cell r="C41">
            <v>0</v>
          </cell>
        </row>
      </sheetData>
      <sheetData sheetId="19">
        <row r="41">
          <cell r="C41">
            <v>16100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1"/>
  <sheetViews>
    <sheetView view="pageBreakPreview" zoomScale="60" zoomScaleNormal="70" workbookViewId="0">
      <selection activeCell="M109" sqref="M109"/>
    </sheetView>
  </sheetViews>
  <sheetFormatPr defaultRowHeight="15" x14ac:dyDescent="0.25"/>
  <cols>
    <col min="1" max="1" width="6.28515625" customWidth="1"/>
    <col min="2" max="2" width="92.57031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7" max="17" width="12.42578125" bestFit="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64" t="s">
        <v>1</v>
      </c>
      <c r="B2" s="464"/>
      <c r="C2" s="2"/>
      <c r="D2" s="2"/>
      <c r="F2" s="2"/>
      <c r="G2" s="2"/>
    </row>
    <row r="3" spans="1:14" ht="18.75" x14ac:dyDescent="0.25">
      <c r="A3" s="464" t="s">
        <v>2</v>
      </c>
      <c r="B3" s="464"/>
      <c r="C3" s="2"/>
      <c r="D3" s="2"/>
      <c r="F3" s="2"/>
      <c r="G3" s="2"/>
    </row>
    <row r="4" spans="1:14" ht="18.75" x14ac:dyDescent="0.25">
      <c r="A4" s="464" t="s">
        <v>3</v>
      </c>
      <c r="B4" s="464"/>
      <c r="C4" s="2"/>
      <c r="D4" s="2"/>
      <c r="F4" s="2"/>
      <c r="G4" s="2"/>
    </row>
    <row r="6" spans="1:14" ht="21.75" thickBot="1" x14ac:dyDescent="0.4">
      <c r="A6" s="465" t="s">
        <v>4</v>
      </c>
      <c r="B6" s="466"/>
      <c r="C6" s="466"/>
      <c r="D6" s="466"/>
      <c r="E6" s="466"/>
    </row>
    <row r="7" spans="1:14" ht="21" customHeight="1" x14ac:dyDescent="0.35">
      <c r="A7" s="465" t="s">
        <v>5</v>
      </c>
      <c r="B7" s="465"/>
      <c r="C7" s="465"/>
      <c r="D7" s="465"/>
      <c r="E7" s="465"/>
      <c r="F7" s="485" t="s">
        <v>135</v>
      </c>
      <c r="G7" s="486"/>
      <c r="H7" s="487"/>
      <c r="I7" s="491" t="s">
        <v>147</v>
      </c>
      <c r="J7" s="491"/>
      <c r="K7" s="491"/>
      <c r="L7" s="495" t="s">
        <v>136</v>
      </c>
      <c r="M7" s="496"/>
      <c r="N7" s="497"/>
    </row>
    <row r="8" spans="1:14" ht="21.75" customHeight="1" thickBot="1" x14ac:dyDescent="0.3">
      <c r="A8" s="467" t="s">
        <v>6</v>
      </c>
      <c r="B8" s="468"/>
      <c r="C8" s="468"/>
      <c r="D8" s="468"/>
      <c r="E8" s="468"/>
      <c r="F8" s="488"/>
      <c r="G8" s="489"/>
      <c r="H8" s="490"/>
      <c r="I8" s="492"/>
      <c r="J8" s="492"/>
      <c r="K8" s="492"/>
      <c r="L8" s="498"/>
      <c r="M8" s="499"/>
      <c r="N8" s="500"/>
    </row>
    <row r="9" spans="1:14" ht="21" x14ac:dyDescent="0.25">
      <c r="A9" s="469" t="s">
        <v>7</v>
      </c>
      <c r="B9" s="471" t="s">
        <v>8</v>
      </c>
      <c r="C9" s="3" t="s">
        <v>9</v>
      </c>
      <c r="D9" s="4" t="s">
        <v>10</v>
      </c>
      <c r="E9" s="50" t="s">
        <v>11</v>
      </c>
      <c r="F9" s="64" t="s">
        <v>9</v>
      </c>
      <c r="G9" s="65" t="s">
        <v>10</v>
      </c>
      <c r="H9" s="66" t="s">
        <v>11</v>
      </c>
      <c r="I9" s="333" t="s">
        <v>9</v>
      </c>
      <c r="J9" s="103" t="s">
        <v>10</v>
      </c>
      <c r="K9" s="352" t="s">
        <v>11</v>
      </c>
      <c r="L9" s="148" t="s">
        <v>9</v>
      </c>
      <c r="M9" s="149" t="s">
        <v>10</v>
      </c>
      <c r="N9" s="150" t="s">
        <v>11</v>
      </c>
    </row>
    <row r="10" spans="1:14" ht="21.75" thickBot="1" x14ac:dyDescent="0.3">
      <c r="A10" s="470"/>
      <c r="B10" s="472"/>
      <c r="C10" s="5" t="s">
        <v>12</v>
      </c>
      <c r="D10" s="6" t="s">
        <v>12</v>
      </c>
      <c r="E10" s="51" t="s">
        <v>12</v>
      </c>
      <c r="F10" s="67" t="s">
        <v>12</v>
      </c>
      <c r="G10" s="68" t="s">
        <v>12</v>
      </c>
      <c r="H10" s="69" t="s">
        <v>12</v>
      </c>
      <c r="I10" s="334" t="s">
        <v>12</v>
      </c>
      <c r="J10" s="106" t="s">
        <v>12</v>
      </c>
      <c r="K10" s="353" t="s">
        <v>12</v>
      </c>
      <c r="L10" s="151" t="s">
        <v>12</v>
      </c>
      <c r="M10" s="152" t="s">
        <v>12</v>
      </c>
      <c r="N10" s="153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52" t="s">
        <v>17</v>
      </c>
      <c r="F11" s="70" t="s">
        <v>15</v>
      </c>
      <c r="G11" s="71" t="s">
        <v>16</v>
      </c>
      <c r="H11" s="72" t="s">
        <v>17</v>
      </c>
      <c r="I11" s="335" t="s">
        <v>15</v>
      </c>
      <c r="J11" s="109" t="s">
        <v>16</v>
      </c>
      <c r="K11" s="354" t="s">
        <v>17</v>
      </c>
      <c r="L11" s="154" t="s">
        <v>15</v>
      </c>
      <c r="M11" s="155" t="s">
        <v>16</v>
      </c>
      <c r="N11" s="156" t="s">
        <v>17</v>
      </c>
    </row>
    <row r="12" spans="1:14" ht="21" x14ac:dyDescent="0.25">
      <c r="A12" s="473" t="s">
        <v>18</v>
      </c>
      <c r="B12" s="474"/>
      <c r="C12" s="474"/>
      <c r="D12" s="474"/>
      <c r="E12" s="474"/>
      <c r="F12" s="350"/>
      <c r="G12" s="144"/>
      <c r="H12" s="351"/>
      <c r="I12" s="336"/>
      <c r="J12" s="145"/>
      <c r="K12" s="355"/>
      <c r="L12" s="367"/>
      <c r="M12" s="157"/>
      <c r="N12" s="368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53">
        <f>C13+D13</f>
        <v>0</v>
      </c>
      <c r="F13" s="76">
        <v>0</v>
      </c>
      <c r="G13" s="77">
        <f>F13*19%</f>
        <v>0</v>
      </c>
      <c r="H13" s="78">
        <f>F13+G13</f>
        <v>0</v>
      </c>
      <c r="I13" s="337">
        <v>0</v>
      </c>
      <c r="J13" s="115">
        <f>I13*21%</f>
        <v>0</v>
      </c>
      <c r="K13" s="356">
        <f>I13+J13</f>
        <v>0</v>
      </c>
      <c r="L13" s="196">
        <f>F13+I13</f>
        <v>0</v>
      </c>
      <c r="M13" s="198">
        <f t="shared" ref="M13:N13" si="0">G13+J13</f>
        <v>0</v>
      </c>
      <c r="N13" s="369">
        <f t="shared" si="0"/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1">C14*19%</f>
        <v>0</v>
      </c>
      <c r="E14" s="54">
        <f t="shared" ref="E14:E16" si="2">C14+D14</f>
        <v>0</v>
      </c>
      <c r="F14" s="79">
        <v>0</v>
      </c>
      <c r="G14" s="80">
        <f t="shared" ref="G14:G16" si="3">F14*19%</f>
        <v>0</v>
      </c>
      <c r="H14" s="81">
        <f t="shared" ref="H14:H16" si="4">F14+G14</f>
        <v>0</v>
      </c>
      <c r="I14" s="338">
        <v>0</v>
      </c>
      <c r="J14" s="115">
        <f t="shared" ref="J14:J16" si="5">I14*21%</f>
        <v>0</v>
      </c>
      <c r="K14" s="357">
        <f t="shared" ref="K14:K16" si="6">I14+J14</f>
        <v>0</v>
      </c>
      <c r="L14" s="196">
        <f t="shared" ref="L14:L16" si="7">F14+I14</f>
        <v>0</v>
      </c>
      <c r="M14" s="198">
        <f t="shared" ref="M14:M16" si="8">G14+J14</f>
        <v>0</v>
      </c>
      <c r="N14" s="369">
        <f t="shared" ref="N14:N16" si="9">H14+K14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1"/>
        <v>0</v>
      </c>
      <c r="E15" s="54">
        <f t="shared" si="2"/>
        <v>0</v>
      </c>
      <c r="F15" s="79">
        <v>0</v>
      </c>
      <c r="G15" s="80">
        <f t="shared" si="3"/>
        <v>0</v>
      </c>
      <c r="H15" s="81">
        <f t="shared" si="4"/>
        <v>0</v>
      </c>
      <c r="I15" s="338">
        <v>0</v>
      </c>
      <c r="J15" s="115">
        <f t="shared" si="5"/>
        <v>0</v>
      </c>
      <c r="K15" s="357">
        <f t="shared" si="6"/>
        <v>0</v>
      </c>
      <c r="L15" s="196">
        <f t="shared" si="7"/>
        <v>0</v>
      </c>
      <c r="M15" s="198">
        <f t="shared" si="8"/>
        <v>0</v>
      </c>
      <c r="N15" s="369">
        <f t="shared" si="9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1"/>
        <v>0</v>
      </c>
      <c r="E16" s="54">
        <f t="shared" si="2"/>
        <v>0</v>
      </c>
      <c r="F16" s="79">
        <v>0</v>
      </c>
      <c r="G16" s="80">
        <f t="shared" si="3"/>
        <v>0</v>
      </c>
      <c r="H16" s="81">
        <f t="shared" si="4"/>
        <v>0</v>
      </c>
      <c r="I16" s="338">
        <v>0</v>
      </c>
      <c r="J16" s="115">
        <f t="shared" si="5"/>
        <v>0</v>
      </c>
      <c r="K16" s="357">
        <f t="shared" si="6"/>
        <v>0</v>
      </c>
      <c r="L16" s="196">
        <f t="shared" si="7"/>
        <v>0</v>
      </c>
      <c r="M16" s="198">
        <f t="shared" si="8"/>
        <v>0</v>
      </c>
      <c r="N16" s="369">
        <f t="shared" si="9"/>
        <v>0</v>
      </c>
    </row>
    <row r="17" spans="1:14" ht="22.5" thickTop="1" thickBot="1" x14ac:dyDescent="0.4">
      <c r="A17" s="475" t="s">
        <v>27</v>
      </c>
      <c r="B17" s="476"/>
      <c r="C17" s="17">
        <f>SUM(C13:C16)</f>
        <v>0</v>
      </c>
      <c r="D17" s="17">
        <f t="shared" ref="D17:E17" si="10">SUM(D13:D16)</f>
        <v>0</v>
      </c>
      <c r="E17" s="55">
        <f t="shared" si="10"/>
        <v>0</v>
      </c>
      <c r="F17" s="82">
        <f>SUM(F13:F16)</f>
        <v>0</v>
      </c>
      <c r="G17" s="83">
        <f t="shared" ref="G17:H17" si="11">SUM(G13:G16)</f>
        <v>0</v>
      </c>
      <c r="H17" s="84">
        <f t="shared" si="11"/>
        <v>0</v>
      </c>
      <c r="I17" s="339">
        <f>SUM(I13:I16)</f>
        <v>0</v>
      </c>
      <c r="J17" s="121">
        <f t="shared" ref="J17:K17" si="12">SUM(J13:J16)</f>
        <v>0</v>
      </c>
      <c r="K17" s="358">
        <f t="shared" si="12"/>
        <v>0</v>
      </c>
      <c r="L17" s="160">
        <f>SUM(L13:L16)</f>
        <v>0</v>
      </c>
      <c r="M17" s="161">
        <f t="shared" ref="M17:N17" si="13">SUM(M13:M16)</f>
        <v>0</v>
      </c>
      <c r="N17" s="162">
        <f t="shared" si="13"/>
        <v>0</v>
      </c>
    </row>
    <row r="18" spans="1:14" ht="21" x14ac:dyDescent="0.25">
      <c r="A18" s="477" t="s">
        <v>28</v>
      </c>
      <c r="B18" s="474"/>
      <c r="C18" s="474"/>
      <c r="D18" s="474"/>
      <c r="E18" s="474"/>
      <c r="F18" s="73"/>
      <c r="G18" s="74"/>
      <c r="H18" s="75"/>
      <c r="I18" s="112"/>
      <c r="J18" s="112"/>
      <c r="K18" s="112"/>
      <c r="L18" s="163"/>
      <c r="M18" s="164"/>
      <c r="N18" s="165"/>
    </row>
    <row r="19" spans="1:14" ht="21.75" thickBot="1" x14ac:dyDescent="0.4">
      <c r="A19" s="462" t="s">
        <v>29</v>
      </c>
      <c r="B19" s="463"/>
      <c r="C19" s="18">
        <v>0</v>
      </c>
      <c r="D19" s="18">
        <v>0</v>
      </c>
      <c r="E19" s="56">
        <v>0</v>
      </c>
      <c r="F19" s="85">
        <v>0</v>
      </c>
      <c r="G19" s="86">
        <v>0</v>
      </c>
      <c r="H19" s="87">
        <v>0</v>
      </c>
      <c r="I19" s="340">
        <v>0</v>
      </c>
      <c r="J19" s="124">
        <v>0</v>
      </c>
      <c r="K19" s="359">
        <v>0</v>
      </c>
      <c r="L19" s="166">
        <v>0</v>
      </c>
      <c r="M19" s="167">
        <v>0</v>
      </c>
      <c r="N19" s="168">
        <v>0</v>
      </c>
    </row>
    <row r="20" spans="1:14" ht="21" x14ac:dyDescent="0.25">
      <c r="A20" s="477" t="s">
        <v>30</v>
      </c>
      <c r="B20" s="474"/>
      <c r="C20" s="474"/>
      <c r="D20" s="474"/>
      <c r="E20" s="474"/>
      <c r="F20" s="73"/>
      <c r="G20" s="74"/>
      <c r="H20" s="75"/>
      <c r="I20" s="112"/>
      <c r="J20" s="112"/>
      <c r="K20" s="112"/>
      <c r="L20" s="163"/>
      <c r="M20" s="164"/>
      <c r="N20" s="165"/>
    </row>
    <row r="21" spans="1:14" s="2" customFormat="1" ht="21" x14ac:dyDescent="0.35">
      <c r="A21" s="250" t="s">
        <v>31</v>
      </c>
      <c r="B21" s="146" t="s">
        <v>32</v>
      </c>
      <c r="C21" s="139">
        <f>SUM(C22:C24)</f>
        <v>0</v>
      </c>
      <c r="D21" s="139">
        <f t="shared" ref="D21:E21" si="14">SUM(D22:D24)</f>
        <v>0</v>
      </c>
      <c r="E21" s="140">
        <f t="shared" si="14"/>
        <v>0</v>
      </c>
      <c r="F21" s="251">
        <f>SUM(F22:F24)</f>
        <v>0</v>
      </c>
      <c r="G21" s="252">
        <f t="shared" ref="G21:H21" si="15">SUM(G22:G24)</f>
        <v>0</v>
      </c>
      <c r="H21" s="253">
        <f t="shared" si="15"/>
        <v>0</v>
      </c>
      <c r="I21" s="341">
        <f>SUM(I22:I24)</f>
        <v>0</v>
      </c>
      <c r="J21" s="255">
        <f t="shared" ref="J21:K21" si="16">SUM(J22:J24)</f>
        <v>0</v>
      </c>
      <c r="K21" s="360">
        <f t="shared" si="16"/>
        <v>0</v>
      </c>
      <c r="L21" s="257">
        <f>SUM(L22:L24)</f>
        <v>0</v>
      </c>
      <c r="M21" s="258">
        <f t="shared" ref="M21:N21" si="17">SUM(M22:M24)</f>
        <v>0</v>
      </c>
      <c r="N21" s="259">
        <f t="shared" si="17"/>
        <v>0</v>
      </c>
    </row>
    <row r="22" spans="1:14" ht="21" x14ac:dyDescent="0.35">
      <c r="A22" s="19"/>
      <c r="B22" s="20" t="s">
        <v>33</v>
      </c>
      <c r="C22" s="21">
        <v>0</v>
      </c>
      <c r="D22" s="22">
        <f t="shared" ref="D22:D43" si="18">C22*19%</f>
        <v>0</v>
      </c>
      <c r="E22" s="57">
        <f t="shared" ref="E22:E43" si="19">C22+D22</f>
        <v>0</v>
      </c>
      <c r="F22" s="91">
        <v>0</v>
      </c>
      <c r="G22" s="92">
        <f t="shared" ref="G22:G27" si="20">F22*19%</f>
        <v>0</v>
      </c>
      <c r="H22" s="93">
        <f t="shared" ref="H22:H27" si="21">F22+G22</f>
        <v>0</v>
      </c>
      <c r="I22" s="142">
        <v>0</v>
      </c>
      <c r="J22" s="130">
        <f>I22*21%</f>
        <v>0</v>
      </c>
      <c r="K22" s="361">
        <f t="shared" ref="K22:K27" si="22">I22+J22</f>
        <v>0</v>
      </c>
      <c r="L22" s="176">
        <f>F22+I22</f>
        <v>0</v>
      </c>
      <c r="M22" s="177">
        <f t="shared" ref="M22:N22" si="23">G22+J22</f>
        <v>0</v>
      </c>
      <c r="N22" s="370">
        <f t="shared" si="23"/>
        <v>0</v>
      </c>
    </row>
    <row r="23" spans="1:14" ht="21" x14ac:dyDescent="0.35">
      <c r="A23" s="19"/>
      <c r="B23" s="20" t="s">
        <v>34</v>
      </c>
      <c r="C23" s="21">
        <v>0</v>
      </c>
      <c r="D23" s="22">
        <f t="shared" si="18"/>
        <v>0</v>
      </c>
      <c r="E23" s="57">
        <f t="shared" si="19"/>
        <v>0</v>
      </c>
      <c r="F23" s="91">
        <v>0</v>
      </c>
      <c r="G23" s="92">
        <f t="shared" si="20"/>
        <v>0</v>
      </c>
      <c r="H23" s="93">
        <f t="shared" si="21"/>
        <v>0</v>
      </c>
      <c r="I23" s="142">
        <v>0</v>
      </c>
      <c r="J23" s="130">
        <f t="shared" ref="J23:J27" si="24">I23*21%</f>
        <v>0</v>
      </c>
      <c r="K23" s="361">
        <f t="shared" si="22"/>
        <v>0</v>
      </c>
      <c r="L23" s="176">
        <f t="shared" ref="L23:L27" si="25">F23+I23</f>
        <v>0</v>
      </c>
      <c r="M23" s="177">
        <f t="shared" ref="M23:M27" si="26">G23+J23</f>
        <v>0</v>
      </c>
      <c r="N23" s="370">
        <f t="shared" ref="N23:N27" si="27">H23+K23</f>
        <v>0</v>
      </c>
    </row>
    <row r="24" spans="1:14" ht="21.75" thickBot="1" x14ac:dyDescent="0.4">
      <c r="A24" s="8"/>
      <c r="B24" s="9" t="s">
        <v>35</v>
      </c>
      <c r="C24" s="10">
        <v>0</v>
      </c>
      <c r="D24" s="11">
        <f t="shared" si="18"/>
        <v>0</v>
      </c>
      <c r="E24" s="53">
        <f t="shared" si="19"/>
        <v>0</v>
      </c>
      <c r="F24" s="76">
        <v>0</v>
      </c>
      <c r="G24" s="77">
        <f t="shared" si="20"/>
        <v>0</v>
      </c>
      <c r="H24" s="78">
        <f t="shared" si="21"/>
        <v>0</v>
      </c>
      <c r="I24" s="337">
        <v>0</v>
      </c>
      <c r="J24" s="115">
        <f t="shared" si="24"/>
        <v>0</v>
      </c>
      <c r="K24" s="356">
        <f t="shared" si="22"/>
        <v>0</v>
      </c>
      <c r="L24" s="196">
        <f t="shared" si="25"/>
        <v>0</v>
      </c>
      <c r="M24" s="198">
        <f t="shared" si="26"/>
        <v>0</v>
      </c>
      <c r="N24" s="369">
        <f t="shared" si="27"/>
        <v>0</v>
      </c>
    </row>
    <row r="25" spans="1:14" s="2" customFormat="1" ht="43.5" thickTop="1" thickBot="1" x14ac:dyDescent="0.4">
      <c r="A25" s="260" t="s">
        <v>36</v>
      </c>
      <c r="B25" s="261" t="s">
        <v>37</v>
      </c>
      <c r="C25" s="262">
        <v>0</v>
      </c>
      <c r="D25" s="263">
        <f t="shared" si="18"/>
        <v>0</v>
      </c>
      <c r="E25" s="264">
        <f t="shared" si="19"/>
        <v>0</v>
      </c>
      <c r="F25" s="265">
        <v>0</v>
      </c>
      <c r="G25" s="266">
        <f t="shared" si="20"/>
        <v>0</v>
      </c>
      <c r="H25" s="267">
        <f t="shared" si="21"/>
        <v>0</v>
      </c>
      <c r="I25" s="342">
        <v>0</v>
      </c>
      <c r="J25" s="269">
        <f t="shared" si="24"/>
        <v>0</v>
      </c>
      <c r="K25" s="362">
        <f t="shared" si="22"/>
        <v>0</v>
      </c>
      <c r="L25" s="271">
        <f>F25+I25</f>
        <v>0</v>
      </c>
      <c r="M25" s="272">
        <f>G25+J25</f>
        <v>0</v>
      </c>
      <c r="N25" s="371">
        <f>H25+K25</f>
        <v>0</v>
      </c>
    </row>
    <row r="26" spans="1:14" s="2" customFormat="1" ht="22.5" thickTop="1" thickBot="1" x14ac:dyDescent="0.4">
      <c r="A26" s="260" t="s">
        <v>38</v>
      </c>
      <c r="B26" s="273" t="s">
        <v>39</v>
      </c>
      <c r="C26" s="274">
        <v>26321.68</v>
      </c>
      <c r="D26" s="263">
        <f t="shared" si="18"/>
        <v>5001.1192000000001</v>
      </c>
      <c r="E26" s="264">
        <f t="shared" si="19"/>
        <v>31322.799200000001</v>
      </c>
      <c r="F26" s="275">
        <f>C26</f>
        <v>26321.68</v>
      </c>
      <c r="G26" s="266">
        <f t="shared" si="20"/>
        <v>5001.1192000000001</v>
      </c>
      <c r="H26" s="267">
        <f t="shared" si="21"/>
        <v>31322.799200000001</v>
      </c>
      <c r="I26" s="343">
        <f>C26-F26</f>
        <v>0</v>
      </c>
      <c r="J26" s="269">
        <f t="shared" si="24"/>
        <v>0</v>
      </c>
      <c r="K26" s="362">
        <f t="shared" si="22"/>
        <v>0</v>
      </c>
      <c r="L26" s="277">
        <f t="shared" si="25"/>
        <v>26321.68</v>
      </c>
      <c r="M26" s="278">
        <f t="shared" si="26"/>
        <v>5001.1192000000001</v>
      </c>
      <c r="N26" s="372">
        <f t="shared" si="27"/>
        <v>31322.799200000001</v>
      </c>
    </row>
    <row r="27" spans="1:14" s="2" customFormat="1" ht="22.5" thickTop="1" thickBot="1" x14ac:dyDescent="0.4">
      <c r="A27" s="260" t="s">
        <v>40</v>
      </c>
      <c r="B27" s="273" t="s">
        <v>41</v>
      </c>
      <c r="C27" s="274">
        <v>26317.71</v>
      </c>
      <c r="D27" s="263">
        <f t="shared" si="18"/>
        <v>5000.3648999999996</v>
      </c>
      <c r="E27" s="264">
        <f t="shared" si="19"/>
        <v>31318.0749</v>
      </c>
      <c r="F27" s="275">
        <f>C27</f>
        <v>26317.71</v>
      </c>
      <c r="G27" s="266">
        <f t="shared" si="20"/>
        <v>5000.3648999999996</v>
      </c>
      <c r="H27" s="267">
        <f t="shared" si="21"/>
        <v>31318.0749</v>
      </c>
      <c r="I27" s="343">
        <f>C27-F27</f>
        <v>0</v>
      </c>
      <c r="J27" s="279">
        <f t="shared" si="24"/>
        <v>0</v>
      </c>
      <c r="K27" s="362">
        <f t="shared" si="22"/>
        <v>0</v>
      </c>
      <c r="L27" s="202">
        <f t="shared" si="25"/>
        <v>26317.71</v>
      </c>
      <c r="M27" s="203">
        <f t="shared" si="26"/>
        <v>5000.3648999999996</v>
      </c>
      <c r="N27" s="373">
        <f t="shared" si="27"/>
        <v>31318.0749</v>
      </c>
    </row>
    <row r="28" spans="1:14" s="2" customFormat="1" ht="21.75" thickTop="1" x14ac:dyDescent="0.35">
      <c r="A28" s="280" t="s">
        <v>42</v>
      </c>
      <c r="B28" s="281" t="s">
        <v>43</v>
      </c>
      <c r="C28" s="282">
        <f>SUM(C29:C34)</f>
        <v>372645.62</v>
      </c>
      <c r="D28" s="282">
        <f t="shared" ref="D28:E28" si="28">SUM(D29:D34)</f>
        <v>70802.667799999996</v>
      </c>
      <c r="E28" s="283">
        <f t="shared" si="28"/>
        <v>443448.28779999999</v>
      </c>
      <c r="F28" s="284">
        <f>SUM(F29:F34)</f>
        <v>372645.62</v>
      </c>
      <c r="G28" s="285">
        <f t="shared" ref="G28:H28" si="29">SUM(G29:G34)</f>
        <v>70802.667799999996</v>
      </c>
      <c r="H28" s="286">
        <f t="shared" si="29"/>
        <v>443448.28779999999</v>
      </c>
      <c r="I28" s="344">
        <f>SUM(I29:I34)</f>
        <v>0</v>
      </c>
      <c r="J28" s="288">
        <f t="shared" ref="J28:K28" si="30">SUM(J29:J34)</f>
        <v>0</v>
      </c>
      <c r="K28" s="363">
        <f t="shared" si="30"/>
        <v>0</v>
      </c>
      <c r="L28" s="290">
        <f>SUM(L29:L34)</f>
        <v>372645.62</v>
      </c>
      <c r="M28" s="291">
        <f t="shared" ref="M28:N28" si="31">SUM(M29:M34)</f>
        <v>70802.667799999996</v>
      </c>
      <c r="N28" s="292">
        <f t="shared" si="31"/>
        <v>443448.28779999999</v>
      </c>
    </row>
    <row r="29" spans="1:14" ht="21" x14ac:dyDescent="0.35">
      <c r="A29" s="19"/>
      <c r="B29" s="23" t="s">
        <v>44</v>
      </c>
      <c r="C29" s="21">
        <v>0</v>
      </c>
      <c r="D29" s="22">
        <f t="shared" si="18"/>
        <v>0</v>
      </c>
      <c r="E29" s="57">
        <f t="shared" si="19"/>
        <v>0</v>
      </c>
      <c r="F29" s="91">
        <v>0</v>
      </c>
      <c r="G29" s="92">
        <f t="shared" ref="G29:G35" si="32">F29*19%</f>
        <v>0</v>
      </c>
      <c r="H29" s="93">
        <f t="shared" ref="H29:H35" si="33">F29+G29</f>
        <v>0</v>
      </c>
      <c r="I29" s="142">
        <v>0</v>
      </c>
      <c r="J29" s="130">
        <f>I29*21%</f>
        <v>0</v>
      </c>
      <c r="K29" s="361">
        <f t="shared" ref="K29:K35" si="34">I29+J29</f>
        <v>0</v>
      </c>
      <c r="L29" s="176">
        <f>F29+I29</f>
        <v>0</v>
      </c>
      <c r="M29" s="177">
        <f t="shared" ref="M29:N29" si="35">G29+J29</f>
        <v>0</v>
      </c>
      <c r="N29" s="370">
        <f t="shared" si="35"/>
        <v>0</v>
      </c>
    </row>
    <row r="30" spans="1:14" ht="21" x14ac:dyDescent="0.35">
      <c r="A30" s="19"/>
      <c r="B30" s="23" t="s">
        <v>45</v>
      </c>
      <c r="C30" s="21">
        <v>0</v>
      </c>
      <c r="D30" s="22">
        <f t="shared" si="18"/>
        <v>0</v>
      </c>
      <c r="E30" s="57">
        <f t="shared" si="19"/>
        <v>0</v>
      </c>
      <c r="F30" s="91">
        <v>0</v>
      </c>
      <c r="G30" s="92">
        <f t="shared" si="32"/>
        <v>0</v>
      </c>
      <c r="H30" s="93">
        <f t="shared" si="33"/>
        <v>0</v>
      </c>
      <c r="I30" s="142">
        <v>0</v>
      </c>
      <c r="J30" s="130">
        <f t="shared" ref="J30:J34" si="36">I30*21%</f>
        <v>0</v>
      </c>
      <c r="K30" s="361">
        <f t="shared" si="34"/>
        <v>0</v>
      </c>
      <c r="L30" s="176">
        <f t="shared" ref="L30:L34" si="37">F30+I30</f>
        <v>0</v>
      </c>
      <c r="M30" s="177">
        <f t="shared" ref="M30:M34" si="38">G30+J30</f>
        <v>0</v>
      </c>
      <c r="N30" s="370">
        <f t="shared" ref="N30:N34" si="39">H30+K30</f>
        <v>0</v>
      </c>
    </row>
    <row r="31" spans="1:14" ht="42" x14ac:dyDescent="0.35">
      <c r="A31" s="19"/>
      <c r="B31" s="23" t="s">
        <v>46</v>
      </c>
      <c r="C31" s="21">
        <v>135000</v>
      </c>
      <c r="D31" s="22">
        <f t="shared" si="18"/>
        <v>25650</v>
      </c>
      <c r="E31" s="57">
        <f t="shared" si="19"/>
        <v>160650</v>
      </c>
      <c r="F31" s="91">
        <f>C31</f>
        <v>135000</v>
      </c>
      <c r="G31" s="92">
        <f t="shared" si="32"/>
        <v>25650</v>
      </c>
      <c r="H31" s="93">
        <f t="shared" si="33"/>
        <v>160650</v>
      </c>
      <c r="I31" s="142">
        <f>C31-F31</f>
        <v>0</v>
      </c>
      <c r="J31" s="130">
        <f t="shared" si="36"/>
        <v>0</v>
      </c>
      <c r="K31" s="361">
        <f t="shared" si="34"/>
        <v>0</v>
      </c>
      <c r="L31" s="176">
        <f t="shared" si="37"/>
        <v>135000</v>
      </c>
      <c r="M31" s="177">
        <f t="shared" si="38"/>
        <v>25650</v>
      </c>
      <c r="N31" s="370">
        <f t="shared" si="39"/>
        <v>160650</v>
      </c>
    </row>
    <row r="32" spans="1:14" ht="42" x14ac:dyDescent="0.35">
      <c r="A32" s="19"/>
      <c r="B32" s="23" t="s">
        <v>47</v>
      </c>
      <c r="C32" s="21">
        <v>135000</v>
      </c>
      <c r="D32" s="22">
        <f t="shared" si="18"/>
        <v>25650</v>
      </c>
      <c r="E32" s="57">
        <f t="shared" si="19"/>
        <v>160650</v>
      </c>
      <c r="F32" s="91">
        <f t="shared" ref="F32:F34" si="40">C32</f>
        <v>135000</v>
      </c>
      <c r="G32" s="92">
        <f t="shared" si="32"/>
        <v>25650</v>
      </c>
      <c r="H32" s="93">
        <f t="shared" si="33"/>
        <v>160650</v>
      </c>
      <c r="I32" s="142">
        <f>C32-F32</f>
        <v>0</v>
      </c>
      <c r="J32" s="130">
        <f t="shared" si="36"/>
        <v>0</v>
      </c>
      <c r="K32" s="361">
        <f t="shared" si="34"/>
        <v>0</v>
      </c>
      <c r="L32" s="176">
        <f t="shared" si="37"/>
        <v>135000</v>
      </c>
      <c r="M32" s="177">
        <f t="shared" si="38"/>
        <v>25650</v>
      </c>
      <c r="N32" s="370">
        <f t="shared" si="39"/>
        <v>160650</v>
      </c>
    </row>
    <row r="33" spans="1:17" ht="42" x14ac:dyDescent="0.35">
      <c r="A33" s="24"/>
      <c r="B33" s="184" t="s">
        <v>48</v>
      </c>
      <c r="C33" s="185">
        <v>0</v>
      </c>
      <c r="D33" s="25">
        <f t="shared" si="18"/>
        <v>0</v>
      </c>
      <c r="E33" s="58">
        <f t="shared" si="19"/>
        <v>0</v>
      </c>
      <c r="F33" s="91">
        <v>0</v>
      </c>
      <c r="G33" s="92">
        <f t="shared" si="32"/>
        <v>0</v>
      </c>
      <c r="H33" s="93">
        <f t="shared" si="33"/>
        <v>0</v>
      </c>
      <c r="I33" s="142">
        <f>C33-F33</f>
        <v>0</v>
      </c>
      <c r="J33" s="130">
        <f t="shared" si="36"/>
        <v>0</v>
      </c>
      <c r="K33" s="361">
        <f t="shared" si="34"/>
        <v>0</v>
      </c>
      <c r="L33" s="176">
        <f t="shared" si="37"/>
        <v>0</v>
      </c>
      <c r="M33" s="177">
        <f t="shared" si="38"/>
        <v>0</v>
      </c>
      <c r="N33" s="370">
        <f t="shared" si="39"/>
        <v>0</v>
      </c>
    </row>
    <row r="34" spans="1:17" ht="21.75" thickBot="1" x14ac:dyDescent="0.4">
      <c r="A34" s="26"/>
      <c r="B34" s="27" t="s">
        <v>49</v>
      </c>
      <c r="C34" s="28">
        <v>102645.62</v>
      </c>
      <c r="D34" s="29">
        <f t="shared" si="18"/>
        <v>19502.667799999999</v>
      </c>
      <c r="E34" s="59">
        <f t="shared" si="19"/>
        <v>122148.28779999999</v>
      </c>
      <c r="F34" s="91">
        <f t="shared" si="40"/>
        <v>102645.62</v>
      </c>
      <c r="G34" s="77">
        <f t="shared" si="32"/>
        <v>19502.667799999999</v>
      </c>
      <c r="H34" s="78">
        <f t="shared" si="33"/>
        <v>122148.28779999999</v>
      </c>
      <c r="I34" s="142">
        <f>C34-F34</f>
        <v>0</v>
      </c>
      <c r="J34" s="130">
        <f t="shared" si="36"/>
        <v>0</v>
      </c>
      <c r="K34" s="356">
        <f t="shared" si="34"/>
        <v>0</v>
      </c>
      <c r="L34" s="196">
        <f t="shared" si="37"/>
        <v>102645.62</v>
      </c>
      <c r="M34" s="198">
        <f t="shared" si="38"/>
        <v>19502.667799999999</v>
      </c>
      <c r="N34" s="369">
        <f t="shared" si="39"/>
        <v>122148.28779999999</v>
      </c>
    </row>
    <row r="35" spans="1:17" s="2" customFormat="1" ht="22.5" thickTop="1" thickBot="1" x14ac:dyDescent="0.4">
      <c r="A35" s="293" t="s">
        <v>50</v>
      </c>
      <c r="B35" s="294" t="s">
        <v>51</v>
      </c>
      <c r="C35" s="295">
        <v>0</v>
      </c>
      <c r="D35" s="296">
        <f t="shared" si="18"/>
        <v>0</v>
      </c>
      <c r="E35" s="297">
        <f t="shared" si="19"/>
        <v>0</v>
      </c>
      <c r="F35" s="265">
        <v>0</v>
      </c>
      <c r="G35" s="266">
        <f t="shared" si="32"/>
        <v>0</v>
      </c>
      <c r="H35" s="267">
        <f t="shared" si="33"/>
        <v>0</v>
      </c>
      <c r="I35" s="342">
        <v>0</v>
      </c>
      <c r="J35" s="269">
        <f>I35*21%</f>
        <v>0</v>
      </c>
      <c r="K35" s="362">
        <f t="shared" si="34"/>
        <v>0</v>
      </c>
      <c r="L35" s="277">
        <f t="shared" ref="L35:L43" si="41">F35+I35</f>
        <v>0</v>
      </c>
      <c r="M35" s="278">
        <f t="shared" ref="M35:M43" si="42">G35+J35</f>
        <v>0</v>
      </c>
      <c r="N35" s="372">
        <f t="shared" ref="N35:N43" si="43">H35+K35</f>
        <v>0</v>
      </c>
    </row>
    <row r="36" spans="1:17" s="2" customFormat="1" ht="21.75" thickTop="1" x14ac:dyDescent="0.35">
      <c r="A36" s="298" t="s">
        <v>52</v>
      </c>
      <c r="B36" s="299" t="s">
        <v>53</v>
      </c>
      <c r="C36" s="300">
        <f>SUM(C37:C38)</f>
        <v>0</v>
      </c>
      <c r="D36" s="300">
        <f t="shared" ref="D36:E36" si="44">SUM(D37:D38)</f>
        <v>0</v>
      </c>
      <c r="E36" s="301">
        <f t="shared" si="44"/>
        <v>0</v>
      </c>
      <c r="F36" s="284">
        <f>SUM(F37:F38)</f>
        <v>0</v>
      </c>
      <c r="G36" s="285">
        <f t="shared" ref="G36:H36" si="45">SUM(G37:G38)</f>
        <v>0</v>
      </c>
      <c r="H36" s="286">
        <f t="shared" si="45"/>
        <v>0</v>
      </c>
      <c r="I36" s="344">
        <f>SUM(I37:I38)</f>
        <v>0</v>
      </c>
      <c r="J36" s="288">
        <f t="shared" ref="J36:K36" si="46">SUM(J37:J38)</f>
        <v>0</v>
      </c>
      <c r="K36" s="363">
        <f t="shared" si="46"/>
        <v>0</v>
      </c>
      <c r="L36" s="202">
        <f t="shared" si="41"/>
        <v>0</v>
      </c>
      <c r="M36" s="203">
        <f t="shared" si="42"/>
        <v>0</v>
      </c>
      <c r="N36" s="373">
        <f t="shared" si="43"/>
        <v>0</v>
      </c>
    </row>
    <row r="37" spans="1:17" ht="21" x14ac:dyDescent="0.35">
      <c r="A37" s="24"/>
      <c r="B37" s="184" t="s">
        <v>54</v>
      </c>
      <c r="C37" s="185">
        <v>0</v>
      </c>
      <c r="D37" s="25">
        <f>C37*19%</f>
        <v>0</v>
      </c>
      <c r="E37" s="58">
        <f>C37+D37</f>
        <v>0</v>
      </c>
      <c r="F37" s="91">
        <v>0</v>
      </c>
      <c r="G37" s="92">
        <f>F37*19%</f>
        <v>0</v>
      </c>
      <c r="H37" s="93">
        <f>F37+G37</f>
        <v>0</v>
      </c>
      <c r="I37" s="142">
        <v>0</v>
      </c>
      <c r="J37" s="130">
        <f>I37*21%</f>
        <v>0</v>
      </c>
      <c r="K37" s="361">
        <f>I37+J37</f>
        <v>0</v>
      </c>
      <c r="L37" s="176">
        <f t="shared" si="41"/>
        <v>0</v>
      </c>
      <c r="M37" s="177">
        <f t="shared" si="42"/>
        <v>0</v>
      </c>
      <c r="N37" s="370">
        <f t="shared" si="43"/>
        <v>0</v>
      </c>
    </row>
    <row r="38" spans="1:17" ht="21.75" thickBot="1" x14ac:dyDescent="0.4">
      <c r="A38" s="26"/>
      <c r="B38" s="27" t="s">
        <v>55</v>
      </c>
      <c r="C38" s="28">
        <v>0</v>
      </c>
      <c r="D38" s="29">
        <f t="shared" si="18"/>
        <v>0</v>
      </c>
      <c r="E38" s="59">
        <f t="shared" si="19"/>
        <v>0</v>
      </c>
      <c r="F38" s="76">
        <v>0</v>
      </c>
      <c r="G38" s="77">
        <f t="shared" ref="G38" si="47">F38*19%</f>
        <v>0</v>
      </c>
      <c r="H38" s="78">
        <f t="shared" ref="H38" si="48">F38+G38</f>
        <v>0</v>
      </c>
      <c r="I38" s="337">
        <v>0</v>
      </c>
      <c r="J38" s="130">
        <f>I38*21%</f>
        <v>0</v>
      </c>
      <c r="K38" s="356">
        <f t="shared" ref="K38" si="49">I38+J38</f>
        <v>0</v>
      </c>
      <c r="L38" s="196">
        <f t="shared" si="41"/>
        <v>0</v>
      </c>
      <c r="M38" s="198">
        <f t="shared" si="42"/>
        <v>0</v>
      </c>
      <c r="N38" s="369">
        <f t="shared" si="43"/>
        <v>0</v>
      </c>
    </row>
    <row r="39" spans="1:17" s="2" customFormat="1" ht="21.75" thickTop="1" x14ac:dyDescent="0.35">
      <c r="A39" s="298" t="s">
        <v>56</v>
      </c>
      <c r="B39" s="299" t="s">
        <v>57</v>
      </c>
      <c r="C39" s="300">
        <f>C40+C43+C44</f>
        <v>43600</v>
      </c>
      <c r="D39" s="300">
        <f t="shared" ref="D39:N39" si="50">D40+D43+D44</f>
        <v>8284</v>
      </c>
      <c r="E39" s="300">
        <f t="shared" si="50"/>
        <v>51884</v>
      </c>
      <c r="F39" s="285">
        <f t="shared" si="50"/>
        <v>28500</v>
      </c>
      <c r="G39" s="285">
        <f t="shared" si="50"/>
        <v>5415</v>
      </c>
      <c r="H39" s="285">
        <f t="shared" si="50"/>
        <v>33915</v>
      </c>
      <c r="I39" s="288">
        <f t="shared" si="50"/>
        <v>15100</v>
      </c>
      <c r="J39" s="288">
        <f t="shared" si="50"/>
        <v>3171</v>
      </c>
      <c r="K39" s="288">
        <f t="shared" si="50"/>
        <v>18271</v>
      </c>
      <c r="L39" s="291">
        <f t="shared" si="50"/>
        <v>43600</v>
      </c>
      <c r="M39" s="291">
        <f t="shared" si="50"/>
        <v>8586</v>
      </c>
      <c r="N39" s="291">
        <f t="shared" si="50"/>
        <v>52186</v>
      </c>
    </row>
    <row r="40" spans="1:17" ht="21" x14ac:dyDescent="0.35">
      <c r="A40" s="24"/>
      <c r="B40" s="34" t="s">
        <v>58</v>
      </c>
      <c r="C40" s="35">
        <f>C41+C42</f>
        <v>9100</v>
      </c>
      <c r="D40" s="35">
        <f t="shared" ref="D40:E40" si="51">D41+D42</f>
        <v>1729</v>
      </c>
      <c r="E40" s="61">
        <f t="shared" si="51"/>
        <v>10829</v>
      </c>
      <c r="F40" s="88">
        <f>F41+F42</f>
        <v>0</v>
      </c>
      <c r="G40" s="89">
        <f t="shared" ref="G40:H40" si="52">G41+G42</f>
        <v>0</v>
      </c>
      <c r="H40" s="90">
        <f t="shared" si="52"/>
        <v>0</v>
      </c>
      <c r="I40" s="345">
        <f>I41+I42</f>
        <v>9100</v>
      </c>
      <c r="J40" s="127">
        <f t="shared" ref="J40:K40" si="53">J41+J42</f>
        <v>1911</v>
      </c>
      <c r="K40" s="364">
        <f t="shared" si="53"/>
        <v>11011</v>
      </c>
      <c r="L40" s="176">
        <f t="shared" si="41"/>
        <v>9100</v>
      </c>
      <c r="M40" s="177">
        <f t="shared" si="42"/>
        <v>1911</v>
      </c>
      <c r="N40" s="370">
        <f t="shared" si="43"/>
        <v>11011</v>
      </c>
    </row>
    <row r="41" spans="1:17" ht="24.75" customHeight="1" x14ac:dyDescent="0.35">
      <c r="A41" s="36"/>
      <c r="B41" s="20" t="s">
        <v>59</v>
      </c>
      <c r="C41" s="21">
        <v>9100</v>
      </c>
      <c r="D41" s="22">
        <f t="shared" si="18"/>
        <v>1729</v>
      </c>
      <c r="E41" s="57">
        <f t="shared" si="19"/>
        <v>10829</v>
      </c>
      <c r="F41" s="91">
        <v>0</v>
      </c>
      <c r="G41" s="92">
        <f t="shared" ref="G41:G43" si="54">F41*19%</f>
        <v>0</v>
      </c>
      <c r="H41" s="93">
        <f t="shared" ref="H41:H43" si="55">F41+G41</f>
        <v>0</v>
      </c>
      <c r="I41" s="142">
        <f>C41-F41</f>
        <v>9100</v>
      </c>
      <c r="J41" s="130">
        <f>I41*21%</f>
        <v>1911</v>
      </c>
      <c r="K41" s="361">
        <f t="shared" ref="K41:K43" si="56">I41+J41</f>
        <v>11011</v>
      </c>
      <c r="L41" s="176">
        <f t="shared" si="41"/>
        <v>9100</v>
      </c>
      <c r="M41" s="177">
        <f t="shared" si="42"/>
        <v>1911</v>
      </c>
      <c r="N41" s="370">
        <f t="shared" si="43"/>
        <v>11011</v>
      </c>
    </row>
    <row r="42" spans="1:17" ht="40.5" customHeight="1" x14ac:dyDescent="0.35">
      <c r="A42" s="19"/>
      <c r="B42" s="23" t="s">
        <v>60</v>
      </c>
      <c r="C42" s="21">
        <v>0</v>
      </c>
      <c r="D42" s="22">
        <f t="shared" si="18"/>
        <v>0</v>
      </c>
      <c r="E42" s="57">
        <f t="shared" si="19"/>
        <v>0</v>
      </c>
      <c r="F42" s="91">
        <v>0</v>
      </c>
      <c r="G42" s="92">
        <f t="shared" si="54"/>
        <v>0</v>
      </c>
      <c r="H42" s="93">
        <f t="shared" si="55"/>
        <v>0</v>
      </c>
      <c r="I42" s="142">
        <v>0</v>
      </c>
      <c r="J42" s="130">
        <f t="shared" ref="J42" si="57">I42*19%</f>
        <v>0</v>
      </c>
      <c r="K42" s="361">
        <f t="shared" si="56"/>
        <v>0</v>
      </c>
      <c r="L42" s="176">
        <f t="shared" si="41"/>
        <v>0</v>
      </c>
      <c r="M42" s="177">
        <f t="shared" si="42"/>
        <v>0</v>
      </c>
      <c r="N42" s="370">
        <f t="shared" si="43"/>
        <v>0</v>
      </c>
    </row>
    <row r="43" spans="1:17" ht="21" x14ac:dyDescent="0.35">
      <c r="A43" s="418"/>
      <c r="B43" s="419" t="s">
        <v>61</v>
      </c>
      <c r="C43" s="420">
        <v>30000</v>
      </c>
      <c r="D43" s="421">
        <f t="shared" si="18"/>
        <v>5700</v>
      </c>
      <c r="E43" s="422">
        <f t="shared" si="19"/>
        <v>35700</v>
      </c>
      <c r="F43" s="423">
        <v>28500</v>
      </c>
      <c r="G43" s="424">
        <f t="shared" si="54"/>
        <v>5415</v>
      </c>
      <c r="H43" s="425">
        <f t="shared" si="55"/>
        <v>33915</v>
      </c>
      <c r="I43" s="438">
        <f>C43-F43</f>
        <v>1500</v>
      </c>
      <c r="J43" s="431">
        <f>I43*21%</f>
        <v>315</v>
      </c>
      <c r="K43" s="450">
        <f t="shared" si="56"/>
        <v>1815</v>
      </c>
      <c r="L43" s="426">
        <f t="shared" si="41"/>
        <v>30000</v>
      </c>
      <c r="M43" s="427">
        <f t="shared" si="42"/>
        <v>5730</v>
      </c>
      <c r="N43" s="428">
        <f t="shared" si="43"/>
        <v>35730</v>
      </c>
    </row>
    <row r="44" spans="1:17" ht="46.5" customHeight="1" thickBot="1" x14ac:dyDescent="0.4">
      <c r="A44" s="429"/>
      <c r="B44" s="40" t="s">
        <v>145</v>
      </c>
      <c r="C44" s="10">
        <v>4500</v>
      </c>
      <c r="D44" s="11">
        <f t="shared" ref="D44" si="58">C44*19%</f>
        <v>855</v>
      </c>
      <c r="E44" s="53">
        <f t="shared" ref="E44" si="59">C44+D44</f>
        <v>5355</v>
      </c>
      <c r="F44" s="76">
        <v>0</v>
      </c>
      <c r="G44" s="77">
        <f t="shared" ref="G44" si="60">F44*19%</f>
        <v>0</v>
      </c>
      <c r="H44" s="78">
        <f t="shared" ref="H44" si="61">F44+G44</f>
        <v>0</v>
      </c>
      <c r="I44" s="337">
        <f>C44-F44</f>
        <v>4500</v>
      </c>
      <c r="J44" s="115">
        <f>I44*21%</f>
        <v>945</v>
      </c>
      <c r="K44" s="356">
        <f t="shared" ref="K44" si="62">I44+J44</f>
        <v>5445</v>
      </c>
      <c r="L44" s="196">
        <f t="shared" ref="L44" si="63">F44+I44</f>
        <v>4500</v>
      </c>
      <c r="M44" s="198">
        <f t="shared" ref="M44" si="64">G44+J44</f>
        <v>945</v>
      </c>
      <c r="N44" s="369">
        <f t="shared" ref="N44" si="65">H44+K44</f>
        <v>5445</v>
      </c>
    </row>
    <row r="45" spans="1:17" ht="22.5" thickTop="1" thickBot="1" x14ac:dyDescent="0.4">
      <c r="A45" s="475" t="s">
        <v>62</v>
      </c>
      <c r="B45" s="476"/>
      <c r="C45" s="17">
        <f t="shared" ref="C45:N45" si="66">C21+C25+C26+C27+C28+C35+C36+C39</f>
        <v>468885.01</v>
      </c>
      <c r="D45" s="17">
        <f t="shared" si="66"/>
        <v>89088.151899999997</v>
      </c>
      <c r="E45" s="55">
        <f t="shared" si="66"/>
        <v>557973.16189999995</v>
      </c>
      <c r="F45" s="82">
        <f t="shared" si="66"/>
        <v>453785.01</v>
      </c>
      <c r="G45" s="83">
        <f t="shared" si="66"/>
        <v>86219.151899999997</v>
      </c>
      <c r="H45" s="84">
        <f t="shared" si="66"/>
        <v>540004.16189999995</v>
      </c>
      <c r="I45" s="346">
        <f t="shared" si="66"/>
        <v>15100</v>
      </c>
      <c r="J45" s="122">
        <f t="shared" si="66"/>
        <v>3171</v>
      </c>
      <c r="K45" s="358">
        <f t="shared" si="66"/>
        <v>18271</v>
      </c>
      <c r="L45" s="374">
        <f t="shared" si="66"/>
        <v>468885.01</v>
      </c>
      <c r="M45" s="162">
        <f t="shared" si="66"/>
        <v>89390.151899999997</v>
      </c>
      <c r="N45" s="162">
        <f t="shared" si="66"/>
        <v>558275.16189999995</v>
      </c>
    </row>
    <row r="46" spans="1:17" ht="21" x14ac:dyDescent="0.25">
      <c r="A46" s="473" t="s">
        <v>63</v>
      </c>
      <c r="B46" s="474"/>
      <c r="C46" s="474"/>
      <c r="D46" s="474"/>
      <c r="E46" s="474"/>
      <c r="F46" s="73"/>
      <c r="G46" s="74"/>
      <c r="H46" s="75"/>
      <c r="I46" s="112"/>
      <c r="J46" s="112"/>
      <c r="K46" s="112"/>
      <c r="L46" s="163"/>
      <c r="M46" s="164"/>
      <c r="N46" s="165"/>
    </row>
    <row r="47" spans="1:17" ht="27.75" customHeight="1" x14ac:dyDescent="0.35">
      <c r="A47" s="19" t="s">
        <v>64</v>
      </c>
      <c r="B47" s="41" t="s">
        <v>65</v>
      </c>
      <c r="C47" s="302">
        <f t="shared" ref="C47:K47" si="67">C48+C76</f>
        <v>4157880.2900000005</v>
      </c>
      <c r="D47" s="302">
        <f t="shared" si="67"/>
        <v>789997.25510000007</v>
      </c>
      <c r="E47" s="303">
        <f t="shared" si="67"/>
        <v>4947877.5451000007</v>
      </c>
      <c r="F47" s="304">
        <f>F48+F76+0.01</f>
        <v>4000144.74</v>
      </c>
      <c r="G47" s="305">
        <f t="shared" si="67"/>
        <v>760027.49870000011</v>
      </c>
      <c r="H47" s="306">
        <f t="shared" si="67"/>
        <v>4760172.2286999999</v>
      </c>
      <c r="I47" s="347">
        <f>I48+I76-0.01</f>
        <v>157735.53999999998</v>
      </c>
      <c r="J47" s="307">
        <f t="shared" si="67"/>
        <v>33124.465499999998</v>
      </c>
      <c r="K47" s="365">
        <f t="shared" si="67"/>
        <v>190860.01549999998</v>
      </c>
      <c r="L47" s="310">
        <f t="shared" ref="L47:N47" si="68">L48+L76</f>
        <v>4157880.2800000007</v>
      </c>
      <c r="M47" s="309">
        <f t="shared" si="68"/>
        <v>793151.96420000016</v>
      </c>
      <c r="N47" s="311">
        <f t="shared" si="68"/>
        <v>4951032.2441999996</v>
      </c>
    </row>
    <row r="48" spans="1:17" ht="21.75" customHeight="1" x14ac:dyDescent="0.35">
      <c r="A48" s="451"/>
      <c r="B48" s="449" t="s">
        <v>66</v>
      </c>
      <c r="C48" s="302">
        <f>SUM(C49:C75)</f>
        <v>4127880.2900000005</v>
      </c>
      <c r="D48" s="452">
        <f>C48*0.19</f>
        <v>784297.25510000007</v>
      </c>
      <c r="E48" s="453">
        <f>C48+D48</f>
        <v>4912177.5451000007</v>
      </c>
      <c r="F48" s="454">
        <f>SUM(F49:F75)</f>
        <v>3970144.7300000004</v>
      </c>
      <c r="G48" s="305">
        <f t="shared" ref="G48:H48" si="69">SUM(G49:G75)</f>
        <v>754327.49870000011</v>
      </c>
      <c r="H48" s="455">
        <f t="shared" si="69"/>
        <v>4724472.2286999999</v>
      </c>
      <c r="I48" s="456">
        <f>SUM(I49:I75)</f>
        <v>157735.54999999999</v>
      </c>
      <c r="J48" s="307">
        <f t="shared" ref="J48:K48" si="70">SUM(J49:J75)</f>
        <v>33124.465499999998</v>
      </c>
      <c r="K48" s="456">
        <f t="shared" si="70"/>
        <v>190860.01549999998</v>
      </c>
      <c r="L48" s="308">
        <f>SUM(L49:L75)</f>
        <v>4127880.2800000007</v>
      </c>
      <c r="M48" s="309">
        <f t="shared" ref="M48:N48" si="71">SUM(M49:M75)</f>
        <v>787451.96420000016</v>
      </c>
      <c r="N48" s="375">
        <f t="shared" si="71"/>
        <v>4915332.2441999996</v>
      </c>
      <c r="Q48">
        <f>3901494.86+131970.72+135992.72+143656.56</f>
        <v>4313114.8600000003</v>
      </c>
    </row>
    <row r="49" spans="1:14" ht="0.75" hidden="1" customHeight="1" x14ac:dyDescent="0.35">
      <c r="A49" s="451"/>
      <c r="B49" s="138" t="s">
        <v>106</v>
      </c>
      <c r="C49" s="302">
        <v>241931.82</v>
      </c>
      <c r="D49" s="452">
        <f>C49*0.19</f>
        <v>45967.0458</v>
      </c>
      <c r="E49" s="453">
        <f>C49+D49</f>
        <v>287898.86580000003</v>
      </c>
      <c r="F49" s="304">
        <f>212321.72+28511.71+1098.39</f>
        <v>241931.82</v>
      </c>
      <c r="G49" s="457">
        <f>F49*0.19</f>
        <v>45967.0458</v>
      </c>
      <c r="H49" s="458">
        <f>F49+G49</f>
        <v>287898.86580000003</v>
      </c>
      <c r="I49" s="456">
        <f>C49-F49</f>
        <v>0</v>
      </c>
      <c r="J49" s="307">
        <f>I49*0.21</f>
        <v>0</v>
      </c>
      <c r="K49" s="456">
        <f>I49+J49</f>
        <v>0</v>
      </c>
      <c r="L49" s="308">
        <f>F49+I49</f>
        <v>241931.82</v>
      </c>
      <c r="M49" s="309">
        <f t="shared" ref="M49:N49" si="72">G49+J49</f>
        <v>45967.0458</v>
      </c>
      <c r="N49" s="375">
        <f t="shared" si="72"/>
        <v>287898.86580000003</v>
      </c>
    </row>
    <row r="50" spans="1:14" ht="21" hidden="1" customHeight="1" x14ac:dyDescent="0.35">
      <c r="A50" s="451"/>
      <c r="B50" s="138" t="s">
        <v>107</v>
      </c>
      <c r="C50" s="302">
        <v>515737.03</v>
      </c>
      <c r="D50" s="452">
        <f t="shared" ref="D50:D75" si="73">C50*0.19</f>
        <v>97990.035700000008</v>
      </c>
      <c r="E50" s="453">
        <f t="shared" ref="E50:E75" si="74">C50+D50</f>
        <v>613727.06570000004</v>
      </c>
      <c r="F50" s="304">
        <f>486688.83+29048.2</f>
        <v>515737.03</v>
      </c>
      <c r="G50" s="457">
        <f t="shared" ref="G50:G75" si="75">F50*0.19</f>
        <v>97990.035700000008</v>
      </c>
      <c r="H50" s="458">
        <f t="shared" ref="H50:H75" si="76">F50+G50</f>
        <v>613727.06570000004</v>
      </c>
      <c r="I50" s="456">
        <f t="shared" ref="I50:I78" si="77">C50-F50</f>
        <v>0</v>
      </c>
      <c r="J50" s="307">
        <f>I50*0.21</f>
        <v>0</v>
      </c>
      <c r="K50" s="456">
        <f>I50+J50</f>
        <v>0</v>
      </c>
      <c r="L50" s="308">
        <f t="shared" ref="L50:L85" si="78">F50+I50</f>
        <v>515737.03</v>
      </c>
      <c r="M50" s="309">
        <f t="shared" ref="M50:M85" si="79">G50+J50</f>
        <v>97990.035700000008</v>
      </c>
      <c r="N50" s="375">
        <f t="shared" ref="N50:N85" si="80">H50+K50</f>
        <v>613727.06570000004</v>
      </c>
    </row>
    <row r="51" spans="1:14" ht="21" hidden="1" customHeight="1" x14ac:dyDescent="0.35">
      <c r="A51" s="451"/>
      <c r="B51" s="138" t="s">
        <v>108</v>
      </c>
      <c r="C51" s="302">
        <v>226453.12</v>
      </c>
      <c r="D51" s="452">
        <f t="shared" si="73"/>
        <v>43026.092799999999</v>
      </c>
      <c r="E51" s="453">
        <f t="shared" si="74"/>
        <v>269479.21279999998</v>
      </c>
      <c r="F51" s="304">
        <v>226453.12</v>
      </c>
      <c r="G51" s="457">
        <f t="shared" si="75"/>
        <v>43026.092799999999</v>
      </c>
      <c r="H51" s="458">
        <f t="shared" si="76"/>
        <v>269479.21279999998</v>
      </c>
      <c r="I51" s="456">
        <f t="shared" si="77"/>
        <v>0</v>
      </c>
      <c r="J51" s="307">
        <f t="shared" ref="J51:J78" si="81">I51*0.21</f>
        <v>0</v>
      </c>
      <c r="K51" s="456">
        <f t="shared" ref="K51:K78" si="82">I51+J51</f>
        <v>0</v>
      </c>
      <c r="L51" s="308">
        <f t="shared" si="78"/>
        <v>226453.12</v>
      </c>
      <c r="M51" s="309">
        <f t="shared" si="79"/>
        <v>43026.092799999999</v>
      </c>
      <c r="N51" s="375">
        <f t="shared" si="80"/>
        <v>269479.21279999998</v>
      </c>
    </row>
    <row r="52" spans="1:14" ht="22.5" hidden="1" customHeight="1" x14ac:dyDescent="0.35">
      <c r="A52" s="451"/>
      <c r="B52" s="138" t="s">
        <v>109</v>
      </c>
      <c r="C52" s="302">
        <v>14639.39</v>
      </c>
      <c r="D52" s="452">
        <f t="shared" si="73"/>
        <v>2781.4841000000001</v>
      </c>
      <c r="E52" s="453">
        <f t="shared" si="74"/>
        <v>17420.874100000001</v>
      </c>
      <c r="F52" s="304">
        <v>14639.39</v>
      </c>
      <c r="G52" s="457">
        <f t="shared" si="75"/>
        <v>2781.4841000000001</v>
      </c>
      <c r="H52" s="458">
        <f t="shared" si="76"/>
        <v>17420.874100000001</v>
      </c>
      <c r="I52" s="456">
        <f t="shared" si="77"/>
        <v>0</v>
      </c>
      <c r="J52" s="307">
        <f t="shared" si="81"/>
        <v>0</v>
      </c>
      <c r="K52" s="456">
        <f t="shared" si="82"/>
        <v>0</v>
      </c>
      <c r="L52" s="308">
        <f t="shared" si="78"/>
        <v>14639.39</v>
      </c>
      <c r="M52" s="309">
        <f t="shared" si="79"/>
        <v>2781.4841000000001</v>
      </c>
      <c r="N52" s="375">
        <f t="shared" si="80"/>
        <v>17420.874100000001</v>
      </c>
    </row>
    <row r="53" spans="1:14" ht="22.5" hidden="1" customHeight="1" x14ac:dyDescent="0.35">
      <c r="A53" s="451"/>
      <c r="B53" s="138" t="s">
        <v>110</v>
      </c>
      <c r="C53" s="302">
        <v>20577.53</v>
      </c>
      <c r="D53" s="452">
        <f t="shared" si="73"/>
        <v>3909.7306999999996</v>
      </c>
      <c r="E53" s="453">
        <f t="shared" si="74"/>
        <v>24487.260699999999</v>
      </c>
      <c r="F53" s="304">
        <v>20577.53</v>
      </c>
      <c r="G53" s="457">
        <f t="shared" si="75"/>
        <v>3909.7306999999996</v>
      </c>
      <c r="H53" s="458">
        <f t="shared" si="76"/>
        <v>24487.260699999999</v>
      </c>
      <c r="I53" s="456">
        <f t="shared" si="77"/>
        <v>0</v>
      </c>
      <c r="J53" s="307">
        <f t="shared" si="81"/>
        <v>0</v>
      </c>
      <c r="K53" s="456">
        <f t="shared" si="82"/>
        <v>0</v>
      </c>
      <c r="L53" s="308">
        <f t="shared" si="78"/>
        <v>20577.53</v>
      </c>
      <c r="M53" s="309">
        <f t="shared" si="79"/>
        <v>3909.7306999999996</v>
      </c>
      <c r="N53" s="375">
        <f t="shared" si="80"/>
        <v>24487.260699999999</v>
      </c>
    </row>
    <row r="54" spans="1:14" ht="22.5" hidden="1" customHeight="1" x14ac:dyDescent="0.35">
      <c r="A54" s="451"/>
      <c r="B54" s="138" t="s">
        <v>111</v>
      </c>
      <c r="C54" s="302">
        <v>59146.52</v>
      </c>
      <c r="D54" s="452">
        <f t="shared" si="73"/>
        <v>11237.8388</v>
      </c>
      <c r="E54" s="453">
        <f t="shared" si="74"/>
        <v>70384.358800000002</v>
      </c>
      <c r="F54" s="304"/>
      <c r="G54" s="457">
        <f t="shared" si="75"/>
        <v>0</v>
      </c>
      <c r="H54" s="458">
        <f t="shared" si="76"/>
        <v>0</v>
      </c>
      <c r="I54" s="456">
        <f t="shared" si="77"/>
        <v>59146.52</v>
      </c>
      <c r="J54" s="307">
        <f t="shared" si="81"/>
        <v>12420.769199999999</v>
      </c>
      <c r="K54" s="456">
        <f t="shared" si="82"/>
        <v>71567.289199999999</v>
      </c>
      <c r="L54" s="308">
        <f t="shared" si="78"/>
        <v>59146.52</v>
      </c>
      <c r="M54" s="309">
        <f t="shared" si="79"/>
        <v>12420.769199999999</v>
      </c>
      <c r="N54" s="375">
        <f t="shared" si="80"/>
        <v>71567.289199999999</v>
      </c>
    </row>
    <row r="55" spans="1:14" ht="18.75" hidden="1" customHeight="1" x14ac:dyDescent="0.35">
      <c r="A55" s="451"/>
      <c r="B55" s="138" t="s">
        <v>112</v>
      </c>
      <c r="C55" s="302">
        <v>20959.490000000002</v>
      </c>
      <c r="D55" s="452">
        <f t="shared" si="73"/>
        <v>3982.3031000000005</v>
      </c>
      <c r="E55" s="453">
        <f t="shared" si="74"/>
        <v>24941.793100000003</v>
      </c>
      <c r="F55" s="304">
        <v>20959.490000000002</v>
      </c>
      <c r="G55" s="457">
        <f t="shared" si="75"/>
        <v>3982.3031000000005</v>
      </c>
      <c r="H55" s="458">
        <f t="shared" si="76"/>
        <v>24941.793100000003</v>
      </c>
      <c r="I55" s="456">
        <f t="shared" si="77"/>
        <v>0</v>
      </c>
      <c r="J55" s="307">
        <f t="shared" si="81"/>
        <v>0</v>
      </c>
      <c r="K55" s="456">
        <f t="shared" si="82"/>
        <v>0</v>
      </c>
      <c r="L55" s="308">
        <f t="shared" si="78"/>
        <v>20959.490000000002</v>
      </c>
      <c r="M55" s="309">
        <f t="shared" si="79"/>
        <v>3982.3031000000005</v>
      </c>
      <c r="N55" s="375">
        <f t="shared" si="80"/>
        <v>24941.793100000003</v>
      </c>
    </row>
    <row r="56" spans="1:14" ht="18.75" hidden="1" customHeight="1" x14ac:dyDescent="0.35">
      <c r="A56" s="451"/>
      <c r="B56" s="138" t="s">
        <v>113</v>
      </c>
      <c r="C56" s="302">
        <v>168066.64</v>
      </c>
      <c r="D56" s="452">
        <f t="shared" si="73"/>
        <v>31932.661600000003</v>
      </c>
      <c r="E56" s="453">
        <f t="shared" si="74"/>
        <v>199999.30160000001</v>
      </c>
      <c r="F56" s="304">
        <v>168066.64</v>
      </c>
      <c r="G56" s="457">
        <f t="shared" si="75"/>
        <v>31932.661600000003</v>
      </c>
      <c r="H56" s="458">
        <f t="shared" si="76"/>
        <v>199999.30160000001</v>
      </c>
      <c r="I56" s="456">
        <f t="shared" si="77"/>
        <v>0</v>
      </c>
      <c r="J56" s="307">
        <f t="shared" si="81"/>
        <v>0</v>
      </c>
      <c r="K56" s="456">
        <f t="shared" si="82"/>
        <v>0</v>
      </c>
      <c r="L56" s="308">
        <f t="shared" si="78"/>
        <v>168066.64</v>
      </c>
      <c r="M56" s="309">
        <f t="shared" si="79"/>
        <v>31932.661600000003</v>
      </c>
      <c r="N56" s="375">
        <f t="shared" si="80"/>
        <v>199999.30160000001</v>
      </c>
    </row>
    <row r="57" spans="1:14" ht="20.25" hidden="1" customHeight="1" x14ac:dyDescent="0.35">
      <c r="A57" s="451"/>
      <c r="B57" s="138" t="s">
        <v>114</v>
      </c>
      <c r="C57" s="302">
        <v>160225.15</v>
      </c>
      <c r="D57" s="452">
        <f t="shared" si="73"/>
        <v>30442.7785</v>
      </c>
      <c r="E57" s="453">
        <f t="shared" si="74"/>
        <v>190667.92849999998</v>
      </c>
      <c r="F57" s="304">
        <v>160225.15</v>
      </c>
      <c r="G57" s="457">
        <f t="shared" si="75"/>
        <v>30442.7785</v>
      </c>
      <c r="H57" s="458">
        <f t="shared" si="76"/>
        <v>190667.92849999998</v>
      </c>
      <c r="I57" s="456">
        <f t="shared" si="77"/>
        <v>0</v>
      </c>
      <c r="J57" s="307">
        <f t="shared" si="81"/>
        <v>0</v>
      </c>
      <c r="K57" s="456">
        <f t="shared" si="82"/>
        <v>0</v>
      </c>
      <c r="L57" s="308">
        <f t="shared" si="78"/>
        <v>160225.15</v>
      </c>
      <c r="M57" s="309">
        <f t="shared" si="79"/>
        <v>30442.7785</v>
      </c>
      <c r="N57" s="375">
        <f t="shared" si="80"/>
        <v>190667.92849999998</v>
      </c>
    </row>
    <row r="58" spans="1:14" ht="26.25" hidden="1" customHeight="1" x14ac:dyDescent="0.35">
      <c r="A58" s="451"/>
      <c r="B58" s="138" t="s">
        <v>115</v>
      </c>
      <c r="C58" s="302">
        <v>248485.42</v>
      </c>
      <c r="D58" s="452">
        <f t="shared" si="73"/>
        <v>47212.229800000001</v>
      </c>
      <c r="E58" s="453">
        <f t="shared" si="74"/>
        <v>295697.64980000001</v>
      </c>
      <c r="F58" s="304">
        <f>227150.75+20236.29+1098.39-0.01</f>
        <v>248485.42</v>
      </c>
      <c r="G58" s="457">
        <f t="shared" si="75"/>
        <v>47212.229800000001</v>
      </c>
      <c r="H58" s="458">
        <f t="shared" si="76"/>
        <v>295697.64980000001</v>
      </c>
      <c r="I58" s="456">
        <f t="shared" si="77"/>
        <v>0</v>
      </c>
      <c r="J58" s="307">
        <f t="shared" si="81"/>
        <v>0</v>
      </c>
      <c r="K58" s="456">
        <f t="shared" si="82"/>
        <v>0</v>
      </c>
      <c r="L58" s="308">
        <f t="shared" si="78"/>
        <v>248485.42</v>
      </c>
      <c r="M58" s="309">
        <f t="shared" si="79"/>
        <v>47212.229800000001</v>
      </c>
      <c r="N58" s="375">
        <f t="shared" si="80"/>
        <v>295697.64980000001</v>
      </c>
    </row>
    <row r="59" spans="1:14" ht="22.5" hidden="1" customHeight="1" x14ac:dyDescent="0.35">
      <c r="A59" s="451"/>
      <c r="B59" s="138" t="s">
        <v>116</v>
      </c>
      <c r="C59" s="302">
        <v>497660.93</v>
      </c>
      <c r="D59" s="452">
        <f t="shared" si="73"/>
        <v>94555.576700000005</v>
      </c>
      <c r="E59" s="453">
        <f t="shared" si="74"/>
        <v>592216.50670000003</v>
      </c>
      <c r="F59" s="304">
        <f>469332.55+28328.38</f>
        <v>497660.93</v>
      </c>
      <c r="G59" s="457">
        <f t="shared" si="75"/>
        <v>94555.576700000005</v>
      </c>
      <c r="H59" s="458">
        <f t="shared" si="76"/>
        <v>592216.50670000003</v>
      </c>
      <c r="I59" s="456">
        <f t="shared" si="77"/>
        <v>0</v>
      </c>
      <c r="J59" s="307">
        <f t="shared" si="81"/>
        <v>0</v>
      </c>
      <c r="K59" s="456">
        <f t="shared" si="82"/>
        <v>0</v>
      </c>
      <c r="L59" s="308">
        <f t="shared" si="78"/>
        <v>497660.93</v>
      </c>
      <c r="M59" s="309">
        <f t="shared" si="79"/>
        <v>94555.576700000005</v>
      </c>
      <c r="N59" s="375">
        <f t="shared" si="80"/>
        <v>592216.50670000003</v>
      </c>
    </row>
    <row r="60" spans="1:14" ht="24" hidden="1" customHeight="1" x14ac:dyDescent="0.35">
      <c r="A60" s="451"/>
      <c r="B60" s="138" t="s">
        <v>117</v>
      </c>
      <c r="C60" s="302">
        <v>214597.51</v>
      </c>
      <c r="D60" s="452">
        <f t="shared" si="73"/>
        <v>40773.526900000004</v>
      </c>
      <c r="E60" s="453">
        <f t="shared" si="74"/>
        <v>255371.03690000001</v>
      </c>
      <c r="F60" s="304">
        <v>214597.51</v>
      </c>
      <c r="G60" s="457">
        <f t="shared" si="75"/>
        <v>40773.526900000004</v>
      </c>
      <c r="H60" s="458">
        <f t="shared" si="76"/>
        <v>255371.03690000001</v>
      </c>
      <c r="I60" s="456">
        <f t="shared" si="77"/>
        <v>0</v>
      </c>
      <c r="J60" s="307">
        <f t="shared" si="81"/>
        <v>0</v>
      </c>
      <c r="K60" s="456">
        <f t="shared" si="82"/>
        <v>0</v>
      </c>
      <c r="L60" s="308">
        <f t="shared" si="78"/>
        <v>214597.51</v>
      </c>
      <c r="M60" s="309">
        <f t="shared" si="79"/>
        <v>40773.526900000004</v>
      </c>
      <c r="N60" s="375">
        <f t="shared" si="80"/>
        <v>255371.03690000001</v>
      </c>
    </row>
    <row r="61" spans="1:14" ht="21" hidden="1" customHeight="1" x14ac:dyDescent="0.35">
      <c r="A61" s="451"/>
      <c r="B61" s="138" t="s">
        <v>118</v>
      </c>
      <c r="C61" s="302">
        <v>14639.39</v>
      </c>
      <c r="D61" s="452">
        <f t="shared" si="73"/>
        <v>2781.4841000000001</v>
      </c>
      <c r="E61" s="453">
        <f t="shared" si="74"/>
        <v>17420.874100000001</v>
      </c>
      <c r="F61" s="304">
        <v>14639.39</v>
      </c>
      <c r="G61" s="457">
        <f t="shared" si="75"/>
        <v>2781.4841000000001</v>
      </c>
      <c r="H61" s="458">
        <f t="shared" si="76"/>
        <v>17420.874100000001</v>
      </c>
      <c r="I61" s="456">
        <f t="shared" si="77"/>
        <v>0</v>
      </c>
      <c r="J61" s="307">
        <f t="shared" si="81"/>
        <v>0</v>
      </c>
      <c r="K61" s="456">
        <f t="shared" si="82"/>
        <v>0</v>
      </c>
      <c r="L61" s="308">
        <f t="shared" si="78"/>
        <v>14639.39</v>
      </c>
      <c r="M61" s="309">
        <f t="shared" si="79"/>
        <v>2781.4841000000001</v>
      </c>
      <c r="N61" s="375">
        <f t="shared" si="80"/>
        <v>17420.874100000001</v>
      </c>
    </row>
    <row r="62" spans="1:14" ht="24.75" hidden="1" customHeight="1" x14ac:dyDescent="0.35">
      <c r="A62" s="451"/>
      <c r="B62" s="138" t="s">
        <v>119</v>
      </c>
      <c r="C62" s="302">
        <v>20311.189999999999</v>
      </c>
      <c r="D62" s="452">
        <f t="shared" si="73"/>
        <v>3859.1261</v>
      </c>
      <c r="E62" s="453">
        <f t="shared" si="74"/>
        <v>24170.3161</v>
      </c>
      <c r="F62" s="304">
        <v>20311.189999999999</v>
      </c>
      <c r="G62" s="457">
        <f t="shared" si="75"/>
        <v>3859.1261</v>
      </c>
      <c r="H62" s="458">
        <f t="shared" si="76"/>
        <v>24170.3161</v>
      </c>
      <c r="I62" s="456">
        <f t="shared" si="77"/>
        <v>0</v>
      </c>
      <c r="J62" s="307">
        <f t="shared" si="81"/>
        <v>0</v>
      </c>
      <c r="K62" s="456">
        <f t="shared" si="82"/>
        <v>0</v>
      </c>
      <c r="L62" s="308">
        <f t="shared" si="78"/>
        <v>20311.189999999999</v>
      </c>
      <c r="M62" s="309">
        <f t="shared" si="79"/>
        <v>3859.1261</v>
      </c>
      <c r="N62" s="375">
        <f t="shared" si="80"/>
        <v>24170.3161</v>
      </c>
    </row>
    <row r="63" spans="1:14" ht="21" hidden="1" customHeight="1" x14ac:dyDescent="0.35">
      <c r="A63" s="451"/>
      <c r="B63" s="138" t="s">
        <v>120</v>
      </c>
      <c r="C63" s="302">
        <v>51853.32</v>
      </c>
      <c r="D63" s="452">
        <f t="shared" si="73"/>
        <v>9852.1308000000008</v>
      </c>
      <c r="E63" s="453">
        <f t="shared" si="74"/>
        <v>61705.450799999999</v>
      </c>
      <c r="F63" s="304">
        <f>2558.8</f>
        <v>2558.8000000000002</v>
      </c>
      <c r="G63" s="457">
        <f t="shared" si="75"/>
        <v>486.17200000000003</v>
      </c>
      <c r="H63" s="458">
        <f t="shared" si="76"/>
        <v>3044.9720000000002</v>
      </c>
      <c r="I63" s="456">
        <v>49294.51</v>
      </c>
      <c r="J63" s="307">
        <f t="shared" si="81"/>
        <v>10351.847100000001</v>
      </c>
      <c r="K63" s="456">
        <f t="shared" si="82"/>
        <v>59646.357100000001</v>
      </c>
      <c r="L63" s="308">
        <f t="shared" si="78"/>
        <v>51853.310000000005</v>
      </c>
      <c r="M63" s="309">
        <f t="shared" si="79"/>
        <v>10838.019100000001</v>
      </c>
      <c r="N63" s="375">
        <f t="shared" si="80"/>
        <v>62691.329100000003</v>
      </c>
    </row>
    <row r="64" spans="1:14" ht="24.75" hidden="1" customHeight="1" x14ac:dyDescent="0.35">
      <c r="A64" s="451"/>
      <c r="B64" s="138" t="s">
        <v>121</v>
      </c>
      <c r="C64" s="302">
        <v>20959.490000000002</v>
      </c>
      <c r="D64" s="452">
        <f t="shared" si="73"/>
        <v>3982.3031000000005</v>
      </c>
      <c r="E64" s="453">
        <f t="shared" si="74"/>
        <v>24941.793100000003</v>
      </c>
      <c r="F64" s="304">
        <v>20959.490000000002</v>
      </c>
      <c r="G64" s="457">
        <f t="shared" si="75"/>
        <v>3982.3031000000005</v>
      </c>
      <c r="H64" s="458">
        <f t="shared" si="76"/>
        <v>24941.793100000003</v>
      </c>
      <c r="I64" s="456">
        <f t="shared" si="77"/>
        <v>0</v>
      </c>
      <c r="J64" s="307">
        <f t="shared" si="81"/>
        <v>0</v>
      </c>
      <c r="K64" s="456">
        <f t="shared" si="82"/>
        <v>0</v>
      </c>
      <c r="L64" s="308">
        <f t="shared" si="78"/>
        <v>20959.490000000002</v>
      </c>
      <c r="M64" s="309">
        <f t="shared" si="79"/>
        <v>3982.3031000000005</v>
      </c>
      <c r="N64" s="375">
        <f t="shared" si="80"/>
        <v>24941.793100000003</v>
      </c>
    </row>
    <row r="65" spans="1:14" ht="20.25" hidden="1" customHeight="1" x14ac:dyDescent="0.35">
      <c r="A65" s="451"/>
      <c r="B65" s="138" t="s">
        <v>122</v>
      </c>
      <c r="C65" s="302">
        <v>135698.75</v>
      </c>
      <c r="D65" s="452">
        <f t="shared" si="73"/>
        <v>25782.762500000001</v>
      </c>
      <c r="E65" s="453">
        <f t="shared" si="74"/>
        <v>161481.51250000001</v>
      </c>
      <c r="F65" s="304">
        <v>135698.75</v>
      </c>
      <c r="G65" s="457">
        <f t="shared" si="75"/>
        <v>25782.762500000001</v>
      </c>
      <c r="H65" s="458">
        <f t="shared" si="76"/>
        <v>161481.51250000001</v>
      </c>
      <c r="I65" s="456">
        <f t="shared" si="77"/>
        <v>0</v>
      </c>
      <c r="J65" s="307">
        <f t="shared" si="81"/>
        <v>0</v>
      </c>
      <c r="K65" s="456">
        <f t="shared" si="82"/>
        <v>0</v>
      </c>
      <c r="L65" s="308">
        <f t="shared" si="78"/>
        <v>135698.75</v>
      </c>
      <c r="M65" s="309">
        <f t="shared" si="79"/>
        <v>25782.762500000001</v>
      </c>
      <c r="N65" s="375">
        <f t="shared" si="80"/>
        <v>161481.51250000001</v>
      </c>
    </row>
    <row r="66" spans="1:14" ht="18.75" hidden="1" customHeight="1" x14ac:dyDescent="0.35">
      <c r="A66" s="451"/>
      <c r="B66" s="138" t="s">
        <v>123</v>
      </c>
      <c r="C66" s="459">
        <f>220905.03-42235.27</f>
        <v>178669.76</v>
      </c>
      <c r="D66" s="452">
        <f t="shared" si="73"/>
        <v>33947.254400000005</v>
      </c>
      <c r="E66" s="453">
        <f t="shared" si="74"/>
        <v>212617.01440000001</v>
      </c>
      <c r="F66" s="304">
        <f>220905.03-42235.27</f>
        <v>178669.76</v>
      </c>
      <c r="G66" s="457">
        <f t="shared" si="75"/>
        <v>33947.254400000005</v>
      </c>
      <c r="H66" s="458">
        <f t="shared" si="76"/>
        <v>212617.01440000001</v>
      </c>
      <c r="I66" s="456">
        <f t="shared" si="77"/>
        <v>0</v>
      </c>
      <c r="J66" s="307">
        <f t="shared" si="81"/>
        <v>0</v>
      </c>
      <c r="K66" s="456">
        <f t="shared" si="82"/>
        <v>0</v>
      </c>
      <c r="L66" s="308">
        <f t="shared" si="78"/>
        <v>178669.76</v>
      </c>
      <c r="M66" s="309">
        <f t="shared" si="79"/>
        <v>33947.254400000005</v>
      </c>
      <c r="N66" s="375">
        <f t="shared" si="80"/>
        <v>212617.01440000001</v>
      </c>
    </row>
    <row r="67" spans="1:14" ht="20.25" hidden="1" customHeight="1" x14ac:dyDescent="0.35">
      <c r="A67" s="451"/>
      <c r="B67" s="138" t="s">
        <v>124</v>
      </c>
      <c r="C67" s="302">
        <v>242917.97</v>
      </c>
      <c r="D67" s="452">
        <f t="shared" si="73"/>
        <v>46154.414300000004</v>
      </c>
      <c r="E67" s="453">
        <f t="shared" si="74"/>
        <v>289072.38430000003</v>
      </c>
      <c r="F67" s="304">
        <f>223051.52+19866.45</f>
        <v>242917.97</v>
      </c>
      <c r="G67" s="457">
        <f t="shared" si="75"/>
        <v>46154.414300000004</v>
      </c>
      <c r="H67" s="458">
        <f t="shared" si="76"/>
        <v>289072.38430000003</v>
      </c>
      <c r="I67" s="456">
        <f t="shared" si="77"/>
        <v>0</v>
      </c>
      <c r="J67" s="307">
        <f t="shared" si="81"/>
        <v>0</v>
      </c>
      <c r="K67" s="456">
        <f t="shared" si="82"/>
        <v>0</v>
      </c>
      <c r="L67" s="308">
        <f t="shared" si="78"/>
        <v>242917.97</v>
      </c>
      <c r="M67" s="309">
        <f t="shared" si="79"/>
        <v>46154.414300000004</v>
      </c>
      <c r="N67" s="375">
        <f t="shared" si="80"/>
        <v>289072.38430000003</v>
      </c>
    </row>
    <row r="68" spans="1:14" ht="21" hidden="1" customHeight="1" x14ac:dyDescent="0.35">
      <c r="A68" s="451"/>
      <c r="B68" s="138" t="s">
        <v>125</v>
      </c>
      <c r="C68" s="302">
        <v>472780.1</v>
      </c>
      <c r="D68" s="452">
        <f t="shared" si="73"/>
        <v>89828.218999999997</v>
      </c>
      <c r="E68" s="453">
        <f t="shared" si="74"/>
        <v>562608.31900000002</v>
      </c>
      <c r="F68" s="304">
        <f>445145.62+27385.9+248.58</f>
        <v>472780.10000000003</v>
      </c>
      <c r="G68" s="457">
        <f t="shared" si="75"/>
        <v>89828.219000000012</v>
      </c>
      <c r="H68" s="458">
        <f t="shared" si="76"/>
        <v>562608.31900000002</v>
      </c>
      <c r="I68" s="456">
        <f t="shared" si="77"/>
        <v>0</v>
      </c>
      <c r="J68" s="307">
        <f t="shared" si="81"/>
        <v>0</v>
      </c>
      <c r="K68" s="456">
        <f t="shared" si="82"/>
        <v>0</v>
      </c>
      <c r="L68" s="308">
        <f t="shared" si="78"/>
        <v>472780.10000000003</v>
      </c>
      <c r="M68" s="309">
        <f t="shared" si="79"/>
        <v>89828.219000000012</v>
      </c>
      <c r="N68" s="375">
        <f t="shared" si="80"/>
        <v>562608.31900000002</v>
      </c>
    </row>
    <row r="69" spans="1:14" ht="22.5" hidden="1" customHeight="1" x14ac:dyDescent="0.35">
      <c r="A69" s="451"/>
      <c r="B69" s="138" t="s">
        <v>126</v>
      </c>
      <c r="C69" s="302">
        <v>199904.48</v>
      </c>
      <c r="D69" s="452">
        <f t="shared" si="73"/>
        <v>37981.851200000005</v>
      </c>
      <c r="E69" s="453">
        <f t="shared" si="74"/>
        <v>237886.33120000002</v>
      </c>
      <c r="F69" s="304">
        <v>199904.48</v>
      </c>
      <c r="G69" s="457">
        <f t="shared" si="75"/>
        <v>37981.851200000005</v>
      </c>
      <c r="H69" s="458">
        <f t="shared" si="76"/>
        <v>237886.33120000002</v>
      </c>
      <c r="I69" s="456">
        <f t="shared" si="77"/>
        <v>0</v>
      </c>
      <c r="J69" s="307">
        <f t="shared" si="81"/>
        <v>0</v>
      </c>
      <c r="K69" s="456">
        <f t="shared" si="82"/>
        <v>0</v>
      </c>
      <c r="L69" s="308">
        <f t="shared" si="78"/>
        <v>199904.48</v>
      </c>
      <c r="M69" s="309">
        <f t="shared" si="79"/>
        <v>37981.851200000005</v>
      </c>
      <c r="N69" s="375">
        <f t="shared" si="80"/>
        <v>237886.33120000002</v>
      </c>
    </row>
    <row r="70" spans="1:14" ht="22.5" hidden="1" customHeight="1" x14ac:dyDescent="0.35">
      <c r="A70" s="451"/>
      <c r="B70" s="138" t="s">
        <v>127</v>
      </c>
      <c r="C70" s="302">
        <v>14639.39</v>
      </c>
      <c r="D70" s="452">
        <f t="shared" si="73"/>
        <v>2781.4841000000001</v>
      </c>
      <c r="E70" s="453">
        <f t="shared" si="74"/>
        <v>17420.874100000001</v>
      </c>
      <c r="F70" s="304">
        <v>14639.39</v>
      </c>
      <c r="G70" s="457">
        <f t="shared" si="75"/>
        <v>2781.4841000000001</v>
      </c>
      <c r="H70" s="458">
        <f t="shared" si="76"/>
        <v>17420.874100000001</v>
      </c>
      <c r="I70" s="456">
        <f t="shared" si="77"/>
        <v>0</v>
      </c>
      <c r="J70" s="307">
        <f t="shared" si="81"/>
        <v>0</v>
      </c>
      <c r="K70" s="456">
        <f t="shared" si="82"/>
        <v>0</v>
      </c>
      <c r="L70" s="308">
        <f t="shared" si="78"/>
        <v>14639.39</v>
      </c>
      <c r="M70" s="309">
        <f t="shared" si="79"/>
        <v>2781.4841000000001</v>
      </c>
      <c r="N70" s="375">
        <f t="shared" si="80"/>
        <v>17420.874100000001</v>
      </c>
    </row>
    <row r="71" spans="1:14" ht="24" hidden="1" customHeight="1" x14ac:dyDescent="0.35">
      <c r="A71" s="451"/>
      <c r="B71" s="138" t="s">
        <v>128</v>
      </c>
      <c r="C71" s="302">
        <v>20960.650000000001</v>
      </c>
      <c r="D71" s="452">
        <f t="shared" si="73"/>
        <v>3982.5235000000002</v>
      </c>
      <c r="E71" s="453">
        <f t="shared" si="74"/>
        <v>24943.173500000001</v>
      </c>
      <c r="F71" s="304">
        <v>20960.650000000001</v>
      </c>
      <c r="G71" s="457">
        <f t="shared" si="75"/>
        <v>3982.5235000000002</v>
      </c>
      <c r="H71" s="458">
        <f t="shared" si="76"/>
        <v>24943.173500000001</v>
      </c>
      <c r="I71" s="456">
        <f t="shared" si="77"/>
        <v>0</v>
      </c>
      <c r="J71" s="307">
        <f t="shared" si="81"/>
        <v>0</v>
      </c>
      <c r="K71" s="456">
        <f t="shared" si="82"/>
        <v>0</v>
      </c>
      <c r="L71" s="308">
        <f t="shared" si="78"/>
        <v>20960.650000000001</v>
      </c>
      <c r="M71" s="309">
        <f t="shared" si="79"/>
        <v>3982.5235000000002</v>
      </c>
      <c r="N71" s="375">
        <f t="shared" si="80"/>
        <v>24943.173500000001</v>
      </c>
    </row>
    <row r="72" spans="1:14" ht="22.5" hidden="1" customHeight="1" x14ac:dyDescent="0.35">
      <c r="A72" s="451"/>
      <c r="B72" s="138" t="s">
        <v>129</v>
      </c>
      <c r="C72" s="302">
        <v>51853.32</v>
      </c>
      <c r="D72" s="452">
        <f t="shared" si="73"/>
        <v>9852.1308000000008</v>
      </c>
      <c r="E72" s="453">
        <f t="shared" si="74"/>
        <v>61705.450799999999</v>
      </c>
      <c r="F72" s="304">
        <f>2558.8</f>
        <v>2558.8000000000002</v>
      </c>
      <c r="G72" s="457">
        <f t="shared" si="75"/>
        <v>486.17200000000003</v>
      </c>
      <c r="H72" s="458">
        <f t="shared" si="76"/>
        <v>3044.9720000000002</v>
      </c>
      <c r="I72" s="456">
        <f t="shared" si="77"/>
        <v>49294.52</v>
      </c>
      <c r="J72" s="307">
        <f t="shared" si="81"/>
        <v>10351.849199999999</v>
      </c>
      <c r="K72" s="456">
        <f t="shared" si="82"/>
        <v>59646.369199999994</v>
      </c>
      <c r="L72" s="308">
        <f t="shared" si="78"/>
        <v>51853.32</v>
      </c>
      <c r="M72" s="309">
        <f t="shared" si="79"/>
        <v>10838.021199999999</v>
      </c>
      <c r="N72" s="375">
        <f t="shared" si="80"/>
        <v>62691.341199999995</v>
      </c>
    </row>
    <row r="73" spans="1:14" ht="20.25" hidden="1" customHeight="1" x14ac:dyDescent="0.35">
      <c r="A73" s="451"/>
      <c r="B73" s="138" t="s">
        <v>130</v>
      </c>
      <c r="C73" s="302">
        <v>20959.490000000002</v>
      </c>
      <c r="D73" s="452">
        <f t="shared" si="73"/>
        <v>3982.3031000000005</v>
      </c>
      <c r="E73" s="453">
        <f t="shared" si="74"/>
        <v>24941.793100000003</v>
      </c>
      <c r="F73" s="304">
        <v>20959.490000000002</v>
      </c>
      <c r="G73" s="457">
        <f t="shared" si="75"/>
        <v>3982.3031000000005</v>
      </c>
      <c r="H73" s="458">
        <f t="shared" si="76"/>
        <v>24941.793100000003</v>
      </c>
      <c r="I73" s="456">
        <f t="shared" si="77"/>
        <v>0</v>
      </c>
      <c r="J73" s="307">
        <f t="shared" si="81"/>
        <v>0</v>
      </c>
      <c r="K73" s="456">
        <f t="shared" si="82"/>
        <v>0</v>
      </c>
      <c r="L73" s="308">
        <f t="shared" si="78"/>
        <v>20959.490000000002</v>
      </c>
      <c r="M73" s="309">
        <f t="shared" si="79"/>
        <v>3982.3031000000005</v>
      </c>
      <c r="N73" s="375">
        <f t="shared" si="80"/>
        <v>24941.793100000003</v>
      </c>
    </row>
    <row r="74" spans="1:14" ht="24.75" hidden="1" customHeight="1" x14ac:dyDescent="0.35">
      <c r="A74" s="451"/>
      <c r="B74" s="138" t="s">
        <v>131</v>
      </c>
      <c r="C74" s="302">
        <v>134229.63</v>
      </c>
      <c r="D74" s="452">
        <f t="shared" si="73"/>
        <v>25503.629700000001</v>
      </c>
      <c r="E74" s="453">
        <f t="shared" si="74"/>
        <v>159733.2597</v>
      </c>
      <c r="F74" s="304">
        <v>134229.63</v>
      </c>
      <c r="G74" s="457">
        <f t="shared" si="75"/>
        <v>25503.629700000001</v>
      </c>
      <c r="H74" s="458">
        <f t="shared" si="76"/>
        <v>159733.2597</v>
      </c>
      <c r="I74" s="456">
        <f t="shared" si="77"/>
        <v>0</v>
      </c>
      <c r="J74" s="307">
        <f t="shared" si="81"/>
        <v>0</v>
      </c>
      <c r="K74" s="456">
        <f t="shared" si="82"/>
        <v>0</v>
      </c>
      <c r="L74" s="308">
        <f t="shared" si="78"/>
        <v>134229.63</v>
      </c>
      <c r="M74" s="309">
        <f t="shared" si="79"/>
        <v>25503.629700000001</v>
      </c>
      <c r="N74" s="375">
        <f t="shared" si="80"/>
        <v>159733.2597</v>
      </c>
    </row>
    <row r="75" spans="1:14" ht="21" hidden="1" customHeight="1" x14ac:dyDescent="0.35">
      <c r="A75" s="451"/>
      <c r="B75" s="138" t="s">
        <v>132</v>
      </c>
      <c r="C75" s="302">
        <v>159022.81</v>
      </c>
      <c r="D75" s="452">
        <f t="shared" si="73"/>
        <v>30214.333900000001</v>
      </c>
      <c r="E75" s="453">
        <f t="shared" si="74"/>
        <v>189237.1439</v>
      </c>
      <c r="F75" s="304">
        <v>159022.81</v>
      </c>
      <c r="G75" s="457">
        <f t="shared" si="75"/>
        <v>30214.333900000001</v>
      </c>
      <c r="H75" s="458">
        <f t="shared" si="76"/>
        <v>189237.1439</v>
      </c>
      <c r="I75" s="456">
        <f t="shared" si="77"/>
        <v>0</v>
      </c>
      <c r="J75" s="307">
        <f t="shared" si="81"/>
        <v>0</v>
      </c>
      <c r="K75" s="456">
        <f t="shared" si="82"/>
        <v>0</v>
      </c>
      <c r="L75" s="308">
        <f t="shared" si="78"/>
        <v>159022.81</v>
      </c>
      <c r="M75" s="309">
        <f t="shared" si="79"/>
        <v>30214.333900000001</v>
      </c>
      <c r="N75" s="375">
        <f t="shared" si="80"/>
        <v>189237.1439</v>
      </c>
    </row>
    <row r="76" spans="1:14" ht="27.75" customHeight="1" x14ac:dyDescent="0.35">
      <c r="A76" s="451"/>
      <c r="B76" s="449" t="s">
        <v>67</v>
      </c>
      <c r="C76" s="302">
        <v>30000</v>
      </c>
      <c r="D76" s="452">
        <f t="shared" ref="D76:D77" si="83">C76*0.19</f>
        <v>5700</v>
      </c>
      <c r="E76" s="453">
        <f t="shared" ref="E76:E85" si="84">C76+D76</f>
        <v>35700</v>
      </c>
      <c r="F76" s="304">
        <v>30000</v>
      </c>
      <c r="G76" s="457">
        <f t="shared" ref="G76:G77" si="85">F76*0.19</f>
        <v>5700</v>
      </c>
      <c r="H76" s="458">
        <f t="shared" ref="H76:H78" si="86">F76+G76</f>
        <v>35700</v>
      </c>
      <c r="I76" s="456">
        <f t="shared" si="77"/>
        <v>0</v>
      </c>
      <c r="J76" s="307">
        <f t="shared" si="81"/>
        <v>0</v>
      </c>
      <c r="K76" s="456">
        <f t="shared" si="82"/>
        <v>0</v>
      </c>
      <c r="L76" s="308">
        <f t="shared" si="78"/>
        <v>30000</v>
      </c>
      <c r="M76" s="309">
        <f t="shared" si="79"/>
        <v>5700</v>
      </c>
      <c r="N76" s="375">
        <f t="shared" si="80"/>
        <v>35700</v>
      </c>
    </row>
    <row r="77" spans="1:14" ht="27.75" customHeight="1" x14ac:dyDescent="0.35">
      <c r="A77" s="19"/>
      <c r="B77" s="449" t="s">
        <v>143</v>
      </c>
      <c r="C77" s="21">
        <v>0</v>
      </c>
      <c r="D77" s="22">
        <f t="shared" si="83"/>
        <v>0</v>
      </c>
      <c r="E77" s="57">
        <f t="shared" si="84"/>
        <v>0</v>
      </c>
      <c r="F77" s="91">
        <v>0</v>
      </c>
      <c r="G77" s="92">
        <f t="shared" si="85"/>
        <v>0</v>
      </c>
      <c r="H77" s="93">
        <f t="shared" si="86"/>
        <v>0</v>
      </c>
      <c r="I77" s="348">
        <f t="shared" si="77"/>
        <v>0</v>
      </c>
      <c r="J77" s="143">
        <f t="shared" si="81"/>
        <v>0</v>
      </c>
      <c r="K77" s="348">
        <f t="shared" si="82"/>
        <v>0</v>
      </c>
      <c r="L77" s="176">
        <f t="shared" si="78"/>
        <v>0</v>
      </c>
      <c r="M77" s="177">
        <f t="shared" si="79"/>
        <v>0</v>
      </c>
      <c r="N77" s="370">
        <f t="shared" si="80"/>
        <v>0</v>
      </c>
    </row>
    <row r="78" spans="1:14" ht="21" x14ac:dyDescent="0.35">
      <c r="A78" s="19" t="s">
        <v>68</v>
      </c>
      <c r="B78" s="20" t="s">
        <v>69</v>
      </c>
      <c r="C78" s="21">
        <v>0</v>
      </c>
      <c r="D78" s="22">
        <f t="shared" ref="D78:D85" si="87">C78*19%</f>
        <v>0</v>
      </c>
      <c r="E78" s="57">
        <f t="shared" si="84"/>
        <v>0</v>
      </c>
      <c r="F78" s="91">
        <v>0</v>
      </c>
      <c r="G78" s="92">
        <f t="shared" ref="G78" si="88">F78*19%</f>
        <v>0</v>
      </c>
      <c r="H78" s="93">
        <f t="shared" si="86"/>
        <v>0</v>
      </c>
      <c r="I78" s="348">
        <f t="shared" si="77"/>
        <v>0</v>
      </c>
      <c r="J78" s="143">
        <f t="shared" si="81"/>
        <v>0</v>
      </c>
      <c r="K78" s="348">
        <f t="shared" si="82"/>
        <v>0</v>
      </c>
      <c r="L78" s="176">
        <f t="shared" si="78"/>
        <v>0</v>
      </c>
      <c r="M78" s="177">
        <f t="shared" si="79"/>
        <v>0</v>
      </c>
      <c r="N78" s="370">
        <f t="shared" si="80"/>
        <v>0</v>
      </c>
    </row>
    <row r="79" spans="1:14" ht="21" x14ac:dyDescent="0.35">
      <c r="A79" s="19" t="s">
        <v>70</v>
      </c>
      <c r="B79" s="23" t="s">
        <v>71</v>
      </c>
      <c r="C79" s="302">
        <f>C80+C81</f>
        <v>187500</v>
      </c>
      <c r="D79" s="302">
        <f t="shared" ref="D79:E79" si="89">D80+D81</f>
        <v>35625</v>
      </c>
      <c r="E79" s="303">
        <f t="shared" si="89"/>
        <v>223125</v>
      </c>
      <c r="F79" s="304">
        <f>F80+F81</f>
        <v>187500</v>
      </c>
      <c r="G79" s="305">
        <f t="shared" ref="G79:H79" si="90">G80+G81</f>
        <v>35625</v>
      </c>
      <c r="H79" s="306">
        <f t="shared" si="90"/>
        <v>223125</v>
      </c>
      <c r="I79" s="347">
        <f>I80+I81</f>
        <v>0</v>
      </c>
      <c r="J79" s="307">
        <f t="shared" ref="J79:K79" si="91">J80+J81</f>
        <v>0</v>
      </c>
      <c r="K79" s="365">
        <f t="shared" si="91"/>
        <v>0</v>
      </c>
      <c r="L79" s="308">
        <f t="shared" si="78"/>
        <v>187500</v>
      </c>
      <c r="M79" s="309">
        <f t="shared" si="79"/>
        <v>35625</v>
      </c>
      <c r="N79" s="375">
        <f t="shared" si="80"/>
        <v>223125</v>
      </c>
    </row>
    <row r="80" spans="1:14" ht="24" customHeight="1" x14ac:dyDescent="0.35">
      <c r="A80" s="19"/>
      <c r="B80" s="20" t="s">
        <v>72</v>
      </c>
      <c r="C80" s="21">
        <v>187500</v>
      </c>
      <c r="D80" s="22">
        <f t="shared" ref="D80:D81" si="92">C80*0.19</f>
        <v>35625</v>
      </c>
      <c r="E80" s="57">
        <f t="shared" si="84"/>
        <v>223125</v>
      </c>
      <c r="F80" s="91">
        <v>187500</v>
      </c>
      <c r="G80" s="92">
        <f t="shared" ref="G80:G81" si="93">F80*0.19</f>
        <v>35625</v>
      </c>
      <c r="H80" s="93">
        <f t="shared" ref="H80:H85" si="94">F80+G80</f>
        <v>223125</v>
      </c>
      <c r="I80" s="142">
        <f>C80-F80</f>
        <v>0</v>
      </c>
      <c r="J80" s="130">
        <f>I80*0.21</f>
        <v>0</v>
      </c>
      <c r="K80" s="361">
        <f t="shared" ref="K80:K85" si="95">I80+J80</f>
        <v>0</v>
      </c>
      <c r="L80" s="176">
        <f t="shared" si="78"/>
        <v>187500</v>
      </c>
      <c r="M80" s="177">
        <f t="shared" si="79"/>
        <v>35625</v>
      </c>
      <c r="N80" s="370">
        <f t="shared" si="80"/>
        <v>223125</v>
      </c>
    </row>
    <row r="81" spans="1:14" ht="26.25" customHeight="1" x14ac:dyDescent="0.35">
      <c r="A81" s="19"/>
      <c r="B81" s="20" t="s">
        <v>73</v>
      </c>
      <c r="C81" s="21">
        <v>0</v>
      </c>
      <c r="D81" s="22">
        <f t="shared" si="92"/>
        <v>0</v>
      </c>
      <c r="E81" s="57">
        <f t="shared" si="84"/>
        <v>0</v>
      </c>
      <c r="F81" s="91">
        <v>0</v>
      </c>
      <c r="G81" s="92">
        <f t="shared" si="93"/>
        <v>0</v>
      </c>
      <c r="H81" s="93">
        <f t="shared" si="94"/>
        <v>0</v>
      </c>
      <c r="I81" s="142">
        <v>0</v>
      </c>
      <c r="J81" s="130">
        <f t="shared" ref="J81:J85" si="96">I81*0.21</f>
        <v>0</v>
      </c>
      <c r="K81" s="361">
        <f t="shared" si="95"/>
        <v>0</v>
      </c>
      <c r="L81" s="176">
        <f t="shared" si="78"/>
        <v>0</v>
      </c>
      <c r="M81" s="177">
        <f t="shared" si="79"/>
        <v>0</v>
      </c>
      <c r="N81" s="370">
        <f t="shared" si="80"/>
        <v>0</v>
      </c>
    </row>
    <row r="82" spans="1:14" ht="26.25" customHeight="1" x14ac:dyDescent="0.35">
      <c r="A82" s="19"/>
      <c r="B82" s="20" t="s">
        <v>146</v>
      </c>
      <c r="C82" s="21">
        <v>0</v>
      </c>
      <c r="D82" s="22">
        <v>0</v>
      </c>
      <c r="E82" s="57">
        <v>0</v>
      </c>
      <c r="F82" s="91">
        <v>0</v>
      </c>
      <c r="G82" s="92">
        <v>0</v>
      </c>
      <c r="H82" s="93">
        <v>0</v>
      </c>
      <c r="I82" s="142">
        <v>0</v>
      </c>
      <c r="J82" s="130">
        <v>0</v>
      </c>
      <c r="K82" s="361">
        <v>0</v>
      </c>
      <c r="L82" s="176">
        <v>0</v>
      </c>
      <c r="M82" s="177">
        <v>0</v>
      </c>
      <c r="N82" s="370">
        <v>0</v>
      </c>
    </row>
    <row r="83" spans="1:14" ht="42" x14ac:dyDescent="0.35">
      <c r="A83" s="19" t="s">
        <v>74</v>
      </c>
      <c r="B83" s="23" t="s">
        <v>75</v>
      </c>
      <c r="C83" s="21">
        <v>0</v>
      </c>
      <c r="D83" s="22">
        <f t="shared" si="87"/>
        <v>0</v>
      </c>
      <c r="E83" s="57">
        <f t="shared" si="84"/>
        <v>0</v>
      </c>
      <c r="F83" s="91">
        <v>0</v>
      </c>
      <c r="G83" s="92">
        <f t="shared" ref="G83:G85" si="97">F83*19%</f>
        <v>0</v>
      </c>
      <c r="H83" s="93">
        <f t="shared" si="94"/>
        <v>0</v>
      </c>
      <c r="I83" s="142">
        <v>0</v>
      </c>
      <c r="J83" s="130">
        <f t="shared" si="96"/>
        <v>0</v>
      </c>
      <c r="K83" s="361">
        <f t="shared" si="95"/>
        <v>0</v>
      </c>
      <c r="L83" s="176">
        <f t="shared" si="78"/>
        <v>0</v>
      </c>
      <c r="M83" s="177">
        <f t="shared" si="79"/>
        <v>0</v>
      </c>
      <c r="N83" s="370">
        <f t="shared" si="80"/>
        <v>0</v>
      </c>
    </row>
    <row r="84" spans="1:14" ht="21" x14ac:dyDescent="0.35">
      <c r="A84" s="19" t="s">
        <v>76</v>
      </c>
      <c r="B84" s="23" t="s">
        <v>77</v>
      </c>
      <c r="C84" s="21">
        <v>0</v>
      </c>
      <c r="D84" s="22">
        <f t="shared" si="87"/>
        <v>0</v>
      </c>
      <c r="E84" s="57">
        <f t="shared" si="84"/>
        <v>0</v>
      </c>
      <c r="F84" s="91">
        <v>0</v>
      </c>
      <c r="G84" s="92">
        <f t="shared" si="97"/>
        <v>0</v>
      </c>
      <c r="H84" s="93">
        <f t="shared" si="94"/>
        <v>0</v>
      </c>
      <c r="I84" s="142">
        <v>0</v>
      </c>
      <c r="J84" s="130">
        <f t="shared" si="96"/>
        <v>0</v>
      </c>
      <c r="K84" s="361">
        <f t="shared" si="95"/>
        <v>0</v>
      </c>
      <c r="L84" s="176">
        <f t="shared" si="78"/>
        <v>0</v>
      </c>
      <c r="M84" s="177">
        <f t="shared" si="79"/>
        <v>0</v>
      </c>
      <c r="N84" s="370">
        <f t="shared" si="80"/>
        <v>0</v>
      </c>
    </row>
    <row r="85" spans="1:14" ht="21" x14ac:dyDescent="0.35">
      <c r="A85" s="19" t="s">
        <v>78</v>
      </c>
      <c r="B85" s="23" t="s">
        <v>79</v>
      </c>
      <c r="C85" s="21">
        <v>0</v>
      </c>
      <c r="D85" s="22">
        <f t="shared" si="87"/>
        <v>0</v>
      </c>
      <c r="E85" s="57">
        <f t="shared" si="84"/>
        <v>0</v>
      </c>
      <c r="F85" s="91">
        <v>0</v>
      </c>
      <c r="G85" s="92">
        <f t="shared" si="97"/>
        <v>0</v>
      </c>
      <c r="H85" s="93">
        <f t="shared" si="94"/>
        <v>0</v>
      </c>
      <c r="I85" s="142">
        <v>0</v>
      </c>
      <c r="J85" s="130">
        <f t="shared" si="96"/>
        <v>0</v>
      </c>
      <c r="K85" s="361">
        <f t="shared" si="95"/>
        <v>0</v>
      </c>
      <c r="L85" s="176">
        <f t="shared" si="78"/>
        <v>0</v>
      </c>
      <c r="M85" s="177">
        <f t="shared" si="79"/>
        <v>0</v>
      </c>
      <c r="N85" s="370">
        <f t="shared" si="80"/>
        <v>0</v>
      </c>
    </row>
    <row r="86" spans="1:14" ht="21.75" thickBot="1" x14ac:dyDescent="0.4">
      <c r="A86" s="462" t="s">
        <v>80</v>
      </c>
      <c r="B86" s="463"/>
      <c r="C86" s="18">
        <f t="shared" ref="C86:K86" si="98">C47+C78+C79+C83+C84+C85</f>
        <v>4345380.290000001</v>
      </c>
      <c r="D86" s="18">
        <f t="shared" si="98"/>
        <v>825622.25510000007</v>
      </c>
      <c r="E86" s="56">
        <f t="shared" si="98"/>
        <v>5171002.5451000007</v>
      </c>
      <c r="F86" s="85">
        <f t="shared" si="98"/>
        <v>4187644.74</v>
      </c>
      <c r="G86" s="86">
        <f t="shared" si="98"/>
        <v>795652.49870000011</v>
      </c>
      <c r="H86" s="87">
        <f t="shared" si="98"/>
        <v>4983297.2286999999</v>
      </c>
      <c r="I86" s="340">
        <f t="shared" si="98"/>
        <v>157735.53999999998</v>
      </c>
      <c r="J86" s="124">
        <f t="shared" si="98"/>
        <v>33124.465499999998</v>
      </c>
      <c r="K86" s="359">
        <f t="shared" si="98"/>
        <v>190860.01549999998</v>
      </c>
      <c r="L86" s="166">
        <f t="shared" ref="L86:N86" si="99">L47+L78+L79+L83+L84+L85</f>
        <v>4345380.2800000012</v>
      </c>
      <c r="M86" s="167">
        <f t="shared" si="99"/>
        <v>828776.96420000016</v>
      </c>
      <c r="N86" s="168">
        <f t="shared" si="99"/>
        <v>5174157.2441999996</v>
      </c>
    </row>
    <row r="87" spans="1:14" ht="21" x14ac:dyDescent="0.25">
      <c r="A87" s="473" t="s">
        <v>81</v>
      </c>
      <c r="B87" s="474"/>
      <c r="C87" s="474"/>
      <c r="D87" s="474"/>
      <c r="E87" s="474"/>
      <c r="F87" s="73"/>
      <c r="G87" s="74"/>
      <c r="H87" s="75"/>
      <c r="I87" s="112"/>
      <c r="J87" s="112"/>
      <c r="K87" s="112"/>
      <c r="L87" s="163"/>
      <c r="M87" s="164"/>
      <c r="N87" s="165"/>
    </row>
    <row r="88" spans="1:14" s="2" customFormat="1" ht="21" x14ac:dyDescent="0.35">
      <c r="A88" s="250" t="s">
        <v>82</v>
      </c>
      <c r="B88" s="312" t="s">
        <v>83</v>
      </c>
      <c r="C88" s="139">
        <f>C89+C90</f>
        <v>184335.34</v>
      </c>
      <c r="D88" s="139">
        <f t="shared" ref="D88:E88" si="100">D89+D90</f>
        <v>35023.714599999999</v>
      </c>
      <c r="E88" s="140">
        <f t="shared" si="100"/>
        <v>219359.0546</v>
      </c>
      <c r="F88" s="251">
        <f>F89+F90</f>
        <v>184335.34000000003</v>
      </c>
      <c r="G88" s="252">
        <f t="shared" ref="G88:H88" si="101">G89+G90</f>
        <v>35023.714600000007</v>
      </c>
      <c r="H88" s="253">
        <f t="shared" si="101"/>
        <v>219359.05460000003</v>
      </c>
      <c r="I88" s="341">
        <f>I89+I90</f>
        <v>0</v>
      </c>
      <c r="J88" s="255">
        <f t="shared" ref="J88:K88" si="102">J89+J90</f>
        <v>0</v>
      </c>
      <c r="K88" s="360">
        <f t="shared" si="102"/>
        <v>0</v>
      </c>
      <c r="L88" s="257">
        <f>L89+L90</f>
        <v>184335.34000000003</v>
      </c>
      <c r="M88" s="258">
        <f t="shared" ref="M88:N88" si="103">M89+M90</f>
        <v>35023.714600000007</v>
      </c>
      <c r="N88" s="259">
        <f t="shared" si="103"/>
        <v>219359.05460000003</v>
      </c>
    </row>
    <row r="89" spans="1:14" ht="21" x14ac:dyDescent="0.35">
      <c r="A89" s="19"/>
      <c r="B89" s="43" t="s">
        <v>84</v>
      </c>
      <c r="C89" s="21">
        <v>184335.34</v>
      </c>
      <c r="D89" s="22">
        <f t="shared" ref="D89:D98" si="104">C89*19%</f>
        <v>35023.714599999999</v>
      </c>
      <c r="E89" s="57">
        <f t="shared" ref="E89:E90" si="105">C89+D89</f>
        <v>219359.0546</v>
      </c>
      <c r="F89" s="91">
        <f>161342.31+22841.01+106.37+45.64+0.01</f>
        <v>184335.34000000003</v>
      </c>
      <c r="G89" s="92">
        <f t="shared" ref="G89:G90" si="106">F89*19%</f>
        <v>35023.714600000007</v>
      </c>
      <c r="H89" s="93">
        <f t="shared" ref="H89:H90" si="107">F89+G89</f>
        <v>219359.05460000003</v>
      </c>
      <c r="I89" s="142">
        <v>0</v>
      </c>
      <c r="J89" s="130">
        <f>I89*21%</f>
        <v>0</v>
      </c>
      <c r="K89" s="361">
        <f t="shared" ref="K89:K90" si="108">I89+J89</f>
        <v>0</v>
      </c>
      <c r="L89" s="176">
        <f>F89+I89</f>
        <v>184335.34000000003</v>
      </c>
      <c r="M89" s="177">
        <f t="shared" ref="M89:N89" si="109">G89+J89</f>
        <v>35023.714600000007</v>
      </c>
      <c r="N89" s="370">
        <f t="shared" si="109"/>
        <v>219359.05460000003</v>
      </c>
    </row>
    <row r="90" spans="1:14" ht="21.75" thickBot="1" x14ac:dyDescent="0.4">
      <c r="A90" s="8"/>
      <c r="B90" s="9" t="s">
        <v>85</v>
      </c>
      <c r="C90" s="21">
        <v>0</v>
      </c>
      <c r="D90" s="22">
        <f t="shared" si="104"/>
        <v>0</v>
      </c>
      <c r="E90" s="57">
        <f t="shared" si="105"/>
        <v>0</v>
      </c>
      <c r="F90" s="91">
        <v>0</v>
      </c>
      <c r="G90" s="92">
        <f t="shared" si="106"/>
        <v>0</v>
      </c>
      <c r="H90" s="93">
        <f t="shared" si="107"/>
        <v>0</v>
      </c>
      <c r="I90" s="142">
        <v>0</v>
      </c>
      <c r="J90" s="130">
        <f>I90*21%</f>
        <v>0</v>
      </c>
      <c r="K90" s="361">
        <f t="shared" si="108"/>
        <v>0</v>
      </c>
      <c r="L90" s="176">
        <f>F90+I90</f>
        <v>0</v>
      </c>
      <c r="M90" s="198">
        <f t="shared" ref="M90" si="110">G90+J90</f>
        <v>0</v>
      </c>
      <c r="N90" s="370">
        <f t="shared" ref="N90" si="111">H90+K90</f>
        <v>0</v>
      </c>
    </row>
    <row r="91" spans="1:14" s="2" customFormat="1" ht="21.75" thickTop="1" x14ac:dyDescent="0.35">
      <c r="A91" s="280" t="s">
        <v>86</v>
      </c>
      <c r="B91" s="313" t="s">
        <v>87</v>
      </c>
      <c r="C91" s="282">
        <f t="shared" ref="C91:K91" si="112">SUM(C92:C96)</f>
        <v>0</v>
      </c>
      <c r="D91" s="282">
        <f t="shared" si="112"/>
        <v>0</v>
      </c>
      <c r="E91" s="283">
        <f t="shared" si="112"/>
        <v>0</v>
      </c>
      <c r="F91" s="284">
        <f t="shared" si="112"/>
        <v>0</v>
      </c>
      <c r="G91" s="285">
        <f t="shared" si="112"/>
        <v>0</v>
      </c>
      <c r="H91" s="286">
        <f t="shared" si="112"/>
        <v>0</v>
      </c>
      <c r="I91" s="344">
        <f t="shared" si="112"/>
        <v>0</v>
      </c>
      <c r="J91" s="288">
        <f t="shared" si="112"/>
        <v>0</v>
      </c>
      <c r="K91" s="363">
        <f t="shared" si="112"/>
        <v>0</v>
      </c>
      <c r="L91" s="290">
        <f t="shared" ref="L91:N91" si="113">SUM(L92:L96)</f>
        <v>0</v>
      </c>
      <c r="M91" s="314">
        <f t="shared" si="113"/>
        <v>0</v>
      </c>
      <c r="N91" s="292">
        <f t="shared" si="113"/>
        <v>0</v>
      </c>
    </row>
    <row r="92" spans="1:14" ht="42" x14ac:dyDescent="0.35">
      <c r="A92" s="19"/>
      <c r="B92" s="23" t="s">
        <v>88</v>
      </c>
      <c r="C92" s="21">
        <v>0</v>
      </c>
      <c r="D92" s="44">
        <v>0</v>
      </c>
      <c r="E92" s="57">
        <f t="shared" ref="E92:E98" si="114">C92+D92</f>
        <v>0</v>
      </c>
      <c r="F92" s="91">
        <v>0</v>
      </c>
      <c r="G92" s="97">
        <v>0</v>
      </c>
      <c r="H92" s="93">
        <f t="shared" ref="H92:H98" si="115">F92+G92</f>
        <v>0</v>
      </c>
      <c r="I92" s="142">
        <v>0</v>
      </c>
      <c r="J92" s="133">
        <v>0</v>
      </c>
      <c r="K92" s="361">
        <f t="shared" ref="K92:K98" si="116">I92+J92</f>
        <v>0</v>
      </c>
      <c r="L92" s="172">
        <v>0</v>
      </c>
      <c r="M92" s="179">
        <v>0</v>
      </c>
      <c r="N92" s="174">
        <f t="shared" ref="N92:N96" si="117">L92+M92</f>
        <v>0</v>
      </c>
    </row>
    <row r="93" spans="1:14" ht="42" x14ac:dyDescent="0.35">
      <c r="A93" s="19"/>
      <c r="B93" s="23" t="s">
        <v>89</v>
      </c>
      <c r="C93" s="21">
        <v>0</v>
      </c>
      <c r="D93" s="44">
        <v>0</v>
      </c>
      <c r="E93" s="57">
        <f t="shared" si="114"/>
        <v>0</v>
      </c>
      <c r="F93" s="91">
        <v>0</v>
      </c>
      <c r="G93" s="97">
        <v>0</v>
      </c>
      <c r="H93" s="93">
        <f t="shared" si="115"/>
        <v>0</v>
      </c>
      <c r="I93" s="142">
        <v>0</v>
      </c>
      <c r="J93" s="133">
        <v>0</v>
      </c>
      <c r="K93" s="361">
        <f t="shared" si="116"/>
        <v>0</v>
      </c>
      <c r="L93" s="172">
        <v>0</v>
      </c>
      <c r="M93" s="179">
        <v>0</v>
      </c>
      <c r="N93" s="174">
        <f t="shared" si="117"/>
        <v>0</v>
      </c>
    </row>
    <row r="94" spans="1:14" ht="42" x14ac:dyDescent="0.35">
      <c r="A94" s="19"/>
      <c r="B94" s="23" t="s">
        <v>90</v>
      </c>
      <c r="C94" s="21">
        <v>0</v>
      </c>
      <c r="D94" s="44">
        <v>0</v>
      </c>
      <c r="E94" s="57">
        <f t="shared" si="114"/>
        <v>0</v>
      </c>
      <c r="F94" s="91">
        <v>0</v>
      </c>
      <c r="G94" s="97">
        <v>0</v>
      </c>
      <c r="H94" s="93">
        <f t="shared" si="115"/>
        <v>0</v>
      </c>
      <c r="I94" s="142">
        <v>0</v>
      </c>
      <c r="J94" s="133">
        <v>0</v>
      </c>
      <c r="K94" s="361">
        <f t="shared" si="116"/>
        <v>0</v>
      </c>
      <c r="L94" s="172">
        <v>0</v>
      </c>
      <c r="M94" s="179">
        <v>0</v>
      </c>
      <c r="N94" s="174">
        <f t="shared" si="117"/>
        <v>0</v>
      </c>
    </row>
    <row r="95" spans="1:14" ht="21" x14ac:dyDescent="0.35">
      <c r="A95" s="19"/>
      <c r="B95" s="23" t="s">
        <v>91</v>
      </c>
      <c r="C95" s="21">
        <v>0</v>
      </c>
      <c r="D95" s="44">
        <v>0</v>
      </c>
      <c r="E95" s="57">
        <f t="shared" si="114"/>
        <v>0</v>
      </c>
      <c r="F95" s="91">
        <v>0</v>
      </c>
      <c r="G95" s="97">
        <v>0</v>
      </c>
      <c r="H95" s="93">
        <f t="shared" si="115"/>
        <v>0</v>
      </c>
      <c r="I95" s="142">
        <v>0</v>
      </c>
      <c r="J95" s="133">
        <v>0</v>
      </c>
      <c r="K95" s="361">
        <f t="shared" si="116"/>
        <v>0</v>
      </c>
      <c r="L95" s="172">
        <v>0</v>
      </c>
      <c r="M95" s="179">
        <v>0</v>
      </c>
      <c r="N95" s="174">
        <f t="shared" si="117"/>
        <v>0</v>
      </c>
    </row>
    <row r="96" spans="1:14" ht="42.75" thickBot="1" x14ac:dyDescent="0.4">
      <c r="A96" s="8"/>
      <c r="B96" s="40" t="s">
        <v>92</v>
      </c>
      <c r="C96" s="10">
        <v>0</v>
      </c>
      <c r="D96" s="45">
        <v>0</v>
      </c>
      <c r="E96" s="53">
        <f t="shared" si="114"/>
        <v>0</v>
      </c>
      <c r="F96" s="76">
        <v>0</v>
      </c>
      <c r="G96" s="98">
        <v>0</v>
      </c>
      <c r="H96" s="78">
        <f t="shared" si="115"/>
        <v>0</v>
      </c>
      <c r="I96" s="337">
        <v>0</v>
      </c>
      <c r="J96" s="134">
        <v>0</v>
      </c>
      <c r="K96" s="356">
        <f t="shared" si="116"/>
        <v>0</v>
      </c>
      <c r="L96" s="158">
        <v>0</v>
      </c>
      <c r="M96" s="180">
        <v>0</v>
      </c>
      <c r="N96" s="159">
        <f t="shared" si="117"/>
        <v>0</v>
      </c>
    </row>
    <row r="97" spans="1:14" ht="22.5" thickTop="1" thickBot="1" x14ac:dyDescent="0.4">
      <c r="A97" s="30" t="s">
        <v>93</v>
      </c>
      <c r="B97" s="31" t="s">
        <v>94</v>
      </c>
      <c r="C97" s="32">
        <v>47154.559999999998</v>
      </c>
      <c r="D97" s="33">
        <f t="shared" si="104"/>
        <v>8959.366399999999</v>
      </c>
      <c r="E97" s="60">
        <f t="shared" si="114"/>
        <v>56113.926399999997</v>
      </c>
      <c r="F97" s="79">
        <v>0</v>
      </c>
      <c r="G97" s="80">
        <f t="shared" ref="G97:G98" si="118">F97*19%</f>
        <v>0</v>
      </c>
      <c r="H97" s="81">
        <f t="shared" si="115"/>
        <v>0</v>
      </c>
      <c r="I97" s="338">
        <f>C97-F97+0.01</f>
        <v>47154.57</v>
      </c>
      <c r="J97" s="118">
        <f>I97*21%-4469.7</f>
        <v>5432.7596999999996</v>
      </c>
      <c r="K97" s="357">
        <f t="shared" si="116"/>
        <v>52587.329700000002</v>
      </c>
      <c r="L97" s="199">
        <f>F97+I97</f>
        <v>47154.57</v>
      </c>
      <c r="M97" s="200">
        <f t="shared" ref="M97:N97" si="119">G97+J97</f>
        <v>5432.7596999999996</v>
      </c>
      <c r="N97" s="501">
        <f t="shared" si="119"/>
        <v>52587.329700000002</v>
      </c>
    </row>
    <row r="98" spans="1:14" ht="22.5" thickTop="1" thickBot="1" x14ac:dyDescent="0.4">
      <c r="A98" s="12" t="s">
        <v>95</v>
      </c>
      <c r="B98" s="16" t="s">
        <v>96</v>
      </c>
      <c r="C98" s="14">
        <v>4935</v>
      </c>
      <c r="D98" s="15">
        <f t="shared" si="104"/>
        <v>937.65</v>
      </c>
      <c r="E98" s="54">
        <f t="shared" si="114"/>
        <v>5872.65</v>
      </c>
      <c r="F98" s="79">
        <v>1440</v>
      </c>
      <c r="G98" s="80">
        <f t="shared" si="118"/>
        <v>273.60000000000002</v>
      </c>
      <c r="H98" s="81">
        <f t="shared" si="115"/>
        <v>1713.6</v>
      </c>
      <c r="I98" s="338">
        <f>C98-F98</f>
        <v>3495</v>
      </c>
      <c r="J98" s="118">
        <f>I98*21%</f>
        <v>733.94999999999993</v>
      </c>
      <c r="K98" s="357">
        <f t="shared" si="116"/>
        <v>4228.95</v>
      </c>
      <c r="L98" s="199">
        <f>F98+I98</f>
        <v>4935</v>
      </c>
      <c r="M98" s="200">
        <f t="shared" ref="M98:N98" si="120">G98+J98</f>
        <v>1007.55</v>
      </c>
      <c r="N98" s="376">
        <f t="shared" si="120"/>
        <v>5942.5499999999993</v>
      </c>
    </row>
    <row r="99" spans="1:14" ht="22.5" thickTop="1" thickBot="1" x14ac:dyDescent="0.4">
      <c r="A99" s="475" t="s">
        <v>97</v>
      </c>
      <c r="B99" s="476"/>
      <c r="C99" s="17">
        <f>C88+C91+C97+C98</f>
        <v>236424.9</v>
      </c>
      <c r="D99" s="17">
        <f t="shared" ref="D99:E99" si="121">D88+D91+D97+D98</f>
        <v>44920.731</v>
      </c>
      <c r="E99" s="55">
        <f t="shared" si="121"/>
        <v>281345.63100000005</v>
      </c>
      <c r="F99" s="82">
        <f>F88+F91+F97+F98</f>
        <v>185775.34000000003</v>
      </c>
      <c r="G99" s="83">
        <f t="shared" ref="G99:H99" si="122">G88+G91+G97+G98</f>
        <v>35297.314600000005</v>
      </c>
      <c r="H99" s="84">
        <f t="shared" si="122"/>
        <v>221072.65460000004</v>
      </c>
      <c r="I99" s="339">
        <f>I88+I91+I97+I98</f>
        <v>50649.57</v>
      </c>
      <c r="J99" s="121">
        <f t="shared" ref="J99:K99" si="123">J88+J91+J97+J98</f>
        <v>6166.7096999999994</v>
      </c>
      <c r="K99" s="358">
        <f t="shared" si="123"/>
        <v>56816.279699999999</v>
      </c>
      <c r="L99" s="160">
        <f>L88+L91+L97+L98</f>
        <v>236424.91000000003</v>
      </c>
      <c r="M99" s="161">
        <f t="shared" ref="M99:N99" si="124">M88+M91+M97+M98</f>
        <v>41464.024300000012</v>
      </c>
      <c r="N99" s="162">
        <f t="shared" si="124"/>
        <v>277888.93430000002</v>
      </c>
    </row>
    <row r="100" spans="1:14" ht="21" x14ac:dyDescent="0.25">
      <c r="A100" s="477" t="s">
        <v>98</v>
      </c>
      <c r="B100" s="474"/>
      <c r="C100" s="474"/>
      <c r="D100" s="474"/>
      <c r="E100" s="474"/>
      <c r="F100" s="73"/>
      <c r="G100" s="74"/>
      <c r="H100" s="75"/>
      <c r="I100" s="112"/>
      <c r="J100" s="112"/>
      <c r="K100" s="112"/>
      <c r="L100" s="163"/>
      <c r="M100" s="164"/>
      <c r="N100" s="165"/>
    </row>
    <row r="101" spans="1:14" ht="21" x14ac:dyDescent="0.35">
      <c r="A101" s="19" t="s">
        <v>99</v>
      </c>
      <c r="B101" s="46" t="s">
        <v>100</v>
      </c>
      <c r="C101" s="21">
        <v>0</v>
      </c>
      <c r="D101" s="22">
        <f>C101*19%</f>
        <v>0</v>
      </c>
      <c r="E101" s="57">
        <f>C101+D101</f>
        <v>0</v>
      </c>
      <c r="F101" s="91">
        <v>0</v>
      </c>
      <c r="G101" s="92">
        <f>F101*19%</f>
        <v>0</v>
      </c>
      <c r="H101" s="93">
        <f>F101+G101</f>
        <v>0</v>
      </c>
      <c r="I101" s="142">
        <v>0</v>
      </c>
      <c r="J101" s="130">
        <f>I101*21%</f>
        <v>0</v>
      </c>
      <c r="K101" s="361">
        <f>I101+J101</f>
        <v>0</v>
      </c>
      <c r="L101" s="172">
        <v>0</v>
      </c>
      <c r="M101" s="173">
        <f>L101*21%</f>
        <v>0</v>
      </c>
      <c r="N101" s="174">
        <f>L101+M101</f>
        <v>0</v>
      </c>
    </row>
    <row r="102" spans="1:14" ht="21" x14ac:dyDescent="0.35">
      <c r="A102" s="19" t="s">
        <v>101</v>
      </c>
      <c r="B102" s="20" t="s">
        <v>102</v>
      </c>
      <c r="C102" s="21">
        <v>0</v>
      </c>
      <c r="D102" s="22">
        <f t="shared" ref="D102" si="125">C102*19%</f>
        <v>0</v>
      </c>
      <c r="E102" s="57">
        <f t="shared" ref="E102" si="126">C102+D102</f>
        <v>0</v>
      </c>
      <c r="F102" s="91">
        <v>0</v>
      </c>
      <c r="G102" s="92">
        <f t="shared" ref="G102" si="127">F102*19%</f>
        <v>0</v>
      </c>
      <c r="H102" s="93">
        <f t="shared" ref="H102" si="128">F102+G102</f>
        <v>0</v>
      </c>
      <c r="I102" s="142">
        <v>0</v>
      </c>
      <c r="J102" s="130">
        <f>I102*21%</f>
        <v>0</v>
      </c>
      <c r="K102" s="361">
        <f t="shared" ref="K102" si="129">I102+J102</f>
        <v>0</v>
      </c>
      <c r="L102" s="172">
        <v>0</v>
      </c>
      <c r="M102" s="173">
        <f>L102*21%</f>
        <v>0</v>
      </c>
      <c r="N102" s="174">
        <f t="shared" ref="N102" si="130">L102+M102</f>
        <v>0</v>
      </c>
    </row>
    <row r="103" spans="1:14" ht="21.75" thickBot="1" x14ac:dyDescent="0.4">
      <c r="A103" s="462" t="s">
        <v>103</v>
      </c>
      <c r="B103" s="463"/>
      <c r="C103" s="18">
        <f>SUM(C101:C102)</f>
        <v>0</v>
      </c>
      <c r="D103" s="18">
        <f t="shared" ref="D103:E103" si="131">SUM(D101:D102)</f>
        <v>0</v>
      </c>
      <c r="E103" s="56">
        <f t="shared" si="131"/>
        <v>0</v>
      </c>
      <c r="F103" s="85">
        <f>SUM(F101:F102)</f>
        <v>0</v>
      </c>
      <c r="G103" s="86">
        <f t="shared" ref="G103:H103" si="132">SUM(G101:G102)</f>
        <v>0</v>
      </c>
      <c r="H103" s="87">
        <f t="shared" si="132"/>
        <v>0</v>
      </c>
      <c r="I103" s="340">
        <f>SUM(I101:I102)</f>
        <v>0</v>
      </c>
      <c r="J103" s="124">
        <f t="shared" ref="J103:K103" si="133">SUM(J101:J102)</f>
        <v>0</v>
      </c>
      <c r="K103" s="359">
        <f t="shared" si="133"/>
        <v>0</v>
      </c>
      <c r="L103" s="166">
        <f>SUM(L101:L102)</f>
        <v>0</v>
      </c>
      <c r="M103" s="167">
        <f t="shared" ref="M103:N103" si="134">SUM(M101:M102)</f>
        <v>0</v>
      </c>
      <c r="N103" s="168">
        <f t="shared" si="134"/>
        <v>0</v>
      </c>
    </row>
    <row r="104" spans="1:14" ht="21.75" thickBot="1" x14ac:dyDescent="0.4">
      <c r="A104" s="493" t="s">
        <v>104</v>
      </c>
      <c r="B104" s="494"/>
      <c r="C104" s="47">
        <f t="shared" ref="C104:K104" si="135">C17+C19+C45+C86+C99+C103</f>
        <v>5050690.2000000011</v>
      </c>
      <c r="D104" s="47">
        <f t="shared" si="135"/>
        <v>959631.13800000015</v>
      </c>
      <c r="E104" s="63">
        <f t="shared" si="135"/>
        <v>6010321.3380000005</v>
      </c>
      <c r="F104" s="99">
        <f t="shared" si="135"/>
        <v>4827205.09</v>
      </c>
      <c r="G104" s="100">
        <f t="shared" si="135"/>
        <v>917168.96520000009</v>
      </c>
      <c r="H104" s="101">
        <f t="shared" si="135"/>
        <v>5744374.0451999996</v>
      </c>
      <c r="I104" s="349">
        <f t="shared" si="135"/>
        <v>223485.11</v>
      </c>
      <c r="J104" s="136">
        <f t="shared" si="135"/>
        <v>42462.175199999998</v>
      </c>
      <c r="K104" s="366">
        <f t="shared" si="135"/>
        <v>265947.29519999999</v>
      </c>
      <c r="L104" s="181">
        <f t="shared" ref="L104:N104" si="136">L17+L19+L45+L86+L99+L103</f>
        <v>5050690.2000000011</v>
      </c>
      <c r="M104" s="182">
        <f t="shared" si="136"/>
        <v>959631.14040000027</v>
      </c>
      <c r="N104" s="183">
        <f t="shared" si="136"/>
        <v>6010321.3403999992</v>
      </c>
    </row>
    <row r="105" spans="1:14" ht="21.75" thickBot="1" x14ac:dyDescent="0.4">
      <c r="A105" s="493" t="s">
        <v>105</v>
      </c>
      <c r="B105" s="494"/>
      <c r="C105" s="47">
        <f t="shared" ref="C105:K105" si="137">C14+C15+C16+C19+C47+C78+C89</f>
        <v>4342215.6300000008</v>
      </c>
      <c r="D105" s="47">
        <f t="shared" si="137"/>
        <v>825020.96970000002</v>
      </c>
      <c r="E105" s="63">
        <f t="shared" si="137"/>
        <v>5167236.5997000011</v>
      </c>
      <c r="F105" s="99">
        <f t="shared" si="137"/>
        <v>4184480.08</v>
      </c>
      <c r="G105" s="100">
        <f t="shared" si="137"/>
        <v>795051.21330000018</v>
      </c>
      <c r="H105" s="101">
        <f t="shared" si="137"/>
        <v>4979531.2833000002</v>
      </c>
      <c r="I105" s="349">
        <f t="shared" si="137"/>
        <v>157735.53999999998</v>
      </c>
      <c r="J105" s="136">
        <f t="shared" si="137"/>
        <v>33124.465499999998</v>
      </c>
      <c r="K105" s="366">
        <f t="shared" si="137"/>
        <v>190860.01549999998</v>
      </c>
      <c r="L105" s="181">
        <f t="shared" ref="L105:N105" si="138">L14+L15+L16+L19+L47+L78+L89</f>
        <v>4342215.620000001</v>
      </c>
      <c r="M105" s="182">
        <f t="shared" si="138"/>
        <v>828175.67880000011</v>
      </c>
      <c r="N105" s="183">
        <f t="shared" si="138"/>
        <v>5170391.2988</v>
      </c>
    </row>
    <row r="107" spans="1:14" ht="21" x14ac:dyDescent="0.35">
      <c r="B107" s="48"/>
      <c r="C107" s="460"/>
      <c r="D107" s="460"/>
      <c r="E107" s="460"/>
      <c r="F107" s="460"/>
      <c r="G107" s="460"/>
      <c r="H107" s="460"/>
      <c r="I107" s="460"/>
      <c r="J107" s="460"/>
      <c r="K107" s="460"/>
      <c r="L107" s="48"/>
      <c r="M107" s="48"/>
      <c r="N107" s="48"/>
    </row>
    <row r="108" spans="1:14" ht="21" x14ac:dyDescent="0.35">
      <c r="B108" s="48" t="s">
        <v>137</v>
      </c>
      <c r="C108" s="460" t="s">
        <v>138</v>
      </c>
      <c r="D108" s="460"/>
      <c r="E108" s="460"/>
      <c r="F108" s="460"/>
      <c r="G108" s="460"/>
      <c r="H108" s="460"/>
      <c r="I108" s="460"/>
      <c r="J108" s="460"/>
      <c r="K108" s="460"/>
      <c r="L108" s="48"/>
      <c r="M108" s="48"/>
      <c r="N108" s="48"/>
    </row>
    <row r="109" spans="1:14" ht="21" x14ac:dyDescent="0.35">
      <c r="A109" s="2"/>
      <c r="B109" s="49" t="s">
        <v>139</v>
      </c>
      <c r="C109" s="461" t="s">
        <v>140</v>
      </c>
      <c r="D109" s="461"/>
      <c r="E109" s="461"/>
      <c r="F109" s="461"/>
      <c r="G109" s="461"/>
      <c r="H109" s="461"/>
      <c r="I109" s="461"/>
      <c r="J109" s="461"/>
      <c r="K109" s="461"/>
      <c r="L109" s="49"/>
      <c r="M109" s="49"/>
      <c r="N109" s="49"/>
    </row>
    <row r="112" spans="1:14" ht="21" x14ac:dyDescent="0.35">
      <c r="B112" s="48" t="s">
        <v>141</v>
      </c>
    </row>
    <row r="113" spans="1:14" ht="21" x14ac:dyDescent="0.35">
      <c r="A113" s="2"/>
      <c r="B113" s="49" t="s">
        <v>142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21" spans="1:14" ht="21" x14ac:dyDescent="0.35">
      <c r="A121" s="48"/>
      <c r="B121" s="484"/>
      <c r="C121" s="484"/>
      <c r="D121" s="48"/>
      <c r="E121" s="48"/>
      <c r="G121" s="48"/>
      <c r="H121" s="48"/>
    </row>
  </sheetData>
  <mergeCells count="35">
    <mergeCell ref="L7:N8"/>
    <mergeCell ref="I7:K8"/>
    <mergeCell ref="I107:K107"/>
    <mergeCell ref="B121:C121"/>
    <mergeCell ref="F107:H107"/>
    <mergeCell ref="F108:H108"/>
    <mergeCell ref="F7:H8"/>
    <mergeCell ref="A100:E100"/>
    <mergeCell ref="A103:B103"/>
    <mergeCell ref="A104:B104"/>
    <mergeCell ref="A105:B105"/>
    <mergeCell ref="C107:E107"/>
    <mergeCell ref="C108:E108"/>
    <mergeCell ref="A20:E20"/>
    <mergeCell ref="A45:B45"/>
    <mergeCell ref="A46:E46"/>
    <mergeCell ref="A19:B19"/>
    <mergeCell ref="A2:B2"/>
    <mergeCell ref="A3:B3"/>
    <mergeCell ref="A4:B4"/>
    <mergeCell ref="A6:E6"/>
    <mergeCell ref="A7:E7"/>
    <mergeCell ref="A18:E18"/>
    <mergeCell ref="A8:E8"/>
    <mergeCell ref="A9:A10"/>
    <mergeCell ref="B9:B10"/>
    <mergeCell ref="A12:E12"/>
    <mergeCell ref="A17:B17"/>
    <mergeCell ref="I108:K108"/>
    <mergeCell ref="C109:E109"/>
    <mergeCell ref="F109:H109"/>
    <mergeCell ref="I109:K109"/>
    <mergeCell ref="A86:B86"/>
    <mergeCell ref="A87:E87"/>
    <mergeCell ref="A99:B99"/>
  </mergeCells>
  <pageMargins left="0.7" right="0.7" top="0.75" bottom="0.75" header="0.3" footer="0.3"/>
  <pageSetup paperSize="9" scale="2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389E2-7EEA-4E3D-BB74-55BF5BD94BEC}">
  <dimension ref="A1:N87"/>
  <sheetViews>
    <sheetView tabSelected="1" view="pageBreakPreview" zoomScale="60" zoomScaleNormal="70" workbookViewId="0">
      <selection activeCell="B15" sqref="B15"/>
    </sheetView>
  </sheetViews>
  <sheetFormatPr defaultRowHeight="15" x14ac:dyDescent="0.25"/>
  <cols>
    <col min="1" max="1" width="6.28515625" customWidth="1"/>
    <col min="2" max="2" width="92.57031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64" t="s">
        <v>1</v>
      </c>
      <c r="B2" s="464"/>
      <c r="C2" s="2"/>
      <c r="D2" s="2"/>
      <c r="F2" s="2"/>
      <c r="G2" s="2"/>
    </row>
    <row r="3" spans="1:14" ht="18.75" x14ac:dyDescent="0.25">
      <c r="A3" s="464" t="s">
        <v>2</v>
      </c>
      <c r="B3" s="464"/>
      <c r="C3" s="2"/>
      <c r="D3" s="2"/>
      <c r="F3" s="2"/>
      <c r="G3" s="2"/>
    </row>
    <row r="4" spans="1:14" ht="18.75" x14ac:dyDescent="0.25">
      <c r="A4" s="464" t="s">
        <v>3</v>
      </c>
      <c r="B4" s="464"/>
      <c r="C4" s="2"/>
      <c r="D4" s="2"/>
      <c r="F4" s="2"/>
      <c r="G4" s="2"/>
    </row>
    <row r="5" spans="1:14" ht="18.75" x14ac:dyDescent="0.25">
      <c r="A5" s="147"/>
      <c r="B5" s="147"/>
      <c r="C5" s="2"/>
      <c r="D5" s="2"/>
      <c r="F5" s="2"/>
      <c r="G5" s="2"/>
    </row>
    <row r="6" spans="1:14" ht="21.75" thickBot="1" x14ac:dyDescent="0.4">
      <c r="A6" s="465" t="s">
        <v>133</v>
      </c>
      <c r="B6" s="466"/>
      <c r="C6" s="466"/>
      <c r="D6" s="466"/>
      <c r="E6" s="466"/>
    </row>
    <row r="7" spans="1:14" ht="21" customHeight="1" x14ac:dyDescent="0.35">
      <c r="A7" s="465" t="s">
        <v>5</v>
      </c>
      <c r="B7" s="465"/>
      <c r="C7" s="465"/>
      <c r="D7" s="465"/>
      <c r="E7" s="465"/>
      <c r="F7" s="485" t="s">
        <v>135</v>
      </c>
      <c r="G7" s="486"/>
      <c r="H7" s="487"/>
      <c r="I7" s="491" t="s">
        <v>147</v>
      </c>
      <c r="J7" s="491"/>
      <c r="K7" s="491"/>
      <c r="L7" s="495" t="s">
        <v>136</v>
      </c>
      <c r="M7" s="496"/>
      <c r="N7" s="497"/>
    </row>
    <row r="8" spans="1:14" ht="36.75" customHeight="1" thickBot="1" x14ac:dyDescent="0.3">
      <c r="A8" s="467" t="s">
        <v>6</v>
      </c>
      <c r="B8" s="468"/>
      <c r="C8" s="468"/>
      <c r="D8" s="468"/>
      <c r="E8" s="468"/>
      <c r="F8" s="488"/>
      <c r="G8" s="489"/>
      <c r="H8" s="490"/>
      <c r="I8" s="492"/>
      <c r="J8" s="492"/>
      <c r="K8" s="492"/>
      <c r="L8" s="498"/>
      <c r="M8" s="499"/>
      <c r="N8" s="500"/>
    </row>
    <row r="9" spans="1:14" ht="21" x14ac:dyDescent="0.25">
      <c r="A9" s="469" t="s">
        <v>7</v>
      </c>
      <c r="B9" s="471" t="s">
        <v>8</v>
      </c>
      <c r="C9" s="3" t="s">
        <v>9</v>
      </c>
      <c r="D9" s="4" t="s">
        <v>10</v>
      </c>
      <c r="E9" s="50" t="s">
        <v>11</v>
      </c>
      <c r="F9" s="64" t="s">
        <v>9</v>
      </c>
      <c r="G9" s="65" t="s">
        <v>10</v>
      </c>
      <c r="H9" s="66" t="s">
        <v>11</v>
      </c>
      <c r="I9" s="102" t="s">
        <v>9</v>
      </c>
      <c r="J9" s="103" t="s">
        <v>10</v>
      </c>
      <c r="K9" s="104" t="s">
        <v>11</v>
      </c>
      <c r="L9" s="148" t="s">
        <v>9</v>
      </c>
      <c r="M9" s="149" t="s">
        <v>10</v>
      </c>
      <c r="N9" s="150" t="s">
        <v>11</v>
      </c>
    </row>
    <row r="10" spans="1:14" ht="21.75" thickBot="1" x14ac:dyDescent="0.3">
      <c r="A10" s="470"/>
      <c r="B10" s="472"/>
      <c r="C10" s="5" t="s">
        <v>12</v>
      </c>
      <c r="D10" s="6" t="s">
        <v>12</v>
      </c>
      <c r="E10" s="51" t="s">
        <v>12</v>
      </c>
      <c r="F10" s="67" t="s">
        <v>12</v>
      </c>
      <c r="G10" s="68" t="s">
        <v>12</v>
      </c>
      <c r="H10" s="69" t="s">
        <v>12</v>
      </c>
      <c r="I10" s="105" t="s">
        <v>12</v>
      </c>
      <c r="J10" s="106" t="s">
        <v>12</v>
      </c>
      <c r="K10" s="107" t="s">
        <v>12</v>
      </c>
      <c r="L10" s="151" t="s">
        <v>12</v>
      </c>
      <c r="M10" s="152" t="s">
        <v>12</v>
      </c>
      <c r="N10" s="153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52" t="s">
        <v>17</v>
      </c>
      <c r="F11" s="70" t="s">
        <v>15</v>
      </c>
      <c r="G11" s="71" t="s">
        <v>16</v>
      </c>
      <c r="H11" s="72" t="s">
        <v>17</v>
      </c>
      <c r="I11" s="108" t="s">
        <v>15</v>
      </c>
      <c r="J11" s="109" t="s">
        <v>16</v>
      </c>
      <c r="K11" s="110" t="s">
        <v>17</v>
      </c>
      <c r="L11" s="154" t="s">
        <v>15</v>
      </c>
      <c r="M11" s="155" t="s">
        <v>16</v>
      </c>
      <c r="N11" s="156" t="s">
        <v>17</v>
      </c>
    </row>
    <row r="12" spans="1:14" ht="21" x14ac:dyDescent="0.25">
      <c r="A12" s="473" t="s">
        <v>18</v>
      </c>
      <c r="B12" s="474"/>
      <c r="C12" s="474"/>
      <c r="D12" s="474"/>
      <c r="E12" s="474"/>
      <c r="F12" s="189"/>
      <c r="G12" s="190"/>
      <c r="H12" s="191"/>
      <c r="I12" s="192"/>
      <c r="J12" s="193"/>
      <c r="K12" s="194"/>
      <c r="L12" s="186"/>
      <c r="M12" s="187"/>
      <c r="N12" s="188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53">
        <f>C13+D13</f>
        <v>0</v>
      </c>
      <c r="F13" s="76">
        <v>0</v>
      </c>
      <c r="G13" s="77">
        <f>F13*19%</f>
        <v>0</v>
      </c>
      <c r="H13" s="78">
        <f>F13+G13</f>
        <v>0</v>
      </c>
      <c r="I13" s="114">
        <v>0</v>
      </c>
      <c r="J13" s="115">
        <f>I13*21%</f>
        <v>0</v>
      </c>
      <c r="K13" s="116">
        <f>I13+J13</f>
        <v>0</v>
      </c>
      <c r="L13" s="196">
        <f>F13+I13</f>
        <v>0</v>
      </c>
      <c r="M13" s="198">
        <f t="shared" ref="M13:N13" si="0">G13+J13</f>
        <v>0</v>
      </c>
      <c r="N13" s="197">
        <f t="shared" si="0"/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1">C14*19%</f>
        <v>0</v>
      </c>
      <c r="E14" s="54">
        <f t="shared" ref="E14:E16" si="2">C14+D14</f>
        <v>0</v>
      </c>
      <c r="F14" s="79">
        <v>0</v>
      </c>
      <c r="G14" s="80">
        <f t="shared" ref="G14:G16" si="3">F14*19%</f>
        <v>0</v>
      </c>
      <c r="H14" s="81">
        <f t="shared" ref="H14:H16" si="4">F14+G14</f>
        <v>0</v>
      </c>
      <c r="I14" s="117">
        <v>0</v>
      </c>
      <c r="J14" s="115">
        <f t="shared" ref="J14:J16" si="5">I14*21%</f>
        <v>0</v>
      </c>
      <c r="K14" s="119">
        <f t="shared" ref="K14:K16" si="6">I14+J14</f>
        <v>0</v>
      </c>
      <c r="L14" s="196">
        <f t="shared" ref="L14:L16" si="7">F14+I14</f>
        <v>0</v>
      </c>
      <c r="M14" s="198">
        <f t="shared" ref="M14:M16" si="8">G14+J14</f>
        <v>0</v>
      </c>
      <c r="N14" s="197">
        <f t="shared" ref="N14:N16" si="9">H14+K14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1"/>
        <v>0</v>
      </c>
      <c r="E15" s="54">
        <f t="shared" si="2"/>
        <v>0</v>
      </c>
      <c r="F15" s="79">
        <v>0</v>
      </c>
      <c r="G15" s="80">
        <f t="shared" si="3"/>
        <v>0</v>
      </c>
      <c r="H15" s="81">
        <f t="shared" si="4"/>
        <v>0</v>
      </c>
      <c r="I15" s="117">
        <v>0</v>
      </c>
      <c r="J15" s="115">
        <f t="shared" si="5"/>
        <v>0</v>
      </c>
      <c r="K15" s="119">
        <f t="shared" si="6"/>
        <v>0</v>
      </c>
      <c r="L15" s="196">
        <f t="shared" si="7"/>
        <v>0</v>
      </c>
      <c r="M15" s="198">
        <f t="shared" si="8"/>
        <v>0</v>
      </c>
      <c r="N15" s="197">
        <f t="shared" si="9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1"/>
        <v>0</v>
      </c>
      <c r="E16" s="54">
        <f t="shared" si="2"/>
        <v>0</v>
      </c>
      <c r="F16" s="79">
        <v>0</v>
      </c>
      <c r="G16" s="80">
        <f t="shared" si="3"/>
        <v>0</v>
      </c>
      <c r="H16" s="81">
        <f t="shared" si="4"/>
        <v>0</v>
      </c>
      <c r="I16" s="117">
        <v>0</v>
      </c>
      <c r="J16" s="115">
        <f t="shared" si="5"/>
        <v>0</v>
      </c>
      <c r="K16" s="119">
        <f t="shared" si="6"/>
        <v>0</v>
      </c>
      <c r="L16" s="196">
        <f t="shared" si="7"/>
        <v>0</v>
      </c>
      <c r="M16" s="198">
        <f t="shared" si="8"/>
        <v>0</v>
      </c>
      <c r="N16" s="197">
        <f t="shared" si="9"/>
        <v>0</v>
      </c>
    </row>
    <row r="17" spans="1:14" ht="22.5" thickTop="1" thickBot="1" x14ac:dyDescent="0.4">
      <c r="A17" s="475" t="s">
        <v>27</v>
      </c>
      <c r="B17" s="476"/>
      <c r="C17" s="17">
        <f>SUM(C13:C16)</f>
        <v>0</v>
      </c>
      <c r="D17" s="17">
        <f t="shared" ref="D17:E17" si="10">SUM(D13:D16)</f>
        <v>0</v>
      </c>
      <c r="E17" s="55">
        <f t="shared" si="10"/>
        <v>0</v>
      </c>
      <c r="F17" s="82">
        <f>SUM(F13:F16)</f>
        <v>0</v>
      </c>
      <c r="G17" s="83">
        <f t="shared" ref="G17:H17" si="11">SUM(G13:G16)</f>
        <v>0</v>
      </c>
      <c r="H17" s="84">
        <f t="shared" si="11"/>
        <v>0</v>
      </c>
      <c r="I17" s="120">
        <f>SUM(I13:I16)</f>
        <v>0</v>
      </c>
      <c r="J17" s="121">
        <f t="shared" ref="J17:K17" si="12">SUM(J13:J16)</f>
        <v>0</v>
      </c>
      <c r="K17" s="122">
        <f t="shared" si="12"/>
        <v>0</v>
      </c>
      <c r="L17" s="160">
        <f>SUM(L13:L16)</f>
        <v>0</v>
      </c>
      <c r="M17" s="161">
        <f t="shared" ref="M17:N17" si="13">SUM(M13:M16)</f>
        <v>0</v>
      </c>
      <c r="N17" s="162">
        <f t="shared" si="13"/>
        <v>0</v>
      </c>
    </row>
    <row r="18" spans="1:14" ht="21" x14ac:dyDescent="0.25">
      <c r="A18" s="477" t="s">
        <v>28</v>
      </c>
      <c r="B18" s="474"/>
      <c r="C18" s="474"/>
      <c r="D18" s="474"/>
      <c r="E18" s="474"/>
      <c r="F18" s="73"/>
      <c r="G18" s="74"/>
      <c r="H18" s="75"/>
      <c r="I18" s="111"/>
      <c r="J18" s="112"/>
      <c r="K18" s="113"/>
      <c r="L18" s="163"/>
      <c r="M18" s="164"/>
      <c r="N18" s="165"/>
    </row>
    <row r="19" spans="1:14" ht="21.75" thickBot="1" x14ac:dyDescent="0.4">
      <c r="A19" s="462" t="s">
        <v>29</v>
      </c>
      <c r="B19" s="463"/>
      <c r="C19" s="18">
        <v>0</v>
      </c>
      <c r="D19" s="18">
        <v>0</v>
      </c>
      <c r="E19" s="56">
        <v>0</v>
      </c>
      <c r="F19" s="85">
        <v>0</v>
      </c>
      <c r="G19" s="86">
        <v>0</v>
      </c>
      <c r="H19" s="87">
        <v>0</v>
      </c>
      <c r="I19" s="123">
        <v>0</v>
      </c>
      <c r="J19" s="124">
        <v>0</v>
      </c>
      <c r="K19" s="125">
        <v>0</v>
      </c>
      <c r="L19" s="166">
        <v>0</v>
      </c>
      <c r="M19" s="167">
        <v>0</v>
      </c>
      <c r="N19" s="168">
        <v>0</v>
      </c>
    </row>
    <row r="20" spans="1:14" ht="21" x14ac:dyDescent="0.25">
      <c r="A20" s="477" t="s">
        <v>30</v>
      </c>
      <c r="B20" s="474"/>
      <c r="C20" s="474"/>
      <c r="D20" s="474"/>
      <c r="E20" s="474"/>
      <c r="F20" s="73"/>
      <c r="G20" s="74"/>
      <c r="H20" s="75"/>
      <c r="I20" s="111"/>
      <c r="J20" s="112"/>
      <c r="K20" s="113"/>
      <c r="L20" s="163"/>
      <c r="M20" s="164"/>
      <c r="N20" s="165"/>
    </row>
    <row r="21" spans="1:14" s="2" customFormat="1" ht="21" x14ac:dyDescent="0.35">
      <c r="A21" s="250" t="s">
        <v>31</v>
      </c>
      <c r="B21" s="146" t="s">
        <v>32</v>
      </c>
      <c r="C21" s="139">
        <f>SUM(C22:C24)</f>
        <v>0</v>
      </c>
      <c r="D21" s="139">
        <f t="shared" ref="D21:E21" si="14">SUM(D22:D24)</f>
        <v>0</v>
      </c>
      <c r="E21" s="140">
        <f t="shared" si="14"/>
        <v>0</v>
      </c>
      <c r="F21" s="251">
        <f>SUM(F22:F24)</f>
        <v>0</v>
      </c>
      <c r="G21" s="252">
        <f t="shared" ref="G21:H21" si="15">SUM(G22:G24)</f>
        <v>0</v>
      </c>
      <c r="H21" s="253">
        <f t="shared" si="15"/>
        <v>0</v>
      </c>
      <c r="I21" s="254">
        <f>SUM(I22:I24)</f>
        <v>0</v>
      </c>
      <c r="J21" s="255">
        <f t="shared" ref="J21:K21" si="16">SUM(J22:J24)</f>
        <v>0</v>
      </c>
      <c r="K21" s="256">
        <f t="shared" si="16"/>
        <v>0</v>
      </c>
      <c r="L21" s="257">
        <f>SUM(L22:L24)</f>
        <v>0</v>
      </c>
      <c r="M21" s="258">
        <f t="shared" ref="M21:N21" si="17">SUM(M22:M24)</f>
        <v>0</v>
      </c>
      <c r="N21" s="259">
        <f t="shared" si="17"/>
        <v>0</v>
      </c>
    </row>
    <row r="22" spans="1:14" ht="21" x14ac:dyDescent="0.35">
      <c r="A22" s="19"/>
      <c r="B22" s="20" t="s">
        <v>33</v>
      </c>
      <c r="C22" s="21">
        <v>0</v>
      </c>
      <c r="D22" s="22">
        <f t="shared" ref="D22:D43" si="18">C22*19%</f>
        <v>0</v>
      </c>
      <c r="E22" s="57">
        <f t="shared" ref="E22:E43" si="19">C22+D22</f>
        <v>0</v>
      </c>
      <c r="F22" s="91">
        <v>0</v>
      </c>
      <c r="G22" s="92">
        <f t="shared" ref="G22:G27" si="20">F22*19%</f>
        <v>0</v>
      </c>
      <c r="H22" s="93">
        <f t="shared" ref="H22:H27" si="21">F22+G22</f>
        <v>0</v>
      </c>
      <c r="I22" s="129">
        <v>0</v>
      </c>
      <c r="J22" s="130">
        <f>I22*21%</f>
        <v>0</v>
      </c>
      <c r="K22" s="131">
        <f t="shared" ref="K22:K27" si="22">I22+J22</f>
        <v>0</v>
      </c>
      <c r="L22" s="176">
        <f>F22+I22</f>
        <v>0</v>
      </c>
      <c r="M22" s="177">
        <f t="shared" ref="M22:N22" si="23">G22+J22</f>
        <v>0</v>
      </c>
      <c r="N22" s="178">
        <f t="shared" si="23"/>
        <v>0</v>
      </c>
    </row>
    <row r="23" spans="1:14" ht="21" x14ac:dyDescent="0.35">
      <c r="A23" s="19"/>
      <c r="B23" s="20" t="s">
        <v>34</v>
      </c>
      <c r="C23" s="21">
        <v>0</v>
      </c>
      <c r="D23" s="22">
        <f t="shared" si="18"/>
        <v>0</v>
      </c>
      <c r="E23" s="57">
        <f t="shared" si="19"/>
        <v>0</v>
      </c>
      <c r="F23" s="91">
        <v>0</v>
      </c>
      <c r="G23" s="92">
        <f t="shared" si="20"/>
        <v>0</v>
      </c>
      <c r="H23" s="93">
        <f t="shared" si="21"/>
        <v>0</v>
      </c>
      <c r="I23" s="129">
        <v>0</v>
      </c>
      <c r="J23" s="130">
        <f t="shared" ref="J23:J27" si="24">I23*21%</f>
        <v>0</v>
      </c>
      <c r="K23" s="131">
        <f t="shared" si="22"/>
        <v>0</v>
      </c>
      <c r="L23" s="176">
        <f t="shared" ref="L23:L35" si="25">F23+I23</f>
        <v>0</v>
      </c>
      <c r="M23" s="177">
        <f t="shared" ref="M23:M35" si="26">G23+J23</f>
        <v>0</v>
      </c>
      <c r="N23" s="178">
        <f t="shared" ref="N23:N35" si="27">H23+K23</f>
        <v>0</v>
      </c>
    </row>
    <row r="24" spans="1:14" ht="21.75" thickBot="1" x14ac:dyDescent="0.4">
      <c r="A24" s="8"/>
      <c r="B24" s="9" t="s">
        <v>35</v>
      </c>
      <c r="C24" s="10">
        <v>0</v>
      </c>
      <c r="D24" s="11">
        <f t="shared" si="18"/>
        <v>0</v>
      </c>
      <c r="E24" s="53">
        <f t="shared" si="19"/>
        <v>0</v>
      </c>
      <c r="F24" s="76">
        <v>0</v>
      </c>
      <c r="G24" s="77">
        <f t="shared" si="20"/>
        <v>0</v>
      </c>
      <c r="H24" s="78">
        <f t="shared" si="21"/>
        <v>0</v>
      </c>
      <c r="I24" s="114">
        <v>0</v>
      </c>
      <c r="J24" s="115">
        <f t="shared" si="24"/>
        <v>0</v>
      </c>
      <c r="K24" s="116">
        <f t="shared" si="22"/>
        <v>0</v>
      </c>
      <c r="L24" s="196">
        <f t="shared" si="25"/>
        <v>0</v>
      </c>
      <c r="M24" s="198">
        <f t="shared" si="26"/>
        <v>0</v>
      </c>
      <c r="N24" s="197">
        <f t="shared" si="27"/>
        <v>0</v>
      </c>
    </row>
    <row r="25" spans="1:14" s="2" customFormat="1" ht="43.5" thickTop="1" thickBot="1" x14ac:dyDescent="0.4">
      <c r="A25" s="260" t="s">
        <v>36</v>
      </c>
      <c r="B25" s="261" t="s">
        <v>37</v>
      </c>
      <c r="C25" s="262">
        <v>0</v>
      </c>
      <c r="D25" s="263">
        <f t="shared" si="18"/>
        <v>0</v>
      </c>
      <c r="E25" s="264">
        <f t="shared" si="19"/>
        <v>0</v>
      </c>
      <c r="F25" s="265">
        <v>0</v>
      </c>
      <c r="G25" s="266">
        <f t="shared" si="20"/>
        <v>0</v>
      </c>
      <c r="H25" s="267">
        <f t="shared" si="21"/>
        <v>0</v>
      </c>
      <c r="I25" s="268">
        <v>0</v>
      </c>
      <c r="J25" s="315">
        <f t="shared" si="24"/>
        <v>0</v>
      </c>
      <c r="K25" s="270">
        <f t="shared" si="22"/>
        <v>0</v>
      </c>
      <c r="L25" s="316">
        <f t="shared" si="25"/>
        <v>0</v>
      </c>
      <c r="M25" s="317">
        <f t="shared" si="26"/>
        <v>0</v>
      </c>
      <c r="N25" s="318">
        <f t="shared" si="27"/>
        <v>0</v>
      </c>
    </row>
    <row r="26" spans="1:14" s="2" customFormat="1" ht="22.5" thickTop="1" thickBot="1" x14ac:dyDescent="0.4">
      <c r="A26" s="260" t="s">
        <v>38</v>
      </c>
      <c r="B26" s="273" t="s">
        <v>39</v>
      </c>
      <c r="C26" s="274">
        <v>0</v>
      </c>
      <c r="D26" s="263">
        <f t="shared" si="18"/>
        <v>0</v>
      </c>
      <c r="E26" s="264">
        <f t="shared" si="19"/>
        <v>0</v>
      </c>
      <c r="F26" s="275">
        <v>0</v>
      </c>
      <c r="G26" s="266">
        <f t="shared" si="20"/>
        <v>0</v>
      </c>
      <c r="H26" s="267">
        <f t="shared" si="21"/>
        <v>0</v>
      </c>
      <c r="I26" s="276">
        <v>0</v>
      </c>
      <c r="J26" s="315">
        <f t="shared" si="24"/>
        <v>0</v>
      </c>
      <c r="K26" s="270">
        <f t="shared" si="22"/>
        <v>0</v>
      </c>
      <c r="L26" s="316">
        <f t="shared" si="25"/>
        <v>0</v>
      </c>
      <c r="M26" s="317">
        <f t="shared" si="26"/>
        <v>0</v>
      </c>
      <c r="N26" s="318">
        <f t="shared" si="27"/>
        <v>0</v>
      </c>
    </row>
    <row r="27" spans="1:14" s="2" customFormat="1" ht="22.5" thickTop="1" thickBot="1" x14ac:dyDescent="0.4">
      <c r="A27" s="260" t="s">
        <v>40</v>
      </c>
      <c r="B27" s="273" t="s">
        <v>41</v>
      </c>
      <c r="C27" s="274">
        <v>0</v>
      </c>
      <c r="D27" s="263">
        <f t="shared" si="18"/>
        <v>0</v>
      </c>
      <c r="E27" s="264">
        <f t="shared" si="19"/>
        <v>0</v>
      </c>
      <c r="F27" s="275">
        <v>0</v>
      </c>
      <c r="G27" s="266">
        <f t="shared" si="20"/>
        <v>0</v>
      </c>
      <c r="H27" s="267">
        <f t="shared" si="21"/>
        <v>0</v>
      </c>
      <c r="I27" s="276">
        <v>0</v>
      </c>
      <c r="J27" s="279">
        <f t="shared" si="24"/>
        <v>0</v>
      </c>
      <c r="K27" s="270">
        <f t="shared" si="22"/>
        <v>0</v>
      </c>
      <c r="L27" s="316">
        <f t="shared" si="25"/>
        <v>0</v>
      </c>
      <c r="M27" s="317">
        <f t="shared" si="26"/>
        <v>0</v>
      </c>
      <c r="N27" s="318">
        <f t="shared" si="27"/>
        <v>0</v>
      </c>
    </row>
    <row r="28" spans="1:14" s="2" customFormat="1" ht="21.75" thickTop="1" x14ac:dyDescent="0.35">
      <c r="A28" s="280" t="s">
        <v>42</v>
      </c>
      <c r="B28" s="281" t="s">
        <v>43</v>
      </c>
      <c r="C28" s="282">
        <f>SUM(C29:C34)</f>
        <v>0</v>
      </c>
      <c r="D28" s="282">
        <f t="shared" ref="D28:E28" si="28">SUM(D29:D34)</f>
        <v>0</v>
      </c>
      <c r="E28" s="283">
        <f t="shared" si="28"/>
        <v>0</v>
      </c>
      <c r="F28" s="284">
        <f>SUM(F29:F34)</f>
        <v>0</v>
      </c>
      <c r="G28" s="285">
        <f t="shared" ref="G28:H28" si="29">SUM(G29:G34)</f>
        <v>0</v>
      </c>
      <c r="H28" s="286">
        <f t="shared" si="29"/>
        <v>0</v>
      </c>
      <c r="I28" s="287">
        <f>SUM(I29:I34)</f>
        <v>0</v>
      </c>
      <c r="J28" s="288">
        <f t="shared" ref="J28:K28" si="30">SUM(J29:J34)</f>
        <v>0</v>
      </c>
      <c r="K28" s="289">
        <f t="shared" si="30"/>
        <v>0</v>
      </c>
      <c r="L28" s="202">
        <f t="shared" si="25"/>
        <v>0</v>
      </c>
      <c r="M28" s="203">
        <f t="shared" si="26"/>
        <v>0</v>
      </c>
      <c r="N28" s="204">
        <f t="shared" si="27"/>
        <v>0</v>
      </c>
    </row>
    <row r="29" spans="1:14" ht="21" x14ac:dyDescent="0.35">
      <c r="A29" s="19"/>
      <c r="B29" s="23" t="s">
        <v>44</v>
      </c>
      <c r="C29" s="21">
        <v>0</v>
      </c>
      <c r="D29" s="22">
        <f t="shared" si="18"/>
        <v>0</v>
      </c>
      <c r="E29" s="57">
        <f t="shared" si="19"/>
        <v>0</v>
      </c>
      <c r="F29" s="91">
        <v>0</v>
      </c>
      <c r="G29" s="92">
        <f t="shared" ref="G29:G35" si="31">F29*19%</f>
        <v>0</v>
      </c>
      <c r="H29" s="93">
        <f t="shared" ref="H29:H35" si="32">F29+G29</f>
        <v>0</v>
      </c>
      <c r="I29" s="129">
        <v>0</v>
      </c>
      <c r="J29" s="130">
        <f>I29*21%</f>
        <v>0</v>
      </c>
      <c r="K29" s="131">
        <f t="shared" ref="K29:K35" si="33">I29+J29</f>
        <v>0</v>
      </c>
      <c r="L29" s="176">
        <f t="shared" si="25"/>
        <v>0</v>
      </c>
      <c r="M29" s="177">
        <f t="shared" si="26"/>
        <v>0</v>
      </c>
      <c r="N29" s="178">
        <f t="shared" si="27"/>
        <v>0</v>
      </c>
    </row>
    <row r="30" spans="1:14" ht="21" x14ac:dyDescent="0.35">
      <c r="A30" s="19"/>
      <c r="B30" s="23" t="s">
        <v>45</v>
      </c>
      <c r="C30" s="21">
        <v>0</v>
      </c>
      <c r="D30" s="22">
        <f t="shared" si="18"/>
        <v>0</v>
      </c>
      <c r="E30" s="57">
        <f t="shared" si="19"/>
        <v>0</v>
      </c>
      <c r="F30" s="91">
        <v>0</v>
      </c>
      <c r="G30" s="92">
        <f t="shared" si="31"/>
        <v>0</v>
      </c>
      <c r="H30" s="93">
        <f t="shared" si="32"/>
        <v>0</v>
      </c>
      <c r="I30" s="129">
        <v>0</v>
      </c>
      <c r="J30" s="130">
        <f t="shared" ref="J30:J34" si="34">I30*21%</f>
        <v>0</v>
      </c>
      <c r="K30" s="131">
        <f t="shared" si="33"/>
        <v>0</v>
      </c>
      <c r="L30" s="176">
        <f t="shared" si="25"/>
        <v>0</v>
      </c>
      <c r="M30" s="177">
        <f t="shared" si="26"/>
        <v>0</v>
      </c>
      <c r="N30" s="178">
        <f t="shared" si="27"/>
        <v>0</v>
      </c>
    </row>
    <row r="31" spans="1:14" ht="42" x14ac:dyDescent="0.35">
      <c r="A31" s="19"/>
      <c r="B31" s="23" t="s">
        <v>46</v>
      </c>
      <c r="C31" s="21">
        <v>0</v>
      </c>
      <c r="D31" s="22">
        <f t="shared" si="18"/>
        <v>0</v>
      </c>
      <c r="E31" s="57">
        <f t="shared" si="19"/>
        <v>0</v>
      </c>
      <c r="F31" s="91">
        <v>0</v>
      </c>
      <c r="G31" s="92">
        <f t="shared" si="31"/>
        <v>0</v>
      </c>
      <c r="H31" s="93">
        <f t="shared" si="32"/>
        <v>0</v>
      </c>
      <c r="I31" s="129">
        <v>0</v>
      </c>
      <c r="J31" s="130">
        <f t="shared" si="34"/>
        <v>0</v>
      </c>
      <c r="K31" s="131">
        <f t="shared" si="33"/>
        <v>0</v>
      </c>
      <c r="L31" s="176">
        <f t="shared" si="25"/>
        <v>0</v>
      </c>
      <c r="M31" s="177">
        <f t="shared" si="26"/>
        <v>0</v>
      </c>
      <c r="N31" s="178">
        <f t="shared" si="27"/>
        <v>0</v>
      </c>
    </row>
    <row r="32" spans="1:14" ht="42" x14ac:dyDescent="0.35">
      <c r="A32" s="19"/>
      <c r="B32" s="23" t="s">
        <v>47</v>
      </c>
      <c r="C32" s="21">
        <v>0</v>
      </c>
      <c r="D32" s="22">
        <f t="shared" si="18"/>
        <v>0</v>
      </c>
      <c r="E32" s="57">
        <f t="shared" si="19"/>
        <v>0</v>
      </c>
      <c r="F32" s="91">
        <v>0</v>
      </c>
      <c r="G32" s="92">
        <f t="shared" si="31"/>
        <v>0</v>
      </c>
      <c r="H32" s="93">
        <f t="shared" si="32"/>
        <v>0</v>
      </c>
      <c r="I32" s="129">
        <v>0</v>
      </c>
      <c r="J32" s="130">
        <f t="shared" si="34"/>
        <v>0</v>
      </c>
      <c r="K32" s="131">
        <f t="shared" si="33"/>
        <v>0</v>
      </c>
      <c r="L32" s="176">
        <f t="shared" si="25"/>
        <v>0</v>
      </c>
      <c r="M32" s="177">
        <f t="shared" si="26"/>
        <v>0</v>
      </c>
      <c r="N32" s="178">
        <f t="shared" si="27"/>
        <v>0</v>
      </c>
    </row>
    <row r="33" spans="1:14" ht="42" x14ac:dyDescent="0.35">
      <c r="A33" s="24"/>
      <c r="B33" s="184" t="s">
        <v>48</v>
      </c>
      <c r="C33" s="185">
        <v>0</v>
      </c>
      <c r="D33" s="25">
        <f t="shared" si="18"/>
        <v>0</v>
      </c>
      <c r="E33" s="58">
        <f t="shared" si="19"/>
        <v>0</v>
      </c>
      <c r="F33" s="91">
        <v>0</v>
      </c>
      <c r="G33" s="92">
        <f t="shared" si="31"/>
        <v>0</v>
      </c>
      <c r="H33" s="93">
        <f t="shared" si="32"/>
        <v>0</v>
      </c>
      <c r="I33" s="129">
        <v>0</v>
      </c>
      <c r="J33" s="130">
        <f t="shared" si="34"/>
        <v>0</v>
      </c>
      <c r="K33" s="131">
        <f t="shared" si="33"/>
        <v>0</v>
      </c>
      <c r="L33" s="176">
        <f t="shared" si="25"/>
        <v>0</v>
      </c>
      <c r="M33" s="177">
        <f t="shared" si="26"/>
        <v>0</v>
      </c>
      <c r="N33" s="178">
        <f t="shared" si="27"/>
        <v>0</v>
      </c>
    </row>
    <row r="34" spans="1:14" ht="21.75" thickBot="1" x14ac:dyDescent="0.4">
      <c r="A34" s="26"/>
      <c r="B34" s="27" t="s">
        <v>49</v>
      </c>
      <c r="C34" s="28">
        <v>0</v>
      </c>
      <c r="D34" s="29">
        <f t="shared" si="18"/>
        <v>0</v>
      </c>
      <c r="E34" s="59">
        <f t="shared" si="19"/>
        <v>0</v>
      </c>
      <c r="F34" s="76">
        <v>0</v>
      </c>
      <c r="G34" s="77">
        <f t="shared" si="31"/>
        <v>0</v>
      </c>
      <c r="H34" s="78">
        <f t="shared" si="32"/>
        <v>0</v>
      </c>
      <c r="I34" s="114">
        <v>0</v>
      </c>
      <c r="J34" s="130">
        <f t="shared" si="34"/>
        <v>0</v>
      </c>
      <c r="K34" s="116">
        <f t="shared" si="33"/>
        <v>0</v>
      </c>
      <c r="L34" s="196">
        <f t="shared" si="25"/>
        <v>0</v>
      </c>
      <c r="M34" s="198">
        <f t="shared" si="26"/>
        <v>0</v>
      </c>
      <c r="N34" s="197">
        <f t="shared" si="27"/>
        <v>0</v>
      </c>
    </row>
    <row r="35" spans="1:14" s="2" customFormat="1" ht="22.5" thickTop="1" thickBot="1" x14ac:dyDescent="0.4">
      <c r="A35" s="293" t="s">
        <v>50</v>
      </c>
      <c r="B35" s="294" t="s">
        <v>51</v>
      </c>
      <c r="C35" s="295">
        <v>3333.3339999999998</v>
      </c>
      <c r="D35" s="296">
        <f t="shared" si="18"/>
        <v>633.33345999999995</v>
      </c>
      <c r="E35" s="297">
        <f t="shared" si="19"/>
        <v>3966.6674599999997</v>
      </c>
      <c r="F35" s="265">
        <v>3333.3339999999998</v>
      </c>
      <c r="G35" s="266">
        <f t="shared" si="31"/>
        <v>633.33345999999995</v>
      </c>
      <c r="H35" s="267">
        <f t="shared" si="32"/>
        <v>3966.6674599999997</v>
      </c>
      <c r="I35" s="268">
        <f>C35-F35</f>
        <v>0</v>
      </c>
      <c r="J35" s="269">
        <f>I35*21%</f>
        <v>0</v>
      </c>
      <c r="K35" s="270">
        <f t="shared" si="33"/>
        <v>0</v>
      </c>
      <c r="L35" s="202">
        <f t="shared" si="25"/>
        <v>3333.3339999999998</v>
      </c>
      <c r="M35" s="278">
        <f t="shared" si="26"/>
        <v>633.33345999999995</v>
      </c>
      <c r="N35" s="204">
        <f t="shared" si="27"/>
        <v>3966.6674599999997</v>
      </c>
    </row>
    <row r="36" spans="1:14" s="2" customFormat="1" ht="21.75" thickTop="1" x14ac:dyDescent="0.35">
      <c r="A36" s="298" t="s">
        <v>52</v>
      </c>
      <c r="B36" s="299" t="s">
        <v>53</v>
      </c>
      <c r="C36" s="300">
        <f>SUM(C37:C38)</f>
        <v>30000</v>
      </c>
      <c r="D36" s="300">
        <f t="shared" ref="D36:E36" si="35">SUM(D37:D38)</f>
        <v>5700</v>
      </c>
      <c r="E36" s="301">
        <f t="shared" si="35"/>
        <v>35700</v>
      </c>
      <c r="F36" s="284">
        <f>SUM(F37:F38)</f>
        <v>20000</v>
      </c>
      <c r="G36" s="285">
        <f t="shared" ref="G36:H36" si="36">SUM(G37:G38)</f>
        <v>3800</v>
      </c>
      <c r="H36" s="286">
        <f t="shared" si="36"/>
        <v>23800</v>
      </c>
      <c r="I36" s="287">
        <f>SUM(I37:I38)</f>
        <v>10000</v>
      </c>
      <c r="J36" s="288">
        <f t="shared" ref="J36:K36" si="37">SUM(J37:J38)</f>
        <v>2100</v>
      </c>
      <c r="K36" s="289">
        <f t="shared" si="37"/>
        <v>12100</v>
      </c>
      <c r="L36" s="290">
        <f>SUM(L37:L38)</f>
        <v>30000</v>
      </c>
      <c r="M36" s="314">
        <f t="shared" ref="M36:N36" si="38">SUM(M37:M38)</f>
        <v>5900</v>
      </c>
      <c r="N36" s="292">
        <f t="shared" si="38"/>
        <v>35900</v>
      </c>
    </row>
    <row r="37" spans="1:14" ht="21" x14ac:dyDescent="0.35">
      <c r="A37" s="24"/>
      <c r="B37" s="184" t="s">
        <v>54</v>
      </c>
      <c r="C37" s="185">
        <v>30000</v>
      </c>
      <c r="D37" s="25">
        <f>C37*19%</f>
        <v>5700</v>
      </c>
      <c r="E37" s="58">
        <f>C37+D37</f>
        <v>35700</v>
      </c>
      <c r="F37" s="91">
        <v>20000</v>
      </c>
      <c r="G37" s="92">
        <f>F37*19%</f>
        <v>3800</v>
      </c>
      <c r="H37" s="93">
        <f>F37+G37</f>
        <v>23800</v>
      </c>
      <c r="I37" s="129">
        <f>C37-F37</f>
        <v>10000</v>
      </c>
      <c r="J37" s="130">
        <f>I37*21%</f>
        <v>2100</v>
      </c>
      <c r="K37" s="131">
        <f>I37+J37</f>
        <v>12100</v>
      </c>
      <c r="L37" s="176">
        <f>F37+I37</f>
        <v>30000</v>
      </c>
      <c r="M37" s="177">
        <f t="shared" ref="M37:N37" si="39">G37+J37</f>
        <v>5900</v>
      </c>
      <c r="N37" s="178">
        <f t="shared" si="39"/>
        <v>35900</v>
      </c>
    </row>
    <row r="38" spans="1:14" ht="21.75" thickBot="1" x14ac:dyDescent="0.4">
      <c r="A38" s="26"/>
      <c r="B38" s="27" t="s">
        <v>55</v>
      </c>
      <c r="C38" s="28">
        <v>0</v>
      </c>
      <c r="D38" s="29">
        <f t="shared" si="18"/>
        <v>0</v>
      </c>
      <c r="E38" s="59">
        <f t="shared" si="19"/>
        <v>0</v>
      </c>
      <c r="F38" s="76">
        <v>0</v>
      </c>
      <c r="G38" s="77">
        <f t="shared" ref="G38" si="40">F38*19%</f>
        <v>0</v>
      </c>
      <c r="H38" s="78">
        <f t="shared" ref="H38" si="41">F38+G38</f>
        <v>0</v>
      </c>
      <c r="I38" s="114">
        <v>0</v>
      </c>
      <c r="J38" s="130">
        <f>I38*21%</f>
        <v>0</v>
      </c>
      <c r="K38" s="116">
        <f t="shared" ref="K38" si="42">I38+J38</f>
        <v>0</v>
      </c>
      <c r="L38" s="176">
        <f>F38+I38</f>
        <v>0</v>
      </c>
      <c r="M38" s="177">
        <f t="shared" ref="M38" si="43">G38+J38</f>
        <v>0</v>
      </c>
      <c r="N38" s="178">
        <f t="shared" ref="N38" si="44">H38+K38</f>
        <v>0</v>
      </c>
    </row>
    <row r="39" spans="1:14" s="2" customFormat="1" ht="21.75" thickTop="1" x14ac:dyDescent="0.35">
      <c r="A39" s="298" t="s">
        <v>56</v>
      </c>
      <c r="B39" s="299" t="s">
        <v>57</v>
      </c>
      <c r="C39" s="300">
        <f>C40+C43+C44</f>
        <v>0</v>
      </c>
      <c r="D39" s="300">
        <f t="shared" ref="D39:E39" si="45">D40+D43+D44</f>
        <v>0</v>
      </c>
      <c r="E39" s="300">
        <f t="shared" si="45"/>
        <v>0</v>
      </c>
      <c r="F39" s="445">
        <f>F40+F43+F44</f>
        <v>0</v>
      </c>
      <c r="G39" s="285">
        <f t="shared" ref="G39:H39" si="46">G40+G43+G44</f>
        <v>0</v>
      </c>
      <c r="H39" s="444">
        <f t="shared" si="46"/>
        <v>0</v>
      </c>
      <c r="I39" s="447">
        <f>I40+I43+I44</f>
        <v>0</v>
      </c>
      <c r="J39" s="288">
        <f t="shared" ref="J39:K39" si="47">J40+J43+J44</f>
        <v>0</v>
      </c>
      <c r="K39" s="344">
        <f t="shared" si="47"/>
        <v>0</v>
      </c>
      <c r="L39" s="446">
        <f>L40+L43+L44</f>
        <v>0</v>
      </c>
      <c r="M39" s="291">
        <f t="shared" ref="M39:N39" si="48">M40+M43+M44</f>
        <v>0</v>
      </c>
      <c r="N39" s="448">
        <f t="shared" si="48"/>
        <v>0</v>
      </c>
    </row>
    <row r="40" spans="1:14" ht="21" x14ac:dyDescent="0.35">
      <c r="A40" s="24"/>
      <c r="B40" s="34" t="s">
        <v>58</v>
      </c>
      <c r="C40" s="35">
        <f>C41+C42</f>
        <v>0</v>
      </c>
      <c r="D40" s="35">
        <f t="shared" ref="D40:E40" si="49">D41+D42</f>
        <v>0</v>
      </c>
      <c r="E40" s="61">
        <f t="shared" si="49"/>
        <v>0</v>
      </c>
      <c r="F40" s="88">
        <f>F41+F42</f>
        <v>0</v>
      </c>
      <c r="G40" s="89">
        <f t="shared" ref="G40:H40" si="50">G41+G42</f>
        <v>0</v>
      </c>
      <c r="H40" s="90">
        <f t="shared" si="50"/>
        <v>0</v>
      </c>
      <c r="I40" s="126">
        <f>I41+I42</f>
        <v>0</v>
      </c>
      <c r="J40" s="127">
        <f t="shared" ref="J40:K40" si="51">J41+J42</f>
        <v>0</v>
      </c>
      <c r="K40" s="128">
        <f t="shared" si="51"/>
        <v>0</v>
      </c>
      <c r="L40" s="169">
        <f>L41+L42</f>
        <v>0</v>
      </c>
      <c r="M40" s="170">
        <f t="shared" ref="M40:N40" si="52">M41+M42</f>
        <v>0</v>
      </c>
      <c r="N40" s="171">
        <f t="shared" si="52"/>
        <v>0</v>
      </c>
    </row>
    <row r="41" spans="1:14" ht="21" x14ac:dyDescent="0.35">
      <c r="A41" s="19"/>
      <c r="B41" s="20" t="s">
        <v>59</v>
      </c>
      <c r="C41" s="21">
        <v>0</v>
      </c>
      <c r="D41" s="22">
        <f t="shared" si="18"/>
        <v>0</v>
      </c>
      <c r="E41" s="57">
        <f t="shared" si="19"/>
        <v>0</v>
      </c>
      <c r="F41" s="91">
        <v>0</v>
      </c>
      <c r="G41" s="92">
        <f t="shared" ref="G41:G43" si="53">F41*19%</f>
        <v>0</v>
      </c>
      <c r="H41" s="93">
        <f t="shared" ref="H41:H43" si="54">F41+G41</f>
        <v>0</v>
      </c>
      <c r="I41" s="129">
        <v>0</v>
      </c>
      <c r="J41" s="130">
        <f>I41*21%</f>
        <v>0</v>
      </c>
      <c r="K41" s="131">
        <f t="shared" ref="K41:K43" si="55">I41+J41</f>
        <v>0</v>
      </c>
      <c r="L41" s="176">
        <f>F41+I41</f>
        <v>0</v>
      </c>
      <c r="M41" s="177">
        <f t="shared" ref="M41:N41" si="56">G41+J41</f>
        <v>0</v>
      </c>
      <c r="N41" s="178">
        <f t="shared" si="56"/>
        <v>0</v>
      </c>
    </row>
    <row r="42" spans="1:14" ht="63" x14ac:dyDescent="0.35">
      <c r="A42" s="19"/>
      <c r="B42" s="23" t="s">
        <v>60</v>
      </c>
      <c r="C42" s="21">
        <v>0</v>
      </c>
      <c r="D42" s="22">
        <f t="shared" si="18"/>
        <v>0</v>
      </c>
      <c r="E42" s="57">
        <f t="shared" si="19"/>
        <v>0</v>
      </c>
      <c r="F42" s="91">
        <v>0</v>
      </c>
      <c r="G42" s="92">
        <f t="shared" si="53"/>
        <v>0</v>
      </c>
      <c r="H42" s="93">
        <f t="shared" si="54"/>
        <v>0</v>
      </c>
      <c r="I42" s="129">
        <v>0</v>
      </c>
      <c r="J42" s="130">
        <f t="shared" ref="J42:J43" si="57">I42*21%</f>
        <v>0</v>
      </c>
      <c r="K42" s="131">
        <f t="shared" si="55"/>
        <v>0</v>
      </c>
      <c r="L42" s="176">
        <f t="shared" ref="L42:L43" si="58">F42+I42</f>
        <v>0</v>
      </c>
      <c r="M42" s="177">
        <f t="shared" ref="M42:M43" si="59">G42+J42</f>
        <v>0</v>
      </c>
      <c r="N42" s="178">
        <f t="shared" ref="N42:N43" si="60">H42+K42</f>
        <v>0</v>
      </c>
    </row>
    <row r="43" spans="1:14" ht="21" x14ac:dyDescent="0.35">
      <c r="A43" s="418"/>
      <c r="B43" s="419" t="s">
        <v>61</v>
      </c>
      <c r="C43" s="420">
        <v>0</v>
      </c>
      <c r="D43" s="421">
        <f t="shared" si="18"/>
        <v>0</v>
      </c>
      <c r="E43" s="422">
        <f t="shared" si="19"/>
        <v>0</v>
      </c>
      <c r="F43" s="423">
        <v>0</v>
      </c>
      <c r="G43" s="424">
        <f t="shared" si="53"/>
        <v>0</v>
      </c>
      <c r="H43" s="425">
        <f t="shared" si="54"/>
        <v>0</v>
      </c>
      <c r="I43" s="430">
        <v>0</v>
      </c>
      <c r="J43" s="431">
        <f t="shared" si="57"/>
        <v>0</v>
      </c>
      <c r="K43" s="432">
        <f t="shared" si="55"/>
        <v>0</v>
      </c>
      <c r="L43" s="426">
        <f t="shared" si="58"/>
        <v>0</v>
      </c>
      <c r="M43" s="427">
        <f t="shared" si="59"/>
        <v>0</v>
      </c>
      <c r="N43" s="433">
        <f t="shared" si="60"/>
        <v>0</v>
      </c>
    </row>
    <row r="44" spans="1:14" ht="42.75" thickBot="1" x14ac:dyDescent="0.4">
      <c r="A44" s="429"/>
      <c r="B44" s="40" t="s">
        <v>145</v>
      </c>
      <c r="C44" s="10">
        <v>0</v>
      </c>
      <c r="D44" s="11">
        <f t="shared" ref="D44" si="61">C44*19%</f>
        <v>0</v>
      </c>
      <c r="E44" s="53">
        <f t="shared" ref="E44" si="62">C44+D44</f>
        <v>0</v>
      </c>
      <c r="F44" s="76">
        <v>0</v>
      </c>
      <c r="G44" s="77">
        <f t="shared" ref="G44" si="63">F44*19%</f>
        <v>0</v>
      </c>
      <c r="H44" s="78">
        <f t="shared" ref="H44" si="64">F44+G44</f>
        <v>0</v>
      </c>
      <c r="I44" s="114">
        <v>0</v>
      </c>
      <c r="J44" s="115">
        <f t="shared" ref="J44" si="65">I44*21%</f>
        <v>0</v>
      </c>
      <c r="K44" s="116">
        <f t="shared" ref="K44" si="66">I44+J44</f>
        <v>0</v>
      </c>
      <c r="L44" s="196">
        <f t="shared" ref="L44" si="67">F44+I44</f>
        <v>0</v>
      </c>
      <c r="M44" s="198">
        <f t="shared" ref="M44" si="68">G44+J44</f>
        <v>0</v>
      </c>
      <c r="N44" s="197">
        <f t="shared" ref="N44" si="69">H44+K44</f>
        <v>0</v>
      </c>
    </row>
    <row r="45" spans="1:14" ht="22.5" thickTop="1" thickBot="1" x14ac:dyDescent="0.4">
      <c r="A45" s="475" t="s">
        <v>62</v>
      </c>
      <c r="B45" s="476"/>
      <c r="C45" s="17">
        <f t="shared" ref="C45:N45" si="70">C21+C25+C26+C27+C28+C35+C36+C39</f>
        <v>33333.334000000003</v>
      </c>
      <c r="D45" s="17">
        <f t="shared" si="70"/>
        <v>6333.3334599999998</v>
      </c>
      <c r="E45" s="55">
        <f t="shared" si="70"/>
        <v>39666.667459999997</v>
      </c>
      <c r="F45" s="82">
        <f t="shared" si="70"/>
        <v>23333.333999999999</v>
      </c>
      <c r="G45" s="83">
        <f t="shared" si="70"/>
        <v>4433.3334599999998</v>
      </c>
      <c r="H45" s="84">
        <f t="shared" si="70"/>
        <v>27766.667460000001</v>
      </c>
      <c r="I45" s="120">
        <f t="shared" si="70"/>
        <v>10000</v>
      </c>
      <c r="J45" s="121">
        <f t="shared" si="70"/>
        <v>2100</v>
      </c>
      <c r="K45" s="122">
        <f t="shared" si="70"/>
        <v>12100</v>
      </c>
      <c r="L45" s="160">
        <f t="shared" si="70"/>
        <v>33333.334000000003</v>
      </c>
      <c r="M45" s="161">
        <f t="shared" si="70"/>
        <v>6533.3334599999998</v>
      </c>
      <c r="N45" s="162">
        <f t="shared" si="70"/>
        <v>39866.667459999997</v>
      </c>
    </row>
    <row r="46" spans="1:14" ht="21" x14ac:dyDescent="0.25">
      <c r="A46" s="473" t="s">
        <v>63</v>
      </c>
      <c r="B46" s="474"/>
      <c r="C46" s="474"/>
      <c r="D46" s="474"/>
      <c r="E46" s="474"/>
      <c r="F46" s="73"/>
      <c r="G46" s="74"/>
      <c r="H46" s="75"/>
      <c r="I46" s="111"/>
      <c r="J46" s="112"/>
      <c r="K46" s="113"/>
      <c r="L46" s="163"/>
      <c r="M46" s="164"/>
      <c r="N46" s="165"/>
    </row>
    <row r="47" spans="1:14" ht="21" x14ac:dyDescent="0.35">
      <c r="A47" s="19" t="s">
        <v>64</v>
      </c>
      <c r="B47" s="41" t="s">
        <v>65</v>
      </c>
      <c r="C47" s="42">
        <f>C48+C49+C50</f>
        <v>590406.04</v>
      </c>
      <c r="D47" s="42">
        <f t="shared" ref="D47:N47" si="71">D48+D49+D50</f>
        <v>112177.1476</v>
      </c>
      <c r="E47" s="42">
        <f t="shared" si="71"/>
        <v>702583.18760000006</v>
      </c>
      <c r="F47" s="95">
        <f t="shared" si="71"/>
        <v>606109.56000000006</v>
      </c>
      <c r="G47" s="95">
        <f t="shared" si="71"/>
        <v>88643.247900000002</v>
      </c>
      <c r="H47" s="95">
        <f t="shared" si="71"/>
        <v>694752.80790000001</v>
      </c>
      <c r="I47" s="132">
        <f t="shared" si="71"/>
        <v>29224.52</v>
      </c>
      <c r="J47" s="132">
        <f t="shared" si="71"/>
        <v>6137.1491999999998</v>
      </c>
      <c r="K47" s="132">
        <f t="shared" si="71"/>
        <v>35361.669200000004</v>
      </c>
      <c r="L47" s="175">
        <f t="shared" si="71"/>
        <v>635334.07999999996</v>
      </c>
      <c r="M47" s="175">
        <f t="shared" si="71"/>
        <v>94780.397100000002</v>
      </c>
      <c r="N47" s="175">
        <f t="shared" si="71"/>
        <v>730114.47710000002</v>
      </c>
    </row>
    <row r="48" spans="1:14" ht="21" x14ac:dyDescent="0.35">
      <c r="A48" s="19"/>
      <c r="B48" s="20" t="s">
        <v>66</v>
      </c>
      <c r="C48" s="21">
        <f>126716.71-57300.17-0.48</f>
        <v>69416.060000000012</v>
      </c>
      <c r="D48" s="22">
        <f>C48*0.19</f>
        <v>13189.051400000002</v>
      </c>
      <c r="E48" s="57">
        <f>C48+D48</f>
        <v>82605.111400000009</v>
      </c>
      <c r="F48" s="91">
        <f>26224.62+43191.93-0.49</f>
        <v>69416.06</v>
      </c>
      <c r="G48" s="92">
        <f>F48*0.19</f>
        <v>13189.0514</v>
      </c>
      <c r="H48" s="93">
        <f>F48+G48</f>
        <v>82605.111399999994</v>
      </c>
      <c r="I48" s="129">
        <v>0</v>
      </c>
      <c r="J48" s="130">
        <f>I48*0.21</f>
        <v>0</v>
      </c>
      <c r="K48" s="131">
        <f>I48+J48</f>
        <v>0</v>
      </c>
      <c r="L48" s="176">
        <f>F48+I48</f>
        <v>69416.06</v>
      </c>
      <c r="M48" s="177">
        <f t="shared" ref="M48:N48" si="72">G48+J48</f>
        <v>13189.0514</v>
      </c>
      <c r="N48" s="178">
        <f t="shared" si="72"/>
        <v>82605.111399999994</v>
      </c>
    </row>
    <row r="49" spans="1:14" ht="21" x14ac:dyDescent="0.35">
      <c r="A49" s="19"/>
      <c r="B49" s="34" t="s">
        <v>67</v>
      </c>
      <c r="C49" s="185">
        <f>131970.72+135992.72+143656.56-30000</f>
        <v>381620</v>
      </c>
      <c r="D49" s="25">
        <f t="shared" ref="D49" si="73">C49*0.19</f>
        <v>72507.8</v>
      </c>
      <c r="E49" s="58">
        <f t="shared" ref="E49:E58" si="74">C49+D49</f>
        <v>454127.8</v>
      </c>
      <c r="F49" s="91">
        <f>97285.73+100234.71+110348.3+1600.27+1600.27+33084.72+34157.74+33308.27-30000-0.01</f>
        <v>381620</v>
      </c>
      <c r="G49" s="92">
        <f t="shared" ref="G49" si="75">F49*0.19</f>
        <v>72507.8</v>
      </c>
      <c r="H49" s="93">
        <f t="shared" ref="H49:H51" si="76">F49+G49</f>
        <v>454127.8</v>
      </c>
      <c r="I49" s="129">
        <f>C49-F49</f>
        <v>0</v>
      </c>
      <c r="J49" s="130">
        <f>I49*0.21</f>
        <v>0</v>
      </c>
      <c r="K49" s="131">
        <f t="shared" ref="K49:K51" si="77">I49+J49</f>
        <v>0</v>
      </c>
      <c r="L49" s="176">
        <f>F49+I49</f>
        <v>381620</v>
      </c>
      <c r="M49" s="177">
        <f t="shared" ref="M49" si="78">G49+J49</f>
        <v>72507.8</v>
      </c>
      <c r="N49" s="178">
        <f t="shared" ref="N49" si="79">H49+K49</f>
        <v>454127.8</v>
      </c>
    </row>
    <row r="50" spans="1:14" ht="21" x14ac:dyDescent="0.35">
      <c r="A50" s="19"/>
      <c r="B50" s="20" t="s">
        <v>143</v>
      </c>
      <c r="C50" s="21">
        <v>139369.98000000001</v>
      </c>
      <c r="D50" s="22">
        <f t="shared" ref="D50" si="80">C50*0.19</f>
        <v>26480.296200000001</v>
      </c>
      <c r="E50" s="57">
        <f t="shared" ref="E50" si="81">C50+D50</f>
        <v>165850.27620000002</v>
      </c>
      <c r="F50" s="91">
        <v>155073.5</v>
      </c>
      <c r="G50" s="92">
        <f>F50*0.019</f>
        <v>2946.3964999999998</v>
      </c>
      <c r="H50" s="93">
        <f>F50+G50</f>
        <v>158019.8965</v>
      </c>
      <c r="I50" s="129">
        <v>29224.52</v>
      </c>
      <c r="J50" s="130">
        <f>I50*0.21</f>
        <v>6137.1491999999998</v>
      </c>
      <c r="K50" s="131">
        <f>I50+J50</f>
        <v>35361.669200000004</v>
      </c>
      <c r="L50" s="176">
        <f>F50+I50</f>
        <v>184298.02</v>
      </c>
      <c r="M50" s="177">
        <f t="shared" ref="M50" si="82">G50+J50</f>
        <v>9083.5456999999988</v>
      </c>
      <c r="N50" s="178">
        <f t="shared" ref="N50" si="83">H50+K50</f>
        <v>193381.56570000001</v>
      </c>
    </row>
    <row r="51" spans="1:14" ht="21" x14ac:dyDescent="0.35">
      <c r="A51" s="19" t="s">
        <v>68</v>
      </c>
      <c r="B51" s="20" t="s">
        <v>69</v>
      </c>
      <c r="C51" s="21">
        <v>0</v>
      </c>
      <c r="D51" s="22">
        <f t="shared" ref="D51:D58" si="84">C51*19%</f>
        <v>0</v>
      </c>
      <c r="E51" s="57">
        <f t="shared" si="74"/>
        <v>0</v>
      </c>
      <c r="F51" s="91">
        <v>0</v>
      </c>
      <c r="G51" s="92">
        <f t="shared" ref="G51" si="85">F51*19%</f>
        <v>0</v>
      </c>
      <c r="H51" s="93">
        <f t="shared" si="76"/>
        <v>0</v>
      </c>
      <c r="I51" s="129">
        <v>0</v>
      </c>
      <c r="J51" s="130">
        <f>I51*0.21</f>
        <v>0</v>
      </c>
      <c r="K51" s="131">
        <f t="shared" si="77"/>
        <v>0</v>
      </c>
      <c r="L51" s="172">
        <v>0</v>
      </c>
      <c r="M51" s="173">
        <f t="shared" ref="M51" si="86">L51*19%</f>
        <v>0</v>
      </c>
      <c r="N51" s="174">
        <f t="shared" ref="N51" si="87">L51+M51</f>
        <v>0</v>
      </c>
    </row>
    <row r="52" spans="1:14" ht="21" x14ac:dyDescent="0.35">
      <c r="A52" s="19" t="s">
        <v>70</v>
      </c>
      <c r="B52" s="23" t="s">
        <v>71</v>
      </c>
      <c r="C52" s="42">
        <f>C53+C54+C55</f>
        <v>19837.5</v>
      </c>
      <c r="D52" s="42">
        <f t="shared" ref="D52:N52" si="88">D53+D54+D55</f>
        <v>3769.125</v>
      </c>
      <c r="E52" s="42">
        <f t="shared" si="88"/>
        <v>23606.625</v>
      </c>
      <c r="F52" s="95">
        <f t="shared" si="88"/>
        <v>0</v>
      </c>
      <c r="G52" s="95">
        <f t="shared" si="88"/>
        <v>0</v>
      </c>
      <c r="H52" s="95">
        <f t="shared" si="88"/>
        <v>0</v>
      </c>
      <c r="I52" s="132">
        <f t="shared" si="88"/>
        <v>19837.5</v>
      </c>
      <c r="J52" s="132">
        <f t="shared" si="88"/>
        <v>4165.875</v>
      </c>
      <c r="K52" s="132">
        <f t="shared" si="88"/>
        <v>24003.375</v>
      </c>
      <c r="L52" s="175">
        <f t="shared" si="88"/>
        <v>19837.5</v>
      </c>
      <c r="M52" s="175">
        <f t="shared" si="88"/>
        <v>4165.875</v>
      </c>
      <c r="N52" s="175">
        <f t="shared" si="88"/>
        <v>24003.375</v>
      </c>
    </row>
    <row r="53" spans="1:14" ht="27.75" customHeight="1" x14ac:dyDescent="0.35">
      <c r="A53" s="19"/>
      <c r="B53" s="20" t="s">
        <v>72</v>
      </c>
      <c r="C53" s="21">
        <v>0</v>
      </c>
      <c r="D53" s="22">
        <f t="shared" ref="D53:D54" si="89">C53*0.19</f>
        <v>0</v>
      </c>
      <c r="E53" s="57">
        <f t="shared" si="74"/>
        <v>0</v>
      </c>
      <c r="F53" s="91">
        <v>0</v>
      </c>
      <c r="G53" s="92">
        <f t="shared" ref="G53:G54" si="90">F53*0.19</f>
        <v>0</v>
      </c>
      <c r="H53" s="93">
        <f t="shared" ref="H53:H58" si="91">F53+G53</f>
        <v>0</v>
      </c>
      <c r="I53" s="129">
        <v>0</v>
      </c>
      <c r="J53" s="130">
        <f>I53*0.21</f>
        <v>0</v>
      </c>
      <c r="K53" s="131">
        <f t="shared" ref="K53:K58" si="92">I53+J53</f>
        <v>0</v>
      </c>
      <c r="L53" s="172">
        <v>0</v>
      </c>
      <c r="M53" s="173">
        <f t="shared" ref="M53:M54" si="93">L53*0.19</f>
        <v>0</v>
      </c>
      <c r="N53" s="174">
        <f t="shared" ref="N53:N58" si="94">L53+M53</f>
        <v>0</v>
      </c>
    </row>
    <row r="54" spans="1:14" ht="28.5" customHeight="1" x14ac:dyDescent="0.35">
      <c r="A54" s="19"/>
      <c r="B54" s="20" t="s">
        <v>73</v>
      </c>
      <c r="C54" s="21">
        <v>0</v>
      </c>
      <c r="D54" s="22">
        <f t="shared" si="89"/>
        <v>0</v>
      </c>
      <c r="E54" s="57">
        <f t="shared" si="74"/>
        <v>0</v>
      </c>
      <c r="F54" s="91">
        <v>0</v>
      </c>
      <c r="G54" s="92">
        <f t="shared" si="90"/>
        <v>0</v>
      </c>
      <c r="H54" s="93">
        <f t="shared" si="91"/>
        <v>0</v>
      </c>
      <c r="I54" s="129">
        <v>0</v>
      </c>
      <c r="J54" s="130">
        <f t="shared" ref="J54:J58" si="95">I54*0.21</f>
        <v>0</v>
      </c>
      <c r="K54" s="131">
        <f t="shared" si="92"/>
        <v>0</v>
      </c>
      <c r="L54" s="172">
        <v>0</v>
      </c>
      <c r="M54" s="173">
        <f t="shared" si="93"/>
        <v>0</v>
      </c>
      <c r="N54" s="174">
        <f t="shared" si="94"/>
        <v>0</v>
      </c>
    </row>
    <row r="55" spans="1:14" ht="28.5" customHeight="1" x14ac:dyDescent="0.35">
      <c r="A55" s="19"/>
      <c r="B55" s="20" t="s">
        <v>144</v>
      </c>
      <c r="C55" s="21">
        <v>19837.5</v>
      </c>
      <c r="D55" s="22">
        <f t="shared" ref="D55" si="96">C55*0.19</f>
        <v>3769.125</v>
      </c>
      <c r="E55" s="57">
        <f t="shared" ref="E55" si="97">C55+D55</f>
        <v>23606.625</v>
      </c>
      <c r="F55" s="91">
        <v>0</v>
      </c>
      <c r="G55" s="92">
        <f t="shared" ref="G55" si="98">F55*0.19</f>
        <v>0</v>
      </c>
      <c r="H55" s="93">
        <f t="shared" ref="H55" si="99">F55+G55</f>
        <v>0</v>
      </c>
      <c r="I55" s="129">
        <v>19837.5</v>
      </c>
      <c r="J55" s="130">
        <f t="shared" ref="J55" si="100">I55*0.21</f>
        <v>4165.875</v>
      </c>
      <c r="K55" s="131">
        <f t="shared" ref="K55" si="101">I55+J55</f>
        <v>24003.375</v>
      </c>
      <c r="L55" s="172">
        <f>F55+I55</f>
        <v>19837.5</v>
      </c>
      <c r="M55" s="173">
        <f>L55*0.21</f>
        <v>4165.875</v>
      </c>
      <c r="N55" s="174">
        <f t="shared" ref="N55" si="102">L55+M55</f>
        <v>24003.375</v>
      </c>
    </row>
    <row r="56" spans="1:14" ht="42" x14ac:dyDescent="0.35">
      <c r="A56" s="19" t="s">
        <v>74</v>
      </c>
      <c r="B56" s="23" t="s">
        <v>75</v>
      </c>
      <c r="C56" s="21">
        <v>0</v>
      </c>
      <c r="D56" s="22">
        <f t="shared" si="84"/>
        <v>0</v>
      </c>
      <c r="E56" s="57">
        <f t="shared" si="74"/>
        <v>0</v>
      </c>
      <c r="F56" s="91">
        <v>0</v>
      </c>
      <c r="G56" s="92">
        <f t="shared" ref="G56:G58" si="103">F56*19%</f>
        <v>0</v>
      </c>
      <c r="H56" s="93">
        <f t="shared" si="91"/>
        <v>0</v>
      </c>
      <c r="I56" s="129">
        <v>0</v>
      </c>
      <c r="J56" s="130">
        <f t="shared" si="95"/>
        <v>0</v>
      </c>
      <c r="K56" s="131">
        <f t="shared" si="92"/>
        <v>0</v>
      </c>
      <c r="L56" s="172">
        <v>0</v>
      </c>
      <c r="M56" s="173">
        <f t="shared" ref="M56:M58" si="104">L56*19%</f>
        <v>0</v>
      </c>
      <c r="N56" s="174">
        <f t="shared" si="94"/>
        <v>0</v>
      </c>
    </row>
    <row r="57" spans="1:14" ht="21" x14ac:dyDescent="0.35">
      <c r="A57" s="19" t="s">
        <v>76</v>
      </c>
      <c r="B57" s="23" t="s">
        <v>77</v>
      </c>
      <c r="C57" s="21">
        <v>0</v>
      </c>
      <c r="D57" s="22">
        <f t="shared" si="84"/>
        <v>0</v>
      </c>
      <c r="E57" s="57">
        <f t="shared" si="74"/>
        <v>0</v>
      </c>
      <c r="F57" s="91">
        <v>0</v>
      </c>
      <c r="G57" s="92">
        <f t="shared" si="103"/>
        <v>0</v>
      </c>
      <c r="H57" s="93">
        <f t="shared" si="91"/>
        <v>0</v>
      </c>
      <c r="I57" s="129">
        <v>0</v>
      </c>
      <c r="J57" s="130">
        <f t="shared" si="95"/>
        <v>0</v>
      </c>
      <c r="K57" s="131">
        <f t="shared" si="92"/>
        <v>0</v>
      </c>
      <c r="L57" s="172">
        <v>0</v>
      </c>
      <c r="M57" s="173">
        <f t="shared" si="104"/>
        <v>0</v>
      </c>
      <c r="N57" s="174">
        <f t="shared" si="94"/>
        <v>0</v>
      </c>
    </row>
    <row r="58" spans="1:14" ht="21" x14ac:dyDescent="0.35">
      <c r="A58" s="19" t="s">
        <v>78</v>
      </c>
      <c r="B58" s="23" t="s">
        <v>79</v>
      </c>
      <c r="C58" s="21">
        <v>0</v>
      </c>
      <c r="D58" s="22">
        <f t="shared" si="84"/>
        <v>0</v>
      </c>
      <c r="E58" s="57">
        <f t="shared" si="74"/>
        <v>0</v>
      </c>
      <c r="F58" s="91">
        <v>0</v>
      </c>
      <c r="G58" s="92">
        <f t="shared" si="103"/>
        <v>0</v>
      </c>
      <c r="H58" s="93">
        <f t="shared" si="91"/>
        <v>0</v>
      </c>
      <c r="I58" s="129">
        <v>0</v>
      </c>
      <c r="J58" s="130">
        <f t="shared" si="95"/>
        <v>0</v>
      </c>
      <c r="K58" s="131">
        <f t="shared" si="92"/>
        <v>0</v>
      </c>
      <c r="L58" s="172">
        <v>0</v>
      </c>
      <c r="M58" s="173">
        <f t="shared" si="104"/>
        <v>0</v>
      </c>
      <c r="N58" s="174">
        <f t="shared" si="94"/>
        <v>0</v>
      </c>
    </row>
    <row r="59" spans="1:14" ht="21.75" thickBot="1" x14ac:dyDescent="0.4">
      <c r="A59" s="462" t="s">
        <v>80</v>
      </c>
      <c r="B59" s="463"/>
      <c r="C59" s="18">
        <f>C47+C51+C52+C56+C57+C58</f>
        <v>610243.54</v>
      </c>
      <c r="D59" s="18">
        <f t="shared" ref="D59:E59" si="105">D47+D51+D52+D56+D57+D58</f>
        <v>115946.2726</v>
      </c>
      <c r="E59" s="56">
        <f t="shared" si="105"/>
        <v>726189.81260000006</v>
      </c>
      <c r="F59" s="85">
        <f>F47+F51+F52+F56+F57+F58</f>
        <v>606109.56000000006</v>
      </c>
      <c r="G59" s="86">
        <f t="shared" ref="G59:H59" si="106">G47+G51+G52+G56+G57+G58</f>
        <v>88643.247900000002</v>
      </c>
      <c r="H59" s="87">
        <f t="shared" si="106"/>
        <v>694752.80790000001</v>
      </c>
      <c r="I59" s="123">
        <f>I47+I51+I52+I56+I57+I58</f>
        <v>49062.020000000004</v>
      </c>
      <c r="J59" s="124">
        <f t="shared" ref="J59:K59" si="107">J47+J51+J52+J56+J57+J58</f>
        <v>10303.0242</v>
      </c>
      <c r="K59" s="125">
        <f t="shared" si="107"/>
        <v>59365.044200000004</v>
      </c>
      <c r="L59" s="166">
        <f>L47+L51+L52+L56+L57+L58</f>
        <v>655171.57999999996</v>
      </c>
      <c r="M59" s="167">
        <f t="shared" ref="M59:N59" si="108">M47+M51+M52+M56+M57+M58</f>
        <v>98946.272100000002</v>
      </c>
      <c r="N59" s="168">
        <f t="shared" si="108"/>
        <v>754117.85210000002</v>
      </c>
    </row>
    <row r="60" spans="1:14" ht="21" x14ac:dyDescent="0.25">
      <c r="A60" s="473" t="s">
        <v>81</v>
      </c>
      <c r="B60" s="474"/>
      <c r="C60" s="474"/>
      <c r="D60" s="474"/>
      <c r="E60" s="474"/>
      <c r="F60" s="73"/>
      <c r="G60" s="74"/>
      <c r="H60" s="75"/>
      <c r="I60" s="111"/>
      <c r="J60" s="112"/>
      <c r="K60" s="113"/>
      <c r="L60" s="163"/>
      <c r="M60" s="164"/>
      <c r="N60" s="165"/>
    </row>
    <row r="61" spans="1:14" s="2" customFormat="1" ht="21" x14ac:dyDescent="0.35">
      <c r="A61" s="250" t="s">
        <v>82</v>
      </c>
      <c r="B61" s="312" t="s">
        <v>83</v>
      </c>
      <c r="C61" s="139">
        <f>C62+C63</f>
        <v>0</v>
      </c>
      <c r="D61" s="139">
        <f t="shared" ref="D61:E61" si="109">D62+D63</f>
        <v>0</v>
      </c>
      <c r="E61" s="140">
        <f t="shared" si="109"/>
        <v>0</v>
      </c>
      <c r="F61" s="251">
        <f>F62+F63</f>
        <v>0</v>
      </c>
      <c r="G61" s="252">
        <f t="shared" ref="G61:H61" si="110">G62+G63</f>
        <v>0</v>
      </c>
      <c r="H61" s="253">
        <f t="shared" si="110"/>
        <v>0</v>
      </c>
      <c r="I61" s="254">
        <f>I62+I63</f>
        <v>0</v>
      </c>
      <c r="J61" s="255">
        <f t="shared" ref="J61:K61" si="111">J62+J63</f>
        <v>0</v>
      </c>
      <c r="K61" s="256">
        <f t="shared" si="111"/>
        <v>0</v>
      </c>
      <c r="L61" s="257">
        <f>L62+L63</f>
        <v>0</v>
      </c>
      <c r="M61" s="258">
        <f t="shared" ref="M61:N61" si="112">M62+M63</f>
        <v>0</v>
      </c>
      <c r="N61" s="259">
        <f t="shared" si="112"/>
        <v>0</v>
      </c>
    </row>
    <row r="62" spans="1:14" ht="21" x14ac:dyDescent="0.35">
      <c r="A62" s="19"/>
      <c r="B62" s="43" t="s">
        <v>84</v>
      </c>
      <c r="C62" s="21">
        <v>0</v>
      </c>
      <c r="D62" s="22">
        <f t="shared" ref="D62:D71" si="113">C62*19%</f>
        <v>0</v>
      </c>
      <c r="E62" s="57">
        <f t="shared" ref="E62:E63" si="114">C62+D62</f>
        <v>0</v>
      </c>
      <c r="F62" s="91">
        <v>0</v>
      </c>
      <c r="G62" s="92">
        <f t="shared" ref="G62:G63" si="115">F62*19%</f>
        <v>0</v>
      </c>
      <c r="H62" s="93">
        <f t="shared" ref="H62:H63" si="116">F62+G62</f>
        <v>0</v>
      </c>
      <c r="I62" s="129">
        <f>C62-F62</f>
        <v>0</v>
      </c>
      <c r="J62" s="130">
        <f>I62*21%</f>
        <v>0</v>
      </c>
      <c r="K62" s="131">
        <f t="shared" ref="K62:K63" si="117">I62+J62</f>
        <v>0</v>
      </c>
      <c r="L62" s="176">
        <f>F62+I62</f>
        <v>0</v>
      </c>
      <c r="M62" s="177">
        <f t="shared" ref="M62:N62" si="118">G62+J62</f>
        <v>0</v>
      </c>
      <c r="N62" s="178">
        <f t="shared" si="118"/>
        <v>0</v>
      </c>
    </row>
    <row r="63" spans="1:14" ht="21.75" thickBot="1" x14ac:dyDescent="0.4">
      <c r="A63" s="8"/>
      <c r="B63" s="9" t="s">
        <v>85</v>
      </c>
      <c r="C63" s="21">
        <v>0</v>
      </c>
      <c r="D63" s="22">
        <f t="shared" si="113"/>
        <v>0</v>
      </c>
      <c r="E63" s="57">
        <f t="shared" si="114"/>
        <v>0</v>
      </c>
      <c r="F63" s="91">
        <v>0</v>
      </c>
      <c r="G63" s="92">
        <f t="shared" si="115"/>
        <v>0</v>
      </c>
      <c r="H63" s="93">
        <f t="shared" si="116"/>
        <v>0</v>
      </c>
      <c r="I63" s="129">
        <f>C63-F63</f>
        <v>0</v>
      </c>
      <c r="J63" s="130">
        <f>I63*21%</f>
        <v>0</v>
      </c>
      <c r="K63" s="131">
        <f t="shared" si="117"/>
        <v>0</v>
      </c>
      <c r="L63" s="176">
        <f>F63+I63</f>
        <v>0</v>
      </c>
      <c r="M63" s="177">
        <f t="shared" ref="M63" si="119">G63+J63</f>
        <v>0</v>
      </c>
      <c r="N63" s="178">
        <f t="shared" ref="N63" si="120">H63+K63</f>
        <v>0</v>
      </c>
    </row>
    <row r="64" spans="1:14" s="2" customFormat="1" ht="21.75" thickTop="1" x14ac:dyDescent="0.35">
      <c r="A64" s="280" t="s">
        <v>86</v>
      </c>
      <c r="B64" s="313" t="s">
        <v>87</v>
      </c>
      <c r="C64" s="282">
        <f t="shared" ref="C64:N64" si="121">SUM(C65:C69)</f>
        <v>29884.51</v>
      </c>
      <c r="D64" s="282">
        <f t="shared" si="121"/>
        <v>0</v>
      </c>
      <c r="E64" s="283">
        <f t="shared" si="121"/>
        <v>29884.51</v>
      </c>
      <c r="F64" s="284">
        <f t="shared" si="121"/>
        <v>15921.810000000001</v>
      </c>
      <c r="G64" s="285">
        <f t="shared" si="121"/>
        <v>0</v>
      </c>
      <c r="H64" s="286">
        <f t="shared" si="121"/>
        <v>15921.810000000001</v>
      </c>
      <c r="I64" s="287">
        <f t="shared" si="121"/>
        <v>13962.7</v>
      </c>
      <c r="J64" s="288">
        <f t="shared" si="121"/>
        <v>0</v>
      </c>
      <c r="K64" s="289">
        <f t="shared" si="121"/>
        <v>13962.7</v>
      </c>
      <c r="L64" s="290">
        <f t="shared" si="121"/>
        <v>29884.510000000002</v>
      </c>
      <c r="M64" s="291">
        <f t="shared" si="121"/>
        <v>0</v>
      </c>
      <c r="N64" s="292">
        <f t="shared" si="121"/>
        <v>29884.510000000002</v>
      </c>
    </row>
    <row r="65" spans="1:14" ht="42" x14ac:dyDescent="0.35">
      <c r="A65" s="19"/>
      <c r="B65" s="23" t="s">
        <v>88</v>
      </c>
      <c r="C65" s="21">
        <v>0</v>
      </c>
      <c r="D65" s="44">
        <v>0</v>
      </c>
      <c r="E65" s="57">
        <f t="shared" ref="E65:E71" si="122">C65+D65</f>
        <v>0</v>
      </c>
      <c r="F65" s="91">
        <v>0</v>
      </c>
      <c r="G65" s="97">
        <v>0</v>
      </c>
      <c r="H65" s="93">
        <f t="shared" ref="H65:H71" si="123">F65+G65</f>
        <v>0</v>
      </c>
      <c r="I65" s="129">
        <v>0</v>
      </c>
      <c r="J65" s="133">
        <v>0</v>
      </c>
      <c r="K65" s="131">
        <f t="shared" ref="K65:K71" si="124">I65+J65</f>
        <v>0</v>
      </c>
      <c r="L65" s="176">
        <f>F65+I65</f>
        <v>0</v>
      </c>
      <c r="M65" s="177">
        <f t="shared" ref="M65:N65" si="125">G65+J65</f>
        <v>0</v>
      </c>
      <c r="N65" s="178">
        <f t="shared" si="125"/>
        <v>0</v>
      </c>
    </row>
    <row r="66" spans="1:14" ht="42" x14ac:dyDescent="0.35">
      <c r="A66" s="19"/>
      <c r="B66" s="23" t="s">
        <v>89</v>
      </c>
      <c r="C66" s="21">
        <v>29884.51</v>
      </c>
      <c r="D66" s="44">
        <v>0</v>
      </c>
      <c r="E66" s="57">
        <f t="shared" si="122"/>
        <v>29884.51</v>
      </c>
      <c r="F66" s="91">
        <f>5307.27+5307.27+5307.27</f>
        <v>15921.810000000001</v>
      </c>
      <c r="G66" s="97">
        <v>0</v>
      </c>
      <c r="H66" s="93">
        <f t="shared" si="123"/>
        <v>15921.810000000001</v>
      </c>
      <c r="I66" s="129">
        <f>4794.64+4549.61+4618.45</f>
        <v>13962.7</v>
      </c>
      <c r="J66" s="133">
        <v>0</v>
      </c>
      <c r="K66" s="131">
        <f t="shared" si="124"/>
        <v>13962.7</v>
      </c>
      <c r="L66" s="176">
        <f t="shared" ref="L66:L69" si="126">F66+I66</f>
        <v>29884.510000000002</v>
      </c>
      <c r="M66" s="177">
        <f t="shared" ref="M66:M69" si="127">G66+J66</f>
        <v>0</v>
      </c>
      <c r="N66" s="178">
        <f t="shared" ref="N66:N69" si="128">H66+K66</f>
        <v>29884.510000000002</v>
      </c>
    </row>
    <row r="67" spans="1:14" ht="42" x14ac:dyDescent="0.35">
      <c r="A67" s="19"/>
      <c r="B67" s="23" t="s">
        <v>90</v>
      </c>
      <c r="C67" s="21">
        <v>0</v>
      </c>
      <c r="D67" s="44">
        <v>0</v>
      </c>
      <c r="E67" s="57">
        <f t="shared" si="122"/>
        <v>0</v>
      </c>
      <c r="F67" s="91">
        <v>0</v>
      </c>
      <c r="G67" s="97">
        <v>0</v>
      </c>
      <c r="H67" s="93">
        <f t="shared" si="123"/>
        <v>0</v>
      </c>
      <c r="I67" s="129">
        <v>0</v>
      </c>
      <c r="J67" s="133">
        <v>0</v>
      </c>
      <c r="K67" s="131">
        <f t="shared" si="124"/>
        <v>0</v>
      </c>
      <c r="L67" s="176">
        <f t="shared" si="126"/>
        <v>0</v>
      </c>
      <c r="M67" s="177">
        <f t="shared" si="127"/>
        <v>0</v>
      </c>
      <c r="N67" s="178">
        <f t="shared" si="128"/>
        <v>0</v>
      </c>
    </row>
    <row r="68" spans="1:14" ht="21" x14ac:dyDescent="0.35">
      <c r="A68" s="19"/>
      <c r="B68" s="23" t="s">
        <v>91</v>
      </c>
      <c r="C68" s="21">
        <v>0</v>
      </c>
      <c r="D68" s="44">
        <v>0</v>
      </c>
      <c r="E68" s="57">
        <f t="shared" si="122"/>
        <v>0</v>
      </c>
      <c r="F68" s="91">
        <v>0</v>
      </c>
      <c r="G68" s="97">
        <v>0</v>
      </c>
      <c r="H68" s="93">
        <f t="shared" si="123"/>
        <v>0</v>
      </c>
      <c r="I68" s="129">
        <v>0</v>
      </c>
      <c r="J68" s="133">
        <v>0</v>
      </c>
      <c r="K68" s="131">
        <f t="shared" si="124"/>
        <v>0</v>
      </c>
      <c r="L68" s="176">
        <f t="shared" si="126"/>
        <v>0</v>
      </c>
      <c r="M68" s="177">
        <f t="shared" si="127"/>
        <v>0</v>
      </c>
      <c r="N68" s="178">
        <f t="shared" si="128"/>
        <v>0</v>
      </c>
    </row>
    <row r="69" spans="1:14" ht="42.75" thickBot="1" x14ac:dyDescent="0.4">
      <c r="A69" s="8"/>
      <c r="B69" s="40" t="s">
        <v>92</v>
      </c>
      <c r="C69" s="10">
        <v>0</v>
      </c>
      <c r="D69" s="45">
        <v>0</v>
      </c>
      <c r="E69" s="53">
        <f t="shared" si="122"/>
        <v>0</v>
      </c>
      <c r="F69" s="76">
        <v>0</v>
      </c>
      <c r="G69" s="98">
        <v>0</v>
      </c>
      <c r="H69" s="78">
        <f t="shared" si="123"/>
        <v>0</v>
      </c>
      <c r="I69" s="114">
        <v>0</v>
      </c>
      <c r="J69" s="134">
        <v>0</v>
      </c>
      <c r="K69" s="116">
        <f t="shared" si="124"/>
        <v>0</v>
      </c>
      <c r="L69" s="176">
        <f t="shared" si="126"/>
        <v>0</v>
      </c>
      <c r="M69" s="198">
        <f t="shared" si="127"/>
        <v>0</v>
      </c>
      <c r="N69" s="178">
        <f t="shared" si="128"/>
        <v>0</v>
      </c>
    </row>
    <row r="70" spans="1:14" ht="22.5" thickTop="1" thickBot="1" x14ac:dyDescent="0.4">
      <c r="A70" s="30" t="s">
        <v>93</v>
      </c>
      <c r="B70" s="31" t="s">
        <v>94</v>
      </c>
      <c r="C70" s="32">
        <v>247527.63</v>
      </c>
      <c r="D70" s="33">
        <f t="shared" si="113"/>
        <v>47030.2497</v>
      </c>
      <c r="E70" s="60">
        <f t="shared" si="122"/>
        <v>294557.87969999999</v>
      </c>
      <c r="F70" s="79">
        <v>0</v>
      </c>
      <c r="G70" s="80">
        <f t="shared" ref="G70:G71" si="129">F70*19%</f>
        <v>0</v>
      </c>
      <c r="H70" s="81">
        <f t="shared" si="123"/>
        <v>0</v>
      </c>
      <c r="I70" s="117">
        <f>C70-F70</f>
        <v>247527.63</v>
      </c>
      <c r="J70" s="118">
        <f>I70*21%</f>
        <v>51980.802299999996</v>
      </c>
      <c r="K70" s="119">
        <f t="shared" si="124"/>
        <v>299508.43229999999</v>
      </c>
      <c r="L70" s="199">
        <f>F70+I70</f>
        <v>247527.63</v>
      </c>
      <c r="M70" s="200">
        <f t="shared" ref="M70:N70" si="130">G70+J70</f>
        <v>51980.802299999996</v>
      </c>
      <c r="N70" s="201">
        <f t="shared" si="130"/>
        <v>299508.43229999999</v>
      </c>
    </row>
    <row r="71" spans="1:14" ht="22.5" thickTop="1" thickBot="1" x14ac:dyDescent="0.4">
      <c r="A71" s="12" t="s">
        <v>95</v>
      </c>
      <c r="B71" s="16" t="s">
        <v>96</v>
      </c>
      <c r="C71" s="14">
        <v>0</v>
      </c>
      <c r="D71" s="15">
        <f t="shared" si="113"/>
        <v>0</v>
      </c>
      <c r="E71" s="54">
        <f t="shared" si="122"/>
        <v>0</v>
      </c>
      <c r="F71" s="79">
        <v>0</v>
      </c>
      <c r="G71" s="80">
        <f t="shared" si="129"/>
        <v>0</v>
      </c>
      <c r="H71" s="81">
        <f t="shared" si="123"/>
        <v>0</v>
      </c>
      <c r="I71" s="117">
        <f>C71-F71</f>
        <v>0</v>
      </c>
      <c r="J71" s="118">
        <f>I71*21%</f>
        <v>0</v>
      </c>
      <c r="K71" s="119">
        <f t="shared" si="124"/>
        <v>0</v>
      </c>
      <c r="L71" s="199">
        <f>F71+I71</f>
        <v>0</v>
      </c>
      <c r="M71" s="200">
        <f t="shared" ref="M71" si="131">G71+J71</f>
        <v>0</v>
      </c>
      <c r="N71" s="201">
        <f t="shared" ref="N71" si="132">H71+K71</f>
        <v>0</v>
      </c>
    </row>
    <row r="72" spans="1:14" ht="22.5" thickTop="1" thickBot="1" x14ac:dyDescent="0.4">
      <c r="A72" s="475" t="s">
        <v>97</v>
      </c>
      <c r="B72" s="476"/>
      <c r="C72" s="17">
        <f>C61+C64+C70+C71</f>
        <v>277412.14</v>
      </c>
      <c r="D72" s="17">
        <f t="shared" ref="D72:E72" si="133">D61+D64+D70+D71</f>
        <v>47030.2497</v>
      </c>
      <c r="E72" s="55">
        <f t="shared" si="133"/>
        <v>324442.3897</v>
      </c>
      <c r="F72" s="82">
        <f>F61+F64+F70+F71</f>
        <v>15921.810000000001</v>
      </c>
      <c r="G72" s="83">
        <f t="shared" ref="G72:H72" si="134">G61+G64+G70+G71</f>
        <v>0</v>
      </c>
      <c r="H72" s="84">
        <f t="shared" si="134"/>
        <v>15921.810000000001</v>
      </c>
      <c r="I72" s="120">
        <f>I61+I64+I70+I71</f>
        <v>261490.33000000002</v>
      </c>
      <c r="J72" s="121">
        <f t="shared" ref="J72:K72" si="135">J61+J64+J70+J71</f>
        <v>51980.802299999996</v>
      </c>
      <c r="K72" s="122">
        <f t="shared" si="135"/>
        <v>313471.1323</v>
      </c>
      <c r="L72" s="160">
        <f>L61+L64+L70+L71</f>
        <v>277412.14</v>
      </c>
      <c r="M72" s="161">
        <f t="shared" ref="M72:N72" si="136">M61+M64+M70+M71</f>
        <v>51980.802299999996</v>
      </c>
      <c r="N72" s="162">
        <f t="shared" si="136"/>
        <v>329392.9423</v>
      </c>
    </row>
    <row r="73" spans="1:14" ht="21" x14ac:dyDescent="0.25">
      <c r="A73" s="477" t="s">
        <v>98</v>
      </c>
      <c r="B73" s="474"/>
      <c r="C73" s="474"/>
      <c r="D73" s="474"/>
      <c r="E73" s="474"/>
      <c r="F73" s="73"/>
      <c r="G73" s="74"/>
      <c r="H73" s="75"/>
      <c r="I73" s="111"/>
      <c r="J73" s="112"/>
      <c r="K73" s="113"/>
      <c r="L73" s="163"/>
      <c r="M73" s="164"/>
      <c r="N73" s="165"/>
    </row>
    <row r="74" spans="1:14" ht="21" x14ac:dyDescent="0.35">
      <c r="A74" s="19" t="s">
        <v>99</v>
      </c>
      <c r="B74" s="46" t="s">
        <v>100</v>
      </c>
      <c r="C74" s="21">
        <v>0</v>
      </c>
      <c r="D74" s="22">
        <f>C74*19%</f>
        <v>0</v>
      </c>
      <c r="E74" s="57">
        <f>C74+D74</f>
        <v>0</v>
      </c>
      <c r="F74" s="91">
        <v>0</v>
      </c>
      <c r="G74" s="92">
        <f>F74*19%</f>
        <v>0</v>
      </c>
      <c r="H74" s="93">
        <f>F74+G74</f>
        <v>0</v>
      </c>
      <c r="I74" s="129">
        <v>0</v>
      </c>
      <c r="J74" s="130">
        <f>I74*21%</f>
        <v>0</v>
      </c>
      <c r="K74" s="131">
        <f>I74+J74</f>
        <v>0</v>
      </c>
      <c r="L74" s="172">
        <v>0</v>
      </c>
      <c r="M74" s="173">
        <f>L74*21%</f>
        <v>0</v>
      </c>
      <c r="N74" s="174">
        <f>L74+M74</f>
        <v>0</v>
      </c>
    </row>
    <row r="75" spans="1:14" ht="21" x14ac:dyDescent="0.35">
      <c r="A75" s="19" t="s">
        <v>101</v>
      </c>
      <c r="B75" s="20" t="s">
        <v>102</v>
      </c>
      <c r="C75" s="21">
        <v>0</v>
      </c>
      <c r="D75" s="22">
        <f t="shared" ref="D75" si="137">C75*19%</f>
        <v>0</v>
      </c>
      <c r="E75" s="57">
        <f t="shared" ref="E75" si="138">C75+D75</f>
        <v>0</v>
      </c>
      <c r="F75" s="91">
        <v>0</v>
      </c>
      <c r="G75" s="92">
        <f t="shared" ref="G75" si="139">F75*19%</f>
        <v>0</v>
      </c>
      <c r="H75" s="93">
        <f t="shared" ref="H75" si="140">F75+G75</f>
        <v>0</v>
      </c>
      <c r="I75" s="129">
        <v>0</v>
      </c>
      <c r="J75" s="130">
        <f>I75*21%</f>
        <v>0</v>
      </c>
      <c r="K75" s="131">
        <f t="shared" ref="K75" si="141">I75+J75</f>
        <v>0</v>
      </c>
      <c r="L75" s="172">
        <v>0</v>
      </c>
      <c r="M75" s="173">
        <f>L75*21%</f>
        <v>0</v>
      </c>
      <c r="N75" s="174">
        <f t="shared" ref="N75" si="142">L75+M75</f>
        <v>0</v>
      </c>
    </row>
    <row r="76" spans="1:14" ht="21.75" thickBot="1" x14ac:dyDescent="0.4">
      <c r="A76" s="462" t="s">
        <v>103</v>
      </c>
      <c r="B76" s="463"/>
      <c r="C76" s="18">
        <f>SUM(C74:C75)</f>
        <v>0</v>
      </c>
      <c r="D76" s="18">
        <f t="shared" ref="D76:E76" si="143">SUM(D74:D75)</f>
        <v>0</v>
      </c>
      <c r="E76" s="56">
        <f t="shared" si="143"/>
        <v>0</v>
      </c>
      <c r="F76" s="85">
        <f>SUM(F74:F75)</f>
        <v>0</v>
      </c>
      <c r="G76" s="86">
        <f t="shared" ref="G76:H76" si="144">SUM(G74:G75)</f>
        <v>0</v>
      </c>
      <c r="H76" s="87">
        <f t="shared" si="144"/>
        <v>0</v>
      </c>
      <c r="I76" s="123">
        <f>SUM(I74:I75)</f>
        <v>0</v>
      </c>
      <c r="J76" s="124">
        <f t="shared" ref="J76:K76" si="145">SUM(J74:J75)</f>
        <v>0</v>
      </c>
      <c r="K76" s="125">
        <f t="shared" si="145"/>
        <v>0</v>
      </c>
      <c r="L76" s="166">
        <f>SUM(L74:L75)</f>
        <v>0</v>
      </c>
      <c r="M76" s="167">
        <f t="shared" ref="M76:N76" si="146">SUM(M74:M75)</f>
        <v>0</v>
      </c>
      <c r="N76" s="168">
        <f t="shared" si="146"/>
        <v>0</v>
      </c>
    </row>
    <row r="77" spans="1:14" ht="21.75" thickBot="1" x14ac:dyDescent="0.4">
      <c r="A77" s="493" t="s">
        <v>104</v>
      </c>
      <c r="B77" s="494"/>
      <c r="C77" s="47">
        <f t="shared" ref="C77:N77" si="147">C17+C19+C45+C59+C72+C76</f>
        <v>920989.01400000008</v>
      </c>
      <c r="D77" s="47">
        <f t="shared" si="147"/>
        <v>169309.85576000001</v>
      </c>
      <c r="E77" s="63">
        <f t="shared" si="147"/>
        <v>1090298.8697600001</v>
      </c>
      <c r="F77" s="99">
        <f t="shared" si="147"/>
        <v>645364.70400000014</v>
      </c>
      <c r="G77" s="100">
        <f t="shared" si="147"/>
        <v>93076.581359999996</v>
      </c>
      <c r="H77" s="101">
        <f t="shared" si="147"/>
        <v>738441.2853600001</v>
      </c>
      <c r="I77" s="135">
        <f t="shared" si="147"/>
        <v>320552.35000000003</v>
      </c>
      <c r="J77" s="136">
        <f t="shared" si="147"/>
        <v>64383.826499999996</v>
      </c>
      <c r="K77" s="137">
        <f t="shared" si="147"/>
        <v>384936.1765</v>
      </c>
      <c r="L77" s="181">
        <f t="shared" si="147"/>
        <v>965917.054</v>
      </c>
      <c r="M77" s="182">
        <f t="shared" si="147"/>
        <v>157460.40785999998</v>
      </c>
      <c r="N77" s="183">
        <f t="shared" si="147"/>
        <v>1123377.4618600002</v>
      </c>
    </row>
    <row r="78" spans="1:14" ht="21.75" thickBot="1" x14ac:dyDescent="0.4">
      <c r="A78" s="493" t="s">
        <v>105</v>
      </c>
      <c r="B78" s="494"/>
      <c r="C78" s="47">
        <f t="shared" ref="C78:N78" si="148">C14+C15+C16+C19+C47+C51+C62</f>
        <v>590406.04</v>
      </c>
      <c r="D78" s="47">
        <f t="shared" si="148"/>
        <v>112177.1476</v>
      </c>
      <c r="E78" s="63">
        <f t="shared" si="148"/>
        <v>702583.18760000006</v>
      </c>
      <c r="F78" s="99">
        <f t="shared" si="148"/>
        <v>606109.56000000006</v>
      </c>
      <c r="G78" s="100">
        <f t="shared" si="148"/>
        <v>88643.247900000002</v>
      </c>
      <c r="H78" s="101">
        <f t="shared" si="148"/>
        <v>694752.80790000001</v>
      </c>
      <c r="I78" s="135">
        <f t="shared" si="148"/>
        <v>29224.52</v>
      </c>
      <c r="J78" s="136">
        <f t="shared" si="148"/>
        <v>6137.1491999999998</v>
      </c>
      <c r="K78" s="137">
        <f t="shared" si="148"/>
        <v>35361.669200000004</v>
      </c>
      <c r="L78" s="181">
        <f t="shared" si="148"/>
        <v>635334.07999999996</v>
      </c>
      <c r="M78" s="182">
        <f t="shared" si="148"/>
        <v>94780.397100000002</v>
      </c>
      <c r="N78" s="183">
        <f t="shared" si="148"/>
        <v>730114.47710000002</v>
      </c>
    </row>
    <row r="82" spans="1:14" ht="21" x14ac:dyDescent="0.35">
      <c r="B82" s="48" t="s">
        <v>137</v>
      </c>
      <c r="C82" s="460" t="s">
        <v>138</v>
      </c>
      <c r="D82" s="460"/>
      <c r="E82" s="460"/>
      <c r="F82" s="460"/>
      <c r="G82" s="460"/>
      <c r="H82" s="460"/>
      <c r="I82" s="460"/>
      <c r="J82" s="460"/>
      <c r="K82" s="460"/>
      <c r="L82" s="460"/>
      <c r="M82" s="460"/>
      <c r="N82" s="460"/>
    </row>
    <row r="83" spans="1:14" ht="21" x14ac:dyDescent="0.35">
      <c r="A83" s="2"/>
      <c r="B83" s="49" t="s">
        <v>139</v>
      </c>
      <c r="C83" s="461" t="s">
        <v>140</v>
      </c>
      <c r="D83" s="461"/>
      <c r="E83" s="461"/>
      <c r="F83" s="461"/>
      <c r="G83" s="461"/>
      <c r="H83" s="461"/>
      <c r="I83" s="461"/>
      <c r="J83" s="461"/>
      <c r="K83" s="461"/>
      <c r="L83" s="461"/>
      <c r="M83" s="461"/>
      <c r="N83" s="461"/>
    </row>
    <row r="86" spans="1:14" ht="21" x14ac:dyDescent="0.35">
      <c r="B86" s="48" t="s">
        <v>141</v>
      </c>
    </row>
    <row r="87" spans="1:14" ht="21" x14ac:dyDescent="0.35">
      <c r="A87" s="2"/>
      <c r="B87" s="49" t="s">
        <v>142</v>
      </c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</sheetData>
  <mergeCells count="33">
    <mergeCell ref="A78:B78"/>
    <mergeCell ref="F7:H8"/>
    <mergeCell ref="I7:K8"/>
    <mergeCell ref="L7:N8"/>
    <mergeCell ref="A2:B2"/>
    <mergeCell ref="A3:B3"/>
    <mergeCell ref="A4:B4"/>
    <mergeCell ref="A59:B59"/>
    <mergeCell ref="A60:E60"/>
    <mergeCell ref="A72:B72"/>
    <mergeCell ref="A73:E73"/>
    <mergeCell ref="A76:B76"/>
    <mergeCell ref="A77:B77"/>
    <mergeCell ref="A17:B17"/>
    <mergeCell ref="A18:E18"/>
    <mergeCell ref="A19:B19"/>
    <mergeCell ref="A20:E20"/>
    <mergeCell ref="A45:B45"/>
    <mergeCell ref="A46:E46"/>
    <mergeCell ref="A6:E6"/>
    <mergeCell ref="A7:E7"/>
    <mergeCell ref="A8:E8"/>
    <mergeCell ref="A9:A10"/>
    <mergeCell ref="B9:B10"/>
    <mergeCell ref="A12:E12"/>
    <mergeCell ref="C82:E82"/>
    <mergeCell ref="F82:H82"/>
    <mergeCell ref="I82:K82"/>
    <mergeCell ref="L82:N82"/>
    <mergeCell ref="C83:E83"/>
    <mergeCell ref="F83:H83"/>
    <mergeCell ref="I83:K83"/>
    <mergeCell ref="L83:N83"/>
  </mergeCells>
  <pageMargins left="0.7" right="0.7" top="0.75" bottom="0.75" header="0.3" footer="0.3"/>
  <pageSetup paperSize="9" scale="2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CE91-B4B8-4099-B00F-6DE633905AC1}">
  <dimension ref="A1:R93"/>
  <sheetViews>
    <sheetView view="pageBreakPreview" zoomScale="60" zoomScaleNormal="70" workbookViewId="0">
      <selection activeCell="F52" sqref="F52"/>
    </sheetView>
  </sheetViews>
  <sheetFormatPr defaultRowHeight="15" x14ac:dyDescent="0.25"/>
  <cols>
    <col min="1" max="1" width="6.28515625" customWidth="1"/>
    <col min="2" max="2" width="92.5703125" customWidth="1"/>
    <col min="3" max="3" width="28.85546875" customWidth="1"/>
    <col min="4" max="4" width="18.5703125" customWidth="1"/>
    <col min="5" max="5" width="21" customWidth="1"/>
    <col min="6" max="6" width="28.85546875" customWidth="1"/>
    <col min="7" max="7" width="18.5703125" customWidth="1"/>
    <col min="8" max="8" width="21" customWidth="1"/>
    <col min="9" max="9" width="28.85546875" customWidth="1"/>
    <col min="10" max="10" width="18.5703125" customWidth="1"/>
    <col min="11" max="11" width="21" customWidth="1"/>
    <col min="12" max="12" width="28.85546875" customWidth="1"/>
    <col min="13" max="13" width="18.5703125" customWidth="1"/>
    <col min="14" max="14" width="21" customWidth="1"/>
    <col min="16" max="16" width="17.28515625" customWidth="1"/>
    <col min="17" max="17" width="16.28515625" customWidth="1"/>
    <col min="18" max="18" width="18.140625" customWidth="1"/>
  </cols>
  <sheetData>
    <row r="1" spans="1:14" ht="18.75" x14ac:dyDescent="0.3">
      <c r="A1" s="1" t="s">
        <v>0</v>
      </c>
      <c r="B1" s="1"/>
      <c r="C1" s="2"/>
      <c r="D1" s="2"/>
      <c r="F1" s="2"/>
      <c r="G1" s="2"/>
    </row>
    <row r="2" spans="1:14" ht="18.75" x14ac:dyDescent="0.25">
      <c r="A2" s="464" t="s">
        <v>1</v>
      </c>
      <c r="B2" s="464"/>
      <c r="C2" s="2"/>
      <c r="D2" s="2"/>
      <c r="F2" s="2"/>
      <c r="G2" s="2"/>
    </row>
    <row r="3" spans="1:14" ht="18.75" x14ac:dyDescent="0.25">
      <c r="A3" s="464" t="s">
        <v>2</v>
      </c>
      <c r="B3" s="464"/>
      <c r="C3" s="2"/>
      <c r="D3" s="2"/>
      <c r="F3" s="2"/>
      <c r="G3" s="2"/>
    </row>
    <row r="4" spans="1:14" ht="18.75" x14ac:dyDescent="0.25">
      <c r="A4" s="464" t="s">
        <v>3</v>
      </c>
      <c r="B4" s="464"/>
      <c r="C4" s="2"/>
      <c r="D4" s="2"/>
      <c r="F4" s="2"/>
      <c r="G4" s="2"/>
    </row>
    <row r="5" spans="1:14" x14ac:dyDescent="0.25">
      <c r="F5" s="2"/>
      <c r="G5" s="2"/>
    </row>
    <row r="6" spans="1:14" ht="21.75" thickBot="1" x14ac:dyDescent="0.4">
      <c r="A6" s="465" t="s">
        <v>134</v>
      </c>
      <c r="B6" s="466"/>
      <c r="C6" s="466"/>
      <c r="D6" s="466"/>
      <c r="E6" s="466"/>
    </row>
    <row r="7" spans="1:14" ht="21" customHeight="1" x14ac:dyDescent="0.35">
      <c r="A7" s="465" t="s">
        <v>5</v>
      </c>
      <c r="B7" s="465"/>
      <c r="C7" s="465"/>
      <c r="D7" s="465"/>
      <c r="E7" s="465"/>
      <c r="F7" s="485" t="s">
        <v>135</v>
      </c>
      <c r="G7" s="486"/>
      <c r="H7" s="487"/>
      <c r="I7" s="491" t="s">
        <v>147</v>
      </c>
      <c r="J7" s="491"/>
      <c r="K7" s="491"/>
      <c r="L7" s="478" t="s">
        <v>136</v>
      </c>
      <c r="M7" s="479"/>
      <c r="N7" s="480"/>
    </row>
    <row r="8" spans="1:14" ht="21.75" thickBot="1" x14ac:dyDescent="0.3">
      <c r="A8" s="467" t="s">
        <v>6</v>
      </c>
      <c r="B8" s="468"/>
      <c r="C8" s="468"/>
      <c r="D8" s="468"/>
      <c r="E8" s="468"/>
      <c r="F8" s="488"/>
      <c r="G8" s="489"/>
      <c r="H8" s="490"/>
      <c r="I8" s="492"/>
      <c r="J8" s="492"/>
      <c r="K8" s="492"/>
      <c r="L8" s="481"/>
      <c r="M8" s="482"/>
      <c r="N8" s="483"/>
    </row>
    <row r="9" spans="1:14" ht="21" x14ac:dyDescent="0.25">
      <c r="A9" s="469" t="s">
        <v>7</v>
      </c>
      <c r="B9" s="471" t="s">
        <v>8</v>
      </c>
      <c r="C9" s="3" t="s">
        <v>9</v>
      </c>
      <c r="D9" s="4" t="s">
        <v>10</v>
      </c>
      <c r="E9" s="50" t="s">
        <v>11</v>
      </c>
      <c r="F9" s="64" t="s">
        <v>9</v>
      </c>
      <c r="G9" s="65" t="s">
        <v>10</v>
      </c>
      <c r="H9" s="66" t="s">
        <v>11</v>
      </c>
      <c r="I9" s="333" t="s">
        <v>9</v>
      </c>
      <c r="J9" s="103" t="s">
        <v>10</v>
      </c>
      <c r="K9" s="352" t="s">
        <v>11</v>
      </c>
      <c r="L9" s="210" t="s">
        <v>9</v>
      </c>
      <c r="M9" s="211" t="s">
        <v>10</v>
      </c>
      <c r="N9" s="212" t="s">
        <v>11</v>
      </c>
    </row>
    <row r="10" spans="1:14" ht="21.75" thickBot="1" x14ac:dyDescent="0.3">
      <c r="A10" s="470"/>
      <c r="B10" s="472"/>
      <c r="C10" s="5" t="s">
        <v>12</v>
      </c>
      <c r="D10" s="6" t="s">
        <v>12</v>
      </c>
      <c r="E10" s="51" t="s">
        <v>12</v>
      </c>
      <c r="F10" s="67" t="s">
        <v>12</v>
      </c>
      <c r="G10" s="68" t="s">
        <v>12</v>
      </c>
      <c r="H10" s="69" t="s">
        <v>12</v>
      </c>
      <c r="I10" s="334" t="s">
        <v>12</v>
      </c>
      <c r="J10" s="106" t="s">
        <v>12</v>
      </c>
      <c r="K10" s="353" t="s">
        <v>12</v>
      </c>
      <c r="L10" s="213" t="s">
        <v>12</v>
      </c>
      <c r="M10" s="214" t="s">
        <v>12</v>
      </c>
      <c r="N10" s="215" t="s">
        <v>12</v>
      </c>
    </row>
    <row r="11" spans="1:14" ht="21.75" thickBot="1" x14ac:dyDescent="0.3">
      <c r="A11" s="7" t="s">
        <v>13</v>
      </c>
      <c r="B11" s="7" t="s">
        <v>14</v>
      </c>
      <c r="C11" s="7" t="s">
        <v>15</v>
      </c>
      <c r="D11" s="7" t="s">
        <v>16</v>
      </c>
      <c r="E11" s="52" t="s">
        <v>17</v>
      </c>
      <c r="F11" s="70" t="s">
        <v>15</v>
      </c>
      <c r="G11" s="71" t="s">
        <v>16</v>
      </c>
      <c r="H11" s="72" t="s">
        <v>17</v>
      </c>
      <c r="I11" s="335" t="s">
        <v>15</v>
      </c>
      <c r="J11" s="109" t="s">
        <v>16</v>
      </c>
      <c r="K11" s="354" t="s">
        <v>17</v>
      </c>
      <c r="L11" s="216" t="s">
        <v>15</v>
      </c>
      <c r="M11" s="217" t="s">
        <v>16</v>
      </c>
      <c r="N11" s="218" t="s">
        <v>17</v>
      </c>
    </row>
    <row r="12" spans="1:14" ht="21" x14ac:dyDescent="0.25">
      <c r="A12" s="473" t="s">
        <v>18</v>
      </c>
      <c r="B12" s="474"/>
      <c r="C12" s="474"/>
      <c r="D12" s="474"/>
      <c r="E12" s="474"/>
      <c r="F12" s="189"/>
      <c r="G12" s="190"/>
      <c r="H12" s="191"/>
      <c r="I12" s="193"/>
      <c r="J12" s="193"/>
      <c r="K12" s="193"/>
      <c r="L12" s="219"/>
      <c r="M12" s="220"/>
      <c r="N12" s="221"/>
    </row>
    <row r="13" spans="1:14" ht="21.75" thickBot="1" x14ac:dyDescent="0.4">
      <c r="A13" s="8" t="s">
        <v>19</v>
      </c>
      <c r="B13" s="9" t="s">
        <v>20</v>
      </c>
      <c r="C13" s="10">
        <v>0</v>
      </c>
      <c r="D13" s="11">
        <f>C13*19%</f>
        <v>0</v>
      </c>
      <c r="E13" s="53">
        <f>C13+D13</f>
        <v>0</v>
      </c>
      <c r="F13" s="76">
        <v>0</v>
      </c>
      <c r="G13" s="77">
        <f>F13*19%</f>
        <v>0</v>
      </c>
      <c r="H13" s="78">
        <f>F13+G13</f>
        <v>0</v>
      </c>
      <c r="I13" s="337">
        <v>0</v>
      </c>
      <c r="J13" s="115">
        <f>I13*19%</f>
        <v>0</v>
      </c>
      <c r="K13" s="356">
        <f>I13+J13</f>
        <v>0</v>
      </c>
      <c r="L13" s="222">
        <v>0</v>
      </c>
      <c r="M13" s="223">
        <f>L13*19%</f>
        <v>0</v>
      </c>
      <c r="N13" s="224">
        <f>L13+M13</f>
        <v>0</v>
      </c>
    </row>
    <row r="14" spans="1:14" ht="22.5" thickTop="1" thickBot="1" x14ac:dyDescent="0.4">
      <c r="A14" s="12" t="s">
        <v>21</v>
      </c>
      <c r="B14" s="13" t="s">
        <v>22</v>
      </c>
      <c r="C14" s="14">
        <v>0</v>
      </c>
      <c r="D14" s="15">
        <f t="shared" ref="D14:D16" si="0">C14*19%</f>
        <v>0</v>
      </c>
      <c r="E14" s="54">
        <f t="shared" ref="E14:E16" si="1">C14+D14</f>
        <v>0</v>
      </c>
      <c r="F14" s="79">
        <v>0</v>
      </c>
      <c r="G14" s="80">
        <f t="shared" ref="G14:G16" si="2">F14*19%</f>
        <v>0</v>
      </c>
      <c r="H14" s="81">
        <f t="shared" ref="H14:H16" si="3">F14+G14</f>
        <v>0</v>
      </c>
      <c r="I14" s="338">
        <v>0</v>
      </c>
      <c r="J14" s="118">
        <f t="shared" ref="J14:J16" si="4">I14*19%</f>
        <v>0</v>
      </c>
      <c r="K14" s="357">
        <f t="shared" ref="K14:K16" si="5">I14+J14</f>
        <v>0</v>
      </c>
      <c r="L14" s="225">
        <v>0</v>
      </c>
      <c r="M14" s="226">
        <f t="shared" ref="M14:M16" si="6">L14*19%</f>
        <v>0</v>
      </c>
      <c r="N14" s="227">
        <f t="shared" ref="N14:N16" si="7">L14+M14</f>
        <v>0</v>
      </c>
    </row>
    <row r="15" spans="1:14" ht="43.5" thickTop="1" thickBot="1" x14ac:dyDescent="0.4">
      <c r="A15" s="12" t="s">
        <v>23</v>
      </c>
      <c r="B15" s="16" t="s">
        <v>24</v>
      </c>
      <c r="C15" s="14">
        <v>0</v>
      </c>
      <c r="D15" s="15">
        <f t="shared" si="0"/>
        <v>0</v>
      </c>
      <c r="E15" s="54">
        <f t="shared" si="1"/>
        <v>0</v>
      </c>
      <c r="F15" s="79">
        <v>0</v>
      </c>
      <c r="G15" s="80">
        <f t="shared" si="2"/>
        <v>0</v>
      </c>
      <c r="H15" s="81">
        <f t="shared" si="3"/>
        <v>0</v>
      </c>
      <c r="I15" s="338">
        <v>0</v>
      </c>
      <c r="J15" s="118">
        <f t="shared" si="4"/>
        <v>0</v>
      </c>
      <c r="K15" s="357">
        <f t="shared" si="5"/>
        <v>0</v>
      </c>
      <c r="L15" s="225">
        <v>0</v>
      </c>
      <c r="M15" s="226">
        <f t="shared" si="6"/>
        <v>0</v>
      </c>
      <c r="N15" s="227">
        <f t="shared" si="7"/>
        <v>0</v>
      </c>
    </row>
    <row r="16" spans="1:14" ht="22.5" thickTop="1" thickBot="1" x14ac:dyDescent="0.4">
      <c r="A16" s="12" t="s">
        <v>25</v>
      </c>
      <c r="B16" s="13" t="s">
        <v>26</v>
      </c>
      <c r="C16" s="14">
        <v>0</v>
      </c>
      <c r="D16" s="15">
        <f t="shared" si="0"/>
        <v>0</v>
      </c>
      <c r="E16" s="54">
        <f t="shared" si="1"/>
        <v>0</v>
      </c>
      <c r="F16" s="79">
        <v>0</v>
      </c>
      <c r="G16" s="80">
        <f t="shared" si="2"/>
        <v>0</v>
      </c>
      <c r="H16" s="81">
        <f t="shared" si="3"/>
        <v>0</v>
      </c>
      <c r="I16" s="338">
        <v>0</v>
      </c>
      <c r="J16" s="118">
        <f t="shared" si="4"/>
        <v>0</v>
      </c>
      <c r="K16" s="357">
        <f t="shared" si="5"/>
        <v>0</v>
      </c>
      <c r="L16" s="225">
        <v>0</v>
      </c>
      <c r="M16" s="226">
        <f t="shared" si="6"/>
        <v>0</v>
      </c>
      <c r="N16" s="227">
        <f t="shared" si="7"/>
        <v>0</v>
      </c>
    </row>
    <row r="17" spans="1:15" ht="22.5" thickTop="1" thickBot="1" x14ac:dyDescent="0.4">
      <c r="A17" s="475" t="s">
        <v>27</v>
      </c>
      <c r="B17" s="476"/>
      <c r="C17" s="17">
        <f>SUM(C13:C16)</f>
        <v>0</v>
      </c>
      <c r="D17" s="17">
        <f t="shared" ref="D17:E17" si="8">SUM(D13:D16)</f>
        <v>0</v>
      </c>
      <c r="E17" s="55">
        <f t="shared" si="8"/>
        <v>0</v>
      </c>
      <c r="F17" s="82">
        <f>SUM(F13:F16)</f>
        <v>0</v>
      </c>
      <c r="G17" s="83">
        <f t="shared" ref="G17:H17" si="9">SUM(G13:G16)</f>
        <v>0</v>
      </c>
      <c r="H17" s="84">
        <f t="shared" si="9"/>
        <v>0</v>
      </c>
      <c r="I17" s="339">
        <f>SUM(I13:I16)</f>
        <v>0</v>
      </c>
      <c r="J17" s="121">
        <f t="shared" ref="J17:K17" si="10">SUM(J13:J16)</f>
        <v>0</v>
      </c>
      <c r="K17" s="358">
        <f t="shared" si="10"/>
        <v>0</v>
      </c>
      <c r="L17" s="228">
        <f>SUM(L13:L16)</f>
        <v>0</v>
      </c>
      <c r="M17" s="229">
        <f t="shared" ref="M17:N17" si="11">SUM(M13:M16)</f>
        <v>0</v>
      </c>
      <c r="N17" s="230">
        <f t="shared" si="11"/>
        <v>0</v>
      </c>
    </row>
    <row r="18" spans="1:15" ht="21" x14ac:dyDescent="0.25">
      <c r="A18" s="477" t="s">
        <v>28</v>
      </c>
      <c r="B18" s="474"/>
      <c r="C18" s="474"/>
      <c r="D18" s="474"/>
      <c r="E18" s="474"/>
      <c r="F18" s="73"/>
      <c r="G18" s="74"/>
      <c r="H18" s="75"/>
      <c r="I18" s="112"/>
      <c r="J18" s="112"/>
      <c r="K18" s="112"/>
      <c r="L18" s="231"/>
      <c r="M18" s="402"/>
      <c r="N18" s="232"/>
    </row>
    <row r="19" spans="1:15" ht="21.75" thickBot="1" x14ac:dyDescent="0.4">
      <c r="A19" s="462" t="s">
        <v>29</v>
      </c>
      <c r="B19" s="463"/>
      <c r="C19" s="18">
        <v>0</v>
      </c>
      <c r="D19" s="18">
        <v>0</v>
      </c>
      <c r="E19" s="56">
        <v>0</v>
      </c>
      <c r="F19" s="85">
        <v>0</v>
      </c>
      <c r="G19" s="86">
        <v>0</v>
      </c>
      <c r="H19" s="87">
        <v>0</v>
      </c>
      <c r="I19" s="340">
        <v>0</v>
      </c>
      <c r="J19" s="124">
        <v>0</v>
      </c>
      <c r="K19" s="359">
        <v>0</v>
      </c>
      <c r="L19" s="233">
        <v>0</v>
      </c>
      <c r="M19" s="234">
        <v>0</v>
      </c>
      <c r="N19" s="235">
        <v>0</v>
      </c>
    </row>
    <row r="20" spans="1:15" ht="21" x14ac:dyDescent="0.25">
      <c r="A20" s="477" t="s">
        <v>30</v>
      </c>
      <c r="B20" s="474"/>
      <c r="C20" s="474"/>
      <c r="D20" s="474"/>
      <c r="E20" s="474"/>
      <c r="F20" s="73"/>
      <c r="G20" s="74"/>
      <c r="H20" s="75"/>
      <c r="I20" s="112"/>
      <c r="J20" s="112"/>
      <c r="K20" s="112"/>
      <c r="L20" s="231"/>
      <c r="M20" s="402"/>
      <c r="N20" s="232"/>
    </row>
    <row r="21" spans="1:15" s="2" customFormat="1" ht="21" x14ac:dyDescent="0.35">
      <c r="A21" s="250" t="s">
        <v>31</v>
      </c>
      <c r="B21" s="146" t="s">
        <v>32</v>
      </c>
      <c r="C21" s="139">
        <f>SUM(C22:C24)</f>
        <v>0</v>
      </c>
      <c r="D21" s="139">
        <f t="shared" ref="D21:E21" si="12">SUM(D22:D24)</f>
        <v>0</v>
      </c>
      <c r="E21" s="140">
        <f t="shared" si="12"/>
        <v>0</v>
      </c>
      <c r="F21" s="251">
        <f>SUM(F22:F24)</f>
        <v>0</v>
      </c>
      <c r="G21" s="252">
        <f t="shared" ref="G21:H21" si="13">SUM(G22:G24)</f>
        <v>0</v>
      </c>
      <c r="H21" s="253">
        <f t="shared" si="13"/>
        <v>0</v>
      </c>
      <c r="I21" s="341">
        <f>SUM(I22:I24)</f>
        <v>0</v>
      </c>
      <c r="J21" s="255">
        <f t="shared" ref="J21:K21" si="14">SUM(J22:J24)</f>
        <v>0</v>
      </c>
      <c r="K21" s="360">
        <f t="shared" si="14"/>
        <v>0</v>
      </c>
      <c r="L21" s="319">
        <f>SUM(L22:L24)</f>
        <v>0</v>
      </c>
      <c r="M21" s="320">
        <f t="shared" ref="M21:N21" si="15">SUM(M22:M24)</f>
        <v>0</v>
      </c>
      <c r="N21" s="321">
        <f t="shared" si="15"/>
        <v>0</v>
      </c>
    </row>
    <row r="22" spans="1:15" ht="21" x14ac:dyDescent="0.35">
      <c r="A22" s="19"/>
      <c r="B22" s="20" t="s">
        <v>33</v>
      </c>
      <c r="C22" s="21">
        <v>0</v>
      </c>
      <c r="D22" s="22">
        <f t="shared" ref="D22:D42" si="16">C22*19%</f>
        <v>0</v>
      </c>
      <c r="E22" s="57">
        <f t="shared" ref="E22:E42" si="17">C22+D22</f>
        <v>0</v>
      </c>
      <c r="F22" s="91">
        <v>0</v>
      </c>
      <c r="G22" s="92">
        <f t="shared" ref="G22:G24" si="18">F22*19%</f>
        <v>0</v>
      </c>
      <c r="H22" s="93">
        <f t="shared" ref="H22:H24" si="19">F22+G22</f>
        <v>0</v>
      </c>
      <c r="I22" s="142">
        <v>0</v>
      </c>
      <c r="J22" s="130">
        <f t="shared" ref="J22:J24" si="20">I22*19%</f>
        <v>0</v>
      </c>
      <c r="K22" s="361">
        <f t="shared" ref="K22:K24" si="21">I22+J22</f>
        <v>0</v>
      </c>
      <c r="L22" s="237">
        <v>0</v>
      </c>
      <c r="M22" s="238">
        <f t="shared" ref="M22:M24" si="22">L22*19%</f>
        <v>0</v>
      </c>
      <c r="N22" s="239">
        <f t="shared" ref="N22:N24" si="23">L22+M22</f>
        <v>0</v>
      </c>
    </row>
    <row r="23" spans="1:15" ht="21" x14ac:dyDescent="0.35">
      <c r="A23" s="19"/>
      <c r="B23" s="20" t="s">
        <v>34</v>
      </c>
      <c r="C23" s="21">
        <v>0</v>
      </c>
      <c r="D23" s="22">
        <f t="shared" si="16"/>
        <v>0</v>
      </c>
      <c r="E23" s="57">
        <f t="shared" si="17"/>
        <v>0</v>
      </c>
      <c r="F23" s="91">
        <v>0</v>
      </c>
      <c r="G23" s="92">
        <f t="shared" si="18"/>
        <v>0</v>
      </c>
      <c r="H23" s="93">
        <f t="shared" si="19"/>
        <v>0</v>
      </c>
      <c r="I23" s="142">
        <v>0</v>
      </c>
      <c r="J23" s="130">
        <f t="shared" si="20"/>
        <v>0</v>
      </c>
      <c r="K23" s="361">
        <f t="shared" si="21"/>
        <v>0</v>
      </c>
      <c r="L23" s="237">
        <v>0</v>
      </c>
      <c r="M23" s="238">
        <f t="shared" si="22"/>
        <v>0</v>
      </c>
      <c r="N23" s="239">
        <f t="shared" si="23"/>
        <v>0</v>
      </c>
    </row>
    <row r="24" spans="1:15" ht="21.75" thickBot="1" x14ac:dyDescent="0.4">
      <c r="A24" s="8"/>
      <c r="B24" s="9" t="s">
        <v>35</v>
      </c>
      <c r="C24" s="10">
        <v>0</v>
      </c>
      <c r="D24" s="11">
        <f t="shared" si="16"/>
        <v>0</v>
      </c>
      <c r="E24" s="53">
        <f t="shared" si="17"/>
        <v>0</v>
      </c>
      <c r="F24" s="76">
        <v>0</v>
      </c>
      <c r="G24" s="77">
        <f t="shared" si="18"/>
        <v>0</v>
      </c>
      <c r="H24" s="78">
        <f t="shared" si="19"/>
        <v>0</v>
      </c>
      <c r="I24" s="337">
        <v>0</v>
      </c>
      <c r="J24" s="115">
        <f t="shared" si="20"/>
        <v>0</v>
      </c>
      <c r="K24" s="356">
        <f t="shared" si="21"/>
        <v>0</v>
      </c>
      <c r="L24" s="222">
        <v>0</v>
      </c>
      <c r="M24" s="223">
        <f t="shared" si="22"/>
        <v>0</v>
      </c>
      <c r="N24" s="224">
        <f t="shared" si="23"/>
        <v>0</v>
      </c>
    </row>
    <row r="25" spans="1:15" s="2" customFormat="1" ht="43.5" thickTop="1" thickBot="1" x14ac:dyDescent="0.4">
      <c r="A25" s="260" t="s">
        <v>36</v>
      </c>
      <c r="B25" s="261" t="s">
        <v>37</v>
      </c>
      <c r="C25" s="262">
        <f>ELIGIBIL!C25+NEELIGIBIL!C25</f>
        <v>0</v>
      </c>
      <c r="D25" s="262">
        <f>ELIGIBIL!D25+NEELIGIBIL!D25</f>
        <v>0</v>
      </c>
      <c r="E25" s="377">
        <f>ELIGIBIL!E25+NEELIGIBIL!E25</f>
        <v>0</v>
      </c>
      <c r="F25" s="265">
        <f>ELIGIBIL!F25+NEELIGIBIL!F25</f>
        <v>0</v>
      </c>
      <c r="G25" s="322">
        <f>ELIGIBIL!G25+NEELIGIBIL!G25</f>
        <v>0</v>
      </c>
      <c r="H25" s="387">
        <f>ELIGIBIL!H25+NEELIGIBIL!H25</f>
        <v>0</v>
      </c>
      <c r="I25" s="342">
        <f>ELIGIBIL!I25+NEELIGIBIL!I25</f>
        <v>0</v>
      </c>
      <c r="J25" s="323">
        <f>ELIGIBIL!J25+NEELIGIBIL!J25</f>
        <v>0</v>
      </c>
      <c r="K25" s="394">
        <f>ELIGIBIL!K25+NEELIGIBIL!K25</f>
        <v>0</v>
      </c>
      <c r="L25" s="403">
        <f>ELIGIBIL!L25+NEELIGIBIL!L25</f>
        <v>0</v>
      </c>
      <c r="M25" s="324">
        <f>ELIGIBIL!M25+NEELIGIBIL!M25</f>
        <v>0</v>
      </c>
      <c r="N25" s="404">
        <f>ELIGIBIL!N25+NEELIGIBIL!N25</f>
        <v>0</v>
      </c>
    </row>
    <row r="26" spans="1:15" s="2" customFormat="1" ht="22.5" thickTop="1" thickBot="1" x14ac:dyDescent="0.4">
      <c r="A26" s="260" t="s">
        <v>38</v>
      </c>
      <c r="B26" s="273" t="s">
        <v>39</v>
      </c>
      <c r="C26" s="274">
        <f>ELIGIBIL!C26+NEELIGIBIL!C26</f>
        <v>26321.68</v>
      </c>
      <c r="D26" s="274">
        <f>ELIGIBIL!D26+NEELIGIBIL!D26</f>
        <v>5001.1192000000001</v>
      </c>
      <c r="E26" s="378">
        <f>ELIGIBIL!E26+NEELIGIBIL!E26</f>
        <v>31322.799200000001</v>
      </c>
      <c r="F26" s="275">
        <f>ELIGIBIL!F26+NEELIGIBIL!F26</f>
        <v>26321.68</v>
      </c>
      <c r="G26" s="325">
        <f>ELIGIBIL!G26+NEELIGIBIL!G26</f>
        <v>5001.1192000000001</v>
      </c>
      <c r="H26" s="388">
        <f>ELIGIBIL!H26+NEELIGIBIL!H26</f>
        <v>31322.799200000001</v>
      </c>
      <c r="I26" s="343">
        <f>ELIGIBIL!I26+NEELIGIBIL!I26</f>
        <v>0</v>
      </c>
      <c r="J26" s="326">
        <f>ELIGIBIL!J26+NEELIGIBIL!J26</f>
        <v>0</v>
      </c>
      <c r="K26" s="395">
        <f>ELIGIBIL!K26+NEELIGIBIL!K26</f>
        <v>0</v>
      </c>
      <c r="L26" s="405">
        <f>ELIGIBIL!L26+NEELIGIBIL!L26</f>
        <v>26321.68</v>
      </c>
      <c r="M26" s="327">
        <f>ELIGIBIL!M26+NEELIGIBIL!M26</f>
        <v>5001.1192000000001</v>
      </c>
      <c r="N26" s="406">
        <f>ELIGIBIL!N26+NEELIGIBIL!N26</f>
        <v>31322.799200000001</v>
      </c>
    </row>
    <row r="27" spans="1:15" s="2" customFormat="1" ht="22.5" thickTop="1" thickBot="1" x14ac:dyDescent="0.4">
      <c r="A27" s="260" t="s">
        <v>40</v>
      </c>
      <c r="B27" s="273" t="s">
        <v>41</v>
      </c>
      <c r="C27" s="274">
        <f>ELIGIBIL!C27+NEELIGIBIL!C27</f>
        <v>26317.71</v>
      </c>
      <c r="D27" s="274">
        <f>ELIGIBIL!D27+NEELIGIBIL!D27</f>
        <v>5000.3648999999996</v>
      </c>
      <c r="E27" s="378">
        <f>ELIGIBIL!E27+NEELIGIBIL!E27</f>
        <v>31318.0749</v>
      </c>
      <c r="F27" s="275">
        <f>ELIGIBIL!F27+NEELIGIBIL!F27</f>
        <v>26317.71</v>
      </c>
      <c r="G27" s="325">
        <f>ELIGIBIL!G27+NEELIGIBIL!G27</f>
        <v>5000.3648999999996</v>
      </c>
      <c r="H27" s="388">
        <f>ELIGIBIL!H27+NEELIGIBIL!H27</f>
        <v>31318.0749</v>
      </c>
      <c r="I27" s="343">
        <f>ELIGIBIL!I27+NEELIGIBIL!I27</f>
        <v>0</v>
      </c>
      <c r="J27" s="326">
        <f>ELIGIBIL!J27+NEELIGIBIL!J27</f>
        <v>0</v>
      </c>
      <c r="K27" s="395">
        <f>ELIGIBIL!K27+NEELIGIBIL!K27</f>
        <v>0</v>
      </c>
      <c r="L27" s="405">
        <f>ELIGIBIL!L27+NEELIGIBIL!L27</f>
        <v>26317.71</v>
      </c>
      <c r="M27" s="327">
        <f>ELIGIBIL!M27+NEELIGIBIL!M27</f>
        <v>5000.3648999999996</v>
      </c>
      <c r="N27" s="406">
        <f>ELIGIBIL!N27+NEELIGIBIL!N27</f>
        <v>31318.0749</v>
      </c>
    </row>
    <row r="28" spans="1:15" s="2" customFormat="1" ht="21.75" thickTop="1" x14ac:dyDescent="0.35">
      <c r="A28" s="280" t="s">
        <v>42</v>
      </c>
      <c r="B28" s="281" t="s">
        <v>43</v>
      </c>
      <c r="C28" s="282">
        <f>ELIGIBIL!C28+NEELIGIBIL!C28</f>
        <v>372645.62</v>
      </c>
      <c r="D28" s="282">
        <f>ELIGIBIL!D28+NEELIGIBIL!D28</f>
        <v>70802.667799999996</v>
      </c>
      <c r="E28" s="283">
        <f>ELIGIBIL!E28+NEELIGIBIL!E28</f>
        <v>443448.28779999999</v>
      </c>
      <c r="F28" s="284">
        <f>ELIGIBIL!F28+NEELIGIBIL!F28</f>
        <v>372645.62</v>
      </c>
      <c r="G28" s="285">
        <f>ELIGIBIL!G28+NEELIGIBIL!G28</f>
        <v>70802.667799999996</v>
      </c>
      <c r="H28" s="286">
        <f>ELIGIBIL!H28+NEELIGIBIL!H28</f>
        <v>443448.28779999999</v>
      </c>
      <c r="I28" s="344">
        <f>ELIGIBIL!I28+NEELIGIBIL!I28</f>
        <v>0</v>
      </c>
      <c r="J28" s="288">
        <f>ELIGIBIL!J28+NEELIGIBIL!J28</f>
        <v>0</v>
      </c>
      <c r="K28" s="363">
        <f>ELIGIBIL!K28+NEELIGIBIL!K28</f>
        <v>0</v>
      </c>
      <c r="L28" s="407">
        <f>ELIGIBIL!L28+NEELIGIBIL!L28</f>
        <v>372645.62</v>
      </c>
      <c r="M28" s="328">
        <f>ELIGIBIL!M28+NEELIGIBIL!M28</f>
        <v>70802.667799999996</v>
      </c>
      <c r="N28" s="408">
        <f>ELIGIBIL!N28+NEELIGIBIL!N28</f>
        <v>443448.28779999999</v>
      </c>
    </row>
    <row r="29" spans="1:15" ht="21" x14ac:dyDescent="0.35">
      <c r="A29" s="19"/>
      <c r="B29" s="23" t="s">
        <v>44</v>
      </c>
      <c r="C29" s="21">
        <v>0</v>
      </c>
      <c r="D29" s="22">
        <f t="shared" si="16"/>
        <v>0</v>
      </c>
      <c r="E29" s="57">
        <f t="shared" si="17"/>
        <v>0</v>
      </c>
      <c r="F29" s="91">
        <v>0</v>
      </c>
      <c r="G29" s="92">
        <f t="shared" ref="G29:G30" si="24">F29*19%</f>
        <v>0</v>
      </c>
      <c r="H29" s="93">
        <f t="shared" ref="H29:H30" si="25">F29+G29</f>
        <v>0</v>
      </c>
      <c r="I29" s="142">
        <v>0</v>
      </c>
      <c r="J29" s="130">
        <f t="shared" ref="J29:J30" si="26">I29*19%</f>
        <v>0</v>
      </c>
      <c r="K29" s="361">
        <f t="shared" ref="K29:K30" si="27">I29+J29</f>
        <v>0</v>
      </c>
      <c r="L29" s="237">
        <v>0</v>
      </c>
      <c r="M29" s="238">
        <f t="shared" ref="M29:M30" si="28">L29*19%</f>
        <v>0</v>
      </c>
      <c r="N29" s="239">
        <f t="shared" ref="N29:N30" si="29">L29+M29</f>
        <v>0</v>
      </c>
    </row>
    <row r="30" spans="1:15" ht="21" x14ac:dyDescent="0.35">
      <c r="A30" s="19"/>
      <c r="B30" s="23" t="s">
        <v>45</v>
      </c>
      <c r="C30" s="21">
        <v>0</v>
      </c>
      <c r="D30" s="22">
        <f t="shared" si="16"/>
        <v>0</v>
      </c>
      <c r="E30" s="57">
        <f t="shared" si="17"/>
        <v>0</v>
      </c>
      <c r="F30" s="91">
        <v>0</v>
      </c>
      <c r="G30" s="92">
        <f t="shared" si="24"/>
        <v>0</v>
      </c>
      <c r="H30" s="93">
        <f t="shared" si="25"/>
        <v>0</v>
      </c>
      <c r="I30" s="142">
        <v>0</v>
      </c>
      <c r="J30" s="130">
        <f t="shared" si="26"/>
        <v>0</v>
      </c>
      <c r="K30" s="361">
        <f t="shared" si="27"/>
        <v>0</v>
      </c>
      <c r="L30" s="237">
        <v>0</v>
      </c>
      <c r="M30" s="238">
        <f t="shared" si="28"/>
        <v>0</v>
      </c>
      <c r="N30" s="239">
        <f t="shared" si="29"/>
        <v>0</v>
      </c>
    </row>
    <row r="31" spans="1:15" ht="42" x14ac:dyDescent="0.35">
      <c r="A31" s="19"/>
      <c r="B31" s="23" t="s">
        <v>46</v>
      </c>
      <c r="C31" s="21">
        <f>ELIGIBIL!C31+NEELIGIBIL!C31</f>
        <v>135000</v>
      </c>
      <c r="D31" s="21">
        <f>ELIGIBIL!D31+NEELIGIBIL!D31</f>
        <v>25650</v>
      </c>
      <c r="E31" s="379">
        <f>ELIGIBIL!E31+NEELIGIBIL!E31</f>
        <v>160650</v>
      </c>
      <c r="F31" s="91">
        <f>ELIGIBIL!F31+NEELIGIBIL!F31</f>
        <v>135000</v>
      </c>
      <c r="G31" s="207">
        <f>ELIGIBIL!G31+NEELIGIBIL!G31</f>
        <v>25650</v>
      </c>
      <c r="H31" s="389">
        <f>ELIGIBIL!H31+NEELIGIBIL!H31</f>
        <v>160650</v>
      </c>
      <c r="I31" s="142">
        <f>ELIGIBIL!I31+NEELIGIBIL!I31</f>
        <v>0</v>
      </c>
      <c r="J31" s="143">
        <f>ELIGIBIL!J31+NEELIGIBIL!J31</f>
        <v>0</v>
      </c>
      <c r="K31" s="396">
        <f>ELIGIBIL!K31+NEELIGIBIL!K31</f>
        <v>0</v>
      </c>
      <c r="L31" s="237">
        <f>ELIGIBIL!L31+NEELIGIBIL!L31</f>
        <v>135000</v>
      </c>
      <c r="M31" s="242">
        <f>ELIGIBIL!M31+NEELIGIBIL!M31</f>
        <v>25650</v>
      </c>
      <c r="N31" s="409">
        <f>ELIGIBIL!N31+NEELIGIBIL!N31</f>
        <v>160650</v>
      </c>
      <c r="O31" s="401"/>
    </row>
    <row r="32" spans="1:15" ht="42" x14ac:dyDescent="0.35">
      <c r="A32" s="19"/>
      <c r="B32" s="23" t="s">
        <v>47</v>
      </c>
      <c r="C32" s="21">
        <f>ELIGIBIL!C32+NEELIGIBIL!C32</f>
        <v>135000</v>
      </c>
      <c r="D32" s="21">
        <f>ELIGIBIL!D32+NEELIGIBIL!D32</f>
        <v>25650</v>
      </c>
      <c r="E32" s="379">
        <f>ELIGIBIL!E32+NEELIGIBIL!E32</f>
        <v>160650</v>
      </c>
      <c r="F32" s="91">
        <f>ELIGIBIL!F32+NEELIGIBIL!F32</f>
        <v>135000</v>
      </c>
      <c r="G32" s="207">
        <f>ELIGIBIL!G32+NEELIGIBIL!G32</f>
        <v>25650</v>
      </c>
      <c r="H32" s="389">
        <f>ELIGIBIL!H32+NEELIGIBIL!H32</f>
        <v>160650</v>
      </c>
      <c r="I32" s="142">
        <f>ELIGIBIL!I32+NEELIGIBIL!I32</f>
        <v>0</v>
      </c>
      <c r="J32" s="143">
        <f>ELIGIBIL!J32+NEELIGIBIL!J32</f>
        <v>0</v>
      </c>
      <c r="K32" s="396">
        <f>ELIGIBIL!K32+NEELIGIBIL!K32</f>
        <v>0</v>
      </c>
      <c r="L32" s="237">
        <f>ELIGIBIL!L32+NEELIGIBIL!L32</f>
        <v>135000</v>
      </c>
      <c r="M32" s="242">
        <f>ELIGIBIL!M32+NEELIGIBIL!M32</f>
        <v>25650</v>
      </c>
      <c r="N32" s="409">
        <f>ELIGIBIL!N32+NEELIGIBIL!N32</f>
        <v>160650</v>
      </c>
    </row>
    <row r="33" spans="1:14" ht="42" x14ac:dyDescent="0.35">
      <c r="A33" s="24"/>
      <c r="B33" s="184" t="s">
        <v>48</v>
      </c>
      <c r="C33" s="21">
        <f>ELIGIBIL!C33+NEELIGIBIL!C33</f>
        <v>0</v>
      </c>
      <c r="D33" s="21">
        <f>ELIGIBIL!D33+NEELIGIBIL!D33</f>
        <v>0</v>
      </c>
      <c r="E33" s="379">
        <f>ELIGIBIL!E33+NEELIGIBIL!E33</f>
        <v>0</v>
      </c>
      <c r="F33" s="91">
        <f>ELIGIBIL!F33+NEELIGIBIL!F33</f>
        <v>0</v>
      </c>
      <c r="G33" s="207">
        <f>ELIGIBIL!G33+NEELIGIBIL!G33</f>
        <v>0</v>
      </c>
      <c r="H33" s="389">
        <f>ELIGIBIL!H33+NEELIGIBIL!H33</f>
        <v>0</v>
      </c>
      <c r="I33" s="142">
        <f>ELIGIBIL!I33+NEELIGIBIL!I33</f>
        <v>0</v>
      </c>
      <c r="J33" s="143">
        <f>ELIGIBIL!J33+NEELIGIBIL!J33</f>
        <v>0</v>
      </c>
      <c r="K33" s="396">
        <f>ELIGIBIL!K33+NEELIGIBIL!K33</f>
        <v>0</v>
      </c>
      <c r="L33" s="237">
        <f>ELIGIBIL!L33+NEELIGIBIL!L33</f>
        <v>0</v>
      </c>
      <c r="M33" s="242">
        <f>ELIGIBIL!M33+NEELIGIBIL!M33</f>
        <v>0</v>
      </c>
      <c r="N33" s="409">
        <f>ELIGIBIL!N33+NEELIGIBIL!N33</f>
        <v>0</v>
      </c>
    </row>
    <row r="34" spans="1:14" ht="21.75" thickBot="1" x14ac:dyDescent="0.4">
      <c r="A34" s="26"/>
      <c r="B34" s="27" t="s">
        <v>49</v>
      </c>
      <c r="C34" s="10">
        <f>ELIGIBIL!C34+NEELIGIBIL!C34</f>
        <v>102645.62</v>
      </c>
      <c r="D34" s="10">
        <f>ELIGIBIL!D34+NEELIGIBIL!D34</f>
        <v>19502.667799999999</v>
      </c>
      <c r="E34" s="380">
        <f>ELIGIBIL!E34+NEELIGIBIL!E34</f>
        <v>122148.28779999999</v>
      </c>
      <c r="F34" s="76">
        <f>ELIGIBIL!F34+NEELIGIBIL!F34</f>
        <v>102645.62</v>
      </c>
      <c r="G34" s="206">
        <f>ELIGIBIL!G34+NEELIGIBIL!G34</f>
        <v>19502.667799999999</v>
      </c>
      <c r="H34" s="390">
        <f>ELIGIBIL!H34+NEELIGIBIL!H34</f>
        <v>122148.28779999999</v>
      </c>
      <c r="I34" s="337">
        <f>ELIGIBIL!I34+NEELIGIBIL!I34</f>
        <v>0</v>
      </c>
      <c r="J34" s="209">
        <f>ELIGIBIL!J34+NEELIGIBIL!J34</f>
        <v>0</v>
      </c>
      <c r="K34" s="397">
        <f>ELIGIBIL!K34+NEELIGIBIL!K34</f>
        <v>0</v>
      </c>
      <c r="L34" s="222">
        <f>ELIGIBIL!L34+NEELIGIBIL!L34</f>
        <v>102645.62</v>
      </c>
      <c r="M34" s="241">
        <f>ELIGIBIL!M34+NEELIGIBIL!M34</f>
        <v>19502.667799999999</v>
      </c>
      <c r="N34" s="410">
        <f>ELIGIBIL!N34+NEELIGIBIL!N34</f>
        <v>122148.28779999999</v>
      </c>
    </row>
    <row r="35" spans="1:14" s="2" customFormat="1" ht="22.5" thickTop="1" thickBot="1" x14ac:dyDescent="0.4">
      <c r="A35" s="293" t="s">
        <v>50</v>
      </c>
      <c r="B35" s="294" t="s">
        <v>51</v>
      </c>
      <c r="C35" s="329">
        <f>ELIGIBIL!C35+NEELIGIBIL!C35</f>
        <v>3333.3339999999998</v>
      </c>
      <c r="D35" s="329">
        <f>ELIGIBIL!D35+NEELIGIBIL!D35</f>
        <v>633.33345999999995</v>
      </c>
      <c r="E35" s="381">
        <f>ELIGIBIL!E35+NEELIGIBIL!E35</f>
        <v>3966.6674599999997</v>
      </c>
      <c r="F35" s="391">
        <f>ELIGIBIL!F35+NEELIGIBIL!F35</f>
        <v>3333.3339999999998</v>
      </c>
      <c r="G35" s="330">
        <f>ELIGIBIL!G35+NEELIGIBIL!G35</f>
        <v>633.33345999999995</v>
      </c>
      <c r="H35" s="392">
        <f>ELIGIBIL!H35+NEELIGIBIL!H35</f>
        <v>3966.6674599999997</v>
      </c>
      <c r="I35" s="386">
        <f>ELIGIBIL!I35+NEELIGIBIL!I35</f>
        <v>0</v>
      </c>
      <c r="J35" s="331">
        <f>ELIGIBIL!J35+NEELIGIBIL!J35</f>
        <v>0</v>
      </c>
      <c r="K35" s="398">
        <f>ELIGIBIL!K35+NEELIGIBIL!K35</f>
        <v>0</v>
      </c>
      <c r="L35" s="411">
        <f>ELIGIBIL!L35+NEELIGIBIL!L35</f>
        <v>3333.3339999999998</v>
      </c>
      <c r="M35" s="332">
        <f>ELIGIBIL!M35+NEELIGIBIL!M35</f>
        <v>633.33345999999995</v>
      </c>
      <c r="N35" s="412">
        <f>ELIGIBIL!N35+NEELIGIBIL!N35</f>
        <v>3966.6674599999997</v>
      </c>
    </row>
    <row r="36" spans="1:14" s="2" customFormat="1" ht="21.75" thickTop="1" x14ac:dyDescent="0.35">
      <c r="A36" s="298" t="s">
        <v>52</v>
      </c>
      <c r="B36" s="299" t="s">
        <v>53</v>
      </c>
      <c r="C36" s="300">
        <f>ELIGIBIL!C36+NEELIGIBIL!C36</f>
        <v>30000</v>
      </c>
      <c r="D36" s="300">
        <f>ELIGIBIL!D36+NEELIGIBIL!D36</f>
        <v>5700</v>
      </c>
      <c r="E36" s="301">
        <f>ELIGIBIL!E36+NEELIGIBIL!E36</f>
        <v>35700</v>
      </c>
      <c r="F36" s="284">
        <f>ELIGIBIL!F36+NEELIGIBIL!F36</f>
        <v>20000</v>
      </c>
      <c r="G36" s="285">
        <f>ELIGIBIL!G36+NEELIGIBIL!G36</f>
        <v>3800</v>
      </c>
      <c r="H36" s="286">
        <f>ELIGIBIL!H36+NEELIGIBIL!H36</f>
        <v>23800</v>
      </c>
      <c r="I36" s="344">
        <f>ELIGIBIL!I36+NEELIGIBIL!I36</f>
        <v>10000</v>
      </c>
      <c r="J36" s="288">
        <f>ELIGIBIL!J36+NEELIGIBIL!J36</f>
        <v>2100</v>
      </c>
      <c r="K36" s="363">
        <f>ELIGIBIL!K36+NEELIGIBIL!K36</f>
        <v>12100</v>
      </c>
      <c r="L36" s="407">
        <f>ELIGIBIL!L36+NEELIGIBIL!L36</f>
        <v>30000</v>
      </c>
      <c r="M36" s="328">
        <f>ELIGIBIL!M36+NEELIGIBIL!M36</f>
        <v>5900</v>
      </c>
      <c r="N36" s="408">
        <f>ELIGIBIL!N36+NEELIGIBIL!N36</f>
        <v>35900</v>
      </c>
    </row>
    <row r="37" spans="1:14" ht="21" x14ac:dyDescent="0.35">
      <c r="A37" s="24"/>
      <c r="B37" s="184" t="s">
        <v>54</v>
      </c>
      <c r="C37" s="185">
        <f>ELIGIBIL!C37+NEELIGIBIL!C37</f>
        <v>30000</v>
      </c>
      <c r="D37" s="185">
        <f>ELIGIBIL!D37+NEELIGIBIL!D37</f>
        <v>5700</v>
      </c>
      <c r="E37" s="382">
        <f>ELIGIBIL!E37+NEELIGIBIL!E37</f>
        <v>35700</v>
      </c>
      <c r="F37" s="91">
        <f>ELIGIBIL!F37+NEELIGIBIL!F37</f>
        <v>20000</v>
      </c>
      <c r="G37" s="207">
        <f>ELIGIBIL!G37+NEELIGIBIL!G37</f>
        <v>3800</v>
      </c>
      <c r="H37" s="389">
        <f>ELIGIBIL!H37+NEELIGIBIL!H37</f>
        <v>23800</v>
      </c>
      <c r="I37" s="142">
        <f>ELIGIBIL!I37+NEELIGIBIL!I37</f>
        <v>10000</v>
      </c>
      <c r="J37" s="143">
        <f>ELIGIBIL!J37+NEELIGIBIL!J37</f>
        <v>2100</v>
      </c>
      <c r="K37" s="396">
        <f>ELIGIBIL!K37+NEELIGIBIL!K37</f>
        <v>12100</v>
      </c>
      <c r="L37" s="237">
        <f>ELIGIBIL!L37+NEELIGIBIL!L37</f>
        <v>30000</v>
      </c>
      <c r="M37" s="242">
        <f>ELIGIBIL!M37+NEELIGIBIL!M37</f>
        <v>5900</v>
      </c>
      <c r="N37" s="409">
        <f>ELIGIBIL!N37+NEELIGIBIL!N37</f>
        <v>35900</v>
      </c>
    </row>
    <row r="38" spans="1:14" ht="21.75" thickBot="1" x14ac:dyDescent="0.4">
      <c r="A38" s="26"/>
      <c r="B38" s="27" t="s">
        <v>55</v>
      </c>
      <c r="C38" s="28">
        <f>ELIGIBIL!C38+NEELIGIBIL!C38</f>
        <v>0</v>
      </c>
      <c r="D38" s="28">
        <f>ELIGIBIL!D38+NEELIGIBIL!D38</f>
        <v>0</v>
      </c>
      <c r="E38" s="383">
        <f>ELIGIBIL!E38+NEELIGIBIL!E38</f>
        <v>0</v>
      </c>
      <c r="F38" s="76">
        <f>ELIGIBIL!F38+NEELIGIBIL!F38</f>
        <v>0</v>
      </c>
      <c r="G38" s="206">
        <f>ELIGIBIL!G38+NEELIGIBIL!G38</f>
        <v>0</v>
      </c>
      <c r="H38" s="390">
        <f>ELIGIBIL!H38+NEELIGIBIL!H38</f>
        <v>0</v>
      </c>
      <c r="I38" s="337">
        <f>ELIGIBIL!I38+NEELIGIBIL!I38</f>
        <v>0</v>
      </c>
      <c r="J38" s="209">
        <f>ELIGIBIL!J38+NEELIGIBIL!J38</f>
        <v>0</v>
      </c>
      <c r="K38" s="397">
        <f>ELIGIBIL!K38+NEELIGIBIL!K38</f>
        <v>0</v>
      </c>
      <c r="L38" s="222">
        <f>ELIGIBIL!L38+NEELIGIBIL!L38</f>
        <v>0</v>
      </c>
      <c r="M38" s="241">
        <f>ELIGIBIL!M38+NEELIGIBIL!M38</f>
        <v>0</v>
      </c>
      <c r="N38" s="410">
        <f>ELIGIBIL!N38+NEELIGIBIL!N38</f>
        <v>0</v>
      </c>
    </row>
    <row r="39" spans="1:14" s="2" customFormat="1" ht="21.75" thickTop="1" x14ac:dyDescent="0.35">
      <c r="A39" s="298" t="s">
        <v>56</v>
      </c>
      <c r="B39" s="299" t="s">
        <v>57</v>
      </c>
      <c r="C39" s="300">
        <f>ELIGIBIL!C39+NEELIGIBIL!C39</f>
        <v>43600</v>
      </c>
      <c r="D39" s="300">
        <f>ELIGIBIL!D39+NEELIGIBIL!D39</f>
        <v>8284</v>
      </c>
      <c r="E39" s="301">
        <f>ELIGIBIL!E39+NEELIGIBIL!E39</f>
        <v>51884</v>
      </c>
      <c r="F39" s="284">
        <f>ELIGIBIL!F39+NEELIGIBIL!F39</f>
        <v>28500</v>
      </c>
      <c r="G39" s="285">
        <f>ELIGIBIL!G39+NEELIGIBIL!G39</f>
        <v>5415</v>
      </c>
      <c r="H39" s="286">
        <f>ELIGIBIL!H39+NEELIGIBIL!H39</f>
        <v>33915</v>
      </c>
      <c r="I39" s="344">
        <f>ELIGIBIL!I39+NEELIGIBIL!I39</f>
        <v>15100</v>
      </c>
      <c r="J39" s="288">
        <f>ELIGIBIL!J39+NEELIGIBIL!J39</f>
        <v>3171</v>
      </c>
      <c r="K39" s="363">
        <f>ELIGIBIL!K39+NEELIGIBIL!K39</f>
        <v>18271</v>
      </c>
      <c r="L39" s="407">
        <f>ELIGIBIL!L39+NEELIGIBIL!L39</f>
        <v>43600</v>
      </c>
      <c r="M39" s="328">
        <f>ELIGIBIL!M39+NEELIGIBIL!M39</f>
        <v>8586</v>
      </c>
      <c r="N39" s="408">
        <f>ELIGIBIL!N39+NEELIGIBIL!N39</f>
        <v>52186</v>
      </c>
    </row>
    <row r="40" spans="1:14" ht="21" x14ac:dyDescent="0.35">
      <c r="A40" s="24"/>
      <c r="B40" s="34" t="s">
        <v>58</v>
      </c>
      <c r="C40" s="35">
        <f>ELIGIBIL!C40+NEELIGIBIL!C40</f>
        <v>9100</v>
      </c>
      <c r="D40" s="35">
        <f>ELIGIBIL!D40+NEELIGIBIL!D40</f>
        <v>1729</v>
      </c>
      <c r="E40" s="61">
        <f>ELIGIBIL!E40+NEELIGIBIL!E40</f>
        <v>10829</v>
      </c>
      <c r="F40" s="88">
        <f>ELIGIBIL!F40+NEELIGIBIL!F40</f>
        <v>0</v>
      </c>
      <c r="G40" s="89">
        <f>ELIGIBIL!G40+NEELIGIBIL!G40</f>
        <v>0</v>
      </c>
      <c r="H40" s="90">
        <f>ELIGIBIL!H40+NEELIGIBIL!H40</f>
        <v>0</v>
      </c>
      <c r="I40" s="345">
        <f>ELIGIBIL!I40+NEELIGIBIL!I40</f>
        <v>9100</v>
      </c>
      <c r="J40" s="127">
        <f>ELIGIBIL!J40+NEELIGIBIL!J40</f>
        <v>1911</v>
      </c>
      <c r="K40" s="364">
        <f>ELIGIBIL!K40+NEELIGIBIL!K40</f>
        <v>11011</v>
      </c>
      <c r="L40" s="413">
        <f>ELIGIBIL!L40+NEELIGIBIL!L40</f>
        <v>9100</v>
      </c>
      <c r="M40" s="236">
        <f>ELIGIBIL!M40+NEELIGIBIL!M40</f>
        <v>1911</v>
      </c>
      <c r="N40" s="414">
        <f>ELIGIBIL!N40+NEELIGIBIL!N40</f>
        <v>11011</v>
      </c>
    </row>
    <row r="41" spans="1:14" s="195" customFormat="1" ht="1.5" hidden="1" customHeight="1" x14ac:dyDescent="0.35">
      <c r="A41" s="36"/>
      <c r="B41" s="37" t="s">
        <v>59</v>
      </c>
      <c r="C41" s="38">
        <f>'[1]404 ELIGIBIL'!C41+'[1]404 NEELIGIBIL'!C41</f>
        <v>9100</v>
      </c>
      <c r="D41" s="39">
        <f t="shared" si="16"/>
        <v>1729</v>
      </c>
      <c r="E41" s="384">
        <f t="shared" si="17"/>
        <v>10829</v>
      </c>
      <c r="F41" s="91">
        <v>0</v>
      </c>
      <c r="G41" s="92">
        <f t="shared" ref="G41:G42" si="30">F41*19%</f>
        <v>0</v>
      </c>
      <c r="H41" s="93">
        <f t="shared" ref="H41:H42" si="31">F41+G41</f>
        <v>0</v>
      </c>
      <c r="I41" s="142">
        <v>0</v>
      </c>
      <c r="J41" s="130">
        <f t="shared" ref="J41:J42" si="32">I41*19%</f>
        <v>0</v>
      </c>
      <c r="K41" s="361">
        <f t="shared" ref="K41:K42" si="33">I41+J41</f>
        <v>0</v>
      </c>
      <c r="L41" s="237">
        <v>0</v>
      </c>
      <c r="M41" s="238">
        <f t="shared" ref="M41:M42" si="34">L41*19%</f>
        <v>0</v>
      </c>
      <c r="N41" s="239">
        <f t="shared" ref="N41:N42" si="35">L41+M41</f>
        <v>0</v>
      </c>
    </row>
    <row r="42" spans="1:14" ht="63" hidden="1" x14ac:dyDescent="0.35">
      <c r="A42" s="19"/>
      <c r="B42" s="23" t="s">
        <v>60</v>
      </c>
      <c r="C42" s="38">
        <f>'[1]404 ELIGIBIL'!C42+'[1]404 NEELIGIBIL'!C42</f>
        <v>0</v>
      </c>
      <c r="D42" s="22">
        <f t="shared" si="16"/>
        <v>0</v>
      </c>
      <c r="E42" s="57">
        <f t="shared" si="17"/>
        <v>0</v>
      </c>
      <c r="F42" s="91">
        <v>0</v>
      </c>
      <c r="G42" s="92">
        <f t="shared" si="30"/>
        <v>0</v>
      </c>
      <c r="H42" s="93">
        <f t="shared" si="31"/>
        <v>0</v>
      </c>
      <c r="I42" s="142">
        <v>0</v>
      </c>
      <c r="J42" s="130">
        <f t="shared" si="32"/>
        <v>0</v>
      </c>
      <c r="K42" s="361">
        <f t="shared" si="33"/>
        <v>0</v>
      </c>
      <c r="L42" s="237">
        <v>0</v>
      </c>
      <c r="M42" s="238">
        <f t="shared" si="34"/>
        <v>0</v>
      </c>
      <c r="N42" s="239">
        <f t="shared" si="35"/>
        <v>0</v>
      </c>
    </row>
    <row r="43" spans="1:14" ht="21" x14ac:dyDescent="0.35">
      <c r="A43" s="418"/>
      <c r="B43" s="419" t="s">
        <v>61</v>
      </c>
      <c r="C43" s="434">
        <f>ELIGIBIL!C43+NEELIGIBIL!C43</f>
        <v>30000</v>
      </c>
      <c r="D43" s="434">
        <f>ELIGIBIL!D43+NEELIGIBIL!D43</f>
        <v>5700</v>
      </c>
      <c r="E43" s="435">
        <f>ELIGIBIL!E43+NEELIGIBIL!E43</f>
        <v>35700</v>
      </c>
      <c r="F43" s="423">
        <f>ELIGIBIL!F43+NEELIGIBIL!F43</f>
        <v>28500</v>
      </c>
      <c r="G43" s="436">
        <f>ELIGIBIL!G43+NEELIGIBIL!G43</f>
        <v>5415</v>
      </c>
      <c r="H43" s="437">
        <f>ELIGIBIL!H43+NEELIGIBIL!H43</f>
        <v>33915</v>
      </c>
      <c r="I43" s="438">
        <f>ELIGIBIL!I43+NEELIGIBIL!I43</f>
        <v>1500</v>
      </c>
      <c r="J43" s="439">
        <f>ELIGIBIL!J43+NEELIGIBIL!J43</f>
        <v>315</v>
      </c>
      <c r="K43" s="440">
        <f>ELIGIBIL!K43+NEELIGIBIL!K43</f>
        <v>1815</v>
      </c>
      <c r="L43" s="441">
        <f>ELIGIBIL!L43+NEELIGIBIL!L43</f>
        <v>30000</v>
      </c>
      <c r="M43" s="442">
        <f>ELIGIBIL!M43+NEELIGIBIL!M43</f>
        <v>5730</v>
      </c>
      <c r="N43" s="443">
        <f>ELIGIBIL!N43+NEELIGIBIL!N43</f>
        <v>35730</v>
      </c>
    </row>
    <row r="44" spans="1:14" ht="42.75" thickBot="1" x14ac:dyDescent="0.4">
      <c r="A44" s="429"/>
      <c r="B44" s="40" t="s">
        <v>145</v>
      </c>
      <c r="C44" s="28">
        <f>ELIGIBIL!C44+NEELIGIBIL!C44</f>
        <v>4500</v>
      </c>
      <c r="D44" s="28">
        <f>ELIGIBIL!D44+NEELIGIBIL!D44</f>
        <v>855</v>
      </c>
      <c r="E44" s="383">
        <f>ELIGIBIL!E44+NEELIGIBIL!E44</f>
        <v>5355</v>
      </c>
      <c r="F44" s="76">
        <f>ELIGIBIL!F44+NEELIGIBIL!F44</f>
        <v>0</v>
      </c>
      <c r="G44" s="206">
        <f>ELIGIBIL!G44+NEELIGIBIL!G44</f>
        <v>0</v>
      </c>
      <c r="H44" s="390">
        <f>ELIGIBIL!H44+NEELIGIBIL!H44</f>
        <v>0</v>
      </c>
      <c r="I44" s="337">
        <f>ELIGIBIL!I44+NEELIGIBIL!I44</f>
        <v>4500</v>
      </c>
      <c r="J44" s="209">
        <f>ELIGIBIL!J44+NEELIGIBIL!J44</f>
        <v>945</v>
      </c>
      <c r="K44" s="397">
        <f>ELIGIBIL!K44+NEELIGIBIL!K44</f>
        <v>5445</v>
      </c>
      <c r="L44" s="222">
        <f>ELIGIBIL!L44+NEELIGIBIL!L44</f>
        <v>4500</v>
      </c>
      <c r="M44" s="241">
        <f>ELIGIBIL!M44+NEELIGIBIL!M44</f>
        <v>945</v>
      </c>
      <c r="N44" s="410">
        <f>ELIGIBIL!N44+NEELIGIBIL!N44</f>
        <v>5445</v>
      </c>
    </row>
    <row r="45" spans="1:14" ht="22.5" thickTop="1" thickBot="1" x14ac:dyDescent="0.4">
      <c r="A45" s="475" t="s">
        <v>62</v>
      </c>
      <c r="B45" s="476"/>
      <c r="C45" s="17">
        <f>C21+C25+C26+C27+C28+C35+C36+C39</f>
        <v>502218.34399999998</v>
      </c>
      <c r="D45" s="17">
        <f>D21+D25+D26+D27+D28+D35+D36+D39</f>
        <v>95421.485359999991</v>
      </c>
      <c r="E45" s="55">
        <f>E21+E25+E26+E27+E28+E35+E36+E39</f>
        <v>597639.82936000009</v>
      </c>
      <c r="F45" s="82">
        <f t="shared" ref="F45:N45" si="36">F21+F25+F26+F27+F28+F35+F36+F39</f>
        <v>477118.34399999998</v>
      </c>
      <c r="G45" s="83">
        <f t="shared" si="36"/>
        <v>90652.485359999991</v>
      </c>
      <c r="H45" s="84">
        <f t="shared" si="36"/>
        <v>567770.82936000009</v>
      </c>
      <c r="I45" s="339">
        <f t="shared" si="36"/>
        <v>25100</v>
      </c>
      <c r="J45" s="121">
        <f t="shared" si="36"/>
        <v>5271</v>
      </c>
      <c r="K45" s="358">
        <f t="shared" si="36"/>
        <v>30371</v>
      </c>
      <c r="L45" s="228">
        <f t="shared" si="36"/>
        <v>502218.34399999998</v>
      </c>
      <c r="M45" s="229">
        <f t="shared" si="36"/>
        <v>95923.485359999991</v>
      </c>
      <c r="N45" s="230">
        <f t="shared" si="36"/>
        <v>598141.82936000009</v>
      </c>
    </row>
    <row r="46" spans="1:14" ht="21" x14ac:dyDescent="0.25">
      <c r="A46" s="473" t="s">
        <v>63</v>
      </c>
      <c r="B46" s="474"/>
      <c r="C46" s="474"/>
      <c r="D46" s="474"/>
      <c r="E46" s="474"/>
      <c r="F46" s="73"/>
      <c r="G46" s="74"/>
      <c r="H46" s="75"/>
      <c r="I46" s="112"/>
      <c r="J46" s="112"/>
      <c r="K46" s="112"/>
      <c r="L46" s="231"/>
      <c r="M46" s="402"/>
      <c r="N46" s="232"/>
    </row>
    <row r="47" spans="1:14" ht="21.75" customHeight="1" x14ac:dyDescent="0.35">
      <c r="A47" s="19" t="s">
        <v>64</v>
      </c>
      <c r="B47" s="41" t="s">
        <v>65</v>
      </c>
      <c r="C47" s="42">
        <f>ELIGIBIL!C47+NEELIGIBIL!C47</f>
        <v>4748286.33</v>
      </c>
      <c r="D47" s="42">
        <f>ELIGIBIL!D47+NEELIGIBIL!D47</f>
        <v>902174.40270000009</v>
      </c>
      <c r="E47" s="62">
        <f>ELIGIBIL!E47+NEELIGIBIL!E47</f>
        <v>5650460.7327000005</v>
      </c>
      <c r="F47" s="94">
        <f>ELIGIBIL!F47+NEELIGIBIL!F47</f>
        <v>4606254.3000000007</v>
      </c>
      <c r="G47" s="95">
        <f>ELIGIBIL!G47+NEELIGIBIL!G47</f>
        <v>848670.74660000007</v>
      </c>
      <c r="H47" s="96">
        <f>ELIGIBIL!H47+NEELIGIBIL!H47</f>
        <v>5454925.0366000002</v>
      </c>
      <c r="I47" s="141">
        <f>ELIGIBIL!I47+NEELIGIBIL!I47</f>
        <v>186960.05999999997</v>
      </c>
      <c r="J47" s="132">
        <f>ELIGIBIL!J47+NEELIGIBIL!J47</f>
        <v>39261.614699999998</v>
      </c>
      <c r="K47" s="399">
        <f>ELIGIBIL!K47+NEELIGIBIL!K47</f>
        <v>226221.68469999998</v>
      </c>
      <c r="L47" s="415">
        <f>ELIGIBIL!L47+NEELIGIBIL!L47</f>
        <v>4793214.3600000003</v>
      </c>
      <c r="M47" s="243">
        <f>ELIGIBIL!M47+NEELIGIBIL!M47</f>
        <v>887932.36130000022</v>
      </c>
      <c r="N47" s="416">
        <f>ELIGIBIL!N47+NEELIGIBIL!N47</f>
        <v>5681146.7212999994</v>
      </c>
    </row>
    <row r="48" spans="1:14" ht="22.5" customHeight="1" x14ac:dyDescent="0.35">
      <c r="A48" s="19"/>
      <c r="B48" s="20" t="s">
        <v>66</v>
      </c>
      <c r="C48" s="21">
        <f>ELIGIBIL!C48+NEELIGIBIL!C48</f>
        <v>4197296.3500000006</v>
      </c>
      <c r="D48" s="21">
        <f>ELIGIBIL!D48+NEELIGIBIL!D48</f>
        <v>797486.30650000006</v>
      </c>
      <c r="E48" s="379">
        <f>ELIGIBIL!E48+NEELIGIBIL!E48</f>
        <v>4994782.6565000005</v>
      </c>
      <c r="F48" s="91">
        <f>ELIGIBIL!F48+NEELIGIBIL!F48</f>
        <v>4039560.7900000005</v>
      </c>
      <c r="G48" s="207">
        <f>ELIGIBIL!G48+NEELIGIBIL!G48</f>
        <v>767516.55010000011</v>
      </c>
      <c r="H48" s="389">
        <f>ELIGIBIL!H48+NEELIGIBIL!H48</f>
        <v>4807077.3400999997</v>
      </c>
      <c r="I48" s="142">
        <f>ELIGIBIL!I48+NEELIGIBIL!I48</f>
        <v>157735.54999999999</v>
      </c>
      <c r="J48" s="143">
        <f>ELIGIBIL!J48+NEELIGIBIL!J48</f>
        <v>33124.465499999998</v>
      </c>
      <c r="K48" s="396">
        <f>ELIGIBIL!K48+NEELIGIBIL!K48</f>
        <v>190860.01549999998</v>
      </c>
      <c r="L48" s="237">
        <f>ELIGIBIL!L48+NEELIGIBIL!L48</f>
        <v>4197296.3400000008</v>
      </c>
      <c r="M48" s="242">
        <f>ELIGIBIL!M48+NEELIGIBIL!M48</f>
        <v>800641.01560000016</v>
      </c>
      <c r="N48" s="409">
        <f>ELIGIBIL!N48+NEELIGIBIL!N48</f>
        <v>4997937.3555999994</v>
      </c>
    </row>
    <row r="49" spans="1:18" ht="22.5" customHeight="1" x14ac:dyDescent="0.35">
      <c r="A49" s="19"/>
      <c r="B49" s="20" t="s">
        <v>67</v>
      </c>
      <c r="C49" s="21">
        <f>ELIGIBIL!C76+NEELIGIBIL!C49</f>
        <v>411620</v>
      </c>
      <c r="D49" s="21">
        <f>ELIGIBIL!D76+NEELIGIBIL!D49</f>
        <v>78207.8</v>
      </c>
      <c r="E49" s="379">
        <f>ELIGIBIL!E76+NEELIGIBIL!E49</f>
        <v>489827.8</v>
      </c>
      <c r="F49" s="91">
        <f>ELIGIBIL!F76+NEELIGIBIL!F49</f>
        <v>411620</v>
      </c>
      <c r="G49" s="207">
        <f>ELIGIBIL!G76+NEELIGIBIL!G49</f>
        <v>78207.8</v>
      </c>
      <c r="H49" s="389">
        <f>ELIGIBIL!H76+NEELIGIBIL!H49</f>
        <v>489827.8</v>
      </c>
      <c r="I49" s="142">
        <f>ELIGIBIL!I76+NEELIGIBIL!I49</f>
        <v>0</v>
      </c>
      <c r="J49" s="143">
        <f>ELIGIBIL!J76+NEELIGIBIL!J49</f>
        <v>0</v>
      </c>
      <c r="K49" s="396">
        <f>ELIGIBIL!K76+NEELIGIBIL!K49</f>
        <v>0</v>
      </c>
      <c r="L49" s="237">
        <f>ELIGIBIL!L76+NEELIGIBIL!L49</f>
        <v>411620</v>
      </c>
      <c r="M49" s="242">
        <f>ELIGIBIL!M76+NEELIGIBIL!M49</f>
        <v>78207.8</v>
      </c>
      <c r="N49" s="409">
        <f>ELIGIBIL!N76+NEELIGIBIL!N49</f>
        <v>489827.8</v>
      </c>
    </row>
    <row r="50" spans="1:18" ht="22.5" customHeight="1" x14ac:dyDescent="0.35">
      <c r="A50" s="19"/>
      <c r="B50" s="20" t="s">
        <v>143</v>
      </c>
      <c r="C50" s="21">
        <f>ELIGIBIL!C77+NEELIGIBIL!C50</f>
        <v>139369.98000000001</v>
      </c>
      <c r="D50" s="21">
        <f>ELIGIBIL!D77+NEELIGIBIL!D50</f>
        <v>26480.296200000001</v>
      </c>
      <c r="E50" s="379">
        <f>ELIGIBIL!E77+NEELIGIBIL!E50</f>
        <v>165850.27620000002</v>
      </c>
      <c r="F50" s="91">
        <f>ELIGIBIL!F77+NEELIGIBIL!F50</f>
        <v>155073.5</v>
      </c>
      <c r="G50" s="207">
        <f>ELIGIBIL!G77+NEELIGIBIL!G50</f>
        <v>2946.3964999999998</v>
      </c>
      <c r="H50" s="389">
        <f>ELIGIBIL!H77+NEELIGIBIL!H50</f>
        <v>158019.8965</v>
      </c>
      <c r="I50" s="142">
        <f>ELIGIBIL!I77+NEELIGIBIL!I50</f>
        <v>29224.52</v>
      </c>
      <c r="J50" s="143">
        <f>ELIGIBIL!J77+NEELIGIBIL!J50</f>
        <v>6137.1491999999998</v>
      </c>
      <c r="K50" s="396">
        <f>ELIGIBIL!K77+NEELIGIBIL!K50</f>
        <v>35361.669200000004</v>
      </c>
      <c r="L50" s="237">
        <f>ELIGIBIL!L77+NEELIGIBIL!L50</f>
        <v>184298.02</v>
      </c>
      <c r="M50" s="242">
        <f>ELIGIBIL!M77+NEELIGIBIL!M50</f>
        <v>9083.5456999999988</v>
      </c>
      <c r="N50" s="409">
        <f>ELIGIBIL!N77+NEELIGIBIL!N50</f>
        <v>193381.56570000001</v>
      </c>
    </row>
    <row r="51" spans="1:18" ht="21" x14ac:dyDescent="0.35">
      <c r="A51" s="19" t="s">
        <v>68</v>
      </c>
      <c r="B51" s="20" t="s">
        <v>69</v>
      </c>
      <c r="C51" s="21">
        <f>ELIGIBIL!C78+NEELIGIBIL!C51</f>
        <v>0</v>
      </c>
      <c r="D51" s="21">
        <f>ELIGIBIL!D78+NEELIGIBIL!D51</f>
        <v>0</v>
      </c>
      <c r="E51" s="379">
        <f>ELIGIBIL!E78+NEELIGIBIL!E51</f>
        <v>0</v>
      </c>
      <c r="F51" s="91">
        <f>ELIGIBIL!F78+NEELIGIBIL!F51</f>
        <v>0</v>
      </c>
      <c r="G51" s="207">
        <f>ELIGIBIL!G78+NEELIGIBIL!G51</f>
        <v>0</v>
      </c>
      <c r="H51" s="389">
        <f>ELIGIBIL!H78+NEELIGIBIL!H51</f>
        <v>0</v>
      </c>
      <c r="I51" s="142">
        <f>ELIGIBIL!I78+NEELIGIBIL!I51</f>
        <v>0</v>
      </c>
      <c r="J51" s="143">
        <f>ELIGIBIL!J78+NEELIGIBIL!J51</f>
        <v>0</v>
      </c>
      <c r="K51" s="396">
        <f>ELIGIBIL!K78+NEELIGIBIL!K51</f>
        <v>0</v>
      </c>
      <c r="L51" s="237">
        <f>ELIGIBIL!L78+NEELIGIBIL!L51</f>
        <v>0</v>
      </c>
      <c r="M51" s="242">
        <f>ELIGIBIL!M78+NEELIGIBIL!M51</f>
        <v>0</v>
      </c>
      <c r="N51" s="409">
        <f>ELIGIBIL!N78+NEELIGIBIL!N51</f>
        <v>0</v>
      </c>
    </row>
    <row r="52" spans="1:18" ht="21" x14ac:dyDescent="0.35">
      <c r="A52" s="19" t="s">
        <v>70</v>
      </c>
      <c r="B52" s="23" t="s">
        <v>71</v>
      </c>
      <c r="C52" s="42">
        <f>ELIGIBIL!C79+NEELIGIBIL!C52</f>
        <v>207337.5</v>
      </c>
      <c r="D52" s="42">
        <f>ELIGIBIL!D79+NEELIGIBIL!D52</f>
        <v>39394.125</v>
      </c>
      <c r="E52" s="62">
        <f>ELIGIBIL!E79+NEELIGIBIL!E52</f>
        <v>246731.625</v>
      </c>
      <c r="F52" s="94">
        <f>ELIGIBIL!F79+NEELIGIBIL!F52</f>
        <v>187500</v>
      </c>
      <c r="G52" s="95">
        <f>ELIGIBIL!G79+NEELIGIBIL!G52</f>
        <v>35625</v>
      </c>
      <c r="H52" s="96">
        <f>ELIGIBIL!H79+NEELIGIBIL!H52</f>
        <v>223125</v>
      </c>
      <c r="I52" s="141">
        <f>ELIGIBIL!I79+NEELIGIBIL!I52</f>
        <v>19837.5</v>
      </c>
      <c r="J52" s="132">
        <f>ELIGIBIL!J79+NEELIGIBIL!J52</f>
        <v>4165.875</v>
      </c>
      <c r="K52" s="399">
        <f>ELIGIBIL!K79+NEELIGIBIL!K52</f>
        <v>24003.375</v>
      </c>
      <c r="L52" s="415">
        <f>ELIGIBIL!L79+NEELIGIBIL!L52</f>
        <v>207337.5</v>
      </c>
      <c r="M52" s="243">
        <f>ELIGIBIL!M79+NEELIGIBIL!M52</f>
        <v>39790.875</v>
      </c>
      <c r="N52" s="416">
        <f>ELIGIBIL!N79+NEELIGIBIL!N52</f>
        <v>247128.375</v>
      </c>
    </row>
    <row r="53" spans="1:18" ht="27.75" customHeight="1" x14ac:dyDescent="0.35">
      <c r="A53" s="19"/>
      <c r="B53" s="20" t="s">
        <v>72</v>
      </c>
      <c r="C53" s="21">
        <f>ELIGIBIL!C80+NEELIGIBIL!C53</f>
        <v>187500</v>
      </c>
      <c r="D53" s="21">
        <f>ELIGIBIL!D80+NEELIGIBIL!D53</f>
        <v>35625</v>
      </c>
      <c r="E53" s="379">
        <f>ELIGIBIL!E80+NEELIGIBIL!E53</f>
        <v>223125</v>
      </c>
      <c r="F53" s="91">
        <f>ELIGIBIL!F80+NEELIGIBIL!F53</f>
        <v>187500</v>
      </c>
      <c r="G53" s="207">
        <f>ELIGIBIL!G80+NEELIGIBIL!G53</f>
        <v>35625</v>
      </c>
      <c r="H53" s="389">
        <f>ELIGIBIL!H80+NEELIGIBIL!H53</f>
        <v>223125</v>
      </c>
      <c r="I53" s="142">
        <f>ELIGIBIL!I80+NEELIGIBIL!I53</f>
        <v>0</v>
      </c>
      <c r="J53" s="143">
        <f>ELIGIBIL!J80+NEELIGIBIL!J53</f>
        <v>0</v>
      </c>
      <c r="K53" s="396">
        <f>ELIGIBIL!K80+NEELIGIBIL!K53</f>
        <v>0</v>
      </c>
      <c r="L53" s="237">
        <f>ELIGIBIL!L80+NEELIGIBIL!L53</f>
        <v>187500</v>
      </c>
      <c r="M53" s="242">
        <f>ELIGIBIL!M80+NEELIGIBIL!M53</f>
        <v>35625</v>
      </c>
      <c r="N53" s="409">
        <f>ELIGIBIL!N80+NEELIGIBIL!N53</f>
        <v>223125</v>
      </c>
    </row>
    <row r="54" spans="1:18" ht="28.5" customHeight="1" x14ac:dyDescent="0.35">
      <c r="A54" s="19"/>
      <c r="B54" s="20" t="s">
        <v>73</v>
      </c>
      <c r="C54" s="21">
        <f>ELIGIBIL!C81+NEELIGIBIL!C54</f>
        <v>0</v>
      </c>
      <c r="D54" s="21">
        <f>ELIGIBIL!D81+NEELIGIBIL!D54</f>
        <v>0</v>
      </c>
      <c r="E54" s="379">
        <f>ELIGIBIL!E81+NEELIGIBIL!E54</f>
        <v>0</v>
      </c>
      <c r="F54" s="91">
        <f>ELIGIBIL!F81+NEELIGIBIL!F54</f>
        <v>0</v>
      </c>
      <c r="G54" s="207">
        <f>ELIGIBIL!G81+NEELIGIBIL!G54</f>
        <v>0</v>
      </c>
      <c r="H54" s="389">
        <f>ELIGIBIL!H81+NEELIGIBIL!H54</f>
        <v>0</v>
      </c>
      <c r="I54" s="142">
        <f>ELIGIBIL!I81+NEELIGIBIL!I54</f>
        <v>0</v>
      </c>
      <c r="J54" s="143">
        <f>ELIGIBIL!J81+NEELIGIBIL!J54</f>
        <v>0</v>
      </c>
      <c r="K54" s="396">
        <f>ELIGIBIL!K81+NEELIGIBIL!K54</f>
        <v>0</v>
      </c>
      <c r="L54" s="237">
        <f>ELIGIBIL!L81+NEELIGIBIL!L54</f>
        <v>0</v>
      </c>
      <c r="M54" s="242">
        <f>ELIGIBIL!M81+NEELIGIBIL!M54</f>
        <v>0</v>
      </c>
      <c r="N54" s="409">
        <f>ELIGIBIL!N81+NEELIGIBIL!N54</f>
        <v>0</v>
      </c>
    </row>
    <row r="55" spans="1:18" ht="28.5" customHeight="1" x14ac:dyDescent="0.35">
      <c r="A55" s="19"/>
      <c r="B55" s="20" t="s">
        <v>144</v>
      </c>
      <c r="C55" s="21">
        <f>ELIGIBIL!C82+NEELIGIBIL!C55</f>
        <v>19837.5</v>
      </c>
      <c r="D55" s="21">
        <f>ELIGIBIL!D82+NEELIGIBIL!D55</f>
        <v>3769.125</v>
      </c>
      <c r="E55" s="379">
        <f>ELIGIBIL!E82+NEELIGIBIL!E55</f>
        <v>23606.625</v>
      </c>
      <c r="F55" s="91">
        <f>ELIGIBIL!F82+NEELIGIBIL!F55</f>
        <v>0</v>
      </c>
      <c r="G55" s="207">
        <f>ELIGIBIL!G82+NEELIGIBIL!G55</f>
        <v>0</v>
      </c>
      <c r="H55" s="389">
        <f>ELIGIBIL!H82+NEELIGIBIL!H55</f>
        <v>0</v>
      </c>
      <c r="I55" s="142">
        <f>ELIGIBIL!I82+NEELIGIBIL!I55</f>
        <v>19837.5</v>
      </c>
      <c r="J55" s="143">
        <f>ELIGIBIL!J82+NEELIGIBIL!J55</f>
        <v>4165.875</v>
      </c>
      <c r="K55" s="396">
        <f>ELIGIBIL!K82+NEELIGIBIL!K55</f>
        <v>24003.375</v>
      </c>
      <c r="L55" s="237">
        <f>ELIGIBIL!L82+NEELIGIBIL!L55</f>
        <v>19837.5</v>
      </c>
      <c r="M55" s="242">
        <f>ELIGIBIL!M82+NEELIGIBIL!M55</f>
        <v>4165.875</v>
      </c>
      <c r="N55" s="409">
        <f>ELIGIBIL!N82+NEELIGIBIL!N55</f>
        <v>24003.375</v>
      </c>
    </row>
    <row r="56" spans="1:18" ht="42" x14ac:dyDescent="0.35">
      <c r="A56" s="19" t="s">
        <v>74</v>
      </c>
      <c r="B56" s="23" t="s">
        <v>75</v>
      </c>
      <c r="C56" s="21">
        <f>ELIGIBIL!C83+NEELIGIBIL!C56</f>
        <v>0</v>
      </c>
      <c r="D56" s="21">
        <f>ELIGIBIL!D83+NEELIGIBIL!D56</f>
        <v>0</v>
      </c>
      <c r="E56" s="379">
        <f>ELIGIBIL!E83+NEELIGIBIL!E56</f>
        <v>0</v>
      </c>
      <c r="F56" s="91">
        <f>ELIGIBIL!F83+NEELIGIBIL!F56</f>
        <v>0</v>
      </c>
      <c r="G56" s="207">
        <f>ELIGIBIL!G83+NEELIGIBIL!G56</f>
        <v>0</v>
      </c>
      <c r="H56" s="389">
        <f>ELIGIBIL!H83+NEELIGIBIL!H56</f>
        <v>0</v>
      </c>
      <c r="I56" s="142">
        <f>ELIGIBIL!I83+NEELIGIBIL!I56</f>
        <v>0</v>
      </c>
      <c r="J56" s="143">
        <f>ELIGIBIL!J83+NEELIGIBIL!J56</f>
        <v>0</v>
      </c>
      <c r="K56" s="396">
        <f>ELIGIBIL!K83+NEELIGIBIL!K56</f>
        <v>0</v>
      </c>
      <c r="L56" s="237">
        <f>ELIGIBIL!L83+NEELIGIBIL!L56</f>
        <v>0</v>
      </c>
      <c r="M56" s="242">
        <f>ELIGIBIL!M83+NEELIGIBIL!M56</f>
        <v>0</v>
      </c>
      <c r="N56" s="409">
        <f>ELIGIBIL!N83+NEELIGIBIL!N56</f>
        <v>0</v>
      </c>
    </row>
    <row r="57" spans="1:18" ht="21" x14ac:dyDescent="0.35">
      <c r="A57" s="19" t="s">
        <v>76</v>
      </c>
      <c r="B57" s="23" t="s">
        <v>77</v>
      </c>
      <c r="C57" s="21">
        <f>ELIGIBIL!C84+NEELIGIBIL!C57</f>
        <v>0</v>
      </c>
      <c r="D57" s="21">
        <f>ELIGIBIL!D84+NEELIGIBIL!D57</f>
        <v>0</v>
      </c>
      <c r="E57" s="379">
        <f>ELIGIBIL!E84+NEELIGIBIL!E57</f>
        <v>0</v>
      </c>
      <c r="F57" s="91">
        <f>ELIGIBIL!F84+NEELIGIBIL!F57</f>
        <v>0</v>
      </c>
      <c r="G57" s="207">
        <f>ELIGIBIL!G84+NEELIGIBIL!G57</f>
        <v>0</v>
      </c>
      <c r="H57" s="389">
        <f>ELIGIBIL!H84+NEELIGIBIL!H57</f>
        <v>0</v>
      </c>
      <c r="I57" s="142">
        <f>ELIGIBIL!I84+NEELIGIBIL!I57</f>
        <v>0</v>
      </c>
      <c r="J57" s="143">
        <f>ELIGIBIL!J84+NEELIGIBIL!J57</f>
        <v>0</v>
      </c>
      <c r="K57" s="396">
        <f>ELIGIBIL!K84+NEELIGIBIL!K57</f>
        <v>0</v>
      </c>
      <c r="L57" s="237">
        <f>ELIGIBIL!L84+NEELIGIBIL!L57</f>
        <v>0</v>
      </c>
      <c r="M57" s="242">
        <f>ELIGIBIL!M84+NEELIGIBIL!M57</f>
        <v>0</v>
      </c>
      <c r="N57" s="409">
        <f>ELIGIBIL!N84+NEELIGIBIL!N57</f>
        <v>0</v>
      </c>
    </row>
    <row r="58" spans="1:18" ht="21" x14ac:dyDescent="0.35">
      <c r="A58" s="19" t="s">
        <v>78</v>
      </c>
      <c r="B58" s="23" t="s">
        <v>79</v>
      </c>
      <c r="C58" s="21">
        <f>ELIGIBIL!C85+NEELIGIBIL!C58</f>
        <v>0</v>
      </c>
      <c r="D58" s="21">
        <f>ELIGIBIL!D85+NEELIGIBIL!D58</f>
        <v>0</v>
      </c>
      <c r="E58" s="379">
        <f>ELIGIBIL!E85+NEELIGIBIL!E58</f>
        <v>0</v>
      </c>
      <c r="F58" s="91">
        <f>ELIGIBIL!F85+NEELIGIBIL!F58</f>
        <v>0</v>
      </c>
      <c r="G58" s="207">
        <f>ELIGIBIL!G85+NEELIGIBIL!G58</f>
        <v>0</v>
      </c>
      <c r="H58" s="389">
        <f>ELIGIBIL!H85+NEELIGIBIL!H58</f>
        <v>0</v>
      </c>
      <c r="I58" s="142">
        <f>ELIGIBIL!I85+NEELIGIBIL!I58</f>
        <v>0</v>
      </c>
      <c r="J58" s="143">
        <f>ELIGIBIL!J85+NEELIGIBIL!J58</f>
        <v>0</v>
      </c>
      <c r="K58" s="396">
        <f>ELIGIBIL!K85+NEELIGIBIL!K58</f>
        <v>0</v>
      </c>
      <c r="L58" s="237">
        <f>ELIGIBIL!L85+NEELIGIBIL!L58</f>
        <v>0</v>
      </c>
      <c r="M58" s="242">
        <f>ELIGIBIL!M85+NEELIGIBIL!M58</f>
        <v>0</v>
      </c>
      <c r="N58" s="409">
        <f>ELIGIBIL!N85+NEELIGIBIL!N58</f>
        <v>0</v>
      </c>
    </row>
    <row r="59" spans="1:18" ht="21.75" thickBot="1" x14ac:dyDescent="0.4">
      <c r="A59" s="462" t="s">
        <v>80</v>
      </c>
      <c r="B59" s="463"/>
      <c r="C59" s="18">
        <f>C47+C51+C52+C56+C57+C58</f>
        <v>4955623.83</v>
      </c>
      <c r="D59" s="18">
        <f t="shared" ref="D59:E59" si="37">D47+D51+D52+D56+D57+D58</f>
        <v>941568.52770000009</v>
      </c>
      <c r="E59" s="56">
        <f t="shared" si="37"/>
        <v>5897192.3577000005</v>
      </c>
      <c r="F59" s="85">
        <f>F47+F51+F52+F56+F57+F58</f>
        <v>4793754.3000000007</v>
      </c>
      <c r="G59" s="86">
        <f t="shared" ref="G59:H59" si="38">G47+G51+G52+G56+G57+G58</f>
        <v>884295.74660000007</v>
      </c>
      <c r="H59" s="87">
        <f t="shared" si="38"/>
        <v>5678050.0366000002</v>
      </c>
      <c r="I59" s="340">
        <f>I47+I51+I52+I56+I57+I58</f>
        <v>206797.55999999997</v>
      </c>
      <c r="J59" s="124">
        <f t="shared" ref="J59:K59" si="39">J47+J51+J52+J56+J57+J58</f>
        <v>43427.489699999998</v>
      </c>
      <c r="K59" s="359">
        <f t="shared" si="39"/>
        <v>250225.05969999998</v>
      </c>
      <c r="L59" s="233">
        <f>L47+L51+L52+L56+L57+L58</f>
        <v>5000551.8600000003</v>
      </c>
      <c r="M59" s="234">
        <f t="shared" ref="M59:N59" si="40">M47+M51+M52+M56+M57+M58</f>
        <v>927723.23630000022</v>
      </c>
      <c r="N59" s="235">
        <f t="shared" si="40"/>
        <v>5928275.0962999994</v>
      </c>
      <c r="P59" s="249"/>
      <c r="Q59" s="249"/>
      <c r="R59" s="249"/>
    </row>
    <row r="60" spans="1:18" ht="21" x14ac:dyDescent="0.25">
      <c r="A60" s="473" t="s">
        <v>81</v>
      </c>
      <c r="B60" s="474"/>
      <c r="C60" s="474"/>
      <c r="D60" s="474"/>
      <c r="E60" s="474"/>
      <c r="F60" s="73"/>
      <c r="G60" s="74"/>
      <c r="H60" s="75"/>
      <c r="I60" s="112"/>
      <c r="J60" s="112"/>
      <c r="K60" s="112"/>
      <c r="L60" s="231"/>
      <c r="M60" s="402"/>
      <c r="N60" s="232"/>
    </row>
    <row r="61" spans="1:18" s="2" customFormat="1" ht="21" x14ac:dyDescent="0.35">
      <c r="A61" s="250" t="s">
        <v>82</v>
      </c>
      <c r="B61" s="312" t="s">
        <v>83</v>
      </c>
      <c r="C61" s="139">
        <f>ELIGIBIL!C88+NEELIGIBIL!C61</f>
        <v>184335.34</v>
      </c>
      <c r="D61" s="139">
        <f>ELIGIBIL!D88+NEELIGIBIL!D61</f>
        <v>35023.714599999999</v>
      </c>
      <c r="E61" s="140">
        <f>ELIGIBIL!E88+NEELIGIBIL!E61</f>
        <v>219359.0546</v>
      </c>
      <c r="F61" s="251">
        <f>ELIGIBIL!F88+NEELIGIBIL!F61</f>
        <v>184335.34000000003</v>
      </c>
      <c r="G61" s="252">
        <f>ELIGIBIL!G88+NEELIGIBIL!G61</f>
        <v>35023.714600000007</v>
      </c>
      <c r="H61" s="253">
        <f>ELIGIBIL!H88+NEELIGIBIL!H61</f>
        <v>219359.05460000003</v>
      </c>
      <c r="I61" s="341">
        <f>ELIGIBIL!I88+NEELIGIBIL!I61</f>
        <v>0</v>
      </c>
      <c r="J61" s="255">
        <f>ELIGIBIL!J88+NEELIGIBIL!J61</f>
        <v>0</v>
      </c>
      <c r="K61" s="360">
        <f>ELIGIBIL!K88+NEELIGIBIL!K61</f>
        <v>0</v>
      </c>
      <c r="L61" s="319">
        <f>ELIGIBIL!L88+NEELIGIBIL!L61</f>
        <v>184335.34000000003</v>
      </c>
      <c r="M61" s="320">
        <f>ELIGIBIL!M88+NEELIGIBIL!M61</f>
        <v>35023.714600000007</v>
      </c>
      <c r="N61" s="321">
        <f>ELIGIBIL!N88+NEELIGIBIL!N61</f>
        <v>219359.05460000003</v>
      </c>
    </row>
    <row r="62" spans="1:18" ht="21" x14ac:dyDescent="0.35">
      <c r="A62" s="19"/>
      <c r="B62" s="43" t="s">
        <v>84</v>
      </c>
      <c r="C62" s="21">
        <f>ELIGIBIL!C89+NEELIGIBIL!C62</f>
        <v>184335.34</v>
      </c>
      <c r="D62" s="21">
        <f>ELIGIBIL!D89+NEELIGIBIL!D62</f>
        <v>35023.714599999999</v>
      </c>
      <c r="E62" s="379">
        <f>ELIGIBIL!E89+NEELIGIBIL!E62</f>
        <v>219359.0546</v>
      </c>
      <c r="F62" s="91">
        <f>ELIGIBIL!F89+NEELIGIBIL!F62</f>
        <v>184335.34000000003</v>
      </c>
      <c r="G62" s="207">
        <f>ELIGIBIL!G89+NEELIGIBIL!G62</f>
        <v>35023.714600000007</v>
      </c>
      <c r="H62" s="389">
        <f>ELIGIBIL!H89+NEELIGIBIL!H62</f>
        <v>219359.05460000003</v>
      </c>
      <c r="I62" s="142">
        <f>ELIGIBIL!I89+NEELIGIBIL!I62</f>
        <v>0</v>
      </c>
      <c r="J62" s="143">
        <f>ELIGIBIL!J89+NEELIGIBIL!J62</f>
        <v>0</v>
      </c>
      <c r="K62" s="396">
        <f>ELIGIBIL!K89+NEELIGIBIL!K62</f>
        <v>0</v>
      </c>
      <c r="L62" s="237">
        <f>ELIGIBIL!L89+NEELIGIBIL!L62</f>
        <v>184335.34000000003</v>
      </c>
      <c r="M62" s="242">
        <f>ELIGIBIL!M89+NEELIGIBIL!M62</f>
        <v>35023.714600000007</v>
      </c>
      <c r="N62" s="409">
        <f>ELIGIBIL!N89+NEELIGIBIL!N62</f>
        <v>219359.05460000003</v>
      </c>
    </row>
    <row r="63" spans="1:18" ht="21.75" thickBot="1" x14ac:dyDescent="0.4">
      <c r="A63" s="8"/>
      <c r="B63" s="9" t="s">
        <v>85</v>
      </c>
      <c r="C63" s="21">
        <f>ELIGIBIL!C90+NEELIGIBIL!C63</f>
        <v>0</v>
      </c>
      <c r="D63" s="21">
        <f>ELIGIBIL!D90+NEELIGIBIL!D63</f>
        <v>0</v>
      </c>
      <c r="E63" s="379">
        <f>ELIGIBIL!E90+NEELIGIBIL!E63</f>
        <v>0</v>
      </c>
      <c r="F63" s="91">
        <f>ELIGIBIL!F90+NEELIGIBIL!F63</f>
        <v>0</v>
      </c>
      <c r="G63" s="207">
        <f>ELIGIBIL!G90+NEELIGIBIL!G63</f>
        <v>0</v>
      </c>
      <c r="H63" s="389">
        <f>ELIGIBIL!H90+NEELIGIBIL!H63</f>
        <v>0</v>
      </c>
      <c r="I63" s="142">
        <f>ELIGIBIL!I90+NEELIGIBIL!I63</f>
        <v>0</v>
      </c>
      <c r="J63" s="143">
        <f>ELIGIBIL!J90+NEELIGIBIL!J63</f>
        <v>0</v>
      </c>
      <c r="K63" s="396">
        <f>ELIGIBIL!K90+NEELIGIBIL!K63</f>
        <v>0</v>
      </c>
      <c r="L63" s="237">
        <f>ELIGIBIL!L90+NEELIGIBIL!L63</f>
        <v>0</v>
      </c>
      <c r="M63" s="242">
        <f>ELIGIBIL!M90+NEELIGIBIL!M63</f>
        <v>0</v>
      </c>
      <c r="N63" s="409">
        <f>ELIGIBIL!N90+NEELIGIBIL!N63</f>
        <v>0</v>
      </c>
    </row>
    <row r="64" spans="1:18" s="2" customFormat="1" ht="21.75" thickTop="1" x14ac:dyDescent="0.35">
      <c r="A64" s="280" t="s">
        <v>86</v>
      </c>
      <c r="B64" s="313" t="s">
        <v>87</v>
      </c>
      <c r="C64" s="282">
        <f>ELIGIBIL!C91+NEELIGIBIL!C64</f>
        <v>29884.51</v>
      </c>
      <c r="D64" s="282">
        <f>ELIGIBIL!D91+NEELIGIBIL!D64</f>
        <v>0</v>
      </c>
      <c r="E64" s="283">
        <f>ELIGIBIL!E91+NEELIGIBIL!E64</f>
        <v>29884.51</v>
      </c>
      <c r="F64" s="284">
        <f>ELIGIBIL!F91+NEELIGIBIL!F64</f>
        <v>15921.810000000001</v>
      </c>
      <c r="G64" s="285">
        <f>ELIGIBIL!G91+NEELIGIBIL!G64</f>
        <v>0</v>
      </c>
      <c r="H64" s="286">
        <f>ELIGIBIL!H91+NEELIGIBIL!H64</f>
        <v>15921.810000000001</v>
      </c>
      <c r="I64" s="344">
        <f>ELIGIBIL!I91+NEELIGIBIL!I64</f>
        <v>13962.7</v>
      </c>
      <c r="J64" s="288">
        <f>ELIGIBIL!J91+NEELIGIBIL!J64</f>
        <v>0</v>
      </c>
      <c r="K64" s="363">
        <f>ELIGIBIL!K91+NEELIGIBIL!K64</f>
        <v>13962.7</v>
      </c>
      <c r="L64" s="407">
        <f>ELIGIBIL!L91+NEELIGIBIL!L64</f>
        <v>29884.510000000002</v>
      </c>
      <c r="M64" s="328">
        <f>ELIGIBIL!M91+NEELIGIBIL!M64</f>
        <v>0</v>
      </c>
      <c r="N64" s="408">
        <f>ELIGIBIL!N91+NEELIGIBIL!N64</f>
        <v>29884.510000000002</v>
      </c>
    </row>
    <row r="65" spans="1:14" ht="42" x14ac:dyDescent="0.35">
      <c r="A65" s="19"/>
      <c r="B65" s="23" t="s">
        <v>88</v>
      </c>
      <c r="C65" s="21">
        <f>ELIGIBIL!C92+NEELIGIBIL!C65</f>
        <v>0</v>
      </c>
      <c r="D65" s="21">
        <f>ELIGIBIL!D92+NEELIGIBIL!D65</f>
        <v>0</v>
      </c>
      <c r="E65" s="379">
        <f>ELIGIBIL!E92+NEELIGIBIL!E65</f>
        <v>0</v>
      </c>
      <c r="F65" s="91">
        <f>ELIGIBIL!F92+NEELIGIBIL!F65</f>
        <v>0</v>
      </c>
      <c r="G65" s="207">
        <f>ELIGIBIL!G92+NEELIGIBIL!G65</f>
        <v>0</v>
      </c>
      <c r="H65" s="389">
        <f>ELIGIBIL!H92+NEELIGIBIL!H65</f>
        <v>0</v>
      </c>
      <c r="I65" s="142">
        <f>ELIGIBIL!I92+NEELIGIBIL!I65</f>
        <v>0</v>
      </c>
      <c r="J65" s="143">
        <f>ELIGIBIL!J92+NEELIGIBIL!J65</f>
        <v>0</v>
      </c>
      <c r="K65" s="396">
        <f>ELIGIBIL!K92+NEELIGIBIL!K65</f>
        <v>0</v>
      </c>
      <c r="L65" s="237">
        <f>ELIGIBIL!L92+NEELIGIBIL!L65</f>
        <v>0</v>
      </c>
      <c r="M65" s="242">
        <f>ELIGIBIL!M92+NEELIGIBIL!M65</f>
        <v>0</v>
      </c>
      <c r="N65" s="409">
        <f>ELIGIBIL!N92+NEELIGIBIL!N65</f>
        <v>0</v>
      </c>
    </row>
    <row r="66" spans="1:14" ht="42" x14ac:dyDescent="0.35">
      <c r="A66" s="19"/>
      <c r="B66" s="23" t="s">
        <v>89</v>
      </c>
      <c r="C66" s="21">
        <f>ELIGIBIL!C93+NEELIGIBIL!C66</f>
        <v>29884.51</v>
      </c>
      <c r="D66" s="21">
        <f>ELIGIBIL!D93+NEELIGIBIL!D66</f>
        <v>0</v>
      </c>
      <c r="E66" s="379">
        <f>ELIGIBIL!E93+NEELIGIBIL!E66</f>
        <v>29884.51</v>
      </c>
      <c r="F66" s="91">
        <f>ELIGIBIL!F93+NEELIGIBIL!F66</f>
        <v>15921.810000000001</v>
      </c>
      <c r="G66" s="207">
        <f>ELIGIBIL!G93+NEELIGIBIL!G66</f>
        <v>0</v>
      </c>
      <c r="H66" s="389">
        <f>ELIGIBIL!H93+NEELIGIBIL!H66</f>
        <v>15921.810000000001</v>
      </c>
      <c r="I66" s="142">
        <f>ELIGIBIL!I93+NEELIGIBIL!I66</f>
        <v>13962.7</v>
      </c>
      <c r="J66" s="143">
        <f>ELIGIBIL!J93+NEELIGIBIL!J66</f>
        <v>0</v>
      </c>
      <c r="K66" s="396">
        <f>ELIGIBIL!K93+NEELIGIBIL!K66</f>
        <v>13962.7</v>
      </c>
      <c r="L66" s="237">
        <f>ELIGIBIL!L93+NEELIGIBIL!L66</f>
        <v>29884.510000000002</v>
      </c>
      <c r="M66" s="242">
        <f>ELIGIBIL!M93+NEELIGIBIL!M66</f>
        <v>0</v>
      </c>
      <c r="N66" s="409">
        <f>ELIGIBIL!N93+NEELIGIBIL!N66</f>
        <v>29884.510000000002</v>
      </c>
    </row>
    <row r="67" spans="1:14" ht="42" x14ac:dyDescent="0.35">
      <c r="A67" s="19"/>
      <c r="B67" s="23" t="s">
        <v>90</v>
      </c>
      <c r="C67" s="21">
        <v>0</v>
      </c>
      <c r="D67" s="44">
        <v>0</v>
      </c>
      <c r="E67" s="57">
        <f t="shared" ref="E67:E69" si="41">C67+D67</f>
        <v>0</v>
      </c>
      <c r="F67" s="91">
        <v>0</v>
      </c>
      <c r="G67" s="97">
        <v>0</v>
      </c>
      <c r="H67" s="93">
        <f t="shared" ref="H67:H69" si="42">F67+G67</f>
        <v>0</v>
      </c>
      <c r="I67" s="142">
        <v>0</v>
      </c>
      <c r="J67" s="133">
        <v>0</v>
      </c>
      <c r="K67" s="361">
        <f t="shared" ref="K67:K69" si="43">I67+J67</f>
        <v>0</v>
      </c>
      <c r="L67" s="237">
        <v>0</v>
      </c>
      <c r="M67" s="244">
        <v>0</v>
      </c>
      <c r="N67" s="239">
        <f t="shared" ref="N67:N69" si="44">L67+M67</f>
        <v>0</v>
      </c>
    </row>
    <row r="68" spans="1:14" ht="21" x14ac:dyDescent="0.35">
      <c r="A68" s="19"/>
      <c r="B68" s="23" t="s">
        <v>91</v>
      </c>
      <c r="C68" s="21">
        <v>0</v>
      </c>
      <c r="D68" s="44">
        <v>0</v>
      </c>
      <c r="E68" s="57">
        <f t="shared" si="41"/>
        <v>0</v>
      </c>
      <c r="F68" s="91">
        <v>0</v>
      </c>
      <c r="G68" s="97">
        <v>0</v>
      </c>
      <c r="H68" s="93">
        <f t="shared" si="42"/>
        <v>0</v>
      </c>
      <c r="I68" s="142">
        <v>0</v>
      </c>
      <c r="J68" s="133">
        <v>0</v>
      </c>
      <c r="K68" s="361">
        <f t="shared" si="43"/>
        <v>0</v>
      </c>
      <c r="L68" s="237">
        <v>0</v>
      </c>
      <c r="M68" s="244">
        <v>0</v>
      </c>
      <c r="N68" s="239">
        <f t="shared" si="44"/>
        <v>0</v>
      </c>
    </row>
    <row r="69" spans="1:14" ht="42.75" thickBot="1" x14ac:dyDescent="0.4">
      <c r="A69" s="8"/>
      <c r="B69" s="40" t="s">
        <v>92</v>
      </c>
      <c r="C69" s="10">
        <v>0</v>
      </c>
      <c r="D69" s="45">
        <v>0</v>
      </c>
      <c r="E69" s="53">
        <f t="shared" si="41"/>
        <v>0</v>
      </c>
      <c r="F69" s="76">
        <v>0</v>
      </c>
      <c r="G69" s="98">
        <v>0</v>
      </c>
      <c r="H69" s="78">
        <f t="shared" si="42"/>
        <v>0</v>
      </c>
      <c r="I69" s="337">
        <v>0</v>
      </c>
      <c r="J69" s="134">
        <v>0</v>
      </c>
      <c r="K69" s="356">
        <f t="shared" si="43"/>
        <v>0</v>
      </c>
      <c r="L69" s="222">
        <v>0</v>
      </c>
      <c r="M69" s="245">
        <v>0</v>
      </c>
      <c r="N69" s="224">
        <f t="shared" si="44"/>
        <v>0</v>
      </c>
    </row>
    <row r="70" spans="1:14" ht="22.5" thickTop="1" thickBot="1" x14ac:dyDescent="0.4">
      <c r="A70" s="30" t="s">
        <v>93</v>
      </c>
      <c r="B70" s="31" t="s">
        <v>94</v>
      </c>
      <c r="C70" s="32">
        <f>ELIGIBIL!C97+NEELIGIBIL!C70</f>
        <v>294682.19</v>
      </c>
      <c r="D70" s="32">
        <f>ELIGIBIL!D97+NEELIGIBIL!D70</f>
        <v>55989.616099999999</v>
      </c>
      <c r="E70" s="385">
        <f>ELIGIBIL!E97+NEELIGIBIL!E70</f>
        <v>350671.80609999999</v>
      </c>
      <c r="F70" s="79">
        <f>ELIGIBIL!F97+NEELIGIBIL!F70</f>
        <v>0</v>
      </c>
      <c r="G70" s="205">
        <f>ELIGIBIL!G97+NEELIGIBIL!G70</f>
        <v>0</v>
      </c>
      <c r="H70" s="393">
        <f>ELIGIBIL!H97+NEELIGIBIL!H70</f>
        <v>0</v>
      </c>
      <c r="I70" s="338">
        <f>ELIGIBIL!I97+NEELIGIBIL!I70</f>
        <v>294682.2</v>
      </c>
      <c r="J70" s="208">
        <f>ELIGIBIL!J97+NEELIGIBIL!J70</f>
        <v>57413.561999999998</v>
      </c>
      <c r="K70" s="400">
        <f>ELIGIBIL!K97+NEELIGIBIL!K70</f>
        <v>352095.76199999999</v>
      </c>
      <c r="L70" s="225">
        <f>ELIGIBIL!L97+NEELIGIBIL!L70</f>
        <v>294682.2</v>
      </c>
      <c r="M70" s="240">
        <f>ELIGIBIL!M97+NEELIGIBIL!M70</f>
        <v>57413.561999999998</v>
      </c>
      <c r="N70" s="417">
        <f>ELIGIBIL!N97+NEELIGIBIL!N70</f>
        <v>352095.76199999999</v>
      </c>
    </row>
    <row r="71" spans="1:14" ht="22.5" thickTop="1" thickBot="1" x14ac:dyDescent="0.4">
      <c r="A71" s="12" t="s">
        <v>95</v>
      </c>
      <c r="B71" s="16" t="s">
        <v>96</v>
      </c>
      <c r="C71" s="32">
        <f>ELIGIBIL!C98+NEELIGIBIL!C71</f>
        <v>4935</v>
      </c>
      <c r="D71" s="32">
        <f>ELIGIBIL!D98+NEELIGIBIL!D71</f>
        <v>937.65</v>
      </c>
      <c r="E71" s="385">
        <f>ELIGIBIL!E98+NEELIGIBIL!E71</f>
        <v>5872.65</v>
      </c>
      <c r="F71" s="79">
        <f>ELIGIBIL!F98+NEELIGIBIL!F71</f>
        <v>1440</v>
      </c>
      <c r="G71" s="205">
        <f>ELIGIBIL!G98+NEELIGIBIL!G71</f>
        <v>273.60000000000002</v>
      </c>
      <c r="H71" s="393">
        <f>ELIGIBIL!H98+NEELIGIBIL!H71</f>
        <v>1713.6</v>
      </c>
      <c r="I71" s="338">
        <f>ELIGIBIL!I98+NEELIGIBIL!I71</f>
        <v>3495</v>
      </c>
      <c r="J71" s="208">
        <f>ELIGIBIL!J98+NEELIGIBIL!J71</f>
        <v>733.94999999999993</v>
      </c>
      <c r="K71" s="400">
        <f>ELIGIBIL!K98+NEELIGIBIL!K71</f>
        <v>4228.95</v>
      </c>
      <c r="L71" s="225">
        <f>ELIGIBIL!L98+NEELIGIBIL!L71</f>
        <v>4935</v>
      </c>
      <c r="M71" s="240">
        <f>ELIGIBIL!M98+NEELIGIBIL!M71</f>
        <v>1007.55</v>
      </c>
      <c r="N71" s="417">
        <f>ELIGIBIL!N98+NEELIGIBIL!N71</f>
        <v>5942.5499999999993</v>
      </c>
    </row>
    <row r="72" spans="1:14" ht="22.5" thickTop="1" thickBot="1" x14ac:dyDescent="0.4">
      <c r="A72" s="475" t="s">
        <v>97</v>
      </c>
      <c r="B72" s="476"/>
      <c r="C72" s="17">
        <f>C61+C64+C70+C71</f>
        <v>513837.04000000004</v>
      </c>
      <c r="D72" s="17">
        <f t="shared" ref="D72:E72" si="45">D61+D64+D70+D71</f>
        <v>91950.980699999986</v>
      </c>
      <c r="E72" s="55">
        <f t="shared" si="45"/>
        <v>605788.02069999999</v>
      </c>
      <c r="F72" s="82">
        <f>F61+F64+F70+F71</f>
        <v>201697.15000000002</v>
      </c>
      <c r="G72" s="83">
        <f t="shared" ref="G72:H72" si="46">G61+G64+G70+G71</f>
        <v>35297.314600000005</v>
      </c>
      <c r="H72" s="84">
        <f t="shared" si="46"/>
        <v>236994.46460000004</v>
      </c>
      <c r="I72" s="339">
        <f>I61+I64+I70+I71</f>
        <v>312139.90000000002</v>
      </c>
      <c r="J72" s="121">
        <f t="shared" ref="J72:K72" si="47">J61+J64+J70+J71</f>
        <v>58147.511999999995</v>
      </c>
      <c r="K72" s="358">
        <f t="shared" si="47"/>
        <v>370287.41200000001</v>
      </c>
      <c r="L72" s="228">
        <f>L61+L64+L70+L71</f>
        <v>513837.05000000005</v>
      </c>
      <c r="M72" s="229">
        <f t="shared" ref="M72:N72" si="48">M61+M64+M70+M71</f>
        <v>93444.826600000015</v>
      </c>
      <c r="N72" s="230">
        <f t="shared" si="48"/>
        <v>607281.87660000008</v>
      </c>
    </row>
    <row r="73" spans="1:14" ht="21" x14ac:dyDescent="0.25">
      <c r="A73" s="477" t="s">
        <v>98</v>
      </c>
      <c r="B73" s="474"/>
      <c r="C73" s="474"/>
      <c r="D73" s="474"/>
      <c r="E73" s="474"/>
      <c r="F73" s="73"/>
      <c r="G73" s="74"/>
      <c r="H73" s="75"/>
      <c r="I73" s="112"/>
      <c r="J73" s="112"/>
      <c r="K73" s="112"/>
      <c r="L73" s="231"/>
      <c r="M73" s="402"/>
      <c r="N73" s="232"/>
    </row>
    <row r="74" spans="1:14" ht="21" x14ac:dyDescent="0.35">
      <c r="A74" s="19" t="s">
        <v>99</v>
      </c>
      <c r="B74" s="46" t="s">
        <v>100</v>
      </c>
      <c r="C74" s="21">
        <v>0</v>
      </c>
      <c r="D74" s="22">
        <f>C74*19%</f>
        <v>0</v>
      </c>
      <c r="E74" s="57">
        <f>C74+D74</f>
        <v>0</v>
      </c>
      <c r="F74" s="91">
        <v>0</v>
      </c>
      <c r="G74" s="92">
        <f>F74*19%</f>
        <v>0</v>
      </c>
      <c r="H74" s="93">
        <f>F74+G74</f>
        <v>0</v>
      </c>
      <c r="I74" s="142">
        <v>0</v>
      </c>
      <c r="J74" s="130">
        <f>I74*19%</f>
        <v>0</v>
      </c>
      <c r="K74" s="361">
        <f>I74+J74</f>
        <v>0</v>
      </c>
      <c r="L74" s="237">
        <v>0</v>
      </c>
      <c r="M74" s="238">
        <f>L74*19%</f>
        <v>0</v>
      </c>
      <c r="N74" s="239">
        <f>L74+M74</f>
        <v>0</v>
      </c>
    </row>
    <row r="75" spans="1:14" ht="21" x14ac:dyDescent="0.35">
      <c r="A75" s="19" t="s">
        <v>101</v>
      </c>
      <c r="B75" s="20" t="s">
        <v>102</v>
      </c>
      <c r="C75" s="21">
        <v>0</v>
      </c>
      <c r="D75" s="22">
        <f t="shared" ref="D75" si="49">C75*19%</f>
        <v>0</v>
      </c>
      <c r="E75" s="57">
        <f t="shared" ref="E75" si="50">C75+D75</f>
        <v>0</v>
      </c>
      <c r="F75" s="91">
        <v>0</v>
      </c>
      <c r="G75" s="92">
        <f t="shared" ref="G75" si="51">F75*19%</f>
        <v>0</v>
      </c>
      <c r="H75" s="93">
        <f t="shared" ref="H75" si="52">F75+G75</f>
        <v>0</v>
      </c>
      <c r="I75" s="142">
        <v>0</v>
      </c>
      <c r="J75" s="130">
        <f t="shared" ref="J75" si="53">I75*19%</f>
        <v>0</v>
      </c>
      <c r="K75" s="361">
        <f t="shared" ref="K75" si="54">I75+J75</f>
        <v>0</v>
      </c>
      <c r="L75" s="237">
        <v>0</v>
      </c>
      <c r="M75" s="238">
        <f t="shared" ref="M75" si="55">L75*19%</f>
        <v>0</v>
      </c>
      <c r="N75" s="239">
        <f t="shared" ref="N75" si="56">L75+M75</f>
        <v>0</v>
      </c>
    </row>
    <row r="76" spans="1:14" ht="21.75" thickBot="1" x14ac:dyDescent="0.4">
      <c r="A76" s="462" t="s">
        <v>103</v>
      </c>
      <c r="B76" s="463"/>
      <c r="C76" s="18">
        <f>SUM(C74:C75)</f>
        <v>0</v>
      </c>
      <c r="D76" s="18">
        <f t="shared" ref="D76:E76" si="57">SUM(D74:D75)</f>
        <v>0</v>
      </c>
      <c r="E76" s="56">
        <f t="shared" si="57"/>
        <v>0</v>
      </c>
      <c r="F76" s="85">
        <f>SUM(F74:F75)</f>
        <v>0</v>
      </c>
      <c r="G76" s="86">
        <f t="shared" ref="G76:H76" si="58">SUM(G74:G75)</f>
        <v>0</v>
      </c>
      <c r="H76" s="87">
        <f t="shared" si="58"/>
        <v>0</v>
      </c>
      <c r="I76" s="340">
        <f>SUM(I74:I75)</f>
        <v>0</v>
      </c>
      <c r="J76" s="124">
        <f t="shared" ref="J76:K76" si="59">SUM(J74:J75)</f>
        <v>0</v>
      </c>
      <c r="K76" s="359">
        <f t="shared" si="59"/>
        <v>0</v>
      </c>
      <c r="L76" s="233">
        <f>SUM(L74:L75)</f>
        <v>0</v>
      </c>
      <c r="M76" s="234">
        <f t="shared" ref="M76:N76" si="60">SUM(M74:M75)</f>
        <v>0</v>
      </c>
      <c r="N76" s="235">
        <f t="shared" si="60"/>
        <v>0</v>
      </c>
    </row>
    <row r="77" spans="1:14" ht="21.75" thickBot="1" x14ac:dyDescent="0.4">
      <c r="A77" s="493" t="s">
        <v>104</v>
      </c>
      <c r="B77" s="494"/>
      <c r="C77" s="47">
        <f t="shared" ref="C77:N77" si="61">C17+C19+C45+C59+C72+C76</f>
        <v>5971679.2139999997</v>
      </c>
      <c r="D77" s="47">
        <f t="shared" si="61"/>
        <v>1128940.99376</v>
      </c>
      <c r="E77" s="63">
        <f t="shared" si="61"/>
        <v>7100620.2077600006</v>
      </c>
      <c r="F77" s="99">
        <f t="shared" si="61"/>
        <v>5472569.7940000007</v>
      </c>
      <c r="G77" s="100">
        <f t="shared" si="61"/>
        <v>1010245.54656</v>
      </c>
      <c r="H77" s="101">
        <f t="shared" si="61"/>
        <v>6482815.3305599997</v>
      </c>
      <c r="I77" s="349">
        <f t="shared" si="61"/>
        <v>544037.46</v>
      </c>
      <c r="J77" s="136">
        <f t="shared" si="61"/>
        <v>106846.00169999999</v>
      </c>
      <c r="K77" s="366">
        <f t="shared" si="61"/>
        <v>650883.47169999999</v>
      </c>
      <c r="L77" s="246">
        <f t="shared" si="61"/>
        <v>6016607.2539999997</v>
      </c>
      <c r="M77" s="247">
        <f t="shared" si="61"/>
        <v>1117091.5482600003</v>
      </c>
      <c r="N77" s="248">
        <f t="shared" si="61"/>
        <v>7133698.8022599993</v>
      </c>
    </row>
    <row r="78" spans="1:14" ht="21.75" thickBot="1" x14ac:dyDescent="0.4">
      <c r="A78" s="493" t="s">
        <v>105</v>
      </c>
      <c r="B78" s="494"/>
      <c r="C78" s="47">
        <f t="shared" ref="C78:N78" si="62">C14+C15+C16+C19+C47+C51+C62</f>
        <v>4932621.67</v>
      </c>
      <c r="D78" s="47">
        <f t="shared" si="62"/>
        <v>937198.11730000004</v>
      </c>
      <c r="E78" s="63">
        <f t="shared" si="62"/>
        <v>5869819.7873000009</v>
      </c>
      <c r="F78" s="99">
        <f t="shared" si="62"/>
        <v>4790589.6400000006</v>
      </c>
      <c r="G78" s="100">
        <f t="shared" si="62"/>
        <v>883694.46120000002</v>
      </c>
      <c r="H78" s="101">
        <f t="shared" si="62"/>
        <v>5674284.0912000006</v>
      </c>
      <c r="I78" s="349">
        <f t="shared" si="62"/>
        <v>186960.05999999997</v>
      </c>
      <c r="J78" s="136">
        <f t="shared" si="62"/>
        <v>39261.614699999998</v>
      </c>
      <c r="K78" s="366">
        <f t="shared" si="62"/>
        <v>226221.68469999998</v>
      </c>
      <c r="L78" s="246">
        <f t="shared" si="62"/>
        <v>4977549.7</v>
      </c>
      <c r="M78" s="247">
        <f t="shared" si="62"/>
        <v>922956.07590000029</v>
      </c>
      <c r="N78" s="248">
        <f t="shared" si="62"/>
        <v>5900505.7758999998</v>
      </c>
    </row>
    <row r="79" spans="1:14" ht="15" customHeight="1" x14ac:dyDescent="0.25"/>
    <row r="80" spans="1:14" ht="29.25" customHeight="1" x14ac:dyDescent="0.35">
      <c r="B80" s="48"/>
      <c r="C80" s="460"/>
      <c r="D80" s="460"/>
      <c r="E80" s="460"/>
    </row>
    <row r="81" spans="1:14" ht="21" x14ac:dyDescent="0.35">
      <c r="B81" s="48" t="s">
        <v>137</v>
      </c>
      <c r="C81" s="460" t="s">
        <v>138</v>
      </c>
      <c r="D81" s="460"/>
      <c r="E81" s="460"/>
      <c r="F81" s="460"/>
      <c r="G81" s="460"/>
      <c r="H81" s="460"/>
      <c r="I81" s="460"/>
      <c r="J81" s="460"/>
      <c r="K81" s="460"/>
      <c r="L81" s="460"/>
      <c r="M81" s="460"/>
      <c r="N81" s="460"/>
    </row>
    <row r="82" spans="1:14" ht="21" x14ac:dyDescent="0.35">
      <c r="A82" s="2"/>
      <c r="B82" s="49" t="s">
        <v>139</v>
      </c>
      <c r="C82" s="461" t="s">
        <v>140</v>
      </c>
      <c r="D82" s="461"/>
      <c r="E82" s="461"/>
      <c r="F82" s="461"/>
      <c r="G82" s="461"/>
      <c r="H82" s="461"/>
      <c r="I82" s="461"/>
      <c r="J82" s="461"/>
      <c r="K82" s="461"/>
      <c r="L82" s="461"/>
      <c r="M82" s="461"/>
      <c r="N82" s="461"/>
    </row>
    <row r="85" spans="1:14" ht="21" x14ac:dyDescent="0.35">
      <c r="B85" s="48" t="s">
        <v>141</v>
      </c>
    </row>
    <row r="86" spans="1:14" ht="21" x14ac:dyDescent="0.35">
      <c r="A86" s="2"/>
      <c r="B86" s="49" t="s">
        <v>142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93" spans="1:14" s="48" customFormat="1" ht="63" customHeight="1" x14ac:dyDescent="0.35">
      <c r="B93" s="484"/>
      <c r="C93" s="484"/>
      <c r="F93"/>
      <c r="G93"/>
      <c r="H93"/>
      <c r="I93"/>
      <c r="J93"/>
      <c r="K93"/>
      <c r="L93"/>
      <c r="M93"/>
      <c r="N93"/>
    </row>
  </sheetData>
  <mergeCells count="35">
    <mergeCell ref="L7:N8"/>
    <mergeCell ref="B93:C93"/>
    <mergeCell ref="F7:H8"/>
    <mergeCell ref="I7:K8"/>
    <mergeCell ref="A73:E73"/>
    <mergeCell ref="A76:B76"/>
    <mergeCell ref="A77:B77"/>
    <mergeCell ref="A78:B78"/>
    <mergeCell ref="C80:E80"/>
    <mergeCell ref="C81:E81"/>
    <mergeCell ref="A20:E20"/>
    <mergeCell ref="A45:B45"/>
    <mergeCell ref="A46:E46"/>
    <mergeCell ref="A59:B59"/>
    <mergeCell ref="A60:E60"/>
    <mergeCell ref="A72:B72"/>
    <mergeCell ref="A19:B19"/>
    <mergeCell ref="A2:B2"/>
    <mergeCell ref="A3:B3"/>
    <mergeCell ref="A4:B4"/>
    <mergeCell ref="A6:E6"/>
    <mergeCell ref="A7:E7"/>
    <mergeCell ref="A8:E8"/>
    <mergeCell ref="A9:A10"/>
    <mergeCell ref="B9:B10"/>
    <mergeCell ref="A12:E12"/>
    <mergeCell ref="A17:B17"/>
    <mergeCell ref="A18:E18"/>
    <mergeCell ref="F81:H81"/>
    <mergeCell ref="I81:K81"/>
    <mergeCell ref="L81:N81"/>
    <mergeCell ref="C82:E82"/>
    <mergeCell ref="F82:H82"/>
    <mergeCell ref="I82:K82"/>
    <mergeCell ref="L82:N82"/>
  </mergeCells>
  <pageMargins left="0.7" right="0.7" top="0.75" bottom="0.75" header="0.3" footer="0.3"/>
  <pageSetup paperSize="9" scale="23" orientation="portrait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ELIGIBIL</vt:lpstr>
      <vt:lpstr>NEELIGIBIL</vt:lpstr>
      <vt:lpstr>DG-TOTALIZATOR</vt:lpstr>
      <vt:lpstr>'DG-TOTALIZATOR'!Print_Area</vt:lpstr>
      <vt:lpstr>ELIGIBIL!Print_Area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Best Consulting</cp:lastModifiedBy>
  <dcterms:created xsi:type="dcterms:W3CDTF">2015-06-05T18:17:20Z</dcterms:created>
  <dcterms:modified xsi:type="dcterms:W3CDTF">2026-06-10T06:56:27Z</dcterms:modified>
</cp:coreProperties>
</file>